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yulied.penaranda\Desktop\2019\Abril 2019\Plan de acción marzo 2019\Para Públicar\Plan de acción a marzo 2019\"/>
    </mc:Choice>
  </mc:AlternateContent>
  <xr:revisionPtr revIDLastSave="0" documentId="13_ncr:1_{5CADE755-C226-4EBD-B475-62ADC7D3E7FE}" xr6:coauthVersionLast="36" xr6:coauthVersionMax="36" xr10:uidLastSave="{00000000-0000-0000-0000-000000000000}"/>
  <bookViews>
    <workbookView xWindow="0" yWindow="0" windowWidth="15345" windowHeight="4170" tabRatio="669" activeTab="3" xr2:uid="{00000000-000D-0000-FFFF-FFFF00000000}"/>
  </bookViews>
  <sheets>
    <sheet name="GESTIÓN" sheetId="5" r:id="rId1"/>
    <sheet name="INVERSIÓN" sheetId="6" r:id="rId2"/>
    <sheet name="ACTIVIDADES" sheetId="7" r:id="rId3"/>
    <sheet name="TERRITORIALIZACIÓN" sheetId="9" r:id="rId4"/>
  </sheets>
  <externalReferences>
    <externalReference r:id="rId5"/>
  </externalReferences>
  <definedNames>
    <definedName name="_xlnm._FilterDatabase" localSheetId="3" hidden="1">TERRITORIALIZACIÓN!$A$7:$Y$96</definedName>
    <definedName name="_xlnm.Print_Area" localSheetId="2">ACTIVIDADES!$A$1:$V$83</definedName>
    <definedName name="_xlnm.Print_Area" localSheetId="0">GESTIÓN!$A$1:$AW$21</definedName>
    <definedName name="_xlnm.Print_Area" localSheetId="1">INVERSIÓN!$A$1:$AU$71</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P59" i="6" l="1"/>
  <c r="AP62" i="6"/>
  <c r="AP63" i="6"/>
  <c r="H63" i="6"/>
  <c r="H59" i="6"/>
  <c r="Y62" i="6"/>
  <c r="H53" i="6"/>
  <c r="AO57" i="6"/>
  <c r="AP56" i="6"/>
  <c r="AO56" i="6"/>
  <c r="AP55" i="6"/>
  <c r="AO55" i="6"/>
  <c r="AP54" i="6"/>
  <c r="AO54" i="6"/>
  <c r="AP53" i="6"/>
  <c r="AO53" i="6"/>
  <c r="AP52" i="6"/>
  <c r="AO52" i="6"/>
  <c r="AP45" i="6"/>
  <c r="AP39" i="6"/>
  <c r="AO39" i="6"/>
  <c r="AP38" i="6"/>
  <c r="AO38" i="6"/>
  <c r="AP37" i="6"/>
  <c r="AO37" i="6"/>
  <c r="AP35" i="6"/>
  <c r="AO35" i="6"/>
  <c r="AP34" i="6"/>
  <c r="AO34" i="6"/>
  <c r="AP33" i="6"/>
  <c r="H29" i="6"/>
  <c r="AO33" i="6"/>
  <c r="AP32" i="6"/>
  <c r="AO32" i="6"/>
  <c r="AO31" i="6"/>
  <c r="AO29" i="6"/>
  <c r="AP28" i="6"/>
  <c r="AO28" i="6"/>
  <c r="H25" i="6"/>
  <c r="AP27" i="6"/>
  <c r="AP26" i="6"/>
  <c r="H23" i="6"/>
  <c r="AP23" i="6" s="1"/>
  <c r="AO27" i="6"/>
  <c r="AO26" i="6"/>
  <c r="AP25" i="6"/>
  <c r="AO25" i="6"/>
  <c r="AO23" i="6"/>
  <c r="AP22" i="6"/>
  <c r="AO22" i="6"/>
  <c r="H19" i="6"/>
  <c r="AP19" i="6" s="1"/>
  <c r="AO19" i="6"/>
  <c r="H17" i="6"/>
  <c r="AO21" i="6"/>
  <c r="AO20" i="6"/>
  <c r="AO17" i="6"/>
  <c r="AO16" i="6"/>
  <c r="AP14" i="6"/>
  <c r="AO15" i="6"/>
  <c r="AO14" i="6"/>
  <c r="AO13" i="6"/>
  <c r="H11" i="6" l="1"/>
  <c r="H13" i="6"/>
  <c r="AR16" i="5"/>
  <c r="AQ16" i="5"/>
  <c r="H55" i="6" l="1"/>
  <c r="H54" i="6"/>
  <c r="H43" i="6"/>
  <c r="AP43" i="6" s="1"/>
  <c r="H49" i="6"/>
  <c r="AP49" i="6" s="1"/>
  <c r="AO46" i="6"/>
  <c r="AP46" i="6"/>
  <c r="AO47" i="6"/>
  <c r="AP47" i="6"/>
  <c r="AO48" i="6"/>
  <c r="AP48" i="6"/>
  <c r="AO49" i="6"/>
  <c r="AO50" i="6"/>
  <c r="AP50" i="6"/>
  <c r="AO51" i="6"/>
  <c r="AO40" i="6"/>
  <c r="AP40" i="6"/>
  <c r="AO41" i="6"/>
  <c r="AP41" i="6"/>
  <c r="AO42" i="6"/>
  <c r="AP42" i="6"/>
  <c r="AO43" i="6"/>
  <c r="AO44" i="6"/>
  <c r="AP44" i="6"/>
  <c r="AO45" i="6"/>
  <c r="H37" i="6"/>
  <c r="H31" i="6"/>
  <c r="AP17" i="6"/>
  <c r="AP16" i="6"/>
  <c r="AP11" i="6"/>
  <c r="AO11" i="6"/>
  <c r="AP10" i="6"/>
  <c r="AO10" i="6"/>
  <c r="Z50" i="6"/>
  <c r="Z62" i="6"/>
  <c r="Y56" i="6"/>
  <c r="Z56" i="6"/>
  <c r="Z57" i="6"/>
  <c r="Z51" i="6"/>
  <c r="Z45" i="6"/>
  <c r="Z39" i="6"/>
  <c r="Z33" i="6"/>
  <c r="Z15" i="6"/>
  <c r="Z27" i="6"/>
  <c r="J33" i="9" l="1"/>
  <c r="J41" i="9"/>
  <c r="I66" i="6"/>
  <c r="N65" i="6"/>
  <c r="N66" i="6"/>
  <c r="M65" i="6"/>
  <c r="L65" i="6"/>
  <c r="L66" i="6"/>
  <c r="K65" i="6"/>
  <c r="K66" i="6" s="1"/>
  <c r="J65" i="6"/>
  <c r="J66" i="6"/>
  <c r="I65" i="6"/>
  <c r="H65" i="6"/>
  <c r="N64" i="6"/>
  <c r="M64" i="6"/>
  <c r="M66" i="6"/>
  <c r="L64" i="6"/>
  <c r="K64" i="6"/>
  <c r="J64" i="6"/>
  <c r="I64" i="6"/>
  <c r="H64" i="6"/>
  <c r="O65" i="6"/>
  <c r="O66" i="6"/>
  <c r="O64" i="6"/>
  <c r="P65" i="6"/>
  <c r="P66" i="6" s="1"/>
  <c r="P64" i="6"/>
  <c r="Q65" i="6"/>
  <c r="Q66" i="6" s="1"/>
  <c r="Q64" i="6"/>
  <c r="R65" i="6"/>
  <c r="R66" i="6" s="1"/>
  <c r="R64" i="6"/>
  <c r="AD23" i="6"/>
  <c r="F94" i="9"/>
  <c r="J94" i="9"/>
  <c r="F95" i="9"/>
  <c r="F96" i="9"/>
  <c r="J95" i="9"/>
  <c r="J96" i="9"/>
  <c r="E96" i="9"/>
  <c r="E95" i="9"/>
  <c r="E94" i="9"/>
  <c r="F92" i="9"/>
  <c r="J92" i="9"/>
  <c r="F93" i="9"/>
  <c r="J93" i="9"/>
  <c r="E93" i="9"/>
  <c r="E92" i="9"/>
  <c r="F86" i="9"/>
  <c r="J86" i="9"/>
  <c r="F87" i="9"/>
  <c r="J87" i="9"/>
  <c r="E87" i="9"/>
  <c r="E86" i="9"/>
  <c r="F72" i="9"/>
  <c r="J72" i="9"/>
  <c r="F73" i="9"/>
  <c r="J73" i="9"/>
  <c r="E73" i="9"/>
  <c r="E72" i="9"/>
  <c r="F62" i="9"/>
  <c r="J62" i="9"/>
  <c r="F63" i="9"/>
  <c r="J63" i="9"/>
  <c r="E63" i="9"/>
  <c r="E62" i="9"/>
  <c r="F52" i="9"/>
  <c r="J52" i="9"/>
  <c r="F53" i="9"/>
  <c r="J53" i="9"/>
  <c r="E53" i="9"/>
  <c r="E52" i="9"/>
  <c r="J46" i="9"/>
  <c r="J47" i="9"/>
  <c r="F47" i="9"/>
  <c r="E47" i="9"/>
  <c r="F46" i="9"/>
  <c r="E46" i="9"/>
  <c r="J40" i="9"/>
  <c r="F40" i="9"/>
  <c r="F41" i="9"/>
  <c r="E41" i="9"/>
  <c r="E40" i="9"/>
  <c r="J27" i="9"/>
  <c r="J26" i="9"/>
  <c r="F27" i="9"/>
  <c r="F26" i="9"/>
  <c r="E27" i="9"/>
  <c r="E26" i="9"/>
  <c r="J17" i="9"/>
  <c r="J16" i="9"/>
  <c r="F16" i="9"/>
  <c r="F17" i="9"/>
  <c r="E17" i="9"/>
  <c r="E16" i="9"/>
  <c r="S77" i="7"/>
  <c r="S76" i="7"/>
  <c r="S75" i="7"/>
  <c r="S74" i="7"/>
  <c r="S73" i="7"/>
  <c r="S72" i="7"/>
  <c r="S71" i="7"/>
  <c r="S70" i="7"/>
  <c r="S69" i="7"/>
  <c r="S68" i="7"/>
  <c r="S67" i="7"/>
  <c r="S66" i="7"/>
  <c r="S65" i="7"/>
  <c r="S64" i="7"/>
  <c r="S63" i="7"/>
  <c r="S62" i="7"/>
  <c r="S61" i="7"/>
  <c r="S60" i="7"/>
  <c r="S59" i="7"/>
  <c r="S58" i="7"/>
  <c r="S57" i="7"/>
  <c r="S56" i="7"/>
  <c r="S55" i="7"/>
  <c r="S54" i="7"/>
  <c r="S53" i="7"/>
  <c r="U52" i="7"/>
  <c r="U54" i="7"/>
  <c r="U56" i="7"/>
  <c r="U58" i="7"/>
  <c r="S52" i="7"/>
  <c r="S51" i="7"/>
  <c r="S50" i="7"/>
  <c r="S49" i="7"/>
  <c r="S48" i="7"/>
  <c r="S47" i="7"/>
  <c r="S46" i="7"/>
  <c r="S45" i="7"/>
  <c r="U44" i="7"/>
  <c r="U46" i="7"/>
  <c r="U48" i="7"/>
  <c r="U50" i="7"/>
  <c r="S44" i="7"/>
  <c r="S43" i="7"/>
  <c r="S42" i="7"/>
  <c r="S41" i="7"/>
  <c r="S40" i="7"/>
  <c r="S39" i="7"/>
  <c r="S38" i="7"/>
  <c r="S37" i="7"/>
  <c r="U36" i="7"/>
  <c r="U38" i="7"/>
  <c r="U40" i="7"/>
  <c r="U42" i="7"/>
  <c r="S36" i="7"/>
  <c r="S35" i="7"/>
  <c r="S34" i="7"/>
  <c r="S33" i="7"/>
  <c r="S32" i="7"/>
  <c r="S31" i="7"/>
  <c r="U30" i="7"/>
  <c r="U32" i="7"/>
  <c r="U34" i="7"/>
  <c r="S30" i="7"/>
  <c r="S29" i="7"/>
  <c r="U28" i="7"/>
  <c r="S28" i="7"/>
  <c r="S27" i="7"/>
  <c r="S26" i="7"/>
  <c r="S25" i="7"/>
  <c r="S24" i="7"/>
  <c r="S23" i="7"/>
  <c r="S22" i="7"/>
  <c r="S21" i="7"/>
  <c r="S20" i="7"/>
  <c r="S19" i="7"/>
  <c r="S18" i="7"/>
  <c r="S17" i="7"/>
  <c r="S16" i="7"/>
  <c r="S15" i="7"/>
  <c r="S14" i="7"/>
  <c r="S13" i="7"/>
  <c r="S12" i="7"/>
  <c r="S11" i="7"/>
  <c r="U10" i="7"/>
  <c r="S10" i="7"/>
  <c r="S9" i="7"/>
  <c r="U8" i="7"/>
  <c r="S8" i="7"/>
  <c r="AO65" i="6"/>
  <c r="AO64" i="6"/>
  <c r="AH66" i="6"/>
  <c r="AG66" i="6"/>
  <c r="AM65" i="6"/>
  <c r="AM66" i="6" s="1"/>
  <c r="AL65" i="6"/>
  <c r="AK65" i="6"/>
  <c r="AJ65" i="6"/>
  <c r="AJ66" i="6"/>
  <c r="AI65" i="6"/>
  <c r="AH65" i="6"/>
  <c r="AG65" i="6"/>
  <c r="AF65" i="6"/>
  <c r="AE65" i="6"/>
  <c r="AE66" i="6" s="1"/>
  <c r="AC65" i="6"/>
  <c r="AC66" i="6"/>
  <c r="AB65" i="6"/>
  <c r="AB66" i="6" s="1"/>
  <c r="AA65" i="6"/>
  <c r="AA66" i="6" s="1"/>
  <c r="Z65" i="6"/>
  <c r="Z66" i="6" s="1"/>
  <c r="Y65" i="6"/>
  <c r="Y66" i="6" s="1"/>
  <c r="X65" i="6"/>
  <c r="X66" i="6"/>
  <c r="W65" i="6"/>
  <c r="W66" i="6"/>
  <c r="V65" i="6"/>
  <c r="V66" i="6"/>
  <c r="U65" i="6"/>
  <c r="T65" i="6"/>
  <c r="T66" i="6"/>
  <c r="S65" i="6"/>
  <c r="AN64" i="6"/>
  <c r="AN66" i="6"/>
  <c r="AM64" i="6"/>
  <c r="AL64" i="6"/>
  <c r="AL66" i="6"/>
  <c r="AK64" i="6"/>
  <c r="AJ64" i="6"/>
  <c r="AI64" i="6"/>
  <c r="AI66" i="6"/>
  <c r="AH64" i="6"/>
  <c r="AG64" i="6"/>
  <c r="AF64" i="6"/>
  <c r="AF66" i="6"/>
  <c r="AE64" i="6"/>
  <c r="AD64" i="6"/>
  <c r="AC64" i="6"/>
  <c r="AB64" i="6"/>
  <c r="AA64" i="6"/>
  <c r="Z64" i="6"/>
  <c r="Y64" i="6"/>
  <c r="X64" i="6"/>
  <c r="W64" i="6"/>
  <c r="V64" i="6"/>
  <c r="U64" i="6"/>
  <c r="T64" i="6"/>
  <c r="S64" i="6"/>
  <c r="S66" i="6"/>
  <c r="AK63" i="6"/>
  <c r="AD63" i="6"/>
  <c r="AK62" i="6"/>
  <c r="AD62" i="6"/>
  <c r="AD59" i="6"/>
  <c r="AD58" i="6"/>
  <c r="AP58" i="6"/>
  <c r="AK57" i="6"/>
  <c r="AJ57" i="6"/>
  <c r="AI57" i="6"/>
  <c r="AH57" i="6"/>
  <c r="AG57" i="6"/>
  <c r="AF57" i="6"/>
  <c r="AE57" i="6"/>
  <c r="AD57" i="6"/>
  <c r="AC57" i="6"/>
  <c r="AB57" i="6"/>
  <c r="AA57" i="6"/>
  <c r="S57" i="6"/>
  <c r="L57" i="6"/>
  <c r="J57" i="6"/>
  <c r="I57" i="6"/>
  <c r="AK56" i="6"/>
  <c r="AD56" i="6"/>
  <c r="AJ56" i="6"/>
  <c r="AI56" i="6"/>
  <c r="AH56" i="6"/>
  <c r="AG56" i="6"/>
  <c r="AF56" i="6"/>
  <c r="AE56" i="6"/>
  <c r="AC56" i="6"/>
  <c r="AB56" i="6"/>
  <c r="AA56" i="6"/>
  <c r="S56" i="6"/>
  <c r="L56" i="6"/>
  <c r="J56" i="6"/>
  <c r="I56" i="6"/>
  <c r="AD55" i="6"/>
  <c r="AD54" i="6"/>
  <c r="AD53" i="6"/>
  <c r="H57" i="6"/>
  <c r="AP57" i="6" s="1"/>
  <c r="AD52" i="6"/>
  <c r="H52" i="6"/>
  <c r="AK51" i="6"/>
  <c r="AD51" i="6"/>
  <c r="AJ51" i="6"/>
  <c r="AI51" i="6"/>
  <c r="AH51" i="6"/>
  <c r="AG51" i="6"/>
  <c r="AF51" i="6"/>
  <c r="AE51" i="6"/>
  <c r="AC51" i="6"/>
  <c r="AB51" i="6"/>
  <c r="AA51" i="6"/>
  <c r="S51" i="6"/>
  <c r="L51" i="6"/>
  <c r="J51" i="6"/>
  <c r="I51" i="6"/>
  <c r="AK50" i="6"/>
  <c r="AD50" i="6"/>
  <c r="AJ50" i="6"/>
  <c r="AI50" i="6"/>
  <c r="AH50" i="6"/>
  <c r="AG50" i="6"/>
  <c r="AF50" i="6"/>
  <c r="AE50" i="6"/>
  <c r="AC50" i="6"/>
  <c r="AB50" i="6"/>
  <c r="AA50" i="6"/>
  <c r="S50" i="6"/>
  <c r="L50" i="6"/>
  <c r="J50" i="6"/>
  <c r="I50" i="6"/>
  <c r="H50" i="6"/>
  <c r="AD49" i="6"/>
  <c r="AD48" i="6"/>
  <c r="AD47" i="6"/>
  <c r="H47" i="6"/>
  <c r="H51" i="6"/>
  <c r="AP51" i="6" s="1"/>
  <c r="AD46" i="6"/>
  <c r="R46" i="6"/>
  <c r="R50" i="6"/>
  <c r="Q46" i="6"/>
  <c r="Q50" i="6"/>
  <c r="AK45" i="6"/>
  <c r="AD45" i="6"/>
  <c r="AJ45" i="6"/>
  <c r="AI45" i="6"/>
  <c r="AH45" i="6"/>
  <c r="AG45" i="6"/>
  <c r="AF45" i="6"/>
  <c r="AE45" i="6"/>
  <c r="AC45" i="6"/>
  <c r="AB45" i="6"/>
  <c r="AA45" i="6"/>
  <c r="S45" i="6"/>
  <c r="L45" i="6"/>
  <c r="J45" i="6"/>
  <c r="I45" i="6"/>
  <c r="AK44" i="6"/>
  <c r="AJ44" i="6"/>
  <c r="AI44" i="6"/>
  <c r="AH44" i="6"/>
  <c r="AG44" i="6"/>
  <c r="AF44" i="6"/>
  <c r="AE44" i="6"/>
  <c r="AD44" i="6"/>
  <c r="AC44" i="6"/>
  <c r="AB44" i="6"/>
  <c r="AA44" i="6"/>
  <c r="S44" i="6"/>
  <c r="L44" i="6"/>
  <c r="J44" i="6"/>
  <c r="I44" i="6"/>
  <c r="H44" i="6"/>
  <c r="AD43" i="6"/>
  <c r="AD42" i="6"/>
  <c r="AD41" i="6"/>
  <c r="H41" i="6"/>
  <c r="H45" i="6"/>
  <c r="AD40" i="6"/>
  <c r="AK39" i="6"/>
  <c r="AJ39" i="6"/>
  <c r="AI39" i="6"/>
  <c r="AH39" i="6"/>
  <c r="AG39" i="6"/>
  <c r="AF39" i="6"/>
  <c r="AE39" i="6"/>
  <c r="AD39" i="6"/>
  <c r="AC39" i="6"/>
  <c r="AB39" i="6"/>
  <c r="AA39" i="6"/>
  <c r="S39" i="6"/>
  <c r="L39" i="6"/>
  <c r="J39" i="6"/>
  <c r="I39" i="6"/>
  <c r="AK38" i="6"/>
  <c r="AD38" i="6"/>
  <c r="AJ38" i="6"/>
  <c r="AI38" i="6"/>
  <c r="AH38" i="6"/>
  <c r="AG38" i="6"/>
  <c r="AF38" i="6"/>
  <c r="AC38" i="6"/>
  <c r="AB38" i="6"/>
  <c r="AA38" i="6"/>
  <c r="S38" i="6"/>
  <c r="L38" i="6"/>
  <c r="AD37" i="6"/>
  <c r="AD36" i="6"/>
  <c r="AD35" i="6"/>
  <c r="H35" i="6"/>
  <c r="H39" i="6"/>
  <c r="AD34" i="6"/>
  <c r="AK33" i="6"/>
  <c r="AD33" i="6"/>
  <c r="AJ33" i="6"/>
  <c r="AI33" i="6"/>
  <c r="AH33" i="6"/>
  <c r="AG33" i="6"/>
  <c r="AF33" i="6"/>
  <c r="AC33" i="6"/>
  <c r="AB33" i="6"/>
  <c r="AA33" i="6"/>
  <c r="U33" i="6"/>
  <c r="S33" i="6"/>
  <c r="L33" i="6"/>
  <c r="K33" i="6"/>
  <c r="J33" i="6"/>
  <c r="I33" i="6"/>
  <c r="AK32" i="6"/>
  <c r="AD32" i="6"/>
  <c r="AJ32" i="6"/>
  <c r="AI32" i="6"/>
  <c r="AH32" i="6"/>
  <c r="AG32" i="6"/>
  <c r="AF32" i="6"/>
  <c r="AC32" i="6"/>
  <c r="AB32" i="6"/>
  <c r="AA32" i="6"/>
  <c r="S32" i="6"/>
  <c r="L32" i="6"/>
  <c r="K32" i="6"/>
  <c r="J32" i="6"/>
  <c r="I32" i="6"/>
  <c r="AD31" i="6"/>
  <c r="AD29" i="6"/>
  <c r="AP29" i="6"/>
  <c r="AD28" i="6"/>
  <c r="AK27" i="6"/>
  <c r="AD27" i="6"/>
  <c r="AJ27" i="6"/>
  <c r="AI27" i="6"/>
  <c r="AH27" i="6"/>
  <c r="AG27" i="6"/>
  <c r="AF27" i="6"/>
  <c r="AE27" i="6"/>
  <c r="AC27" i="6"/>
  <c r="AB27" i="6"/>
  <c r="AA27" i="6"/>
  <c r="S27" i="6"/>
  <c r="L27" i="6"/>
  <c r="J27" i="6"/>
  <c r="I27" i="6"/>
  <c r="AK26" i="6"/>
  <c r="AD26" i="6"/>
  <c r="AJ26" i="6"/>
  <c r="AI26" i="6"/>
  <c r="AH26" i="6"/>
  <c r="AG26" i="6"/>
  <c r="AF26" i="6"/>
  <c r="AE26" i="6"/>
  <c r="AC26" i="6"/>
  <c r="AB26" i="6"/>
  <c r="AA26" i="6"/>
  <c r="S26" i="6"/>
  <c r="L26" i="6"/>
  <c r="J26" i="6"/>
  <c r="I26" i="6"/>
  <c r="AD25" i="6"/>
  <c r="AD24" i="6"/>
  <c r="H27" i="6"/>
  <c r="AD22" i="6"/>
  <c r="H22" i="6"/>
  <c r="H26" i="6"/>
  <c r="AK21" i="6"/>
  <c r="AD21" i="6"/>
  <c r="AJ21" i="6"/>
  <c r="AI21" i="6"/>
  <c r="AH21" i="6"/>
  <c r="AG21" i="6"/>
  <c r="AF21" i="6"/>
  <c r="AE21" i="6"/>
  <c r="AC21" i="6"/>
  <c r="AB21" i="6"/>
  <c r="AA21" i="6"/>
  <c r="S21" i="6"/>
  <c r="J21" i="6"/>
  <c r="I21" i="6"/>
  <c r="H21" i="6"/>
  <c r="AP21" i="6" s="1"/>
  <c r="AK20" i="6"/>
  <c r="AD20" i="6" s="1"/>
  <c r="AJ20" i="6"/>
  <c r="AI20" i="6"/>
  <c r="AH20" i="6"/>
  <c r="AG20" i="6"/>
  <c r="AF20" i="6"/>
  <c r="AE20" i="6"/>
  <c r="AC20" i="6"/>
  <c r="AB20" i="6"/>
  <c r="AA20" i="6"/>
  <c r="S20" i="6"/>
  <c r="J20" i="6"/>
  <c r="I20" i="6"/>
  <c r="H20" i="6"/>
  <c r="AD19" i="6"/>
  <c r="AD65" i="6" s="1"/>
  <c r="AD17" i="6"/>
  <c r="AD16" i="6"/>
  <c r="AK15" i="6"/>
  <c r="AD15" i="6"/>
  <c r="AJ15" i="6"/>
  <c r="AI15" i="6"/>
  <c r="AH15" i="6"/>
  <c r="AG15" i="6"/>
  <c r="AF15" i="6"/>
  <c r="AE15" i="6"/>
  <c r="AC15" i="6"/>
  <c r="AB15" i="6"/>
  <c r="AA15" i="6"/>
  <c r="S15" i="6"/>
  <c r="L15" i="6"/>
  <c r="J15" i="6"/>
  <c r="I15" i="6"/>
  <c r="H15" i="6"/>
  <c r="AP15" i="6" s="1"/>
  <c r="AK14" i="6"/>
  <c r="AD14" i="6" s="1"/>
  <c r="AJ14" i="6"/>
  <c r="AI14" i="6"/>
  <c r="AH14" i="6"/>
  <c r="AG14" i="6"/>
  <c r="AF14" i="6"/>
  <c r="AE14" i="6"/>
  <c r="AC14" i="6"/>
  <c r="AB14" i="6"/>
  <c r="AA14" i="6"/>
  <c r="S14" i="6"/>
  <c r="J14" i="6"/>
  <c r="I14" i="6"/>
  <c r="H14" i="6"/>
  <c r="AD13" i="6"/>
  <c r="AD11" i="6"/>
  <c r="AD10" i="6"/>
  <c r="U60" i="7"/>
  <c r="U62" i="7"/>
  <c r="U66" i="6"/>
  <c r="AO62" i="6"/>
  <c r="AO63" i="6"/>
  <c r="AO61" i="6"/>
  <c r="H56" i="6"/>
  <c r="AO59" i="6"/>
  <c r="AO58" i="6"/>
  <c r="AO60" i="6"/>
  <c r="T78" i="7"/>
  <c r="U78" i="7"/>
  <c r="H33" i="6" l="1"/>
  <c r="H66" i="6"/>
  <c r="AD66" i="6"/>
  <c r="AK66" i="6"/>
  <c r="AP20" i="6"/>
</calcChain>
</file>

<file path=xl/sharedStrings.xml><?xml version="1.0" encoding="utf-8"?>
<sst xmlns="http://schemas.openxmlformats.org/spreadsheetml/2006/main" count="857" uniqueCount="362">
  <si>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</si>
  <si>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</si>
  <si>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</si>
  <si>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</si>
  <si>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</si>
  <si>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</si>
  <si>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</si>
  <si>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</si>
  <si>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</si>
  <si>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</si>
  <si>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</si>
  <si>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</si>
  <si>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</si>
  <si>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</si>
  <si>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</si>
  <si>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</si>
  <si>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</si>
  <si>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</si>
  <si>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</si>
  <si>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</si>
  <si>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</si>
  <si>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</si>
  <si>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</si>
  <si>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</si>
  <si>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</si>
  <si>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</si>
  <si>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</si>
  <si>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</si>
  <si>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</si>
  <si>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</si>
  <si>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</si>
  <si>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</si>
  <si>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</si>
  <si>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</si>
  <si>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</si>
  <si>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</si>
  <si>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</si>
  <si>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</si>
  <si>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</si>
  <si>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 MP1</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</si>
  <si>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</si>
  <si>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</si>
  <si>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</si>
  <si>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</si>
  <si>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</si>
  <si>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</si>
  <si>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</si>
  <si>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</si>
  <si>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</si>
  <si>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</si>
  <si>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</si>
  <si>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</si>
  <si>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</si>
  <si>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</si>
  <si>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</si>
  <si>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</si>
  <si>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</si>
  <si>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</si>
  <si>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</si>
  <si>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</si>
  <si>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</si>
  <si>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</si>
  <si>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</si>
  <si>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</si>
  <si>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</si>
  <si>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</si>
  <si>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</si>
  <si>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</si>
  <si>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</si>
  <si>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</si>
  <si>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</si>
  <si>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</si>
  <si>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</si>
  <si>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</si>
  <si>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</si>
  <si>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</si>
  <si>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</si>
  <si>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</si>
  <si>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</si>
  <si>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</si>
  <si>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</si>
  <si>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</si>
  <si>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</si>
  <si>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</si>
  <si>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</si>
  <si>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</si>
  <si>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</si>
  <si>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</si>
  <si>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</si>
  <si>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</si>
  <si>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</si>
  <si>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</si>
  <si>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</si>
  <si>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</si>
  <si>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</si>
  <si>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</si>
  <si>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</si>
  <si>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</si>
  <si>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</si>
  <si>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</si>
  <si>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</si>
  <si>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</si>
  <si>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</si>
  <si>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</si>
  <si>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</si>
  <si>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TOTAL RECURSOS VIGENCIA</t>
  </si>
  <si>
    <t>TOTAL MAGNITUD</t>
  </si>
  <si>
    <t>Usaquén</t>
  </si>
  <si>
    <t xml:space="preserve">NUMERO INTERSEXUAL </t>
  </si>
  <si>
    <t>Diciembre</t>
  </si>
  <si>
    <t>Septiembre</t>
  </si>
  <si>
    <t>Junio</t>
  </si>
  <si>
    <t>Marzo</t>
  </si>
  <si>
    <t xml:space="preserve">6, ACTUALIZACIÓN </t>
  </si>
  <si>
    <t>3, Nombre -Punto de inversión (Escala: Localidad, Especial, Distrital)
Breve descripción del punto de inversión.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</si>
  <si>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</si>
  <si>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</si>
  <si>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</si>
  <si>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</si>
  <si>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</si>
  <si>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</si>
  <si>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</si>
  <si>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</si>
  <si>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</si>
  <si>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</si>
  <si>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</si>
  <si>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</si>
  <si>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</si>
  <si>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</si>
  <si>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</si>
  <si>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</si>
  <si>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</si>
  <si>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</si>
  <si>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</si>
  <si>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</si>
  <si>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</si>
  <si>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</si>
  <si>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</si>
  <si>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</si>
  <si>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PROGRAMACIÓN, ACTUALIZACIÓN Y SEGUIMIENTO DEL PLAN DE ACCIÓN
Actualización y seguimiento a territorialización de la inversión</t>
  </si>
  <si>
    <t>DIRECCIONAMIENTO ESTRATÉGICO</t>
  </si>
  <si>
    <t xml:space="preserve">Dirección de Gestión Ambiental </t>
  </si>
  <si>
    <t>1150 Implementación de acciones del plan de manejo de la franja de adecuación y la reserva forestal protectora de los cerros orientales en cumplimiento de la sentencia del Consejo De Estado</t>
  </si>
  <si>
    <t>IMPLEMENTACIÓN DE ACCIONES DEL PLAN DE MANEJO DE LA FRANJA DE ADECUACIÓN Y LA RESERVA FORESTAL PROTECTORA DE LOS CERROS ORIENTALES</t>
  </si>
  <si>
    <t>Plan de manejo de la franja de adecuación y la Reserva Forestal Protectora de los cerros orientales en proceso de implementación</t>
  </si>
  <si>
    <t>% de avance de los planes de manejo</t>
  </si>
  <si>
    <t>Porcentaje</t>
  </si>
  <si>
    <t>Creciente</t>
  </si>
  <si>
    <t xml:space="preserve">De acuerdo a reunión sostenida el 31 de agosto de 2016 entre la Secretaria Distrital de Planeación-SDP  y la Secretaria Distrital de Ambiente-SDA, y por recomendación de la SDP;  a partir de la vigencia 2017 el proyecto de inversión 1150 denominado "Implementación de acciones del plan de manejo de la franja de adecuación y la reserva protectora de los cerros orientales en cumplimiento de la sentencia del Consejo de Estado", pasara del proyecto estratégico 179 " Ambiente Sano" al proyecto estratégico 180 "Recuperación y proyección del río Bogotá y cerros orientales". La anterior recomendación surge, debido a que se realizó una errónea asociación del proyecto de inversión frente a su proyecto estratégico y después de evaluarla nuevamente se encuentra que el proyecto estratégico 180,  fue creado con el fin de dar cuenta de las acciones y recursos asignados para dar respuesta a lo ordenado en la sentencia de cerros orientales. </t>
  </si>
  <si>
    <t xml:space="preserve"> </t>
  </si>
  <si>
    <t>RECUPERACIÓN Y PROTECCIÓN DEL RÍO BOGOTÁ Y CERROS ORIENTALES</t>
  </si>
  <si>
    <t>Porcentaje de implementación del plan de manejo de la franja de adecuación y la Reserva Forestal Protectora de los cerros orientales</t>
  </si>
  <si>
    <t>Apoyo Alcaldía Local de San Cristobal</t>
  </si>
  <si>
    <t xml:space="preserve">Apropiación del territorio por parte de las comunidades de las zonas piloto de la Franja de Adecuación y zonas aledañas; adicionalmente la implementación de las iniciativas se convierte en un incentivo que permite el mejoramiento de las condiciones socioeconómicas de los pobladores de la Franja. Incidir mediante  la búsqueda de financiación con el sector privado para el apoyo de iniciativas y emprendimientos sociales.
Las acciones adelantadas en el marco del procedimiento de adquisición predial contribuyen al cumplimiento de lo dispuesto en el Decreto 485 de 2015 por el cual se adopta el plan de manejo ambiental de la Franja de Adecuación, en concordancia con la sentencia del Consejo de Estado para la Protección de los Cerros orientales. 
Zonas intervenidas con acciones para evitar la ocurrencia de incendios forestales y mitigar los efectos en caso de que se presenten. Acciones para restaurar las zonas invadidas de retamo y afectadas por el fuego. 
Consolidación del Área de Ocupación Prioritaria de la Franja de Adecuación, aportando a la conservación y recuperación de Ecosistemas y cumplimiento del Plan de Manejo planteado en el Decreto 485 de 2015.
Conexión ecológica entre la franja de adecuación y reserva forestal bosque oriental.
</t>
  </si>
  <si>
    <t>Actas de reunión, registro fotográfico, cartografía, borrador Acta de Acuerdo de Voluntades</t>
  </si>
  <si>
    <t>HABILITACIÓN DE ESPACIOS PARA EL DISFRUTE DE LA OFERTA NATURAL DE LOS CERROS ORIENTALES</t>
  </si>
  <si>
    <t>GESTIONAR  100% EL PLAN DE  ADQUISICIÓN DE PREDIOS PRIORIZADOS EN LOS CERROS ORIENTALES</t>
  </si>
  <si>
    <t>Para el I trimestre de 2019, con recursos de vigencia, con base en el proyecto de declaratoria de utilidad pública mediante Decreto Distrital 798 del 2018. Se radica solicitud para realizar los avalúos de referencia por parte de Catastro Distrital. Se realiza mesa de trabajo con Catastro revision de avaluos RT 10 y 17 ubicados en usaquen y se inicia proceso de solicitud de disponibilidad presupuestal RT 30 en usme.
En 2016 se realizó la caracterización y priorización, generando un resultado de 44 predios para el estudio de títulos. 
Para la vigencia del 2017, con recursos de reserva se realizaron los estudios de títulos de los cuarenta y cuatro (44) predios priorizados. Así mismo, se realizó la priorización de estos mismos predios conforme a la viabilidad jurídica. En la vigencia 2017, se contó con el Informe técnico de afectación minera y/o pasivos ambientales) de 7 predios priorizados, ubicados en la Localidad de Usaquén, Santafé y Usme. Adicionalmente, se entregaron los insumos técnicos necesarios para realizar los levantamientos topográficos de cuatro predios priorizados. 
Para el 2018. Se reciben los avalúos comerciales de los RT 10-CHIP AAA0142LCOE, RT 17-CHIP AAA0142LCKL y RT 30-CHIP AAA0156LEMR equivalente a un área total de 32ha, en zona de franja de adecuación, lo anterior con recursos de reserva. Se anuncia y expide el proyecto de declaratoria de utilidad pública. Se inicia el proceso pertinente para realizar avalúos de referencia por parte de Catastro Distrital.</t>
  </si>
  <si>
    <t>N.A</t>
  </si>
  <si>
    <t xml:space="preserve">Las acciones adelantadas contribuyen al cumplimiento de lo dispuesto en el decreto 485 de 2015 por el cual se adopta el plan de manejo ambiental de la Franja de Adecuación, en concordancia con la sentencia del Consejo de Estado para la Protección de los Cerros orientales 
Consolidar el área de ocupación público prioritaria de la franja de adecuación, como un espacio que amplié la oferta ambiental del Distrito Capital y permita una transición armónica entre la zona urbana y el área protegida. 
</t>
  </si>
  <si>
    <t xml:space="preserve">Informe tecnico de avalúos comerciales  entregados por parte de la Unidad Administrativa Especial Catastro Distrital
Formato de recibo de conformidad de los avaluos comerciales RT 30, RT 10, RT 17
</t>
  </si>
  <si>
    <t>ADQUIRIR  25 HECTÁREAS DE PREDIOS PRIORIZADOS EN LOS CERROS ORIENTALES</t>
  </si>
  <si>
    <t>Suma</t>
  </si>
  <si>
    <t>En el I Trimestre de 2019, se inicia la gestión pertinente para realizar los respectivos avalúos de referencia de los predios priorizados RT 30, RT 10 y RT 17 mediante el Decreto Distrital 798 del 2018. Es de precisar, que con los ajustes y actualizacion de los informes se debe solicitar los certificados disponibilidad presupuestal lo cual retrasa el proceso de oferta formal de compraventa del RT 17, RT 10 y RT 30.
En el 2017, con recursos de esta vigencia fueron entregados los productos técnicos necesarios para la realización de los levantamientos topográficos de los con CHIP: AAA0142LCOE de 22,5 ha, CHIP AAA0142LCKL de 6,2ha y el CHIP AAA0156KNUH de 7,1ha. 
En la vigencia 2018, con recursos de 2017 se reciben 4 levantamientos topográficos (38ha) para la gestión predial de los predios priorizados. Se realizan los avalúos comerciales de RT 30, Rt 10 y RT 17. Se reciben dichos productos para iniciar gestión predial con base en el proyecto de utilidad pública y se inicia contrato interadministrativo con el fin de realizar los respectivos avalúos de referencia por parte Catastro.</t>
  </si>
  <si>
    <t>Se presentó retraso para cumplir la meta de adquisicion dado que se requería contar con el documento del proyecto de declaratoria de utilidad publica firmado.</t>
  </si>
  <si>
    <t>Dar mayor celeridad al proceso de adquisición predial</t>
  </si>
  <si>
    <t xml:space="preserve">Dar cumplimiento a la sentencia del Consejo de Estado para la Protección de los Cerros orientales.
Consolidar la franja de adecuación de la Reserva forestal del Bosque oriental de Bogotá como un espacio que amplié la oferta de servicios medioambientales al Distrito Capital. </t>
  </si>
  <si>
    <t xml:space="preserve">RT 30 Ajustado y actualizado en el informe del avaluo comercial 
Documento version actualizadad y sus respectivos anexos juridicos del proyecto de declaratoria de utilidad publica
</t>
  </si>
  <si>
    <t xml:space="preserve">HABILITAR  4 HECTÁREAS   DE REDES DE SENDEROS ECOLÓGICOS SECUNDARIOS EN LOS CERROS ORIENTALES </t>
  </si>
  <si>
    <t>Para la vigencia 2019, se están ajustando los documentos precontractuales y se tiene previsto realizar los recorridos de reconocimiento para determinar los senderos a intervenir el presente año con recursos de vigencia.
Para la vigencia 2018, en el I trimestre de 2019, los recursos de reserva se desembolsaron a Aguas de Bogotá para que se adelanten los procesos de contratación del Convenio SDA-CV-20181473, donde se espera que inicien la ejecución del mantenimiento de al menos 1,64 hectáreas de senderos en los Cerros Orientales a finales del II trimestre del presente año, se realizaron las últimas visitas de reconocimiento de áreas entre las 4 entidades (SDA, AB SA ESP, EAAB ESP e IDT) y se remitió la información de las cantidades preliminares de obra, realizadas por parte de la SDA, del Tramo 1 de la Quebrada Las Delicias a Aguas de Bogotá.
En el IV trimestre de 2018, con recursos de reserva se gestionó la prórroga del Convenio 20171328, debido al proceso de homogenización de criterios técnicos entre las entidades vinculadas (SDA-CAR-EAAB). Posterior al trabajo mencionado, se estima que la adecuación de senderos se iniciará a finales del I semestre de 2019. Con recursos de vigencia se suscribió el Convenio 20181473 cuya acta de inicio tiene como fecha el 21/12/2018. Por lo anterior, a la fecha no se presenta avance en el cumplimiento de la meta, no obstante, se iniciaron las actividades de visita y reconocimiento de áreas estimando la adecuación de senderos para finales del I semestre de 2019.
Para la vigencia 2016, se adelantaron acciones de restauración en 0,16 ha ubicadas en el camino que conduce al aula ambiental Soratama.
Para la vigencia 2017, se identificó la red de senderos existentes en la cartografía de la franja de cerros para mantenimiento y adecuación. Se definió realizar el diagnóstico de 1 tramo de sendero para mantenimiento Parque del Agua (desde el río San Francisco-Vicachá hasta el circuito quebrada La Leona, 1.7 km) priorizado en la reunión interinstitucional con EAB y CAR. Se contrató la habilitación del sendero Zuque - Corinto en 1,2 ha. 
En lo corrido del año 2018, con recursos de vigencia se continuó realizando la articulación con IDT y EAAB; se realizó el reconocimiento de5.47 km (1.6 Ha) de los cuales 4.33 km (1.29 Ha) corresponden al sendero Guadalupe - Aguanoso y 1,14 km corresponden al sendero Las Delicias (0.34 Ha); y se descartó el sendero La Aguadora identificado en el primer trimestre por ser acceso contemplado en el futuro proyecto Sendero Panorámico. Con recursos de reserva se realizó la solicitud de una prórroga de adición basada en las necesidades técnicas que requiere la habilitación de senderos. Finalizaron las actividades de topografía en el sendero Zuque - Corinto para el convenio CAR-SDA-EAB, con recursos de reserva.</t>
  </si>
  <si>
    <t xml:space="preserve">En el IV trimestre de 2018 se gestionó la prórroga del convenio CAR- SDA-EAB con recursos de reserva. Con recursos de vigencia se suscribió el Convenio 20181473 cuya acta de inicio tiene como fecha el 21/12/2018. Por lo anterior, a la fecha no se presenta avance en el cumplimiento de la meta, no obstante, se iniciaron las actividades de visita y reconocimiento de áreas estimando la adecuación de senderos para finales del I semestre de 2019
Para la vigencia 2016, se adelantaron acciones de restauración en 0,16 ha ubicadas en el camino que conduce al aula ambiental Soratama.
Para la vigencia 2017, se identificó la red de senderos existentes en la cartografía de la franja de cerros para mantenimiento y adecuación. Se definió realizar el diagnóstico de 1 tramo de sendero para mantenimiento Parque del Agua (desde el río San Francisco-Vicachá hasta el circuito quebrada La Leona, 1.7 km) priorizado en la reunión interinstitucional con EAB y CAR. Se contrató la habilitación del sendero Zuque - Corinto en 1,2 ha. 
En lo corrido del año 2018, con recursos de vigencia se continuó realizando la articulación con IDT y EAAB; se realizó el reconocimiento de5.47 km (1.6 Ha) de los cuales 4.33 km (1.29 Ha) corresponden al sendero Guadalupe - Aguanoso y 1,14 km corresponden al sendero Las Delicias (0.34 Ha); y se descartó el sendero La Aguadora identificado en el primer trimestre por ser acceso contemplado en el futuro proyecto Sendero Panorámico. Con recursos de reserva se realizó la solicitud de una prórroga de adición basada en las necesidades técnicas que requiere la habilitación de senderos. Finalizaron las actividades de topografía en el sendero Zuque - Corinto para el convenio CAR-SDA-EAB, con recursos de reserva.
</t>
  </si>
  <si>
    <t>Adelantar la concertación y armonización de criterios técnicos en las reuniones del cómite técnico y durectivo.</t>
  </si>
  <si>
    <t>Conectividad ecológica y disfrute ciudadano.</t>
  </si>
  <si>
    <t xml:space="preserve">1. Acta de reunión comité técnico (11 de jullio) Convenio 20171328.
2. Mesa técnica nuevo convenio de senderos (26 de julio).
3. Mesa técnica Convenio 20171328 (03 de agosto).
4. Acta de reunión comité técnico (08 de agosto) Convenio 20171328.
5. Mesa técnica nuevo convenio de senderos (22 de agosto).
</t>
  </si>
  <si>
    <t>HABILITAR 5 HECTÁREAS DE UNA CANTERA EN LOS CERROS ORIENTALES PARA EL DISFRUTE DE LA OFERTA NATURAL</t>
  </si>
  <si>
    <t>En el l trimestre de 2019, con recursos de reserva se termina la intervención de 1 hectarea de cantera y se avanza en la intervención de las 2 hectareas restantes a cargo del convenio 031 de 2018, las cuales se estima finalizar en el mes de mayo.
Con recursos de la vigencia se adelantan los precontractuales para un nuevo convenio que tendrá a cargo la ejecución de la meta 2019, correspondiente a 1 hectarea.
En el IV trimestre de 2018, con recursos de reserva se suscribió la prórroga del Convenio 20171328, debido al proceso de armonización de criterios técnicos entre las entidades vinculadas (SDA-CAR-EAAB), no obstante, la implementación intervención en cantera se estima inicie en el I semestre de 2019. 
Con recursos de vigencia se suscribió el convenio 312018 para la intervención en la localidad de San Cristobal.Es de precisar que las acciones de implementación ya iniciaron con la adecuación de una vía de acceso, estabilización de taludes y control de exóticas invasoras en 1 hectarea de la Serrania del Zuque; ésta primera acción estará finalizada en el I trimestre de 2019. 
Para 2016, la meta no contaba con programación. 
Para la vigencia 2017 se realizó el proceso de identificación y priorización de 1 ha de cantera ubicada en la serranía del Zuque, como área de intervención para implementar las acciones de reconformación geomorfológica y revegetalización como parte del proceso de restauración ecológica y habilitación de la antigua cantera; el cual incluye un 1 hito paisajístico. Se suscribió convenio CAR-SDA-EAB para la restauración de 1ha de cantera.
En lo corrido del año 2018 con recursos de reserva se viene realizando el diagnostico, planeación y elaboración de diseños que hacen parte de la implementación, adicionalmente se cumplió con la identificación de 1ha. La gerencia del proyecto junto con las entidades que han realizado esfuerzos para la habilitación de cantera determinaron la solicitud de una prórroga de adición basado en las necesidades técnicas que requiere la habilitación de cantera. Con recursos de la vigencia la gerencia del proyecto decidió aunar esfuerzos técnicos con IDIPRON para el cumplimiento de la meta, planteándose la intervención en tres hectáreas de la cantera del Zuque, las cuales ya se encuentran identificadas, además de contar con un diseño de intervención y el inicio de la implementación en una de ellas.</t>
  </si>
  <si>
    <t>Se presentan retrasos debido a la disparidad de criterios técnicos para la elaboración de documentos que permitirán determinar los diseños definitivos.</t>
  </si>
  <si>
    <t>Adelantar la concertación y armonización de criterios técnicos.</t>
  </si>
  <si>
    <t>Conectividad ecológica y disfrute ciudadano.
Agilidad en el proceso de concertación.</t>
  </si>
  <si>
    <t xml:space="preserve">1. Acta de reunión comité técnico (11 de jullio) Convenio 20171328.
2. Mesa técnica Convenio 20171328 (03 de agosto).
3. Acta de reunión comité técnico (08 de agosto) Convenio 20171328.
4. Minuta del convenio 031 de 2018
5. Acta de inicio convenio 031 de 2018.
6. Registro fotografico de actividades.
7. Avance de documento "anexo tecnico" para nuevo convenio.
</t>
  </si>
  <si>
    <t>APROPIACIÓN SOCIAL POR PARTE DE GRUPOS DE INTERÉS PARA LA CONSERVACIÓN DE LOS CERROS ORIENTALES</t>
  </si>
  <si>
    <t>VINCULAR 10 GRUPOS DE INTERÉS EN LA CONSERVACIÓN  CERROS IMPLEMENTANDO 5 INICIATIVAS  AMBIENTALES  PARA LA APROPIACIÓN SOCIAL.</t>
  </si>
  <si>
    <t>Para el I Trimestre de 2019 con recursos de reserva se continúa la implementación de la iniciativa "Nuestros Cerros" realizando salidas de campo para recolección de material audiovisual y se diseñó del mural. Por otro lado, continúan las gestiones para iniciar la implementación de la iniciativa en Zuque-Corinto. Con recursos de vigencia se seleccionó una iniciativa en la zona prioritaria Conexión Entrenubes y se están realizando las gestiones para comenzar su implemetación.
En 2016 se vinculó un grupo conformado por juntas de Acción Comunal de 4 Barrios, como proponentes iniciativas recuperando el corazón de la mariposa.
En 2017 se implementó 1 componente de la iniciativa Recuperando el Corazón de la Mariposa, desarrollando 3 talleres:  restauración, manejo y conservación de fuentes hídricas; manejo de residuos sólidos y separación en la fuente. Se realizó la caracterización socioeconómica del Parque del Agua y Zuque. Se seleccionaron 2 iniciativas en las zonas Parque del Agua y Zuque-Corinto, acompañando el proceso de ajuste y la espacialización de las áreas a intervenir. Se realizó la Ecotravesía por los Cerros Orientales vinculando comunidad del Verjón. Se realizó el guion para el túnel ambiental en procura de la apropiación social de los cerros y se actualizó la matriz de actores sociales e iniciativas de las 4 zonas prioritarias.
En 2018 con recursos de reserva se terminó la implementación de la iniciativa "Recuperando el Corazón de la Mariposa". Con recursos de vigencia, se diseñó e implementó un proceso de formación en agricultura urbana y se implementó el túnel ambiental. Se realiza caracterización socioeconómica zona Entrenubes y se inicia la implementación de iniciativa "Nuestros Cerros" realizando la instalación de la señalética (10 paneles de información taxonómica y 2 vallas tipo 2 para la delimitación de la Franja). 2019 se continúa la implementación de la iniciativa "Nuestros Cerros</t>
  </si>
  <si>
    <t>Apropiación del territorio, por parte de las comunidades asentadas en la Franja de Adecuación, de tal forma que se conviertan en  nuestros principales aliados en el cuidado y la conservación  de sus ecosistemas; además del establecimiento de una corresponsabilidad por los beneficios que les brindan los Cerros Orientales. La implementación de la iniciativa, se convierte en un incentivo que permite el mejoramiento de las condiciones socioeconómicas de los pobladores de la Franja.         
Incidir mediante  la búsqueda de financiación con el sector privado para el apoyo de iniciativas y emprendimientos sociales.</t>
  </si>
  <si>
    <t>Actas de reuniones.
Propuesta iniciativa Conexión Entrenubes.
Diseño Mural socio-ambiental en la Franja de Adecuación. 
Instalación de la Señalética Parque del Agua (Registros fotográfico y polígonos de instalación de la señalética).
Documento  de caracterización socioeconómica Entrenubes.
Implementación de un proceso de formación en agricultura urbana e implementación túnel ambiental (Productos fiinales: informe final de las actividades, publicaciones, Registros fotográficos y audiovisuales de las actividades desarrolladas, entre otros).
Implementación de la inicativa recuperando el corazón de la mariposa (Informe final y registro audiovisual de la iniciativa).</t>
  </si>
  <si>
    <t xml:space="preserve">RESTAURACIÓN, MANEJO Y CONSERVACIÓN DE COBERTURAS VEGETALES </t>
  </si>
  <si>
    <t>RESTAURAR Y MANTENER   80 HA EN EL BOSQUE ORIENTAL DE BOGOTÁ CON PARTICIPACIÓN DEL SECTOR PRIVADO.</t>
  </si>
  <si>
    <t>En el primer trimestre de 2019, se adelantan los diagnosticos y diseños para intervenir 50 hectareas en la serrania del Zuque, se inician las acciones en 30 hectareas con procesos de restauración, se espera terminar la intervención de las 50 hectreas de la meta en mayo de 2019.
Con recursos de la vigencia se adelantan los documentos precontractuales para la suscripción de un nuevo convenio para intervenir 20 hectreas de la meta correspondiente para el año 2019. 
En el IV trimestre de 2018, con recursos de reserva se suscribió la prórroga del Convenio 20171328, debido al proceso de armonización de criterios técnicos entre las entidades vinculadas (SDA-CAR-EAAB), no obstante, la implementación intervención de restauración se estima inicie en el I semestre de 2019. 
Con recursos de vigencia se suscribió el convenio 312018 para la intervención en la localidad de San Cristobal. Es de precisar que las acciones de implementación iniciarán una vez se cuente con los diagnosticos y diseños, los cuales se encuentran en elaboración, y se espera contar con el resualtado final de los mismos para el primer trimestre de 2019.  
En la vigencia 2016, se adelantaron acciones de restauración en 0,5 ha en la cantera del Zuque y 0,1 ha en el parque nacional Enrique Olaya Herrera. 
En 2017 se realizó la identificación y priorización de 9,4 hectáreas en franja de adecuación en los predios Serranía del Zuque (5 ha) y Tanque de los Alpes (5 ha), las cuales, se ejecutarán mediante Convenio CAR-SDA-EAB suscrito en la vigencia. Por otro lado, se iniciaron las estrategias de acercamiento con el sector privado (Automotores Toyota), para vincularlo en procesos de conservación, restauración y sostenibilidad ambiental de Franja de Adecuación; visitando un primer predio de 2ha de intervención y estableciendo los preacuerdos de las acciones a realizar.
En 2018, con recursos de reserva se realizó el inventario forestal para el Convenio CAR-SDA-EAB en el predio Hoya de San Cristóbal y sendero Parque del Agua, adicionalmente se está tramitando ante la autoridad competente (CAR) el permiso de intervención y tala de acuerdo con el plan de apeo previamente elaborado. Con recursos de vigencia se suscribió el convenio 312018 con el cual se aúnan esfuerzos técnicos con IDIPRON y el FDLSC, para el cumplimiento de la meta, proyectándose la intervención en 50 hectáreas ubicadas en la serranía del Zuque, las cuales ya se encuentran identificadas. Se espera la entrega de los diagnósticos y diseños para iniciar la intervención.</t>
  </si>
  <si>
    <t>armonización de necesidades por los asociados.
Se presentan retrasos debido a la disparidad de criterios técnicos para la elaboración de documentos que permitirán determinar los diseños definitivos.</t>
  </si>
  <si>
    <t>Adelantar la concertación y armonización de criterios técnicos en las reuniones del cómite técnico y directivo.</t>
  </si>
  <si>
    <t>Generar la conexión ecológica</t>
  </si>
  <si>
    <t xml:space="preserve">1. Acta de reunión comité técnico (11 de jullio) Convenio 20171328.
2. Mesa técnica Convenio 20171328 (03 de agosto).
3. Acta de reunión comité técnico (08 de agosto) Convenio 20171328.
4 Minuta del convenio 031 de 2018.
5. Acta de inicio del convenio 031 de 2018.
6. Entrega de áreas al asociado operador.
7. Registro fotografico de intervención.
</t>
  </si>
  <si>
    <t>MANEJAR 80 HA COMO ESTRATEGIA DE PREVENCIÓN Y MITIGACIÓN DE INCENDIOS FORESTALES</t>
  </si>
  <si>
    <t>En el primer trimestre de 2019 se avanzó en el control inicial de retamo en 0,9 ha del futuro Parque Metropolitano La Arboleda, y se hizo la plantación de 663 individuos vegetales en un sector aledaño al intervenido.
En 2016 se adecuó 1 ha afectada por incendio forestal (Parque Nacional Enrique Olaya Herrera). 
En 2017, con reservas, se trabajó en 43,62 ha y con recursos de vigencia se intervinieron 17,13 ha. (total 2017: 60,75).
En 2018, con recursos de reserva, se intervinieron 8 ha y con recursos de vigencia 1,1 ha (total 2018: 9,1 ha).
En 2019, con recursos de reserva, se intervinieron 0,9 ha.</t>
  </si>
  <si>
    <t xml:space="preserve">Hubo un retraso respecto a lo programado, debido a que el personal con el cual se realizan las actividades en campo (desde el Convenio 20171342) estaba en proceso de contratación por parte del Jardín Botánico, y ello tomó más tiempo del previsto. </t>
  </si>
  <si>
    <t>El JBB (entidad que ejecuta los recursos del convenio 20171342) está culminando el proceso de contratación del personal.</t>
  </si>
  <si>
    <t xml:space="preserve">Recuperación de los ecosistemas nativos, mediante las acciones para restaurar las zonas invadidas de retamo. 
</t>
  </si>
  <si>
    <t>Informes de convenio, actas de comité de convenio.</t>
  </si>
  <si>
    <t>DESARROLLAR EN 40 HA INCENTIVOS PARA LA CONSERVACIÓN DE COBERTURAS VEGETALES</t>
  </si>
  <si>
    <t>Durante el I trimestre de 2019, Se elaboró cronograma implementación en La Arboleda y la Serranía, se elaboró borrador Acta Acuerdo Voluntades de la Serranía y están en revisión jurídica. Con recursos de vigencia, se estableció el predio Hacienda Santa Teresita para implementación en la zona prioritaria Entrenubes y se está contactando a los propietarios, se plantaron 70 árboles en Carabineros.  
En la vigencia 2016, se identificaron, delimitaron y priorizaron 4 zonas en Franja; caracterización biológica de la zona de Soratama; se seleccionó predio; Jornada ambiental para revitalización de la franja. 
En la vigencia 2017, final polígonos zonas prioritarias. Salidas caracterización biológica de Parque del Agua, Zuque y Entrenubes. Modificación Acta de Acuerdo. Diseño de restauración y manejo. Jornadas lúdicas Parque del Agua y Zuque. Documento definitivo caracterización biológica Parque del Agua, borrador final caracterización de Zuque. Inicio contrato implementación incentivos; se implementaron 2 ha. 
En la vigencia 2018, implementación restauración pasiva y activa en 8 ha. Con recursos de vigencia, selección predios Zuque (7ha), diseños restauración predios, Convenio No. 031 de 2018 con IDIPRON y la Alcaldía de San Cristóbal para la implementación 15 ha.AQ51</t>
  </si>
  <si>
    <t>Demoras en contactar propietarios y en etrega documentación predio La Arboleda</t>
  </si>
  <si>
    <t xml:space="preserve">Consolidación del Área de Ocupación Prioritaria de la Franja de Adecuación, aportando a la conservación de Ecosistemas su recuperación y el cumplimiento del Plan de Manejo planteado en el Decreto 485 de 2015. </t>
  </si>
  <si>
    <t>PAGO VIGENCIAS ANTERIORES FENECIDAS</t>
  </si>
  <si>
    <t>PAGAR 100 % COMPROMISOS DE VIGENCIAS ANTERIORES FENECIDAS</t>
  </si>
  <si>
    <t>Constante</t>
  </si>
  <si>
    <t>Acta de inicio, acta de reunión, cronograma y acta de salida.</t>
  </si>
  <si>
    <t>Dirección de Gestión Ambiental</t>
  </si>
  <si>
    <r>
      <t xml:space="preserve">7, OBSERVACIONES AVANCE TRIMESTRE </t>
    </r>
    <r>
      <rPr>
        <b/>
        <u/>
        <sz val="10"/>
        <rFont val="Arial"/>
        <family val="2"/>
      </rPr>
      <t xml:space="preserve"> I </t>
    </r>
    <r>
      <rPr>
        <b/>
        <sz val="10"/>
        <rFont val="Arial"/>
        <family val="2"/>
      </rPr>
      <t xml:space="preserve"> DE _</t>
    </r>
    <r>
      <rPr>
        <b/>
        <u/>
        <sz val="10"/>
        <rFont val="Arial"/>
        <family val="2"/>
      </rPr>
      <t>2019</t>
    </r>
    <r>
      <rPr>
        <b/>
        <sz val="10"/>
        <rFont val="Arial"/>
        <family val="2"/>
      </rPr>
      <t>_</t>
    </r>
  </si>
  <si>
    <t>1, Elaboración de avaluos de predios seleccionados</t>
  </si>
  <si>
    <t>X</t>
  </si>
  <si>
    <t xml:space="preserve">2, Gestión requerida para la adquisición predial de la SDA </t>
  </si>
  <si>
    <t>ADQUIRIR 25 HA DE PREDIOS PRIORIZADOS EN LOS CERROS ORIENTALES</t>
  </si>
  <si>
    <t>3,  Revisión y aprobación de los avalúos de predios seleccionados</t>
  </si>
  <si>
    <t>4, Gestion predial para la solicitud del Certificado de Disponibilidad Presupuestal que respaldará ofertas formales de adquisición</t>
  </si>
  <si>
    <t>No se reporta avance dado que dicha actividad depende de los avaluos de referencia y de la revision y verificacion de los informes de avaluos comerciales RT 17 y RT 10 ubicados en la localidad de usaquen, con relacion al RT30 de usme se prioriza para disponibildiad presupuestal</t>
  </si>
  <si>
    <t>5, Proceso de oferta de compraventa mediante enajenación voluntaria</t>
  </si>
  <si>
    <t>No se reporta avance dado que dicha actividad depende de los avaluos de referencia y de las notificaciones de las ofertas formales de compraventa</t>
  </si>
  <si>
    <t>6, Adquisición predial</t>
  </si>
  <si>
    <t xml:space="preserve">No se reporta avance dado que dicha actividad depende de los avaluos de referencia y del proceso que se adelante para la gestion predial en adquisicion </t>
  </si>
  <si>
    <t xml:space="preserve">HABILITAR  4 HECTÁREAS  DE REDES DE SENDEROS ECOLÓGICOS SECUNDARIOS EN LOS CERROS ORIENTALES </t>
  </si>
  <si>
    <t>7, Identificar, diagnosticar, planear y elaborar los prediseños para acciones de adecuación y mantenimiento de senderos ecologicos secundarios.</t>
  </si>
  <si>
    <t>8, Realizar la intervención de mantenimiento y adecuación de senderos ecologicos secundarios y el modelo de administración para el acceso a  la Reserva Forestal Bosque Oriental de Bogotá.</t>
  </si>
  <si>
    <t>La actividad aún no se tiene contemplada para desarrollar en el periodo actual.</t>
  </si>
  <si>
    <t>9, Identificar, diagnosticar, planear y elaborar los prediseños para acciones de adecuación y mantenimiento de senderos ecologicos secundarios.</t>
  </si>
  <si>
    <t>Se están ajustando los documentos precontractuales junto con el reconocimiento de los senderos donde se realizará el mantenimiento en la Localidad de San Cristóbal.
Se adelanto la priorización de senderos ecologicos secundarios en la Localida de San Cristtobal.</t>
  </si>
  <si>
    <t>10, Realizar la intervención de mantenimiento y adecuación de senderos ecologicos secundarios y el modelo de administración para el acceso a  la Reserva Forestal Bosque Oriental de Bogotá.</t>
  </si>
  <si>
    <t>11, Identificar el área de cantera, diagnosticar, planear y elaborar los diseños para acciones restauración, rehabilitación o recuperación ecológica.</t>
  </si>
  <si>
    <t>Se adelanto visita de reconocimiento del área de estudio con la consultoria, para generar los diagnosticos y diseños de intervención.</t>
  </si>
  <si>
    <t>12, Realizar la implementación de acciones de restauración, rehabilitación o recuperación ecológica.</t>
  </si>
  <si>
    <t>A la fecha  se adelanta la intervención en 30 hectareas, de las cuales 15 ya finalizarón su ejecución.</t>
  </si>
  <si>
    <t>13, Identificar el área de cantera, diagnosticar, planear y elaborar los diseños para acciones restauración, rehabilitación o recuperación ecológica.</t>
  </si>
  <si>
    <t>Se  seleccioná el área para intervención, y se pide la autorización para poder ejecutar las actividades en el predio seleccionado.</t>
  </si>
  <si>
    <t>14, Realizar la implementación de acciones de restauración, rehabilitación o recuperación ecológica.</t>
  </si>
  <si>
    <t>la actividad aún no se tiene contemplada para desarrollar en el periodo actual.</t>
  </si>
  <si>
    <t>15, Actividades de diagnóstico, caracterización social, convocatoria, vinculación de grupos sociales  y diseño de  una (1) iniciativa socioambiental.</t>
  </si>
  <si>
    <t>Se está definiendo la zona  para realizar la convocatoria de la iniciativa susceptible a ser implementada el próximo año.</t>
  </si>
  <si>
    <t>16, Realizar la implementación y seguimiento de una (1)  iniciativa socioambiental</t>
  </si>
  <si>
    <t>Se definió apoyar la implementación de la iniciativa " Las Violetas en Ambiente con el Ambiente" presentada por la JAC del barrio Las Violetas; esta iniciativa se encuentra encaminada a la implementación de huertas agroecológicas - urbanas, como una estrategia de educación ambiental. En este sentido, se realizó el análisis del documento presentado y se solicitaron los ajustes necesarios al mismo. Por otro lado, se realizan salidas de campo, para realizar la verificación de los predios que se encuentran planteados en la iniciativa para realizar la implementación de las huertas y se están realizando las gestiones necesarias para conseguir la autorización para trabajar en los predios seleccionados y las demás gestiones contractuales  requeridas para comenzar la implementación.</t>
  </si>
  <si>
    <t>17,Realizar la implementación y seguimiento a dos (2) iniciativas socioambientales</t>
  </si>
  <si>
    <t>Se adquieren los insumos necesarios para realizar el mural planteado en la implementación de la iniciativa  "Nuestros Cerros", de igual forma se realizó el diseño del mismo; Por otro lado se están realizando las salidas de campo a las zonas establecidas, para realizar la entrevistas y los registros fotográficos, requeridos para el desarrollo de los eventos planteados en la iniciativa; adicionalmente, se desarrollaron mesas de trabajo con los proponentes  con el fin de continuar con las demás gestiones requeridas para continuar con la implementación.   
Se realiza salida de campo con el fin de revisar la señalética instalada el año anterior en el marco de la implementación de la iniciativa.
Se continúan las gestiones para comenzar con la implementación de la iniciativa "Corinto Retazos de Amor"; en este sentido se envía oficio a los proponentes y se establece nuevamente el contacto con la comunidad que participará de la implementación.</t>
  </si>
  <si>
    <t xml:space="preserve">18, Realizar el seguimiento a una (1) iniciativa socioambiental implementada en Usaquen  y a la ejecución de la herramienta pedagógica "ruta ambiental". </t>
  </si>
  <si>
    <t xml:space="preserve">Se realizan salidas de campo a la zona intervenida, con el fin de programar el mantenimiento a los módulos implementados y adicionalmente, se continúa trabajando con personas e instituciones de la zona (Carabineros y comunidad del barrio Cerro Norte), realizando acciones de restauración en la estación de Carabineros de Villa Nidia.
Se establece contacto con profesional de la Secretaría Distrital de Hábitat, con el fin de contextualizarlos en relación a las actividades ejecutadas en el marco de la iniciativa "Recuperando el Corazón de la Mariposa" teniendo en cuenta que esta entidad planea realizar una intervención en la zona. </t>
  </si>
  <si>
    <t>19, Elaborar  diagnósticos y diseños,  para  la planificación  en áreas priorizadas de intervención  en la reserva forestal Bosque Oriental de Bogotá.</t>
  </si>
  <si>
    <t>20, Intervenir  con acciones  de restauración ecológica  en áreas priorizadas  en la reserva forestal Bosque Oriental de Bogotá.</t>
  </si>
  <si>
    <t>RESTAURACIÓN, MANEJO Y CONSERVACIÓN DE COBERTURAS VEGETALES</t>
  </si>
  <si>
    <t>21 Elaborar  diagnósticos y diseños,  para  la planificación  en áreas priorizadas de intervención  en la reserva forestal Bosque Oriental de Bogotá.</t>
  </si>
  <si>
    <t>22, Intervenir  con acciones  de restauración ecológica  en áreas priorizadas  en la reserva forestal Bosque Oriental de Bogotá.</t>
  </si>
  <si>
    <t>MANEJAR 80 HA  COMO ESTRATEGIA DE PREVENCIÓN Y MITIGACIÓN DE INCENDIOS FORESTALES</t>
  </si>
  <si>
    <t>23, Ejecutar acciones de prevención y mitigación de incendios forestales, manejo adaptativo en áreas invadidas por retamo y recuperación de áreas afectadas por incendio forestal en el Distrito Capital.</t>
  </si>
  <si>
    <t>Se adelantó el control inicial de retamo en 0,9ha en el futuroParque Metropolitano La Arboleda. En la mis ma zona, pero donde anteriormente se hizo mantenimiento a zonas intervenidas paea controlar el retamo, se plantaron 663 individuos vegetales, a los cuales se les hizo el posterior riego.
Se hizo la disposición final de 182 m3 de residuos de retamo, mediante incineración controlada.</t>
  </si>
  <si>
    <t>24, Elaborar el mapa del estado de la invasión del complejo de retamo en la zona urbana de Bogotá</t>
  </si>
  <si>
    <t>La consultoría contratada para elaborar el mapa (Contrato SECOP II 552018) realizaron las siguientes actividades: 
* Búsqueda y selección de imágenes satelitales de libre acceso y con las características adecuadas para identificar, de la mejor manera, el retamo. 
* Creación de una base de datos con información de zonas con presencia de retamo, como insumo para el trabajo de campo.
* Se realizó trabajo de campo para ubicar zonas con presencia de retamo espinoso (puntos de control) y en cada punto visitado se capturó información tanto de su localización, como de las características del retamo, en formularios diseñados por la consultoría.
* Los puntos de control se convirtieron en polígonos que fueron caracterizados según los datos tomados en campo (crecimiento, asociación, floración y colindancia); esto fue complementado con observación sobre las imágenes y su descripción en cuanto a forma, color, textura y densidad, según el insumo digital utilizado.</t>
  </si>
  <si>
    <t>25, Ejecutar acciones de prevención y mitigación de incendios forestales, manejo adaptativo en áreas invadidas por retamo y recuperación de áreas afectadas por incendio forestal en el Distrito Capital.</t>
  </si>
  <si>
    <t>Se elaboró la primera versión de estudios previos del convenio interadministrativo que se suscribirá para cumplir con la actividad y se envió a las entidades que participaran en el mismo, para su revisión y observaciones. Las entidades a participar serán el JBB, el IDIGER, el IDRD, el IDU y la SDA.</t>
  </si>
  <si>
    <t>26, Desarrollar acciones de sensibilización y capacitación para prevenir la ocurrencia de incendios forestales.</t>
  </si>
  <si>
    <t xml:space="preserve">Se adelantaron varias presentaciones de un sketch, en distintos lugares con alta afluencia de personal, para entregar un mensaje lúdico orientado a prevenir la ocurrencia de incendios forestales.
</t>
  </si>
  <si>
    <t>27, Desarrollar acciones de sensibilización y capacitación para prevenir la ocurrencia de incendios forestales.</t>
  </si>
  <si>
    <t>Se adelantaron cuatro (4) jornadas de sensibilización y capacitación en la temática de prevención de incendios forestales dirigidas a comunidades de Usme, San Cristóbal y Tunjuelito, en sectores aledaños a donde se presentaron incidentes forestales entre diciembre de 2018 y febrero de 2019.</t>
  </si>
  <si>
    <t>28, Presidir y participar en la Comisión Distrital para la Prevención y Mitigación de Incendios Forestales.</t>
  </si>
  <si>
    <t>La SDA presidió la sesiones ordinarias de enero, febrero y marzo de la Comisión.
Se realizó la verificación de 3 incidentes forestales, 1 de ellos ocurrido en diciembre de 2018 y los 2 restantes en enero de 2019. Uno de los verificados en enero se catalogó como incendio forestal de gran complejidad, por lo que se inició su valoración económica y ambiental de daños.
Se elaboró el reporte de seguimiento al plan de acción de la Comisión, correspondiente al IV trimestre de 2018, según actividades a cargo de la SDA.
Se elaboró el informe de la gestión adelantada por la SDA en 2018, en consonancia con el Plan de Acción de la Comisión y se remitió como insumo para la consolidación del informe que generará la instancia de coordinación.</t>
  </si>
  <si>
    <t>29, Selección predios implementación</t>
  </si>
  <si>
    <t>Se gestionó con la Alcaldía Local de San Cristóbal base de datos de los propietarios de los predios visitados que tienen potencial para implementación en control de retamo y restauración.</t>
  </si>
  <si>
    <t>30, Implementar los incentivos y realizar el seguimiento y evaluación para los predios seleccionados.</t>
  </si>
  <si>
    <t>Se elaboró cronograma implementación incentivos en La Arboleda y la Serranía, dentro del Convenio con IDIPRON y la Alcaldía Local, se elaboró borrador Acta Acuerdo Voluntades del  predio la Serranía, se están gestionando los documentos de los propietarios del predio La Arboleda.  Se plantaron 70 árboles (0.1 ha) en Carabineros Villa Nidia (Localidad Usaquén), como parte de implementación de incentivos para la recuperación del lago.</t>
  </si>
  <si>
    <t>31, Caracterizar las áreas piloto con potencial para conservación, restauración y rehabilitación bajo el modelo de incentivos a la conservación.</t>
  </si>
  <si>
    <t>Se revisó borrador final de la Zona Prioritaria Conexión Entrenubes - Cerros Orientales y está en ajustes, se está ajustando la versión final de la caracterización de la Zona Circuito Zuque - Corinto.</t>
  </si>
  <si>
    <t>32, Selección predios implementación</t>
  </si>
  <si>
    <t>Se seleccionó el predio Finca Santa Teresita (20 ha), y está pendiente la comunicación con los propietarios para la aceptación de la  implementación de incentivos.</t>
  </si>
  <si>
    <t>33, Diseñar un paquete de incentivos para los predios seleccionados en las áreas piloto.</t>
  </si>
  <si>
    <t>Esta actividad se desarrolla una vez los predios estén seleccionados</t>
  </si>
  <si>
    <t xml:space="preserve">34, Implementar los incentivos y realizar el seguimiento y evaluación para los predios seleccionados.
</t>
  </si>
  <si>
    <t>Esta actividad se desarrolla una vez suscritas las Actas de Acuerdo de Voluntades</t>
  </si>
  <si>
    <t>35, Gestionar el pago de los pasivos exigibles</t>
  </si>
  <si>
    <t>Usaquen:
Zonas en cerros orientales de Alto Valor Ambiental y de prioridad de espacio publico en la Franja de Adecuacion del Bosque Oriental  ubicados en UPZ  10, 11, 13 y en zona rural de la localidad 1.
Descripción:  Delimitacion de poligonos y selección de areas de alto valor ambiental y de prioridad de espacio publico para adquisicion predial en el Plan de manejo de la Franja de adecuacion. Las acciones de la meta desarrolladas en la localidad 1 se localizan en las UPZ La Uribe, Los Cedros, San Cristobal Norte y zona rural, MPI1.</t>
  </si>
  <si>
    <t>La Uribe (10), Los Cedros (13), San Cristobal Norte (11), zona rural</t>
  </si>
  <si>
    <t>BARRANCAS,LA GRANJA NORTE,BARRANCAS NORTE,SANTA TERESA,BOSQUE DE PINOS III, SANTA CECILIA PUENTE NORTE, CEDRO SALAZAR, BOSQUE DE PINOS III RURAL, EL REDIL, BOSQUE DE PINOS, SAN JOSE DE USAQUEN, TIBABITA RURAL I, BARRANCAS ORIENTAL, BARRANCAS ORIENTAL RURAL, LA CITA, SAN CRISTOBAL NORTE</t>
  </si>
  <si>
    <t>Polígono, se anexan archivos de intervención.</t>
  </si>
  <si>
    <t>Polígonos definidos dentro de la zonificación para adquisición predial del Plan de manejo de la Franja de adecuación como zonas de Alto Valor Ambiental y de prioridad de espacio público</t>
  </si>
  <si>
    <t>NO DISCRIMINA</t>
  </si>
  <si>
    <t>Usme:
 Zona de Alto Valor Ambiental y de prioridad de espacio publico en la Franja de Adecuación del Bosque Oriental en las UPZ  La Flora (52), Ciudad Usme (61) y en zona rural de la localidad 5.
Descripción:  Delimitación de polígonos y selección de áreas de Alto Valor Ambiental y de prioridad de espacio publico para adquisición predial en el Plan de manejo de la Franja de adecuación.</t>
  </si>
  <si>
    <t>Usme</t>
  </si>
  <si>
    <t>La Flora (52), Ciudad Usme (61) y zona rural</t>
  </si>
  <si>
    <t xml:space="preserve">
LAS VIOLETAS, TIHUAQUE RURAL, LAS VIOLETAS RURAL, TIHUAQUE, LOS ARRAYANES, JUAN JOSE RONDON I
</t>
  </si>
  <si>
    <t>Usaquén:
  Predios priorizados para adquisición en los cerros orientales ubicados en Zona rural de la localidad.
Descripción:  Predios en los barrios: Barrancas, La Granja Norte, Barrancas Norte, Santa Teresa, Bosque De Pinos III, Santa Cecilia Puente Norte, Cedro Salazar, Bosque De Pinos III Rural, El Redil, Bosque De Pinos, San José De Usaquén, Tibabita Rural I,Barrancas Oriental,Barrancas Oriental Rural,La Cita,San Cristobal Norte.</t>
  </si>
  <si>
    <t>Usme:
Predios priorizados para adquisicion en los cerros orientales ubicados en Zona rural de la localidad.
Descripción:  Predios priorizados  en los barrios: Las Violetas, Tihuaque Rural, Las Violetas Rural, Tihuaque, Los Arrayanes, Juan Jose Rondon I.</t>
  </si>
  <si>
    <t>Especial: Territorios Supra e intralocales en   San Cristobal en los barrios Corinto, Danubio, Alfonso Lopez, Comuneros, Parque Entrenubes, La Gloria, los libertadores, La belleza.
Descripción:  Identificacion, diagnostico y planeacion para la recuperacion ecológica y accesibilidad a senderos y caminos en la Reserva Forestal Bosque Oriental de Bogotá ubicados en las localidades Usme y San Cristobal (tramo de sendero ubicado entre la cantera del Zuque y Corinto y segmento del sendero del parque del agua, entre el instituto Humbolt y la vereda Fatima).</t>
  </si>
  <si>
    <t xml:space="preserve">
San cristobal
</t>
  </si>
  <si>
    <t>La Gloria</t>
  </si>
  <si>
    <t xml:space="preserve">Corinto, Danubio, Alfonso Lopez, Comuneros, Parque Entrenubes, La Gloria, los libertadores, La belleza,  </t>
  </si>
  <si>
    <t>1. Propuesta sendero Zuque</t>
  </si>
  <si>
    <t>Aula Ambiental Entrenubes y sectores de Corinto y El Zuque.</t>
  </si>
  <si>
    <t>Especial: Territorios Supra e intralocales en Santa Fe en los barrios Bosque Calderón y Bosque Calderón Tejada.</t>
  </si>
  <si>
    <t>Chapinero</t>
  </si>
  <si>
    <t>Pardo Rubio</t>
  </si>
  <si>
    <t>Bosque Calderón</t>
  </si>
  <si>
    <t>1. Trazado de sendero carreteable final (2,67 km).
2. Trazado del sendero Guadalupe - Aguanoso (1,67 km).</t>
  </si>
  <si>
    <t>Cerros Orientales</t>
  </si>
  <si>
    <t>Especial: Territorios Supra e intralocales en Chapinero en los barrios  Egipto y Egipto Alto</t>
  </si>
  <si>
    <t>Santa fe</t>
  </si>
  <si>
    <t>Lourdes</t>
  </si>
  <si>
    <t>Egipto Alto y Egipto</t>
  </si>
  <si>
    <t xml:space="preserve">1. Trazado del sendero Las Delicias Tramo 1 (0,57 km).
2. Trazado del sendero Las Delicias Tramo 3 (0,57 km)
</t>
  </si>
  <si>
    <t>Especial: Territorios Supra e intralocales en  San Cristobal en Cerros surorientales en antigua Cantera Zuque.
Descripción:  Acciones para la restauracion, rehabilitación o recuperacion ecologica parte de la reserva forestal en el suroriente de Bogota.</t>
  </si>
  <si>
    <t>San cristobal</t>
  </si>
  <si>
    <t>Polígono cantera Zuque</t>
  </si>
  <si>
    <t>sectores de Corinto y El Zuque.</t>
  </si>
  <si>
    <t>VINCULAR 10 GRUPOS DE INTERÉS EN LA CONSERVACIÓN  CERROS IMPLEMENTANDO 5 INICIATIVAS  AMBIENTALES  PARA LA APROPIACIÓN SOCIAL</t>
  </si>
  <si>
    <t xml:space="preserve">USME
UPZ  52 - La Flora 
Barrio Las Violetas
Zona de Alto Valor Ambiental en la Franja de Adecuación y la Reserva Forestal Protectora Bosque Oriental.
Descripción: Implementación de una iniciativa ciudadana, encaminada a la conservación ambiental y contribuir al mejoramiento de la calidad de vida y las condiciones socio-económicas de los habitantes de la zona.
</t>
  </si>
  <si>
    <t xml:space="preserve">
Usme</t>
  </si>
  <si>
    <t xml:space="preserve"> La Flora</t>
  </si>
  <si>
    <t>Las Violetas</t>
  </si>
  <si>
    <t>Entre las calles 100 sur y 90 B sur, en el extremo oriental del Parque Ecológico Distrital de Montaña PEDM Entrenubes</t>
  </si>
  <si>
    <t>RESTAURAR Y MANTENER   80 ha EN EL BOSQUE ORIENTAL DE BOGOTÁ CON PARTICIPACIÓN DEL SECTOR PRIVADO.</t>
  </si>
  <si>
    <t>USME :Zona de Alto Valor Ambiental en la Franja de Adecuación y la reserva forestal protectora Bosque Oriental en las UPZ La Flora (52), Ciudad Usme (61) , Danubio (56), Gran Yomasa (57), Comuneros (58), Alfonso López (59), Parque Entre Nubes(60) y en zona rural de la localidad 5.
Descripción:  Acciones para el manejo, protección, restauración, rehabilitación o recuperación ecológica por medio de la inducción de transformaciones ambientales en apoyo a y en la dirección de las tendencias generales de la sucesión, lo que implica el manejo de factores físicos, bióticos y sociales en la Franja de Adecuación y la reserva forestal protectora Bosque Oriental al suroriente de Bogotá.</t>
  </si>
  <si>
    <t>52. La flora.
56. Danubio
57. Gran yomasa
58. comuneros
59. Alfonso López
60. Parque Entrenubes</t>
  </si>
  <si>
    <t>Chiniza, Tihuaque, Los Soches, Usminia, puerta al Llano.</t>
  </si>
  <si>
    <t>Sin polígono</t>
  </si>
  <si>
    <t>Reserva Forestal Protectora Bosque Oriental</t>
  </si>
  <si>
    <t>Santa Fe  y  San Cristóbal:
Areas priorizadas en la reserva forestal Bosque Oriental de Bogota en las localidades Santa fe y San Cristobal con acciones para restauracion ecologica y mantenimiento.
Descripción: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t>
  </si>
  <si>
    <t>Santa Fe  y  San Cristóbal</t>
  </si>
  <si>
    <t>92. La Macarena
50, La Gloria
32. San Blas
904. UPR San Cristóbal</t>
  </si>
  <si>
    <t xml:space="preserve">
Bosque Izquierdo
Germania
La Macarena
La Paz Centro
La Perseverancia
Altos Del Zipa
Altos Del Zuque
Moralba
Puente Colorado
Quindio
Chiguaza Urbana
La Arboleda Rural
Tibaque
</t>
  </si>
  <si>
    <t>Polígono Santa Isabel, polígono Quebrada Chuscal , polígono predio el Zuque y polígono tanque del agua.</t>
  </si>
  <si>
    <t>En el bosque Oriental de Bogotá, la UPZ ubicada frente a zona afectada por incendio forestal ocurrido en el sector de Monserrate.
Cerros orientales, sur del Bosque Oriental de Bogotá</t>
  </si>
  <si>
    <r>
      <rPr>
        <b/>
        <sz val="8"/>
        <color indexed="8"/>
        <rFont val="Arial"/>
        <family val="2"/>
      </rPr>
      <t>San Cristóbal:</t>
    </r>
    <r>
      <rPr>
        <sz val="8"/>
        <color indexed="8"/>
        <rFont val="Arial"/>
        <family val="2"/>
      </rPr>
      <t xml:space="preserve">
Restauración de área afectada por incendio forestal</t>
    </r>
  </si>
  <si>
    <t>San Cristóbal</t>
  </si>
  <si>
    <t>UPZ 32 - San Blas</t>
  </si>
  <si>
    <t>Barrio San Dionisio</t>
  </si>
  <si>
    <t>Polígono - Sector La Cascada (predio San Dionisio de la EAAB).</t>
  </si>
  <si>
    <t>Área de la Localidad San Cristóbal ubicada a 1 km a la redonda del sector La Cascada.</t>
  </si>
  <si>
    <r>
      <rPr>
        <b/>
        <sz val="8"/>
        <color indexed="8"/>
        <rFont val="Arial"/>
        <family val="2"/>
      </rPr>
      <t>Usme:</t>
    </r>
    <r>
      <rPr>
        <sz val="8"/>
        <color indexed="8"/>
        <rFont val="Arial"/>
        <family val="2"/>
      </rPr>
      <t xml:space="preserve">
Área para control de retamo.</t>
    </r>
  </si>
  <si>
    <t>UPZ 52 - La Flora</t>
  </si>
  <si>
    <t>Barrio Juan Rey (La Paz)</t>
  </si>
  <si>
    <t>Polígono - Futuro Parque La Arboleda</t>
  </si>
  <si>
    <t>Área de la Localidad de Usme ubicada a 1 km a la redonda del Futuro Parque La Arboleda.</t>
  </si>
  <si>
    <t>Usaquen:
Area piloto en el barrio Cerro Norte.
Descripción: Area piloto en el barrio Cerro Norte.</t>
  </si>
  <si>
    <t>San Cristobal Norte</t>
  </si>
  <si>
    <t>Cerro Norte</t>
  </si>
  <si>
    <t>Barrios colindantes desde la calle 149 hasta la calle 180</t>
  </si>
  <si>
    <t>San Cristóbal:
 La Gloria, San Blas y la UPR San Cristóbal. En Altos del Zipa, Altos del Zuque, Aguas claras, La arboleda rural, Los laureles I, Tibaque I, Tibaque, Tibaque urbano, Moralba, Quindío, El triangulo.
Descripción:  Area en la zona prioritaria Zuque Corinto</t>
  </si>
  <si>
    <t>San Cristobal</t>
  </si>
  <si>
    <t>La Gloria (50)  San Blas (32) y zona rural</t>
  </si>
  <si>
    <t>ALTOS DEL ZIPA, ALTOS DEL ZUQUE, AGUAS CLARAS, LA ARBOLEDA RURAL, LOS LAURELES I, TIBAQUE I, TIBAQUE, TIBAQUE URBANO, MORALBA, QUINDIO, EL TRIANGULO</t>
  </si>
  <si>
    <t>Cantera El Zuque, Barrio Corinto y barrios colindantes</t>
  </si>
  <si>
    <t xml:space="preserve">USME
Barrio Las Violetas
Zona de Alto Valor Ambiental en la Franja de Adecuación y la Reserva Forestal Protectora Bosque Oriental.
Descripción: </t>
  </si>
  <si>
    <t>01 enero- 31 marzo de 2019</t>
  </si>
  <si>
    <t>Para el trimestre I de la vigencia 2019, se suscribió el acta de inicio con Strycon, se concertó el cronograma de trabajo, se llevaron a cabo tres salidas de campo y se recibieron informes de avances de los componentes: diseño, restauración ecológica y socioeconómico, que estan en revisión.</t>
  </si>
  <si>
    <t>Se realizará seguimiento permanente a la ejecución del contrato a través de reuniones semanales con el contratista.</t>
  </si>
  <si>
    <t>Acta de inicio, acta de reunión, informes,  cronograma y acta de salida.</t>
  </si>
  <si>
    <t xml:space="preserve">6 - Sostenibilidad Ambiental basada en eficiencia energética </t>
  </si>
  <si>
    <t>39 - Ambiente sano para la equidad y disfrute ciudadano</t>
  </si>
  <si>
    <t>5, PONDERACIÓN HORIZONTAL AÑO: 2019</t>
  </si>
  <si>
    <t>Demoras en la implementación de la iniciativa ambiental seleccionada en 2017, debido a la disparidad de criterios técnicos para la elaboración de documentos que permitirán determinar los diseños definitivos</t>
  </si>
  <si>
    <t>Se continúa adelantando la concertación y armonización de criterios técnicos en  reuniones del comité técnico y directivo.</t>
  </si>
  <si>
    <t>Apoyo a la Secretaría Distrital de Ambiente, por parte de la Alcaldía Local de San Cristóbal para contactar a los propietarios y agilizar el proceso.</t>
  </si>
  <si>
    <t>Demoras en contactar propietarios y en entrega documentación predio La Arboleda.</t>
  </si>
  <si>
    <t>La implementación del plan de manejo de la franja de adecuación y la Reserva Forestal Protectora de los cerros corresponde a 23.86% en lo avanzado del Plan de Desarrollo y sus acciones se realizarón en 5 componentes principales así:
Avances I trimestre2019: 1.)SOCIAL:2019.Selección de 1 iniciativa 2) PREDIAL: Con el decreto de declaratoria de utilidad pública No. 798 del 2018, se radica en Catastro Distrital la solicitud de avalúos de referencia, se revisan los informes de avalúos comerciales, con el fin de realizar ajustes y actualización de las ofertas formales de compra por enajenación voluntaria de los RT 10 y 17 3.)INCENDIOS FORESTALES: Control inicial retamo 0,9ha 4.)INCENTIVOS: Cronograma implementación San Cristóbal, Acta Acuerdo Voluntades en revisión jurídica, plantación Carabineros y selección predio localidad Usme 5.)RESTAURACIÓN: Inicia la intervención en 30ha ubicadas en la serranía del Zuque. 
El avance en lo desarrollado del PDD es:1.) SOCIAL: 2016.Vinculación de 1grupo/1 iniciativa.2017. Vinculación de 2grupos/1iniciativa. Ecotravesía.2018: Implementación 1iniciativa. Implementación túnel ambiental, vinculación de 1grupo/1 iniciativa. Diseño/implementación de la formación en agricultura urbana. Inicia la implementación de 1 iniciativa. 2019.Selección de 1 iniciativa 2.)PREDIAL: 2016. identificación técnica de 44 predios.2017 Estudios títulos de 44 predios.2018.4 predios con levantamientos topográficos.3 predios priorizados (32,7ha) con avalúo comercial. Decreto Distrital 798 del 2018. 2019.Se radica solicitud avalúos de referencia y revisión avalúos comerciales RT10 y RT17 en Catastro 3)INCENDIOS FTALES: 71,75ha: 2016: adecuación 1ha incendiada.2017:control inicial retamo 4ha; mantenimiento retamo 53,66ha; restauración 3,09ha área incendiada.2018: 2ha restauración área incendiada; 7,1ha control inicial retamo; 58,02ha mantenimiento retamo.2019: control inicial retamo 0,9ha 4).INCENTIVOS: 2016, implementación en 2ha. 2018, Implementación en 8ha y seguimiento, selección 2 predios.2019. Cronograma implementación, visita nuevo predio, plantación Carabineros y revisión jurídica Actas 5.) RESTAURACIÓN: 2016: restauración en 0.6ha, 0.16ha recuperación senderos. 2017: Apoyo a acciones de restauración en 0.6ha (CAR-Red de Colegios Cerros Orientales e IDIPRON). Acciones de identificación, priorización y prediseño de las actividades a implementar en 1ha de cantera en Zuque, 9,4ha de restauración y 1.2ha de senderos.2018: Suscripción del convenio 312018 para intervención de 3ha de cantera, de estas 1 ya se encuentra en ejecución. Adicionalmente, se suscribió el Convenio 20181473 con Aguas de Bogotá, la Empresa de Acueducto y Alcantarillo de Bogotá y el Instituto Distrital de Turismo para la intervención de al menos 1.64ha de senderos.2019. Inicia intervención en 30ha ubicadas en Serranía del Zuque con recursos de reserva. Con recursos de vigencia, se está realizando reconocimiento de áreas y documentos precontractuales.</t>
  </si>
  <si>
    <t>Se desembolsaron los recursos a Aguas de Bogotá para que se puedan adelantar los procesos de contratación del Convenio SDA-CV-20181473.
Se adelantaron visitas para la identificación de los senderos ecológicos secundarios para su posterior elaboración de prediseños</t>
  </si>
  <si>
    <t>Se radica solicitud de avalúos de referencia ante Catastro Distrital el cual cuenta 30 días hábiles para entrega de producto según Resolución IGAC 620 de 2008.</t>
  </si>
  <si>
    <t>Se adelanta mesa de trabajo conjunta con Catastro para revisión y verificación de productos de informes avalúos comerciales RT17 y RT 10 localizados en la localidad de Usaquén.</t>
  </si>
  <si>
    <t>No se reporta avance dado que dicha actividad depende de los avalúos de referencia y de la revisión y verificación de los informes de avalúos comerciales RT 17 y RT 10 de la localidad de Usaquén.</t>
  </si>
  <si>
    <t>Se adelanto visita de reconocimiento del área de estudio con la consultoría, para generar los diagnósticos y diseños de intervención.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</si>
</sst>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64" formatCode="_-&quot;$&quot;* #,##0.00_-;\-&quot;$&quot;* #,##0.00_-;_-&quot;$&quot;* &quot;-&quot;??_-;_-@_-"/>
    <numFmt numFmtId="165" formatCode="_-&quot;$&quot;\ * #,##0_-;\-&quot;$&quot;\ * #,##0_-;_-&quot;$&quot;\ * &quot;-&quot;_-;_-@_-"/>
    <numFmt numFmtId="166" formatCode="_-&quot;$&quot;\ * #,##0.00_-;\-&quot;$&quot;\ * #,##0.00_-;_-&quot;$&quot;\ *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240A]\ #,##0"/>
    <numFmt numFmtId="174" formatCode="_([$$-240A]\ * #,##0_);_([$$-240A]\ * \(#,##0\);_([$$-240A]\ * &quot;-&quot;??_);_(@_)"/>
    <numFmt numFmtId="175" formatCode="0.0%"/>
    <numFmt numFmtId="176" formatCode="_ * #,##0_ ;_ * \-#,##0_ ;_ * &quot;-&quot;??_ ;_ @_ "/>
    <numFmt numFmtId="177" formatCode="_(&quot;$&quot;* #,##0.00_);_(&quot;$&quot;* \(#,##0.00\);_(&quot;$&quot;* &quot;-&quot;??_);_(@_)"/>
    <numFmt numFmtId="178" formatCode="_-* #,##0\ _€_-;\-* #,##0\ _€_-;_-* &quot;-&quot;??\ _€_-;_-@_-"/>
    <numFmt numFmtId="179" formatCode="_(&quot;$&quot;\ * #,##0_);_(&quot;$&quot;\ * \(#,##0\);_(&quot;$&quot;\ * &quot;-&quot;_);_(@_)"/>
    <numFmt numFmtId="180" formatCode="&quot;$&quot;\ #,##0.00"/>
    <numFmt numFmtId="181" formatCode="&quot;$&quot;\ #,##0"/>
    <numFmt numFmtId="182" formatCode="#,##0.0"/>
    <numFmt numFmtId="183" formatCode="0.0"/>
  </numFmts>
  <fonts count="52"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2"/>
      <color indexed="8"/>
      <name val="Arial"/>
      <family val="2"/>
    </font>
    <font>
      <sz val="8"/>
      <name val="Calibri"/>
      <family val="2"/>
    </font>
    <font>
      <sz val="10"/>
      <name val="Arial"/>
      <family val="2"/>
    </font>
    <font>
      <b/>
      <sz val="14"/>
      <name val="Arial"/>
      <family val="2"/>
    </font>
    <font>
      <sz val="8"/>
      <name val="Arial"/>
      <family val="2"/>
    </font>
    <font>
      <sz val="10"/>
      <name val="Arial"/>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8"/>
      <color indexed="8"/>
      <name val="Arial"/>
      <family val="2"/>
    </font>
    <font>
      <sz val="11"/>
      <color theme="1"/>
      <name val="Calibri"/>
      <family val="2"/>
      <scheme val="minor"/>
    </font>
    <font>
      <sz val="10"/>
      <color theme="1"/>
      <name val="Calibri"/>
      <family val="2"/>
      <scheme val="minor"/>
    </font>
    <font>
      <sz val="7"/>
      <name val="Calibri"/>
      <family val="2"/>
      <scheme val="minor"/>
    </font>
    <font>
      <sz val="11"/>
      <color theme="1"/>
      <name val="Arial"/>
      <family val="2"/>
    </font>
    <font>
      <sz val="8"/>
      <color theme="1"/>
      <name val="Arial"/>
      <family val="2"/>
    </font>
    <font>
      <sz val="11"/>
      <color theme="1"/>
      <name val="Arial Narrow"/>
      <family val="2"/>
    </font>
    <font>
      <sz val="12"/>
      <color theme="0"/>
      <name val="Arial"/>
      <family val="2"/>
    </font>
    <font>
      <sz val="12"/>
      <color theme="1"/>
      <name val="Arial"/>
      <family val="2"/>
    </font>
    <font>
      <b/>
      <sz val="11"/>
      <color theme="1"/>
      <name val="Calibri"/>
      <family val="2"/>
      <scheme val="minor"/>
    </font>
    <font>
      <sz val="14"/>
      <name val="Tahoma"/>
      <family val="2"/>
    </font>
    <font>
      <b/>
      <sz val="14"/>
      <name val="Tahoma"/>
      <family val="2"/>
    </font>
    <font>
      <sz val="14"/>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7"/>
      <name val="Calibri"/>
      <family val="2"/>
      <scheme val="minor"/>
    </font>
    <font>
      <b/>
      <sz val="12"/>
      <color indexed="8"/>
      <name val="Arial"/>
      <family val="2"/>
    </font>
    <font>
      <b/>
      <sz val="14"/>
      <color indexed="8"/>
      <name val="Arial"/>
      <family val="2"/>
    </font>
    <font>
      <b/>
      <sz val="10"/>
      <color theme="1"/>
      <name val="Calibri"/>
      <family val="2"/>
      <scheme val="minor"/>
    </font>
    <font>
      <sz val="24"/>
      <name val="Arial"/>
      <family val="2"/>
    </font>
    <font>
      <sz val="11"/>
      <color theme="0"/>
      <name val="Calibri"/>
      <family val="2"/>
      <scheme val="minor"/>
    </font>
    <font>
      <sz val="9"/>
      <color theme="1"/>
      <name val="Arial"/>
      <family val="2"/>
    </font>
    <font>
      <b/>
      <sz val="9"/>
      <color theme="1"/>
      <name val="Arial"/>
      <family val="2"/>
    </font>
    <font>
      <b/>
      <sz val="10"/>
      <color theme="1"/>
      <name val="Arial"/>
      <family val="2"/>
    </font>
    <font>
      <b/>
      <sz val="12"/>
      <color theme="1"/>
      <name val="Arial"/>
      <family val="2"/>
    </font>
    <font>
      <b/>
      <sz val="8"/>
      <color indexed="8"/>
      <name val="Arial"/>
      <family val="2"/>
    </font>
    <font>
      <sz val="12"/>
      <color theme="1"/>
      <name val="Calibri"/>
      <family val="2"/>
      <scheme val="minor"/>
    </font>
    <font>
      <sz val="12"/>
      <color theme="0"/>
      <name val="Calibri"/>
      <family val="2"/>
      <scheme val="minor"/>
    </font>
    <font>
      <b/>
      <u/>
      <sz val="10"/>
      <name val="Arial"/>
      <family val="2"/>
    </font>
    <font>
      <sz val="7"/>
      <color theme="1"/>
      <name val="Calibri"/>
      <family val="2"/>
      <scheme val="minor"/>
    </font>
    <font>
      <b/>
      <sz val="7"/>
      <color theme="1"/>
      <name val="Calibri"/>
      <family val="2"/>
      <scheme val="minor"/>
    </font>
    <font>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patternFill>
    </fill>
    <fill>
      <patternFill patternType="solid">
        <fgColor theme="0" tint="-0.34998626667073579"/>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s>
  <cellStyleXfs count="311">
    <xf numFmtId="0" fontId="0" fillId="0" borderId="0"/>
    <xf numFmtId="172" fontId="8" fillId="0" borderId="0" applyFont="0" applyFill="0" applyBorder="0" applyAlignment="0" applyProtection="0"/>
    <xf numFmtId="172" fontId="4" fillId="0" borderId="0" applyFont="0" applyFill="0" applyBorder="0" applyAlignment="0" applyProtection="0"/>
    <xf numFmtId="168" fontId="19"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6" fontId="4" fillId="0" borderId="0" applyFont="0" applyFill="0" applyBorder="0" applyAlignment="0" applyProtection="0"/>
    <xf numFmtId="167" fontId="19" fillId="0" borderId="0" applyFont="0" applyFill="0" applyBorder="0" applyAlignment="0" applyProtection="0"/>
    <xf numFmtId="177" fontId="11"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1" fillId="0" borderId="0"/>
    <xf numFmtId="0" fontId="4" fillId="0" borderId="0"/>
    <xf numFmtId="0" fontId="4" fillId="0" borderId="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165"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70"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9"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46" fillId="0" borderId="0"/>
    <xf numFmtId="164" fontId="46" fillId="0" borderId="0" applyFont="0" applyFill="0" applyBorder="0" applyAlignment="0" applyProtection="0"/>
    <xf numFmtId="43" fontId="46" fillId="0" borderId="0" applyFont="0" applyFill="0" applyBorder="0" applyAlignment="0" applyProtection="0"/>
    <xf numFmtId="0" fontId="40" fillId="8" borderId="0" applyNumberFormat="0" applyBorder="0" applyAlignment="0" applyProtection="0"/>
    <xf numFmtId="0" fontId="19" fillId="0" borderId="0"/>
    <xf numFmtId="167" fontId="19"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79" fontId="1" fillId="0" borderId="0" applyFont="0" applyFill="0" applyBorder="0" applyAlignment="0" applyProtection="0"/>
    <xf numFmtId="167" fontId="19" fillId="0" borderId="0" applyFont="0" applyFill="0" applyBorder="0" applyAlignment="0" applyProtection="0"/>
    <xf numFmtId="0" fontId="47" fillId="8" borderId="0" applyNumberFormat="0" applyBorder="0" applyAlignment="0" applyProtection="0"/>
    <xf numFmtId="0" fontId="46" fillId="0" borderId="0"/>
    <xf numFmtId="164" fontId="46"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9"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79"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9" fontId="19" fillId="0" borderId="0" applyFont="0" applyFill="0" applyBorder="0" applyAlignment="0" applyProtection="0"/>
    <xf numFmtId="41" fontId="19" fillId="0" borderId="0" applyFont="0" applyFill="0" applyBorder="0" applyAlignment="0" applyProtection="0"/>
  </cellStyleXfs>
  <cellXfs count="772">
    <xf numFmtId="0" fontId="0" fillId="0" borderId="0" xfId="0"/>
    <xf numFmtId="0" fontId="0" fillId="0" borderId="0" xfId="0" applyFill="1"/>
    <xf numFmtId="0" fontId="5" fillId="0" borderId="0" xfId="14" applyFont="1" applyBorder="1" applyAlignment="1">
      <alignment vertical="center"/>
    </xf>
    <xf numFmtId="0" fontId="6" fillId="0" borderId="0" xfId="0" applyFont="1"/>
    <xf numFmtId="0" fontId="0" fillId="3" borderId="0" xfId="0" applyFill="1"/>
    <xf numFmtId="0" fontId="4" fillId="0" borderId="0" xfId="0" applyFont="1" applyFill="1"/>
    <xf numFmtId="0" fontId="5" fillId="0" borderId="0" xfId="0" applyFont="1" applyFill="1" applyAlignment="1">
      <alignment horizontal="center"/>
    </xf>
    <xf numFmtId="0" fontId="4" fillId="0" borderId="0" xfId="14" applyAlignment="1">
      <alignment vertical="center"/>
    </xf>
    <xf numFmtId="10" fontId="4" fillId="0" borderId="0" xfId="14" applyNumberFormat="1" applyAlignment="1">
      <alignment vertical="center"/>
    </xf>
    <xf numFmtId="0" fontId="4" fillId="0" borderId="0" xfId="14" applyBorder="1" applyAlignment="1">
      <alignment vertical="center"/>
    </xf>
    <xf numFmtId="0" fontId="4" fillId="2" borderId="0" xfId="14" applyFill="1" applyBorder="1" applyAlignment="1">
      <alignment vertical="center"/>
    </xf>
    <xf numFmtId="0" fontId="4" fillId="2" borderId="0" xfId="14" applyFill="1" applyAlignment="1">
      <alignment vertical="center"/>
    </xf>
    <xf numFmtId="0" fontId="10" fillId="2" borderId="0" xfId="14" applyFont="1" applyFill="1" applyAlignment="1">
      <alignment vertical="center"/>
    </xf>
    <xf numFmtId="0" fontId="10" fillId="0" borderId="0" xfId="14" applyFont="1" applyAlignment="1">
      <alignment vertical="center"/>
    </xf>
    <xf numFmtId="10" fontId="4" fillId="2" borderId="0" xfId="14"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4" applyFill="1" applyAlignment="1">
      <alignment horizontal="left" vertical="center"/>
    </xf>
    <xf numFmtId="0" fontId="4" fillId="0" borderId="0" xfId="14" applyAlignment="1">
      <alignment horizontal="left" vertical="center"/>
    </xf>
    <xf numFmtId="0" fontId="6" fillId="0" borderId="0" xfId="0" applyFont="1" applyAlignment="1">
      <alignment vertical="center"/>
    </xf>
    <xf numFmtId="0" fontId="10" fillId="0" borderId="0" xfId="0" applyFont="1" applyFill="1"/>
    <xf numFmtId="0" fontId="4" fillId="3" borderId="0" xfId="14" applyFill="1" applyAlignment="1">
      <alignment vertical="center"/>
    </xf>
    <xf numFmtId="0" fontId="0" fillId="0" borderId="0" xfId="0" applyFill="1" applyAlignment="1">
      <alignment horizontal="center"/>
    </xf>
    <xf numFmtId="0" fontId="0" fillId="0" borderId="0" xfId="0" applyFill="1" applyAlignment="1">
      <alignment horizontal="center"/>
    </xf>
    <xf numFmtId="0" fontId="24" fillId="0" borderId="0" xfId="0" applyFont="1" applyFill="1" applyAlignment="1">
      <alignment horizontal="center" vertical="center"/>
    </xf>
    <xf numFmtId="0" fontId="5" fillId="3" borderId="0" xfId="0" applyFont="1" applyFill="1" applyBorder="1" applyAlignment="1">
      <alignment horizontal="center" vertical="center" wrapText="1"/>
    </xf>
    <xf numFmtId="0" fontId="26" fillId="3" borderId="0" xfId="0" applyFont="1" applyFill="1" applyBorder="1"/>
    <xf numFmtId="0" fontId="26" fillId="3" borderId="30" xfId="0" applyFont="1" applyFill="1" applyBorder="1"/>
    <xf numFmtId="0" fontId="0" fillId="4" borderId="0" xfId="0" applyFill="1"/>
    <xf numFmtId="0" fontId="0" fillId="5" borderId="0" xfId="0" applyFill="1"/>
    <xf numFmtId="0" fontId="28" fillId="3" borderId="0" xfId="14" applyFont="1" applyFill="1" applyBorder="1" applyProtection="1">
      <protection locked="0"/>
    </xf>
    <xf numFmtId="0" fontId="0" fillId="3" borderId="0" xfId="0" applyFill="1" applyBorder="1"/>
    <xf numFmtId="0" fontId="29" fillId="3" borderId="0" xfId="14" applyFont="1" applyFill="1" applyBorder="1" applyAlignment="1" applyProtection="1">
      <alignment horizontal="center"/>
      <protection locked="0"/>
    </xf>
    <xf numFmtId="0" fontId="30" fillId="3" borderId="0" xfId="14" applyFont="1" applyFill="1" applyBorder="1" applyProtection="1">
      <protection locked="0"/>
    </xf>
    <xf numFmtId="0" fontId="31" fillId="0" borderId="0" xfId="0" applyFont="1" applyFill="1"/>
    <xf numFmtId="0" fontId="33" fillId="0" borderId="0" xfId="0" applyFont="1" applyFill="1"/>
    <xf numFmtId="0" fontId="5" fillId="5" borderId="4"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3" fillId="5" borderId="5"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6" borderId="1" xfId="0" applyFont="1" applyFill="1" applyBorder="1" applyAlignment="1" applyProtection="1">
      <alignment horizontal="left" vertical="center" wrapText="1"/>
      <protection locked="0"/>
    </xf>
    <xf numFmtId="0" fontId="13" fillId="6" borderId="2" xfId="0" applyFont="1" applyFill="1" applyBorder="1" applyAlignment="1" applyProtection="1">
      <alignment horizontal="left" vertical="center" wrapText="1"/>
      <protection locked="0"/>
    </xf>
    <xf numFmtId="0" fontId="13" fillId="6" borderId="4" xfId="0" applyFont="1" applyFill="1" applyBorder="1" applyAlignment="1" applyProtection="1">
      <alignment horizontal="left" vertical="center" wrapText="1"/>
      <protection locked="0"/>
    </xf>
    <xf numFmtId="10" fontId="4" fillId="5" borderId="4" xfId="14" applyNumberFormat="1" applyFont="1" applyFill="1" applyBorder="1" applyAlignment="1">
      <alignment horizontal="center" vertical="center" wrapText="1"/>
    </xf>
    <xf numFmtId="0" fontId="2" fillId="5" borderId="4" xfId="14" applyFont="1" applyFill="1" applyBorder="1" applyAlignment="1">
      <alignment horizontal="center" vertical="center" wrapText="1"/>
    </xf>
    <xf numFmtId="0" fontId="12" fillId="5" borderId="4" xfId="14" applyFont="1" applyFill="1" applyBorder="1" applyAlignment="1">
      <alignment horizontal="center" vertical="center" textRotation="90" wrapText="1"/>
    </xf>
    <xf numFmtId="175" fontId="21" fillId="5" borderId="3" xfId="0" applyNumberFormat="1" applyFont="1" applyFill="1" applyBorder="1" applyAlignment="1">
      <alignment vertical="center"/>
    </xf>
    <xf numFmtId="175" fontId="21" fillId="6" borderId="1" xfId="0" applyNumberFormat="1" applyFont="1" applyFill="1" applyBorder="1" applyAlignment="1">
      <alignment vertical="center"/>
    </xf>
    <xf numFmtId="0" fontId="2" fillId="5" borderId="58" xfId="14" applyFont="1" applyFill="1" applyBorder="1" applyAlignment="1">
      <alignment horizontal="center" vertical="center" wrapText="1"/>
    </xf>
    <xf numFmtId="0" fontId="12" fillId="5" borderId="4" xfId="17" applyFont="1" applyFill="1" applyBorder="1" applyAlignment="1">
      <alignment horizontal="center" vertical="center"/>
    </xf>
    <xf numFmtId="0" fontId="12" fillId="5" borderId="40" xfId="17" applyFont="1" applyFill="1" applyBorder="1" applyAlignment="1">
      <alignment horizontal="center" vertical="center" wrapText="1"/>
    </xf>
    <xf numFmtId="0" fontId="17" fillId="5" borderId="5" xfId="17" applyFont="1" applyFill="1" applyBorder="1" applyAlignment="1">
      <alignment horizontal="left" vertical="center" wrapText="1"/>
    </xf>
    <xf numFmtId="0" fontId="17" fillId="5" borderId="4" xfId="17" applyFont="1" applyFill="1" applyBorder="1" applyAlignment="1">
      <alignment horizontal="left" vertical="center" wrapText="1"/>
    </xf>
    <xf numFmtId="0" fontId="17" fillId="5" borderId="61" xfId="17" applyFont="1" applyFill="1" applyBorder="1" applyAlignment="1">
      <alignment horizontal="left" vertical="center" wrapText="1"/>
    </xf>
    <xf numFmtId="0" fontId="17" fillId="6" borderId="60" xfId="17" applyFont="1" applyFill="1" applyBorder="1" applyAlignment="1">
      <alignment horizontal="left" vertical="center" wrapText="1"/>
    </xf>
    <xf numFmtId="0" fontId="17" fillId="6" borderId="1" xfId="17" applyFont="1" applyFill="1" applyBorder="1" applyAlignment="1">
      <alignment horizontal="left" vertical="center" wrapText="1"/>
    </xf>
    <xf numFmtId="0" fontId="27" fillId="0" borderId="0" xfId="0" applyFont="1" applyFill="1"/>
    <xf numFmtId="0" fontId="0" fillId="0" borderId="1" xfId="0" applyFill="1" applyBorder="1" applyAlignment="1">
      <alignment horizontal="center" vertical="center"/>
    </xf>
    <xf numFmtId="0" fontId="27" fillId="7" borderId="1" xfId="0" applyFont="1" applyFill="1" applyBorder="1" applyAlignment="1">
      <alignment horizontal="center" vertical="center"/>
    </xf>
    <xf numFmtId="0" fontId="20" fillId="0" borderId="1" xfId="0" applyFont="1" applyFill="1" applyBorder="1" applyAlignment="1">
      <alignment horizontal="center" vertical="center"/>
    </xf>
    <xf numFmtId="0" fontId="27" fillId="3" borderId="0" xfId="0" applyFont="1" applyFill="1"/>
    <xf numFmtId="0" fontId="32" fillId="3" borderId="12" xfId="0" applyFont="1" applyFill="1" applyBorder="1" applyAlignment="1">
      <alignment horizontal="center" vertical="center" wrapText="1"/>
    </xf>
    <xf numFmtId="0" fontId="4" fillId="3" borderId="0" xfId="0" applyFont="1" applyFill="1"/>
    <xf numFmtId="0" fontId="10" fillId="3" borderId="0" xfId="0" applyFont="1" applyFill="1"/>
    <xf numFmtId="0" fontId="5" fillId="3" borderId="0" xfId="0" applyFont="1" applyFill="1" applyAlignment="1">
      <alignment horizontal="center"/>
    </xf>
    <xf numFmtId="178" fontId="0" fillId="3" borderId="0" xfId="0" applyNumberFormat="1" applyFill="1" applyAlignment="1">
      <alignment horizontal="center"/>
    </xf>
    <xf numFmtId="0" fontId="27" fillId="7" borderId="1" xfId="0" applyFont="1" applyFill="1" applyBorder="1" applyAlignment="1">
      <alignment horizontal="center" vertical="center"/>
    </xf>
    <xf numFmtId="0" fontId="0" fillId="0" borderId="1" xfId="0" applyFill="1" applyBorder="1" applyAlignment="1">
      <alignment horizontal="center" vertical="center"/>
    </xf>
    <xf numFmtId="0" fontId="12" fillId="5" borderId="4" xfId="17" applyFont="1" applyFill="1" applyBorder="1" applyAlignment="1">
      <alignment horizontal="center" vertical="center" wrapText="1"/>
    </xf>
    <xf numFmtId="0" fontId="12" fillId="5" borderId="12" xfId="17"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3" borderId="11" xfId="0" applyFont="1" applyFill="1" applyBorder="1" applyAlignment="1">
      <alignment horizontal="center" vertical="center" wrapText="1"/>
    </xf>
    <xf numFmtId="10" fontId="5" fillId="3" borderId="1" xfId="21" applyNumberFormat="1" applyFont="1" applyFill="1" applyBorder="1" applyAlignment="1">
      <alignment horizontal="center" vertical="center" wrapText="1"/>
    </xf>
    <xf numFmtId="0" fontId="0" fillId="0" borderId="0" xfId="0"/>
    <xf numFmtId="0" fontId="0" fillId="0" borderId="0" xfId="0" applyFill="1"/>
    <xf numFmtId="0" fontId="6" fillId="0" borderId="0" xfId="0" applyFont="1"/>
    <xf numFmtId="0" fontId="0" fillId="3" borderId="0" xfId="0" applyFill="1"/>
    <xf numFmtId="0" fontId="25" fillId="3" borderId="0" xfId="0" applyFont="1" applyFill="1"/>
    <xf numFmtId="10" fontId="5" fillId="0" borderId="1" xfId="0" applyNumberFormat="1" applyFont="1" applyFill="1" applyBorder="1" applyAlignment="1">
      <alignment horizontal="center" vertical="center" wrapText="1"/>
    </xf>
    <xf numFmtId="2" fontId="41" fillId="3" borderId="1" xfId="0" applyNumberFormat="1" applyFont="1" applyFill="1" applyBorder="1" applyAlignment="1">
      <alignment horizontal="center" vertical="center" wrapText="1"/>
    </xf>
    <xf numFmtId="2" fontId="41" fillId="3" borderId="1" xfId="0" applyNumberFormat="1" applyFont="1" applyFill="1" applyBorder="1" applyAlignment="1">
      <alignment horizontal="center" vertical="center"/>
    </xf>
    <xf numFmtId="3" fontId="15" fillId="0" borderId="3" xfId="17" applyNumberFormat="1" applyFont="1" applyFill="1" applyBorder="1" applyAlignment="1">
      <alignment horizontal="center" vertical="center" wrapText="1"/>
    </xf>
    <xf numFmtId="180" fontId="15" fillId="0" borderId="1" xfId="8" applyNumberFormat="1" applyFont="1" applyFill="1" applyBorder="1" applyAlignment="1">
      <alignment horizontal="center" vertical="center" wrapText="1"/>
    </xf>
    <xf numFmtId="3" fontId="15" fillId="0" borderId="1" xfId="17" applyNumberFormat="1" applyFont="1" applyFill="1" applyBorder="1" applyAlignment="1">
      <alignment horizontal="center" vertical="center" wrapText="1"/>
    </xf>
    <xf numFmtId="4" fontId="15" fillId="0" borderId="3" xfId="17" applyNumberFormat="1" applyFont="1" applyFill="1" applyBorder="1" applyAlignment="1">
      <alignment horizontal="center" vertical="center" wrapText="1"/>
    </xf>
    <xf numFmtId="182" fontId="15" fillId="0" borderId="3" xfId="17" applyNumberFormat="1" applyFont="1" applyFill="1" applyBorder="1" applyAlignment="1">
      <alignment horizontal="center" vertical="center" wrapText="1"/>
    </xf>
    <xf numFmtId="182" fontId="15" fillId="0" borderId="1" xfId="17" applyNumberFormat="1" applyFont="1" applyFill="1" applyBorder="1" applyAlignment="1">
      <alignment horizontal="center" vertical="center" wrapText="1"/>
    </xf>
    <xf numFmtId="1" fontId="15" fillId="0" borderId="3" xfId="17" applyNumberFormat="1" applyFont="1" applyFill="1" applyBorder="1" applyAlignment="1">
      <alignment horizontal="center" vertical="center" wrapText="1"/>
    </xf>
    <xf numFmtId="173" fontId="15" fillId="0" borderId="1" xfId="17" applyNumberFormat="1" applyFont="1" applyFill="1" applyBorder="1" applyAlignment="1">
      <alignment horizontal="center" vertical="center" wrapText="1"/>
    </xf>
    <xf numFmtId="1" fontId="15" fillId="0" borderId="1" xfId="17" applyNumberFormat="1" applyFont="1" applyFill="1" applyBorder="1" applyAlignment="1">
      <alignment horizontal="center" vertical="center" wrapText="1"/>
    </xf>
    <xf numFmtId="4" fontId="15" fillId="0" borderId="1" xfId="17" applyNumberFormat="1" applyFont="1" applyFill="1" applyBorder="1" applyAlignment="1">
      <alignment horizontal="center" vertical="center" wrapText="1"/>
    </xf>
    <xf numFmtId="4" fontId="14" fillId="0" borderId="3" xfId="0" applyNumberFormat="1" applyFont="1" applyFill="1" applyBorder="1" applyAlignment="1">
      <alignment horizontal="center" vertical="center" wrapText="1"/>
    </xf>
    <xf numFmtId="3" fontId="14" fillId="0" borderId="1" xfId="8"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xf>
    <xf numFmtId="181" fontId="15" fillId="0" borderId="1" xfId="8" applyNumberFormat="1" applyFont="1" applyFill="1" applyBorder="1" applyAlignment="1">
      <alignment horizontal="center" vertical="center"/>
    </xf>
    <xf numFmtId="3" fontId="14" fillId="0" borderId="3" xfId="0" applyNumberFormat="1" applyFont="1" applyFill="1" applyBorder="1" applyAlignment="1">
      <alignment horizontal="center" vertical="center" wrapText="1"/>
    </xf>
    <xf numFmtId="181" fontId="15" fillId="0" borderId="1" xfId="8" applyNumberFormat="1" applyFont="1" applyFill="1" applyBorder="1" applyAlignment="1">
      <alignment horizontal="center" vertical="center" wrapText="1"/>
    </xf>
    <xf numFmtId="0" fontId="15" fillId="0" borderId="1" xfId="0" applyFont="1" applyFill="1" applyBorder="1" applyAlignment="1">
      <alignment horizontal="center" vertical="center"/>
    </xf>
    <xf numFmtId="2" fontId="42" fillId="3" borderId="5" xfId="0" applyNumberFormat="1" applyFont="1" applyFill="1" applyBorder="1" applyAlignment="1">
      <alignment horizontal="center" vertical="center" wrapText="1"/>
    </xf>
    <xf numFmtId="180" fontId="41" fillId="3" borderId="1" xfId="0" applyNumberFormat="1" applyFont="1" applyFill="1" applyBorder="1" applyAlignment="1">
      <alignment horizontal="center" vertical="center"/>
    </xf>
    <xf numFmtId="2" fontId="41" fillId="3" borderId="8" xfId="0" applyNumberFormat="1" applyFont="1" applyFill="1" applyBorder="1" applyAlignment="1">
      <alignment horizontal="center" vertical="center"/>
    </xf>
    <xf numFmtId="2" fontId="41" fillId="3" borderId="18" xfId="0" applyNumberFormat="1" applyFont="1" applyFill="1" applyBorder="1" applyAlignment="1">
      <alignment horizontal="center" vertical="center"/>
    </xf>
    <xf numFmtId="2" fontId="42" fillId="3" borderId="1" xfId="8" applyNumberFormat="1" applyFont="1" applyFill="1" applyBorder="1" applyAlignment="1">
      <alignment horizontal="center" vertical="center" wrapText="1"/>
    </xf>
    <xf numFmtId="2" fontId="42" fillId="3" borderId="1" xfId="21" applyNumberFormat="1" applyFont="1" applyFill="1" applyBorder="1" applyAlignment="1">
      <alignment horizontal="center" vertical="center" wrapText="1"/>
    </xf>
    <xf numFmtId="2" fontId="42" fillId="3" borderId="8" xfId="21" applyNumberFormat="1" applyFont="1" applyFill="1" applyBorder="1" applyAlignment="1">
      <alignment horizontal="center" vertical="center"/>
    </xf>
    <xf numFmtId="2" fontId="42" fillId="3" borderId="18" xfId="21" applyNumberFormat="1" applyFont="1" applyFill="1" applyBorder="1" applyAlignment="1">
      <alignment horizontal="center" vertical="center"/>
    </xf>
    <xf numFmtId="2" fontId="42" fillId="3" borderId="16" xfId="21" applyNumberFormat="1" applyFont="1" applyFill="1" applyBorder="1" applyAlignment="1">
      <alignment horizontal="center" vertical="center"/>
    </xf>
    <xf numFmtId="2" fontId="42" fillId="3" borderId="1" xfId="0" applyNumberFormat="1" applyFont="1" applyFill="1" applyBorder="1" applyAlignment="1">
      <alignment horizontal="center" vertical="center" wrapText="1"/>
    </xf>
    <xf numFmtId="2" fontId="41" fillId="3" borderId="1" xfId="8" applyNumberFormat="1" applyFont="1" applyFill="1" applyBorder="1" applyAlignment="1">
      <alignment horizontal="center" vertical="center" wrapText="1"/>
    </xf>
    <xf numFmtId="2" fontId="41" fillId="3" borderId="8" xfId="8" applyNumberFormat="1" applyFont="1" applyFill="1" applyBorder="1" applyAlignment="1">
      <alignment horizontal="center" vertical="center" wrapText="1"/>
    </xf>
    <xf numFmtId="2" fontId="43" fillId="3" borderId="1" xfId="0" applyNumberFormat="1" applyFont="1" applyFill="1" applyBorder="1" applyAlignment="1">
      <alignment horizontal="center" vertical="center"/>
    </xf>
    <xf numFmtId="2" fontId="41" fillId="3" borderId="8" xfId="0" applyNumberFormat="1" applyFont="1" applyFill="1" applyBorder="1" applyAlignment="1">
      <alignment horizontal="center" vertical="center" wrapText="1"/>
    </xf>
    <xf numFmtId="2" fontId="41" fillId="3" borderId="18" xfId="0" applyNumberFormat="1" applyFont="1" applyFill="1" applyBorder="1" applyAlignment="1">
      <alignment horizontal="center" vertical="center" wrapText="1"/>
    </xf>
    <xf numFmtId="180" fontId="41" fillId="3" borderId="3" xfId="8" applyNumberFormat="1" applyFont="1" applyFill="1" applyBorder="1" applyAlignment="1">
      <alignment horizontal="center" vertical="center"/>
    </xf>
    <xf numFmtId="180" fontId="41" fillId="3" borderId="16" xfId="8" applyNumberFormat="1" applyFont="1" applyFill="1" applyBorder="1" applyAlignment="1">
      <alignment horizontal="center" vertical="center"/>
    </xf>
    <xf numFmtId="180" fontId="41" fillId="3" borderId="10" xfId="8" applyNumberFormat="1" applyFont="1" applyFill="1" applyBorder="1" applyAlignment="1">
      <alignment horizontal="center" vertical="center"/>
    </xf>
    <xf numFmtId="180" fontId="41" fillId="3" borderId="1" xfId="8" applyNumberFormat="1" applyFont="1" applyFill="1" applyBorder="1" applyAlignment="1">
      <alignment horizontal="center" vertical="center"/>
    </xf>
    <xf numFmtId="180" fontId="41" fillId="3" borderId="8" xfId="8" applyNumberFormat="1" applyFont="1" applyFill="1" applyBorder="1" applyAlignment="1">
      <alignment horizontal="center" vertical="center"/>
    </xf>
    <xf numFmtId="180" fontId="41" fillId="3" borderId="18" xfId="8" applyNumberFormat="1" applyFont="1" applyFill="1" applyBorder="1" applyAlignment="1">
      <alignment horizontal="center" vertical="center"/>
    </xf>
    <xf numFmtId="180" fontId="41" fillId="3" borderId="11" xfId="8" applyNumberFormat="1" applyFont="1" applyFill="1" applyBorder="1" applyAlignment="1">
      <alignment horizontal="center" vertical="center"/>
    </xf>
    <xf numFmtId="180" fontId="41" fillId="3" borderId="4" xfId="8" applyNumberFormat="1" applyFont="1" applyFill="1" applyBorder="1" applyAlignment="1">
      <alignment horizontal="center" vertical="center"/>
    </xf>
    <xf numFmtId="180" fontId="41" fillId="3" borderId="46" xfId="8" applyNumberFormat="1" applyFont="1" applyFill="1" applyBorder="1" applyAlignment="1">
      <alignment horizontal="center" vertical="center"/>
    </xf>
    <xf numFmtId="180" fontId="41" fillId="3" borderId="19" xfId="8" applyNumberFormat="1" applyFont="1" applyFill="1" applyBorder="1" applyAlignment="1">
      <alignment horizontal="center" vertical="center"/>
    </xf>
    <xf numFmtId="180" fontId="41" fillId="3" borderId="12" xfId="8" applyNumberFormat="1" applyFont="1" applyFill="1" applyBorder="1" applyAlignment="1">
      <alignment horizontal="center" vertical="center"/>
    </xf>
    <xf numFmtId="180" fontId="41" fillId="3" borderId="8" xfId="0" applyNumberFormat="1" applyFont="1" applyFill="1" applyBorder="1" applyAlignment="1">
      <alignment horizontal="center" vertical="center"/>
    </xf>
    <xf numFmtId="2" fontId="42" fillId="3" borderId="3" xfId="0" applyNumberFormat="1" applyFont="1" applyFill="1" applyBorder="1" applyAlignment="1">
      <alignment horizontal="center" vertical="center" wrapText="1"/>
    </xf>
    <xf numFmtId="2" fontId="41" fillId="3" borderId="3" xfId="0" applyNumberFormat="1" applyFont="1" applyFill="1" applyBorder="1" applyAlignment="1">
      <alignment horizontal="center" vertical="center" wrapText="1"/>
    </xf>
    <xf numFmtId="2" fontId="41" fillId="3" borderId="16" xfId="0" applyNumberFormat="1" applyFont="1" applyFill="1" applyBorder="1" applyAlignment="1">
      <alignment horizontal="center" vertical="center" wrapText="1"/>
    </xf>
    <xf numFmtId="2" fontId="41" fillId="3" borderId="17" xfId="0" applyNumberFormat="1" applyFont="1" applyFill="1" applyBorder="1" applyAlignment="1">
      <alignment horizontal="center" vertical="center" wrapText="1"/>
    </xf>
    <xf numFmtId="2" fontId="42" fillId="3" borderId="3" xfId="8" applyNumberFormat="1" applyFont="1" applyFill="1" applyBorder="1" applyAlignment="1">
      <alignment horizontal="center" vertical="center" wrapText="1"/>
    </xf>
    <xf numFmtId="2" fontId="43" fillId="3" borderId="3" xfId="0" applyNumberFormat="1" applyFont="1" applyFill="1" applyBorder="1" applyAlignment="1">
      <alignment horizontal="center" vertical="center"/>
    </xf>
    <xf numFmtId="2" fontId="42" fillId="3" borderId="5" xfId="8" applyNumberFormat="1" applyFont="1" applyFill="1" applyBorder="1" applyAlignment="1">
      <alignment horizontal="center" vertical="center" wrapText="1"/>
    </xf>
    <xf numFmtId="2" fontId="16" fillId="3" borderId="5" xfId="0" applyNumberFormat="1" applyFont="1" applyFill="1" applyBorder="1" applyAlignment="1">
      <alignment horizontal="center" vertical="center" wrapText="1"/>
    </xf>
    <xf numFmtId="181" fontId="41" fillId="3" borderId="18" xfId="0" applyNumberFormat="1" applyFont="1" applyFill="1" applyBorder="1" applyAlignment="1">
      <alignment horizontal="center" vertical="center"/>
    </xf>
    <xf numFmtId="2" fontId="42" fillId="3" borderId="17" xfId="21" applyNumberFormat="1" applyFont="1" applyFill="1" applyBorder="1" applyAlignment="1">
      <alignment horizontal="center" vertical="center"/>
    </xf>
    <xf numFmtId="2" fontId="42" fillId="3" borderId="3" xfId="21" applyNumberFormat="1" applyFont="1" applyFill="1" applyBorder="1" applyAlignment="1">
      <alignment horizontal="center" vertical="center" wrapText="1"/>
    </xf>
    <xf numFmtId="2" fontId="14" fillId="3" borderId="1" xfId="0" applyNumberFormat="1" applyFont="1" applyFill="1" applyBorder="1" applyAlignment="1">
      <alignment horizontal="center" vertical="center"/>
    </xf>
    <xf numFmtId="2" fontId="42" fillId="3" borderId="3" xfId="21" applyNumberFormat="1" applyFont="1" applyFill="1" applyBorder="1" applyAlignment="1">
      <alignment horizontal="center" vertical="center"/>
    </xf>
    <xf numFmtId="10"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80" fontId="41" fillId="3" borderId="2" xfId="8" applyNumberFormat="1" applyFont="1" applyFill="1" applyBorder="1" applyAlignment="1">
      <alignment horizontal="center" vertical="center"/>
    </xf>
    <xf numFmtId="180" fontId="41" fillId="3" borderId="17" xfId="8" applyNumberFormat="1" applyFont="1" applyFill="1" applyBorder="1" applyAlignment="1">
      <alignment horizontal="center" vertical="center"/>
    </xf>
    <xf numFmtId="37" fontId="15" fillId="0" borderId="1" xfId="0" applyNumberFormat="1" applyFont="1" applyFill="1" applyBorder="1" applyAlignment="1">
      <alignment horizontal="center" vertical="center"/>
    </xf>
    <xf numFmtId="2" fontId="42" fillId="3" borderId="1" xfId="21" applyNumberFormat="1" applyFont="1" applyFill="1" applyBorder="1" applyAlignment="1">
      <alignment horizontal="center" vertical="center"/>
    </xf>
    <xf numFmtId="9" fontId="42" fillId="3" borderId="3" xfId="21" applyFont="1" applyFill="1" applyBorder="1" applyAlignment="1">
      <alignment horizontal="center" vertical="center"/>
    </xf>
    <xf numFmtId="2" fontId="15" fillId="0" borderId="3" xfId="17" applyNumberFormat="1" applyFont="1" applyFill="1" applyBorder="1" applyAlignment="1">
      <alignment horizontal="center" vertical="center" wrapText="1"/>
    </xf>
    <xf numFmtId="2" fontId="14" fillId="3" borderId="17" xfId="0" applyNumberFormat="1" applyFont="1" applyFill="1" applyBorder="1" applyAlignment="1">
      <alignment horizontal="center" vertical="center" wrapText="1"/>
    </xf>
    <xf numFmtId="2" fontId="16" fillId="3" borderId="3" xfId="0" applyNumberFormat="1" applyFont="1" applyFill="1" applyBorder="1" applyAlignment="1">
      <alignment horizontal="center" vertical="center" wrapText="1"/>
    </xf>
    <xf numFmtId="2" fontId="14" fillId="3" borderId="3" xfId="0" applyNumberFormat="1" applyFont="1" applyFill="1" applyBorder="1" applyAlignment="1">
      <alignment horizontal="center" vertical="center" wrapText="1"/>
    </xf>
    <xf numFmtId="2" fontId="14" fillId="3" borderId="42" xfId="0" applyNumberFormat="1" applyFont="1" applyFill="1" applyBorder="1" applyAlignment="1">
      <alignment horizontal="center" vertical="center" wrapText="1"/>
    </xf>
    <xf numFmtId="2" fontId="14" fillId="3" borderId="16" xfId="0" applyNumberFormat="1" applyFont="1" applyFill="1" applyBorder="1" applyAlignment="1">
      <alignment horizontal="center" vertical="center" wrapText="1"/>
    </xf>
    <xf numFmtId="2" fontId="14" fillId="3" borderId="10" xfId="0" applyNumberFormat="1" applyFont="1" applyFill="1" applyBorder="1" applyAlignment="1">
      <alignment horizontal="center" vertical="center" wrapText="1"/>
    </xf>
    <xf numFmtId="9" fontId="16" fillId="3" borderId="42" xfId="21" applyFont="1" applyFill="1" applyBorder="1" applyAlignment="1">
      <alignment horizontal="center" vertical="center"/>
    </xf>
    <xf numFmtId="9" fontId="16" fillId="3" borderId="3" xfId="21" applyFont="1" applyFill="1" applyBorder="1" applyAlignment="1">
      <alignment horizontal="center" vertical="center"/>
    </xf>
    <xf numFmtId="180" fontId="14" fillId="3" borderId="18" xfId="8" applyNumberFormat="1" applyFont="1" applyFill="1" applyBorder="1" applyAlignment="1">
      <alignment horizontal="center" vertical="center"/>
    </xf>
    <xf numFmtId="180" fontId="14" fillId="3" borderId="7" xfId="8" applyNumberFormat="1" applyFont="1" applyFill="1" applyBorder="1" applyAlignment="1">
      <alignment horizontal="center" vertical="center"/>
    </xf>
    <xf numFmtId="180" fontId="14" fillId="3" borderId="8" xfId="8" applyNumberFormat="1" applyFont="1" applyFill="1" applyBorder="1" applyAlignment="1">
      <alignment horizontal="center" vertical="center"/>
    </xf>
    <xf numFmtId="180" fontId="14" fillId="3" borderId="11" xfId="8" applyNumberFormat="1" applyFont="1" applyFill="1" applyBorder="1" applyAlignment="1">
      <alignment horizontal="center" vertical="center"/>
    </xf>
    <xf numFmtId="9" fontId="16" fillId="3" borderId="7" xfId="21" applyFont="1" applyFill="1" applyBorder="1" applyAlignment="1">
      <alignment horizontal="center" vertical="center"/>
    </xf>
    <xf numFmtId="9" fontId="16" fillId="3" borderId="1" xfId="21" applyFont="1" applyFill="1" applyBorder="1" applyAlignment="1">
      <alignment horizontal="center" vertical="center"/>
    </xf>
    <xf numFmtId="2" fontId="14" fillId="3" borderId="18" xfId="0" applyNumberFormat="1" applyFont="1" applyFill="1" applyBorder="1" applyAlignment="1">
      <alignment horizontal="center" vertical="center"/>
    </xf>
    <xf numFmtId="2" fontId="14" fillId="3" borderId="7" xfId="0" applyNumberFormat="1" applyFont="1" applyFill="1" applyBorder="1" applyAlignment="1">
      <alignment horizontal="center" vertical="center"/>
    </xf>
    <xf numFmtId="2" fontId="14" fillId="3" borderId="8" xfId="0" applyNumberFormat="1" applyFont="1" applyFill="1" applyBorder="1" applyAlignment="1">
      <alignment horizontal="center" vertical="center"/>
    </xf>
    <xf numFmtId="2" fontId="14" fillId="3" borderId="11" xfId="0" applyNumberFormat="1" applyFont="1" applyFill="1" applyBorder="1" applyAlignment="1">
      <alignment horizontal="center" vertical="center"/>
    </xf>
    <xf numFmtId="180" fontId="14" fillId="3" borderId="18" xfId="0" applyNumberFormat="1" applyFont="1" applyFill="1" applyBorder="1" applyAlignment="1">
      <alignment horizontal="center" vertical="center"/>
    </xf>
    <xf numFmtId="180" fontId="14" fillId="3" borderId="1" xfId="0" applyNumberFormat="1" applyFont="1" applyFill="1" applyBorder="1" applyAlignment="1">
      <alignment horizontal="center" vertical="center"/>
    </xf>
    <xf numFmtId="180" fontId="14" fillId="3" borderId="7" xfId="0" applyNumberFormat="1" applyFont="1" applyFill="1" applyBorder="1" applyAlignment="1">
      <alignment horizontal="center" vertical="center"/>
    </xf>
    <xf numFmtId="180" fontId="14" fillId="3" borderId="8" xfId="0" applyNumberFormat="1" applyFont="1" applyFill="1" applyBorder="1" applyAlignment="1">
      <alignment horizontal="center" vertical="center"/>
    </xf>
    <xf numFmtId="180" fontId="14" fillId="3" borderId="11" xfId="0" applyNumberFormat="1" applyFont="1" applyFill="1" applyBorder="1" applyAlignment="1">
      <alignment horizontal="center" vertical="center"/>
    </xf>
    <xf numFmtId="0" fontId="16" fillId="3" borderId="1" xfId="21" applyNumberFormat="1" applyFont="1" applyFill="1" applyBorder="1" applyAlignment="1">
      <alignment horizontal="center" vertical="center"/>
    </xf>
    <xf numFmtId="2" fontId="14" fillId="3" borderId="18" xfId="0" applyNumberFormat="1" applyFont="1" applyFill="1" applyBorder="1" applyAlignment="1">
      <alignment horizontal="center" vertical="center" wrapText="1"/>
    </xf>
    <xf numFmtId="2" fontId="14" fillId="3" borderId="1" xfId="0" applyNumberFormat="1" applyFont="1" applyFill="1" applyBorder="1" applyAlignment="1">
      <alignment horizontal="center" vertical="center" wrapText="1"/>
    </xf>
    <xf numFmtId="2" fontId="14" fillId="3" borderId="7" xfId="8" applyNumberFormat="1" applyFont="1" applyFill="1" applyBorder="1" applyAlignment="1">
      <alignment horizontal="center" vertical="center" wrapText="1"/>
    </xf>
    <xf numFmtId="2" fontId="14" fillId="3" borderId="1" xfId="8" applyNumberFormat="1" applyFont="1" applyFill="1" applyBorder="1" applyAlignment="1">
      <alignment horizontal="center" vertical="center" wrapText="1"/>
    </xf>
    <xf numFmtId="2" fontId="14" fillId="3" borderId="8" xfId="8" applyNumberFormat="1" applyFont="1" applyFill="1" applyBorder="1" applyAlignment="1">
      <alignment horizontal="center" vertical="center" wrapText="1"/>
    </xf>
    <xf numFmtId="2" fontId="14" fillId="3" borderId="11" xfId="8" applyNumberFormat="1" applyFont="1" applyFill="1" applyBorder="1" applyAlignment="1">
      <alignment horizontal="center" vertical="center" wrapText="1"/>
    </xf>
    <xf numFmtId="180" fontId="14" fillId="3" borderId="19" xfId="8" applyNumberFormat="1" applyFont="1" applyFill="1" applyBorder="1" applyAlignment="1">
      <alignment horizontal="center" vertical="center"/>
    </xf>
    <xf numFmtId="180" fontId="14" fillId="3" borderId="4" xfId="8" applyNumberFormat="1" applyFont="1" applyFill="1" applyBorder="1" applyAlignment="1">
      <alignment horizontal="center" vertical="center"/>
    </xf>
    <xf numFmtId="9" fontId="16" fillId="3" borderId="56" xfId="21" applyFont="1" applyFill="1" applyBorder="1" applyAlignment="1">
      <alignment horizontal="center" vertical="center"/>
    </xf>
    <xf numFmtId="9" fontId="16" fillId="3" borderId="4" xfId="21" applyFont="1" applyFill="1" applyBorder="1" applyAlignment="1">
      <alignment horizontal="center" vertical="center"/>
    </xf>
    <xf numFmtId="2" fontId="16" fillId="3" borderId="1" xfId="0" applyNumberFormat="1" applyFont="1" applyFill="1" applyBorder="1" applyAlignment="1">
      <alignment horizontal="center" vertical="center" wrapText="1"/>
    </xf>
    <xf numFmtId="2" fontId="14" fillId="3" borderId="8" xfId="0" applyNumberFormat="1" applyFont="1" applyFill="1" applyBorder="1" applyAlignment="1">
      <alignment horizontal="center" vertical="center" wrapText="1"/>
    </xf>
    <xf numFmtId="2" fontId="14" fillId="3" borderId="11" xfId="0" applyNumberFormat="1" applyFont="1" applyFill="1" applyBorder="1" applyAlignment="1">
      <alignment horizontal="center" vertical="center" wrapText="1"/>
    </xf>
    <xf numFmtId="2" fontId="16" fillId="3" borderId="17" xfId="0" applyNumberFormat="1" applyFont="1" applyFill="1" applyBorder="1" applyAlignment="1">
      <alignment horizontal="center" vertical="center" wrapText="1"/>
    </xf>
    <xf numFmtId="2" fontId="16" fillId="3" borderId="16" xfId="0" applyNumberFormat="1" applyFont="1" applyFill="1" applyBorder="1" applyAlignment="1">
      <alignment horizontal="center" vertical="center" wrapText="1"/>
    </xf>
    <xf numFmtId="2" fontId="16" fillId="3" borderId="10" xfId="0" applyNumberFormat="1" applyFont="1" applyFill="1" applyBorder="1" applyAlignment="1">
      <alignment horizontal="center" vertical="center" wrapText="1"/>
    </xf>
    <xf numFmtId="180" fontId="14" fillId="3" borderId="1" xfId="8" applyNumberFormat="1" applyFont="1" applyFill="1" applyBorder="1" applyAlignment="1">
      <alignment horizontal="center" vertical="center"/>
    </xf>
    <xf numFmtId="2" fontId="16" fillId="3" borderId="45" xfId="0" applyNumberFormat="1" applyFont="1" applyFill="1" applyBorder="1" applyAlignment="1">
      <alignment horizontal="center" vertical="center" wrapText="1"/>
    </xf>
    <xf numFmtId="2" fontId="16" fillId="3" borderId="51" xfId="0" applyNumberFormat="1" applyFont="1" applyFill="1" applyBorder="1" applyAlignment="1">
      <alignment horizontal="center" vertical="center" wrapText="1"/>
    </xf>
    <xf numFmtId="2" fontId="16" fillId="3" borderId="22" xfId="0" applyNumberFormat="1" applyFont="1" applyFill="1" applyBorder="1" applyAlignment="1">
      <alignment horizontal="center" vertical="center" wrapText="1"/>
    </xf>
    <xf numFmtId="9" fontId="16" fillId="3" borderId="53" xfId="21" applyFont="1" applyFill="1" applyBorder="1" applyAlignment="1">
      <alignment horizontal="center" vertical="center"/>
    </xf>
    <xf numFmtId="180" fontId="14" fillId="3" borderId="46" xfId="8" applyNumberFormat="1" applyFont="1" applyFill="1" applyBorder="1" applyAlignment="1">
      <alignment horizontal="center" vertical="center"/>
    </xf>
    <xf numFmtId="180" fontId="14" fillId="3" borderId="12" xfId="8" applyNumberFormat="1" applyFont="1" applyFill="1" applyBorder="1" applyAlignment="1">
      <alignment horizontal="center" vertical="center"/>
    </xf>
    <xf numFmtId="180" fontId="14" fillId="3" borderId="21" xfId="8" applyNumberFormat="1" applyFont="1" applyFill="1" applyBorder="1" applyAlignment="1">
      <alignment horizontal="center" vertical="center"/>
    </xf>
    <xf numFmtId="180" fontId="14" fillId="3" borderId="2" xfId="8" applyNumberFormat="1" applyFont="1" applyFill="1" applyBorder="1" applyAlignment="1">
      <alignment horizontal="center" vertical="center"/>
    </xf>
    <xf numFmtId="180" fontId="14" fillId="3" borderId="62" xfId="8" applyNumberFormat="1" applyFont="1" applyFill="1" applyBorder="1" applyAlignment="1">
      <alignment horizontal="center" vertical="center"/>
    </xf>
    <xf numFmtId="180" fontId="14" fillId="3" borderId="20" xfId="8" applyNumberFormat="1" applyFont="1" applyFill="1" applyBorder="1" applyAlignment="1">
      <alignment horizontal="center" vertical="center"/>
    </xf>
    <xf numFmtId="9" fontId="16" fillId="3" borderId="16" xfId="21" applyFont="1" applyFill="1" applyBorder="1" applyAlignment="1">
      <alignment horizontal="center" vertical="center"/>
    </xf>
    <xf numFmtId="2" fontId="16" fillId="3" borderId="3" xfId="21" applyNumberFormat="1" applyFont="1" applyFill="1" applyBorder="1" applyAlignment="1">
      <alignment horizontal="center" vertical="center"/>
    </xf>
    <xf numFmtId="2" fontId="16" fillId="3" borderId="10" xfId="21" applyNumberFormat="1" applyFont="1" applyFill="1" applyBorder="1" applyAlignment="1">
      <alignment horizontal="center" vertical="center"/>
    </xf>
    <xf numFmtId="2" fontId="16" fillId="3" borderId="18" xfId="21" applyNumberFormat="1" applyFont="1" applyFill="1" applyBorder="1" applyAlignment="1">
      <alignment horizontal="center" vertical="center"/>
    </xf>
    <xf numFmtId="2" fontId="16" fillId="3" borderId="1" xfId="21" applyNumberFormat="1" applyFont="1" applyFill="1" applyBorder="1" applyAlignment="1">
      <alignment horizontal="center" vertical="center"/>
    </xf>
    <xf numFmtId="2" fontId="16" fillId="3" borderId="11" xfId="21" applyNumberFormat="1" applyFont="1" applyFill="1" applyBorder="1" applyAlignment="1">
      <alignment horizontal="center" vertical="center"/>
    </xf>
    <xf numFmtId="175" fontId="16" fillId="3" borderId="3" xfId="21" applyNumberFormat="1" applyFont="1" applyFill="1" applyBorder="1" applyAlignment="1">
      <alignment horizontal="center" vertical="center"/>
    </xf>
    <xf numFmtId="175" fontId="16" fillId="3" borderId="1" xfId="21" applyNumberFormat="1" applyFont="1" applyFill="1" applyBorder="1" applyAlignment="1">
      <alignment horizontal="center" vertical="center"/>
    </xf>
    <xf numFmtId="0" fontId="5" fillId="9" borderId="1" xfId="0" applyFont="1" applyFill="1" applyBorder="1" applyAlignment="1">
      <alignment horizontal="center" vertical="center" wrapText="1"/>
    </xf>
    <xf numFmtId="10" fontId="5" fillId="9"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8" xfId="0" applyFont="1" applyFill="1" applyBorder="1" applyAlignment="1">
      <alignment horizontal="center" vertical="center"/>
    </xf>
    <xf numFmtId="0" fontId="4" fillId="3"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21" fillId="2" borderId="0" xfId="14" applyFont="1" applyFill="1" applyAlignment="1">
      <alignment vertical="center"/>
    </xf>
    <xf numFmtId="0" fontId="21" fillId="3" borderId="0" xfId="14" applyFont="1" applyFill="1" applyAlignment="1">
      <alignment vertical="center"/>
    </xf>
    <xf numFmtId="0" fontId="21" fillId="2" borderId="0" xfId="14" applyFont="1" applyFill="1" applyBorder="1" applyAlignment="1">
      <alignment vertical="center"/>
    </xf>
    <xf numFmtId="0" fontId="21" fillId="0" borderId="0" xfId="14" applyFont="1" applyBorder="1" applyAlignment="1">
      <alignment vertical="center"/>
    </xf>
    <xf numFmtId="0" fontId="21" fillId="0" borderId="49" xfId="0" applyFont="1" applyFill="1" applyBorder="1"/>
    <xf numFmtId="0" fontId="21" fillId="0" borderId="51" xfId="0" applyFont="1" applyFill="1" applyBorder="1"/>
    <xf numFmtId="0" fontId="22" fillId="0" borderId="0" xfId="0" applyFont="1" applyFill="1" applyAlignment="1">
      <alignment horizontal="center" vertical="center"/>
    </xf>
    <xf numFmtId="2" fontId="51" fillId="3" borderId="3" xfId="0" applyNumberFormat="1" applyFont="1" applyFill="1" applyBorder="1" applyAlignment="1">
      <alignment horizontal="center" vertical="center"/>
    </xf>
    <xf numFmtId="178" fontId="41" fillId="3" borderId="5" xfId="0" applyNumberFormat="1" applyFont="1" applyFill="1" applyBorder="1" applyAlignment="1">
      <alignment horizontal="center"/>
    </xf>
    <xf numFmtId="0" fontId="22" fillId="0" borderId="0" xfId="0" applyFont="1" applyFill="1"/>
    <xf numFmtId="178" fontId="41" fillId="3" borderId="1" xfId="0" applyNumberFormat="1" applyFont="1" applyFill="1" applyBorder="1" applyAlignment="1">
      <alignment horizontal="center"/>
    </xf>
    <xf numFmtId="178" fontId="41" fillId="3" borderId="4" xfId="0" applyNumberFormat="1" applyFont="1" applyFill="1" applyBorder="1" applyAlignment="1">
      <alignment horizontal="center"/>
    </xf>
    <xf numFmtId="0" fontId="51" fillId="0" borderId="0" xfId="0" applyFont="1" applyFill="1"/>
    <xf numFmtId="9" fontId="15" fillId="0" borderId="3" xfId="21" applyFont="1" applyFill="1" applyBorder="1" applyAlignment="1">
      <alignment horizontal="center" vertical="center" wrapText="1"/>
    </xf>
    <xf numFmtId="9" fontId="15" fillId="0" borderId="1" xfId="21" applyFont="1" applyFill="1" applyBorder="1" applyAlignment="1">
      <alignment horizontal="center" vertical="center" wrapText="1"/>
    </xf>
    <xf numFmtId="181" fontId="15" fillId="0" borderId="1" xfId="17" applyNumberFormat="1" applyFont="1" applyFill="1" applyBorder="1" applyAlignment="1">
      <alignment horizontal="center" vertical="center" wrapText="1"/>
    </xf>
    <xf numFmtId="37" fontId="15" fillId="0" borderId="1" xfId="8" applyNumberFormat="1" applyFont="1" applyFill="1" applyBorder="1" applyAlignment="1">
      <alignment horizontal="center" vertical="center"/>
    </xf>
    <xf numFmtId="2" fontId="15" fillId="0" borderId="1" xfId="17" applyNumberFormat="1" applyFont="1" applyFill="1" applyBorder="1" applyAlignment="1">
      <alignment horizontal="center" vertical="center" wrapText="1"/>
    </xf>
    <xf numFmtId="2" fontId="14" fillId="0" borderId="3" xfId="17" applyNumberFormat="1" applyFont="1" applyFill="1" applyBorder="1" applyAlignment="1">
      <alignment horizontal="center" vertical="center" wrapText="1"/>
    </xf>
    <xf numFmtId="173" fontId="14" fillId="0" borderId="1" xfId="17" applyNumberFormat="1" applyFont="1" applyFill="1" applyBorder="1" applyAlignment="1">
      <alignment horizontal="center" vertical="center" wrapText="1"/>
    </xf>
    <xf numFmtId="1" fontId="14" fillId="0" borderId="1" xfId="17" applyNumberFormat="1" applyFont="1" applyFill="1" applyBorder="1" applyAlignment="1">
      <alignment horizontal="center" vertical="center" wrapText="1"/>
    </xf>
    <xf numFmtId="4" fontId="14" fillId="0" borderId="1" xfId="17" applyNumberFormat="1" applyFont="1" applyFill="1" applyBorder="1" applyAlignment="1">
      <alignment horizontal="center" vertical="center" wrapText="1"/>
    </xf>
    <xf numFmtId="181" fontId="14" fillId="0" borderId="1" xfId="17" applyNumberFormat="1" applyFont="1" applyFill="1" applyBorder="1" applyAlignment="1">
      <alignment horizontal="center" vertical="center"/>
    </xf>
    <xf numFmtId="3" fontId="14" fillId="0" borderId="3" xfId="17" applyNumberFormat="1" applyFont="1" applyFill="1" applyBorder="1" applyAlignment="1">
      <alignment horizontal="center" vertical="center" wrapText="1"/>
    </xf>
    <xf numFmtId="181" fontId="14" fillId="0" borderId="1" xfId="8" applyNumberFormat="1" applyFont="1" applyFill="1" applyBorder="1" applyAlignment="1">
      <alignment horizontal="center" vertical="center"/>
    </xf>
    <xf numFmtId="181" fontId="14" fillId="0" borderId="1" xfId="8"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xf>
    <xf numFmtId="4" fontId="41" fillId="0" borderId="1" xfId="17" applyNumberFormat="1" applyFont="1" applyFill="1" applyBorder="1" applyAlignment="1">
      <alignment horizontal="center" vertical="center" wrapText="1"/>
    </xf>
    <xf numFmtId="181" fontId="14" fillId="0" borderId="4" xfId="8" applyNumberFormat="1" applyFont="1" applyFill="1" applyBorder="1" applyAlignment="1">
      <alignment horizontal="center" vertical="center"/>
    </xf>
    <xf numFmtId="181" fontId="41" fillId="0" borderId="1" xfId="8" applyNumberFormat="1" applyFont="1" applyFill="1" applyBorder="1" applyAlignment="1">
      <alignment horizontal="center" vertical="center"/>
    </xf>
    <xf numFmtId="1" fontId="41" fillId="0" borderId="1" xfId="8" applyNumberFormat="1" applyFont="1" applyFill="1" applyBorder="1" applyAlignment="1">
      <alignment horizontal="center" vertical="center"/>
    </xf>
    <xf numFmtId="1" fontId="14" fillId="0" borderId="1" xfId="8" applyNumberFormat="1" applyFont="1" applyFill="1" applyBorder="1" applyAlignment="1">
      <alignment horizontal="center" vertical="center"/>
    </xf>
    <xf numFmtId="2" fontId="14" fillId="0" borderId="1" xfId="8" applyNumberFormat="1" applyFont="1" applyFill="1" applyBorder="1" applyAlignment="1">
      <alignment horizontal="center" vertical="center"/>
    </xf>
    <xf numFmtId="181" fontId="41" fillId="0" borderId="4" xfId="8" applyNumberFormat="1" applyFont="1" applyFill="1" applyBorder="1" applyAlignment="1">
      <alignment horizontal="center" vertical="center"/>
    </xf>
    <xf numFmtId="9" fontId="14" fillId="0" borderId="3" xfId="21" applyFont="1" applyFill="1" applyBorder="1" applyAlignment="1">
      <alignment horizontal="center" vertical="center" wrapText="1"/>
    </xf>
    <xf numFmtId="0" fontId="17" fillId="5" borderId="68" xfId="17" applyFont="1" applyFill="1" applyBorder="1" applyAlignment="1">
      <alignment horizontal="left" vertical="center" wrapText="1"/>
    </xf>
    <xf numFmtId="175" fontId="21" fillId="5" borderId="1" xfId="0" applyNumberFormat="1" applyFont="1" applyFill="1" applyBorder="1" applyAlignment="1">
      <alignment vertical="center"/>
    </xf>
    <xf numFmtId="175" fontId="14" fillId="0" borderId="1" xfId="21" applyNumberFormat="1" applyFont="1" applyFill="1" applyBorder="1" applyAlignment="1">
      <alignment horizontal="center" vertical="center" wrapText="1"/>
    </xf>
    <xf numFmtId="180" fontId="14" fillId="0" borderId="1" xfId="8" applyNumberFormat="1" applyFont="1" applyFill="1" applyBorder="1" applyAlignment="1">
      <alignment horizontal="center" vertical="center" wrapText="1"/>
    </xf>
    <xf numFmtId="180" fontId="15" fillId="0" borderId="1" xfId="17" applyNumberFormat="1" applyFont="1" applyFill="1" applyBorder="1" applyAlignment="1">
      <alignment horizontal="center" vertical="center" wrapText="1"/>
    </xf>
    <xf numFmtId="3" fontId="14" fillId="0" borderId="1" xfId="17"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75" fontId="35" fillId="5" borderId="1" xfId="0" applyNumberFormat="1" applyFont="1" applyFill="1" applyBorder="1" applyAlignment="1">
      <alignment vertical="center"/>
    </xf>
    <xf numFmtId="1" fontId="15" fillId="0" borderId="1" xfId="8" applyNumberFormat="1" applyFont="1" applyFill="1" applyBorder="1" applyAlignment="1">
      <alignment horizontal="center" vertical="center"/>
    </xf>
    <xf numFmtId="175" fontId="35" fillId="6" borderId="1" xfId="0" applyNumberFormat="1" applyFont="1" applyFill="1" applyBorder="1" applyAlignment="1">
      <alignment vertical="center" wrapText="1"/>
    </xf>
    <xf numFmtId="37" fontId="17" fillId="0" borderId="1" xfId="8" applyNumberFormat="1" applyFont="1" applyFill="1" applyBorder="1" applyAlignment="1">
      <alignment horizontal="center" vertical="center"/>
    </xf>
    <xf numFmtId="182" fontId="14" fillId="0" borderId="1" xfId="0" applyNumberFormat="1" applyFont="1" applyFill="1" applyBorder="1" applyAlignment="1">
      <alignment horizontal="center" vertical="center" wrapText="1"/>
    </xf>
    <xf numFmtId="181" fontId="17" fillId="0" borderId="1" xfId="8" applyNumberFormat="1" applyFont="1" applyFill="1" applyBorder="1" applyAlignment="1">
      <alignment horizontal="center" vertical="center"/>
    </xf>
    <xf numFmtId="181" fontId="15" fillId="0" borderId="1" xfId="0" applyNumberFormat="1" applyFont="1" applyFill="1" applyBorder="1" applyAlignment="1">
      <alignment horizontal="center" vertical="center"/>
    </xf>
    <xf numFmtId="2" fontId="41" fillId="0" borderId="1" xfId="17" applyNumberFormat="1" applyFont="1" applyFill="1" applyBorder="1" applyAlignment="1">
      <alignment horizontal="center" vertical="center" wrapText="1"/>
    </xf>
    <xf numFmtId="3" fontId="15" fillId="0" borderId="1" xfId="8" applyNumberFormat="1" applyFont="1" applyFill="1" applyBorder="1" applyAlignment="1">
      <alignment horizontal="center" vertical="center" wrapText="1"/>
    </xf>
    <xf numFmtId="181" fontId="41" fillId="0" borderId="1" xfId="8" applyNumberFormat="1" applyFont="1" applyFill="1" applyBorder="1" applyAlignment="1">
      <alignment horizontal="center" vertical="center" wrapText="1"/>
    </xf>
    <xf numFmtId="3" fontId="41" fillId="0" borderId="1" xfId="17" applyNumberFormat="1" applyFont="1" applyFill="1" applyBorder="1" applyAlignment="1">
      <alignment horizontal="center" vertical="center" wrapText="1"/>
    </xf>
    <xf numFmtId="173" fontId="41" fillId="0" borderId="1" xfId="17"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37" fontId="14" fillId="0" borderId="1" xfId="17" applyNumberFormat="1" applyFont="1" applyFill="1" applyBorder="1" applyAlignment="1">
      <alignment horizontal="center" vertical="center"/>
    </xf>
    <xf numFmtId="183" fontId="15" fillId="0" borderId="1" xfId="17" applyNumberFormat="1" applyFont="1" applyFill="1" applyBorder="1" applyAlignment="1">
      <alignment horizontal="center" vertical="center" wrapText="1"/>
    </xf>
    <xf numFmtId="181" fontId="14" fillId="0" borderId="1" xfId="17" applyNumberFormat="1" applyFont="1" applyFill="1" applyBorder="1" applyAlignment="1">
      <alignment horizontal="center" vertical="center" wrapText="1"/>
    </xf>
    <xf numFmtId="181" fontId="14" fillId="0" borderId="1" xfId="0" applyNumberFormat="1" applyFont="1" applyFill="1" applyBorder="1" applyAlignment="1">
      <alignment horizontal="center" vertical="center"/>
    </xf>
    <xf numFmtId="181" fontId="41" fillId="0" borderId="1" xfId="17" applyNumberFormat="1" applyFont="1" applyFill="1" applyBorder="1" applyAlignment="1">
      <alignment horizontal="center" vertical="center" wrapText="1"/>
    </xf>
    <xf numFmtId="174" fontId="14" fillId="0" borderId="1" xfId="8" applyNumberFormat="1" applyFont="1" applyFill="1" applyBorder="1" applyAlignment="1">
      <alignment horizontal="center" vertical="center"/>
    </xf>
    <xf numFmtId="9" fontId="41" fillId="0" borderId="1" xfId="21" applyFont="1" applyFill="1" applyBorder="1" applyAlignment="1">
      <alignment horizontal="center" vertical="center"/>
    </xf>
    <xf numFmtId="175" fontId="14" fillId="0" borderId="3" xfId="21" applyNumberFormat="1" applyFont="1" applyFill="1" applyBorder="1" applyAlignment="1">
      <alignment horizontal="center" vertical="center" wrapText="1"/>
    </xf>
    <xf numFmtId="2" fontId="41" fillId="0" borderId="3" xfId="17" applyNumberFormat="1" applyFont="1" applyFill="1" applyBorder="1" applyAlignment="1">
      <alignment horizontal="center" vertical="center" wrapText="1"/>
    </xf>
    <xf numFmtId="181" fontId="15" fillId="0" borderId="3" xfId="17" applyNumberFormat="1" applyFont="1" applyFill="1" applyBorder="1" applyAlignment="1">
      <alignment horizontal="center" vertical="center" wrapText="1"/>
    </xf>
    <xf numFmtId="181" fontId="41" fillId="0" borderId="3" xfId="17" applyNumberFormat="1" applyFont="1" applyFill="1" applyBorder="1" applyAlignment="1">
      <alignment horizontal="center" vertical="center" wrapText="1"/>
    </xf>
    <xf numFmtId="181" fontId="14" fillId="0" borderId="3" xfId="8" applyNumberFormat="1" applyFont="1" applyFill="1" applyBorder="1" applyAlignment="1">
      <alignment horizontal="center" vertical="center"/>
    </xf>
    <xf numFmtId="9" fontId="15" fillId="0" borderId="1" xfId="309" applyFont="1" applyFill="1" applyBorder="1" applyAlignment="1">
      <alignment horizontal="center" vertical="center" wrapText="1"/>
    </xf>
    <xf numFmtId="165" fontId="15" fillId="0" borderId="1" xfId="24" applyFont="1" applyFill="1" applyBorder="1" applyAlignment="1">
      <alignment horizontal="center" vertical="center" wrapText="1"/>
    </xf>
    <xf numFmtId="175" fontId="35" fillId="5" borderId="5" xfId="0" applyNumberFormat="1" applyFont="1" applyFill="1" applyBorder="1" applyAlignment="1">
      <alignment vertical="center"/>
    </xf>
    <xf numFmtId="183" fontId="15" fillId="0" borderId="5" xfId="17"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175" fontId="35" fillId="6" borderId="4" xfId="0" applyNumberFormat="1" applyFont="1" applyFill="1" applyBorder="1" applyAlignment="1">
      <alignment vertical="center" wrapText="1"/>
    </xf>
    <xf numFmtId="165" fontId="17" fillId="5" borderId="56" xfId="24" applyFont="1" applyFill="1" applyBorder="1" applyAlignment="1">
      <alignment horizontal="left" vertical="center" wrapText="1"/>
    </xf>
    <xf numFmtId="165" fontId="17" fillId="5" borderId="53" xfId="24" applyFont="1" applyFill="1" applyBorder="1" applyAlignment="1">
      <alignment horizontal="center" vertical="center" wrapText="1"/>
    </xf>
    <xf numFmtId="165" fontId="17" fillId="6" borderId="7" xfId="24" applyFont="1" applyFill="1" applyBorder="1" applyAlignment="1">
      <alignment horizontal="center" vertical="center" wrapText="1"/>
    </xf>
    <xf numFmtId="9" fontId="2" fillId="5" borderId="40" xfId="309" applyFont="1" applyFill="1" applyBorder="1" applyAlignment="1">
      <alignment horizontal="center" vertical="center" wrapText="1"/>
    </xf>
    <xf numFmtId="41" fontId="5" fillId="0" borderId="0" xfId="310" applyFont="1" applyFill="1" applyAlignment="1">
      <alignment horizontal="center"/>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175" fontId="21" fillId="3" borderId="3" xfId="0" applyNumberFormat="1" applyFont="1" applyFill="1" applyBorder="1" applyAlignment="1">
      <alignment vertical="center"/>
    </xf>
    <xf numFmtId="175" fontId="21" fillId="3" borderId="3" xfId="0" applyNumberFormat="1" applyFont="1" applyFill="1" applyBorder="1" applyAlignment="1">
      <alignment horizontal="center" vertical="center"/>
    </xf>
    <xf numFmtId="175" fontId="21" fillId="3" borderId="10" xfId="0" applyNumberFormat="1" applyFont="1" applyFill="1" applyBorder="1" applyAlignment="1">
      <alignment vertical="center"/>
    </xf>
    <xf numFmtId="175" fontId="21" fillId="3" borderId="59" xfId="0" applyNumberFormat="1" applyFont="1" applyFill="1" applyBorder="1" applyAlignment="1">
      <alignment horizontal="center" vertical="center"/>
    </xf>
    <xf numFmtId="175" fontId="21" fillId="3" borderId="4" xfId="0" applyNumberFormat="1" applyFont="1" applyFill="1" applyBorder="1" applyAlignment="1">
      <alignment horizontal="center" vertical="center"/>
    </xf>
    <xf numFmtId="10" fontId="49" fillId="3" borderId="4" xfId="14" applyNumberFormat="1" applyFont="1" applyFill="1" applyBorder="1" applyAlignment="1">
      <alignment horizontal="center" vertical="center" wrapText="1"/>
    </xf>
    <xf numFmtId="175" fontId="21" fillId="3" borderId="4" xfId="0" applyNumberFormat="1" applyFont="1" applyFill="1" applyBorder="1" applyAlignment="1">
      <alignment vertical="center"/>
    </xf>
    <xf numFmtId="175" fontId="21" fillId="3" borderId="12" xfId="0" applyNumberFormat="1" applyFont="1" applyFill="1" applyBorder="1" applyAlignment="1">
      <alignment vertical="center"/>
    </xf>
    <xf numFmtId="175" fontId="21" fillId="3" borderId="61" xfId="0" applyNumberFormat="1" applyFont="1" applyFill="1" applyBorder="1" applyAlignment="1">
      <alignment horizontal="center" vertical="center"/>
    </xf>
    <xf numFmtId="175" fontId="21" fillId="3" borderId="68" xfId="0" applyNumberFormat="1" applyFont="1" applyFill="1" applyBorder="1" applyAlignment="1">
      <alignment horizontal="center" vertical="center"/>
    </xf>
    <xf numFmtId="175" fontId="21" fillId="3" borderId="69" xfId="0" applyNumberFormat="1" applyFont="1" applyFill="1" applyBorder="1" applyAlignment="1">
      <alignment horizontal="center" vertical="center"/>
    </xf>
    <xf numFmtId="175" fontId="21" fillId="3" borderId="10" xfId="0" applyNumberFormat="1" applyFont="1" applyFill="1" applyBorder="1" applyAlignment="1">
      <alignment horizontal="center" vertical="center"/>
    </xf>
    <xf numFmtId="10" fontId="21" fillId="3" borderId="4" xfId="14" applyNumberFormat="1" applyFont="1" applyFill="1" applyBorder="1" applyAlignment="1">
      <alignment horizontal="center" vertical="center" wrapText="1"/>
    </xf>
    <xf numFmtId="175" fontId="21" fillId="3" borderId="36" xfId="0" applyNumberFormat="1" applyFont="1" applyFill="1" applyBorder="1" applyAlignment="1">
      <alignment horizontal="center" vertical="center"/>
    </xf>
    <xf numFmtId="175" fontId="21" fillId="3" borderId="34" xfId="0" applyNumberFormat="1" applyFont="1" applyFill="1" applyBorder="1" applyAlignment="1">
      <alignment horizontal="center" vertical="center"/>
    </xf>
    <xf numFmtId="175" fontId="21" fillId="3" borderId="65" xfId="0" applyNumberFormat="1" applyFont="1" applyFill="1" applyBorder="1" applyAlignment="1">
      <alignment horizontal="center" vertical="center"/>
    </xf>
    <xf numFmtId="10" fontId="49" fillId="3" borderId="2" xfId="14" applyNumberFormat="1" applyFont="1" applyFill="1" applyBorder="1" applyAlignment="1">
      <alignment horizontal="center" vertical="center" wrapText="1"/>
    </xf>
    <xf numFmtId="175" fontId="21" fillId="3" borderId="2" xfId="0" applyNumberFormat="1" applyFont="1" applyFill="1" applyBorder="1" applyAlignment="1">
      <alignment vertical="center"/>
    </xf>
    <xf numFmtId="175" fontId="21" fillId="3" borderId="20" xfId="0" applyNumberFormat="1" applyFont="1" applyFill="1" applyBorder="1" applyAlignment="1">
      <alignment vertical="center"/>
    </xf>
    <xf numFmtId="10" fontId="21" fillId="3" borderId="3" xfId="0" applyNumberFormat="1" applyFont="1" applyFill="1" applyBorder="1" applyAlignment="1">
      <alignment horizontal="center" vertical="center"/>
    </xf>
    <xf numFmtId="10" fontId="21" fillId="3" borderId="3" xfId="0" applyNumberFormat="1" applyFont="1" applyFill="1" applyBorder="1" applyAlignment="1">
      <alignment vertical="center"/>
    </xf>
    <xf numFmtId="10" fontId="21" fillId="3" borderId="10" xfId="0" applyNumberFormat="1" applyFont="1" applyFill="1" applyBorder="1" applyAlignment="1">
      <alignment vertical="center"/>
    </xf>
    <xf numFmtId="10" fontId="21" fillId="3" borderId="4" xfId="0" applyNumberFormat="1" applyFont="1" applyFill="1" applyBorder="1" applyAlignment="1">
      <alignment horizontal="center" vertical="center"/>
    </xf>
    <xf numFmtId="10" fontId="21" fillId="3" borderId="4" xfId="0" applyNumberFormat="1" applyFont="1" applyFill="1" applyBorder="1" applyAlignment="1">
      <alignment vertical="center"/>
    </xf>
    <xf numFmtId="10" fontId="21" fillId="3" borderId="12" xfId="0" applyNumberFormat="1" applyFont="1" applyFill="1" applyBorder="1" applyAlignment="1">
      <alignment vertical="center"/>
    </xf>
    <xf numFmtId="49" fontId="4" fillId="3" borderId="1" xfId="0" applyNumberFormat="1" applyFont="1" applyFill="1" applyBorder="1" applyAlignment="1">
      <alignment horizontal="left" vertical="top" wrapText="1"/>
    </xf>
    <xf numFmtId="2" fontId="16" fillId="3" borderId="17" xfId="21" applyNumberFormat="1" applyFont="1" applyFill="1" applyBorder="1" applyAlignment="1">
      <alignment horizontal="center" vertical="center"/>
    </xf>
    <xf numFmtId="181" fontId="14" fillId="3" borderId="18" xfId="0" applyNumberFormat="1" applyFont="1" applyFill="1" applyBorder="1" applyAlignment="1">
      <alignment horizontal="center" vertical="center"/>
    </xf>
    <xf numFmtId="2" fontId="22" fillId="3" borderId="3" xfId="0" applyNumberFormat="1" applyFont="1" applyFill="1" applyBorder="1" applyAlignment="1">
      <alignment horizontal="center" vertical="center"/>
    </xf>
    <xf numFmtId="2" fontId="42" fillId="3" borderId="1" xfId="0" applyNumberFormat="1" applyFont="1" applyFill="1" applyBorder="1" applyAlignment="1">
      <alignment horizontal="center" vertical="center"/>
    </xf>
    <xf numFmtId="9" fontId="14" fillId="3" borderId="17" xfId="21" applyFont="1" applyFill="1" applyBorder="1" applyAlignment="1">
      <alignment horizontal="center" vertical="center"/>
    </xf>
    <xf numFmtId="9" fontId="14" fillId="3" borderId="0" xfId="21" applyFont="1" applyFill="1" applyBorder="1" applyAlignment="1">
      <alignment horizontal="center"/>
    </xf>
    <xf numFmtId="0" fontId="5" fillId="5" borderId="6" xfId="0" applyFont="1" applyFill="1" applyBorder="1" applyAlignment="1">
      <alignment horizontal="center" vertical="center"/>
    </xf>
    <xf numFmtId="0" fontId="5" fillId="5" borderId="4" xfId="0" applyFont="1" applyFill="1" applyBorder="1" applyAlignment="1">
      <alignment horizontal="center" vertical="center" wrapText="1"/>
    </xf>
    <xf numFmtId="2" fontId="42" fillId="0" borderId="5" xfId="0" applyNumberFormat="1" applyFont="1" applyFill="1" applyBorder="1" applyAlignment="1">
      <alignment horizontal="center" vertical="center" wrapText="1"/>
    </xf>
    <xf numFmtId="10" fontId="5" fillId="3" borderId="1" xfId="309" applyNumberFormat="1" applyFont="1" applyFill="1" applyBorder="1" applyAlignment="1">
      <alignment horizontal="center" vertical="center" wrapText="1"/>
    </xf>
    <xf numFmtId="2" fontId="41" fillId="10" borderId="1" xfId="0" applyNumberFormat="1" applyFont="1" applyFill="1" applyBorder="1" applyAlignment="1">
      <alignment horizontal="center" vertical="center"/>
    </xf>
    <xf numFmtId="2" fontId="41" fillId="10" borderId="1" xfId="8" applyNumberFormat="1" applyFont="1" applyFill="1" applyBorder="1" applyAlignment="1">
      <alignment horizontal="center" vertical="center"/>
    </xf>
    <xf numFmtId="2" fontId="41" fillId="10" borderId="18" xfId="0" applyNumberFormat="1" applyFont="1" applyFill="1" applyBorder="1" applyAlignment="1">
      <alignment horizontal="center" vertical="center"/>
    </xf>
    <xf numFmtId="2" fontId="41" fillId="10" borderId="8" xfId="0" applyNumberFormat="1" applyFont="1" applyFill="1" applyBorder="1" applyAlignment="1">
      <alignment horizontal="center" vertical="center"/>
    </xf>
    <xf numFmtId="2" fontId="14" fillId="10" borderId="18" xfId="0" applyNumberFormat="1" applyFont="1" applyFill="1" applyBorder="1" applyAlignment="1">
      <alignment horizontal="center" vertical="center"/>
    </xf>
    <xf numFmtId="2" fontId="14" fillId="10" borderId="1" xfId="0" applyNumberFormat="1" applyFont="1" applyFill="1" applyBorder="1" applyAlignment="1">
      <alignment horizontal="center" vertical="center"/>
    </xf>
    <xf numFmtId="2" fontId="14" fillId="10" borderId="11" xfId="0" applyNumberFormat="1" applyFont="1" applyFill="1" applyBorder="1" applyAlignment="1">
      <alignment horizontal="center" vertical="center"/>
    </xf>
    <xf numFmtId="9" fontId="16" fillId="10" borderId="7" xfId="21" applyFont="1" applyFill="1" applyBorder="1" applyAlignment="1">
      <alignment horizontal="center" vertical="center"/>
    </xf>
    <xf numFmtId="9" fontId="16" fillId="10" borderId="1" xfId="21" applyFont="1" applyFill="1" applyBorder="1" applyAlignment="1">
      <alignment horizontal="center" vertical="center"/>
    </xf>
    <xf numFmtId="180" fontId="41" fillId="10" borderId="1" xfId="8" applyNumberFormat="1" applyFont="1" applyFill="1" applyBorder="1" applyAlignment="1">
      <alignment horizontal="center" vertical="center"/>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9" fillId="5" borderId="18" xfId="0" applyFont="1" applyFill="1" applyBorder="1" applyAlignment="1">
      <alignment horizontal="right" vertical="center" wrapText="1"/>
    </xf>
    <xf numFmtId="0" fontId="9" fillId="5" borderId="1" xfId="0" applyFont="1" applyFill="1" applyBorder="1" applyAlignment="1">
      <alignment horizontal="right" vertical="center" wrapText="1"/>
    </xf>
    <xf numFmtId="0" fontId="34" fillId="0" borderId="16"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9" fillId="3" borderId="16" xfId="0" applyFont="1" applyFill="1" applyBorder="1" applyAlignment="1">
      <alignment horizontal="left" vertical="center" wrapText="1"/>
    </xf>
    <xf numFmtId="0" fontId="9" fillId="3" borderId="35"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32" fillId="3" borderId="46" xfId="0" applyFont="1" applyFill="1" applyBorder="1" applyAlignment="1">
      <alignment horizontal="left" vertical="center" wrapText="1"/>
    </xf>
    <xf numFmtId="0" fontId="32" fillId="3" borderId="33" xfId="0" applyFont="1" applyFill="1" applyBorder="1" applyAlignment="1">
      <alignment horizontal="left" vertical="center" wrapText="1"/>
    </xf>
    <xf numFmtId="0" fontId="32" fillId="3" borderId="56" xfId="0" applyFont="1" applyFill="1" applyBorder="1" applyAlignment="1">
      <alignment horizontal="left" vertical="center" wrapText="1"/>
    </xf>
    <xf numFmtId="0" fontId="32" fillId="3" borderId="34" xfId="0" applyFont="1" applyFill="1" applyBorder="1" applyAlignment="1">
      <alignment horizontal="left" vertical="center" wrapText="1"/>
    </xf>
    <xf numFmtId="0" fontId="9" fillId="5" borderId="47" xfId="0" applyFont="1" applyFill="1" applyBorder="1" applyAlignment="1">
      <alignment horizontal="right" vertical="center" wrapText="1"/>
    </xf>
    <xf numFmtId="0" fontId="9" fillId="5" borderId="35" xfId="0" applyFont="1" applyFill="1" applyBorder="1" applyAlignment="1">
      <alignment horizontal="right" vertical="center" wrapText="1"/>
    </xf>
    <xf numFmtId="0" fontId="9" fillId="5" borderId="42" xfId="0" applyFont="1" applyFill="1" applyBorder="1" applyAlignment="1">
      <alignment horizontal="right" vertical="center" wrapText="1"/>
    </xf>
    <xf numFmtId="0" fontId="9" fillId="5" borderId="48" xfId="0" applyFont="1" applyFill="1" applyBorder="1" applyAlignment="1">
      <alignment horizontal="right" vertical="center" wrapText="1"/>
    </xf>
    <xf numFmtId="0" fontId="9" fillId="5" borderId="6"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33" fillId="0" borderId="26" xfId="0" applyFont="1" applyFill="1" applyBorder="1" applyAlignment="1">
      <alignment horizontal="center"/>
    </xf>
    <xf numFmtId="0" fontId="33" fillId="0" borderId="27" xfId="0" applyFont="1" applyFill="1" applyBorder="1" applyAlignment="1">
      <alignment horizontal="center"/>
    </xf>
    <xf numFmtId="0" fontId="33" fillId="0" borderId="28" xfId="0" applyFont="1" applyFill="1" applyBorder="1" applyAlignment="1">
      <alignment horizontal="center"/>
    </xf>
    <xf numFmtId="0" fontId="33" fillId="0" borderId="29" xfId="0" applyFont="1" applyFill="1" applyBorder="1" applyAlignment="1">
      <alignment horizontal="center"/>
    </xf>
    <xf numFmtId="0" fontId="33" fillId="0" borderId="0" xfId="0" applyFont="1" applyFill="1" applyBorder="1" applyAlignment="1">
      <alignment horizontal="center"/>
    </xf>
    <xf numFmtId="0" fontId="33" fillId="0" borderId="9" xfId="0" applyFont="1" applyFill="1" applyBorder="1" applyAlignment="1">
      <alignment horizontal="center"/>
    </xf>
    <xf numFmtId="0" fontId="33" fillId="0" borderId="31" xfId="0" applyFont="1" applyFill="1" applyBorder="1" applyAlignment="1">
      <alignment horizontal="center"/>
    </xf>
    <xf numFmtId="0" fontId="33" fillId="0" borderId="32" xfId="0" applyFont="1" applyFill="1" applyBorder="1" applyAlignment="1">
      <alignment horizontal="center"/>
    </xf>
    <xf numFmtId="0" fontId="33" fillId="0" borderId="38" xfId="0" applyFont="1" applyFill="1" applyBorder="1" applyAlignment="1">
      <alignment horizontal="center"/>
    </xf>
    <xf numFmtId="0" fontId="39" fillId="0" borderId="8"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37"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20" fillId="0" borderId="1" xfId="0" applyFont="1" applyFill="1" applyBorder="1" applyAlignment="1">
      <alignment horizontal="left"/>
    </xf>
    <xf numFmtId="0" fontId="0" fillId="0" borderId="29" xfId="0" applyFill="1" applyBorder="1" applyAlignment="1">
      <alignment horizontal="center"/>
    </xf>
    <xf numFmtId="0" fontId="0" fillId="0" borderId="0" xfId="0" applyFill="1" applyBorder="1" applyAlignment="1">
      <alignment horizontal="center"/>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38"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5" fillId="3" borderId="18" xfId="0" applyFont="1" applyFill="1" applyBorder="1" applyAlignment="1">
      <alignment horizontal="center" vertical="center"/>
    </xf>
    <xf numFmtId="0" fontId="5" fillId="3" borderId="1" xfId="0" applyFont="1" applyFill="1" applyBorder="1" applyAlignment="1">
      <alignment horizontal="center" vertical="center"/>
    </xf>
    <xf numFmtId="10" fontId="5" fillId="3"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10" fontId="5" fillId="9" borderId="1" xfId="0" applyNumberFormat="1" applyFont="1" applyFill="1" applyBorder="1" applyAlignment="1">
      <alignment horizontal="center" vertical="center" wrapText="1"/>
    </xf>
    <xf numFmtId="10" fontId="44" fillId="9" borderId="1" xfId="0" applyNumberFormat="1" applyFont="1" applyFill="1" applyBorder="1" applyAlignment="1">
      <alignment horizontal="center" vertical="center" wrapText="1"/>
    </xf>
    <xf numFmtId="0" fontId="5" fillId="9" borderId="39" xfId="0" applyFont="1" applyFill="1" applyBorder="1" applyAlignment="1">
      <alignment horizontal="center" vertical="center" wrapText="1"/>
    </xf>
    <xf numFmtId="0" fontId="5" fillId="9" borderId="5" xfId="0" applyFont="1" applyFill="1" applyBorder="1" applyAlignment="1">
      <alignment horizontal="center" vertical="center" wrapText="1"/>
    </xf>
    <xf numFmtId="10" fontId="5" fillId="9" borderId="39" xfId="0" applyNumberFormat="1" applyFont="1" applyFill="1" applyBorder="1" applyAlignment="1">
      <alignment horizontal="center" vertical="center" wrapText="1"/>
    </xf>
    <xf numFmtId="10" fontId="5" fillId="9" borderId="5"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8"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10" fontId="44" fillId="9" borderId="11" xfId="0" applyNumberFormat="1" applyFont="1" applyFill="1" applyBorder="1" applyAlignment="1">
      <alignment horizontal="center" vertical="center" wrapText="1"/>
    </xf>
    <xf numFmtId="10" fontId="44" fillId="9" borderId="39" xfId="0" applyNumberFormat="1" applyFont="1" applyFill="1" applyBorder="1" applyAlignment="1">
      <alignment horizontal="center" vertical="center" wrapText="1"/>
    </xf>
    <xf numFmtId="10" fontId="44" fillId="9" borderId="5" xfId="0" applyNumberFormat="1" applyFont="1" applyFill="1" applyBorder="1" applyAlignment="1">
      <alignment horizontal="center" vertical="center" wrapText="1"/>
    </xf>
    <xf numFmtId="9" fontId="5" fillId="3" borderId="2" xfId="0" applyNumberFormat="1" applyFont="1" applyFill="1" applyBorder="1" applyAlignment="1">
      <alignment horizontal="center" vertical="center" wrapText="1"/>
    </xf>
    <xf numFmtId="9" fontId="5" fillId="3" borderId="5" xfId="0" applyNumberFormat="1" applyFont="1" applyFill="1" applyBorder="1" applyAlignment="1">
      <alignment horizontal="center" vertical="center" wrapText="1"/>
    </xf>
    <xf numFmtId="0" fontId="27" fillId="7" borderId="1" xfId="0" applyFont="1" applyFill="1" applyBorder="1" applyAlignment="1">
      <alignment horizontal="center" vertical="center"/>
    </xf>
    <xf numFmtId="0" fontId="0" fillId="0" borderId="1" xfId="0" applyFill="1" applyBorder="1" applyAlignment="1">
      <alignment horizontal="center" vertical="center"/>
    </xf>
    <xf numFmtId="0" fontId="27" fillId="7" borderId="1" xfId="0" applyFont="1" applyFill="1" applyBorder="1" applyAlignment="1">
      <alignment horizontal="center" vertical="center" wrapText="1"/>
    </xf>
    <xf numFmtId="0" fontId="0" fillId="0" borderId="1" xfId="0" applyFill="1" applyBorder="1" applyAlignment="1">
      <alignment horizontal="left" vertical="center"/>
    </xf>
    <xf numFmtId="0" fontId="4" fillId="0" borderId="42"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0" borderId="56"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5" borderId="29"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center" vertical="center" wrapText="1"/>
      <protection locked="0"/>
    </xf>
    <xf numFmtId="0" fontId="3" fillId="5" borderId="32" xfId="0" applyFont="1" applyFill="1" applyBorder="1" applyAlignment="1" applyProtection="1">
      <alignment horizontal="center" vertical="center" wrapText="1"/>
      <protection locked="0"/>
    </xf>
    <xf numFmtId="0" fontId="3" fillId="5" borderId="38" xfId="0" applyFont="1" applyFill="1" applyBorder="1" applyAlignment="1" applyProtection="1">
      <alignment horizontal="center" vertical="center" wrapText="1"/>
      <protection locked="0"/>
    </xf>
    <xf numFmtId="0" fontId="4" fillId="3" borderId="17" xfId="0" applyFont="1" applyFill="1" applyBorder="1" applyAlignment="1">
      <alignment horizontal="justify" vertical="center" wrapText="1"/>
    </xf>
    <xf numFmtId="0" fontId="4" fillId="3" borderId="18" xfId="0" applyFont="1" applyFill="1" applyBorder="1" applyAlignment="1">
      <alignment horizontal="justify" vertical="center" wrapText="1"/>
    </xf>
    <xf numFmtId="0" fontId="4" fillId="3" borderId="19" xfId="0" applyFont="1" applyFill="1" applyBorder="1" applyAlignment="1">
      <alignment horizontal="justify" vertical="center" wrapText="1"/>
    </xf>
    <xf numFmtId="0" fontId="4" fillId="3" borderId="63"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3" borderId="65" xfId="0" applyFont="1" applyFill="1" applyBorder="1" applyAlignment="1">
      <alignment horizontal="center" vertical="center" wrapText="1"/>
    </xf>
    <xf numFmtId="0" fontId="4" fillId="3" borderId="39" xfId="0" applyFont="1" applyFill="1" applyBorder="1" applyAlignment="1">
      <alignment horizontal="justify" vertical="top" wrapText="1"/>
    </xf>
    <xf numFmtId="0" fontId="4" fillId="3" borderId="25" xfId="0" applyFont="1" applyFill="1" applyBorder="1" applyAlignment="1">
      <alignment horizontal="justify" vertical="top" wrapText="1"/>
    </xf>
    <xf numFmtId="0" fontId="4" fillId="3" borderId="40" xfId="0" applyFont="1" applyFill="1" applyBorder="1" applyAlignment="1">
      <alignment horizontal="justify" vertical="top" wrapText="1"/>
    </xf>
    <xf numFmtId="0" fontId="0" fillId="0" borderId="26"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9"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38" xfId="0" applyFill="1" applyBorder="1" applyAlignment="1">
      <alignment horizontal="center"/>
    </xf>
    <xf numFmtId="0" fontId="9" fillId="5" borderId="54" xfId="0" applyFont="1" applyFill="1" applyBorder="1" applyAlignment="1">
      <alignment horizontal="right" vertical="center" wrapText="1"/>
    </xf>
    <xf numFmtId="0" fontId="9" fillId="5" borderId="52" xfId="0" applyFont="1" applyFill="1" applyBorder="1" applyAlignment="1">
      <alignment horizontal="right" vertical="center" wrapText="1"/>
    </xf>
    <xf numFmtId="0" fontId="9" fillId="5" borderId="53" xfId="0" applyFont="1" applyFill="1" applyBorder="1" applyAlignment="1">
      <alignment horizontal="right" vertical="center" wrapText="1"/>
    </xf>
    <xf numFmtId="0" fontId="9" fillId="5" borderId="55" xfId="0" applyFont="1" applyFill="1" applyBorder="1" applyAlignment="1">
      <alignment horizontal="right" vertical="center" wrapText="1"/>
    </xf>
    <xf numFmtId="0" fontId="9" fillId="5" borderId="33" xfId="0" applyFont="1" applyFill="1" applyBorder="1" applyAlignment="1">
      <alignment horizontal="right" vertical="center" wrapText="1"/>
    </xf>
    <xf numFmtId="0" fontId="9" fillId="5" borderId="56" xfId="0" applyFont="1" applyFill="1" applyBorder="1" applyAlignment="1">
      <alignment horizontal="right" vertical="center" wrapText="1"/>
    </xf>
    <xf numFmtId="0" fontId="9" fillId="3" borderId="51" xfId="0" applyFont="1" applyFill="1" applyBorder="1" applyAlignment="1">
      <alignment horizontal="left" vertical="center" wrapText="1"/>
    </xf>
    <xf numFmtId="0" fontId="9" fillId="3" borderId="52" xfId="0" applyFont="1" applyFill="1" applyBorder="1" applyAlignment="1">
      <alignment horizontal="left" vertical="center" wrapText="1"/>
    </xf>
    <xf numFmtId="0" fontId="9" fillId="3" borderId="57" xfId="0" applyFont="1" applyFill="1" applyBorder="1" applyAlignment="1">
      <alignment horizontal="left" vertical="center" wrapText="1"/>
    </xf>
    <xf numFmtId="0" fontId="9" fillId="3" borderId="46" xfId="0" applyFont="1" applyFill="1" applyBorder="1" applyAlignment="1">
      <alignment horizontal="left" vertical="center" wrapText="1"/>
    </xf>
    <xf numFmtId="0" fontId="9" fillId="3" borderId="33"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39" fillId="3" borderId="8"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3" borderId="53" xfId="0" applyFont="1" applyFill="1" applyBorder="1" applyAlignment="1">
      <alignment horizontal="justify" vertical="top" wrapText="1"/>
    </xf>
    <xf numFmtId="0" fontId="4" fillId="3" borderId="7" xfId="0" applyFont="1" applyFill="1" applyBorder="1" applyAlignment="1">
      <alignment horizontal="justify" vertical="top"/>
    </xf>
    <xf numFmtId="0" fontId="4" fillId="3" borderId="56" xfId="0" applyFont="1" applyFill="1" applyBorder="1" applyAlignment="1">
      <alignment horizontal="justify" vertical="top"/>
    </xf>
    <xf numFmtId="178" fontId="41" fillId="3" borderId="50" xfId="0" applyNumberFormat="1" applyFont="1" applyFill="1" applyBorder="1" applyAlignment="1">
      <alignment horizontal="center"/>
    </xf>
    <xf numFmtId="178" fontId="41" fillId="3" borderId="27" xfId="0" applyNumberFormat="1" applyFont="1" applyFill="1" applyBorder="1" applyAlignment="1">
      <alignment horizontal="center"/>
    </xf>
    <xf numFmtId="178" fontId="41" fillId="3" borderId="28" xfId="0" applyNumberFormat="1" applyFont="1" applyFill="1" applyBorder="1" applyAlignment="1">
      <alignment horizontal="center"/>
    </xf>
    <xf numFmtId="178" fontId="41" fillId="3" borderId="49" xfId="0" applyNumberFormat="1" applyFont="1" applyFill="1" applyBorder="1" applyAlignment="1">
      <alignment horizontal="center"/>
    </xf>
    <xf numFmtId="178" fontId="41" fillId="3" borderId="0" xfId="0" applyNumberFormat="1" applyFont="1" applyFill="1" applyBorder="1" applyAlignment="1">
      <alignment horizontal="center"/>
    </xf>
    <xf numFmtId="178" fontId="41" fillId="3" borderId="9" xfId="0" applyNumberFormat="1" applyFont="1" applyFill="1" applyBorder="1" applyAlignment="1">
      <alignment horizontal="center"/>
    </xf>
    <xf numFmtId="178" fontId="41" fillId="3" borderId="41" xfId="0" applyNumberFormat="1" applyFont="1" applyFill="1" applyBorder="1" applyAlignment="1">
      <alignment horizontal="center"/>
    </xf>
    <xf numFmtId="178" fontId="41" fillId="3" borderId="32" xfId="0" applyNumberFormat="1" applyFont="1" applyFill="1" applyBorder="1" applyAlignment="1">
      <alignment horizontal="center"/>
    </xf>
    <xf numFmtId="178" fontId="41" fillId="3" borderId="38" xfId="0" applyNumberFormat="1" applyFont="1" applyFill="1" applyBorder="1" applyAlignment="1">
      <alignment horizontal="center"/>
    </xf>
    <xf numFmtId="0" fontId="5" fillId="5" borderId="16"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4" fillId="3" borderId="3" xfId="0" applyFont="1" applyFill="1" applyBorder="1" applyAlignment="1">
      <alignment horizontal="justify" vertical="top" wrapText="1"/>
    </xf>
    <xf numFmtId="0" fontId="4" fillId="3" borderId="1" xfId="0" applyFont="1" applyFill="1" applyBorder="1" applyAlignment="1">
      <alignment horizontal="justify" vertical="top"/>
    </xf>
    <xf numFmtId="0" fontId="4" fillId="3" borderId="4" xfId="0" applyFont="1" applyFill="1" applyBorder="1" applyAlignment="1">
      <alignment horizontal="justify" vertical="top"/>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2"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4" fillId="3" borderId="42" xfId="0" applyFont="1" applyFill="1" applyBorder="1" applyAlignment="1">
      <alignment horizontal="left" vertical="top" wrapText="1"/>
    </xf>
    <xf numFmtId="0" fontId="4" fillId="3" borderId="7" xfId="0" applyFont="1" applyFill="1" applyBorder="1" applyAlignment="1">
      <alignment horizontal="left" vertical="top"/>
    </xf>
    <xf numFmtId="0" fontId="4" fillId="3" borderId="56" xfId="0" applyFont="1" applyFill="1" applyBorder="1" applyAlignment="1">
      <alignment horizontal="left" vertical="top"/>
    </xf>
    <xf numFmtId="0" fontId="4" fillId="3" borderId="39" xfId="0" applyFont="1" applyFill="1" applyBorder="1" applyAlignment="1">
      <alignment horizontal="left" vertical="top" wrapText="1"/>
    </xf>
    <xf numFmtId="0" fontId="4" fillId="3" borderId="25" xfId="0" applyFont="1" applyFill="1" applyBorder="1" applyAlignment="1">
      <alignment horizontal="left" vertical="top" wrapText="1"/>
    </xf>
    <xf numFmtId="0" fontId="4" fillId="3" borderId="40" xfId="0" applyFont="1" applyFill="1" applyBorder="1" applyAlignment="1">
      <alignment horizontal="left" vertical="top" wrapText="1"/>
    </xf>
    <xf numFmtId="0" fontId="4" fillId="3" borderId="23" xfId="0" applyFont="1" applyFill="1" applyBorder="1" applyAlignment="1">
      <alignment horizontal="justify" vertical="center" wrapText="1"/>
    </xf>
    <xf numFmtId="0" fontId="4" fillId="3" borderId="24" xfId="0" applyFont="1" applyFill="1" applyBorder="1" applyAlignment="1">
      <alignment horizontal="justify" vertical="center" wrapText="1"/>
    </xf>
    <xf numFmtId="0" fontId="4" fillId="3" borderId="58" xfId="0" applyFont="1" applyFill="1" applyBorder="1" applyAlignment="1">
      <alignment horizontal="justify" vertical="center" wrapText="1"/>
    </xf>
    <xf numFmtId="0" fontId="4" fillId="3" borderId="28" xfId="0" applyFont="1" applyFill="1" applyBorder="1" applyAlignment="1">
      <alignment horizontal="justify" vertical="top" wrapText="1"/>
    </xf>
    <xf numFmtId="0" fontId="4" fillId="3" borderId="9" xfId="0" applyFont="1" applyFill="1" applyBorder="1" applyAlignment="1">
      <alignment horizontal="justify" vertical="top" wrapText="1"/>
    </xf>
    <xf numFmtId="0" fontId="4" fillId="3" borderId="38" xfId="0" applyFont="1" applyFill="1" applyBorder="1" applyAlignment="1">
      <alignment horizontal="justify" vertical="top" wrapText="1"/>
    </xf>
    <xf numFmtId="0" fontId="4" fillId="3" borderId="39" xfId="0" applyFont="1" applyFill="1" applyBorder="1" applyAlignment="1">
      <alignment horizontal="justify" vertical="center" wrapText="1"/>
    </xf>
    <xf numFmtId="0" fontId="4" fillId="3" borderId="25" xfId="0" applyFont="1" applyFill="1" applyBorder="1" applyAlignment="1">
      <alignment horizontal="justify" vertical="center" wrapText="1"/>
    </xf>
    <xf numFmtId="0" fontId="4" fillId="3" borderId="40" xfId="0" applyFont="1" applyFill="1" applyBorder="1" applyAlignment="1">
      <alignment horizontal="justify" vertical="center" wrapText="1"/>
    </xf>
    <xf numFmtId="37" fontId="4" fillId="3" borderId="17" xfId="0" applyNumberFormat="1" applyFont="1" applyFill="1" applyBorder="1" applyAlignment="1">
      <alignment horizontal="justify" vertical="top" wrapText="1"/>
    </xf>
    <xf numFmtId="0" fontId="4" fillId="3" borderId="18" xfId="0" applyFont="1" applyFill="1" applyBorder="1" applyAlignment="1">
      <alignment horizontal="justify" vertical="top" wrapText="1"/>
    </xf>
    <xf numFmtId="0" fontId="4" fillId="3" borderId="19" xfId="0" applyFont="1" applyFill="1" applyBorder="1" applyAlignment="1">
      <alignment horizontal="justify" vertical="top" wrapText="1"/>
    </xf>
    <xf numFmtId="37" fontId="4" fillId="3" borderId="53" xfId="0" applyNumberFormat="1" applyFont="1" applyFill="1" applyBorder="1" applyAlignment="1">
      <alignment horizontal="justify" vertical="top" wrapText="1"/>
    </xf>
    <xf numFmtId="0" fontId="4" fillId="3" borderId="7" xfId="0" applyFont="1" applyFill="1" applyBorder="1" applyAlignment="1">
      <alignment horizontal="justify" vertical="top" wrapText="1"/>
    </xf>
    <xf numFmtId="0" fontId="4" fillId="3" borderId="66" xfId="0" applyFont="1" applyFill="1" applyBorder="1" applyAlignment="1">
      <alignment horizontal="justify" vertical="top" wrapText="1"/>
    </xf>
    <xf numFmtId="0" fontId="4" fillId="0" borderId="53" xfId="0" applyFont="1" applyFill="1" applyBorder="1" applyAlignment="1">
      <alignment horizontal="justify" vertical="center" wrapText="1"/>
    </xf>
    <xf numFmtId="0" fontId="4" fillId="0" borderId="66"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1" fillId="3" borderId="18" xfId="14" applyFont="1" applyFill="1" applyBorder="1" applyAlignment="1">
      <alignment horizontal="left" vertical="center" wrapText="1"/>
    </xf>
    <xf numFmtId="0" fontId="21" fillId="3" borderId="19" xfId="14" applyFont="1" applyFill="1" applyBorder="1" applyAlignment="1">
      <alignment horizontal="left" vertical="center" wrapText="1"/>
    </xf>
    <xf numFmtId="0" fontId="35" fillId="0" borderId="1"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21" fillId="3" borderId="13" xfId="14" applyFont="1" applyFill="1" applyBorder="1" applyAlignment="1">
      <alignment horizontal="left" vertical="center" wrapText="1"/>
    </xf>
    <xf numFmtId="0" fontId="21" fillId="3" borderId="45" xfId="14" applyFont="1" applyFill="1" applyBorder="1" applyAlignment="1">
      <alignment horizontal="left" vertical="center" wrapText="1"/>
    </xf>
    <xf numFmtId="0" fontId="35" fillId="0" borderId="39" xfId="0" applyFont="1" applyFill="1" applyBorder="1" applyAlignment="1" applyProtection="1">
      <alignment horizontal="center" vertical="center" wrapText="1"/>
      <protection locked="0"/>
    </xf>
    <xf numFmtId="0" fontId="35" fillId="0" borderId="5" xfId="0" applyFont="1" applyFill="1" applyBorder="1" applyAlignment="1" applyProtection="1">
      <alignment horizontal="center" vertical="center" wrapText="1"/>
      <protection locked="0"/>
    </xf>
    <xf numFmtId="0" fontId="35" fillId="0" borderId="50" xfId="0" applyFont="1" applyFill="1" applyBorder="1" applyAlignment="1" applyProtection="1">
      <alignment horizontal="center" vertical="center" wrapText="1"/>
      <protection locked="0"/>
    </xf>
    <xf numFmtId="0" fontId="35" fillId="0" borderId="51" xfId="0" applyFont="1" applyFill="1" applyBorder="1" applyAlignment="1" applyProtection="1">
      <alignment horizontal="center" vertical="center" wrapText="1"/>
      <protection locked="0"/>
    </xf>
    <xf numFmtId="0" fontId="2" fillId="5" borderId="3" xfId="14" applyFont="1" applyFill="1" applyBorder="1" applyAlignment="1">
      <alignment horizontal="center" vertical="center" wrapText="1"/>
    </xf>
    <xf numFmtId="0" fontId="2" fillId="5" borderId="10" xfId="14" applyFont="1" applyFill="1" applyBorder="1" applyAlignment="1">
      <alignment horizontal="center" vertical="center" wrapText="1"/>
    </xf>
    <xf numFmtId="0" fontId="2" fillId="5" borderId="12" xfId="14"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9" fillId="3" borderId="18"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2" fillId="5" borderId="39" xfId="14" applyFont="1" applyFill="1" applyBorder="1" applyAlignment="1">
      <alignment horizontal="center" vertical="center" wrapText="1"/>
    </xf>
    <xf numFmtId="0" fontId="2" fillId="5" borderId="40" xfId="14" applyFont="1" applyFill="1" applyBorder="1" applyAlignment="1">
      <alignment horizontal="center" vertical="center" wrapText="1"/>
    </xf>
    <xf numFmtId="0" fontId="12" fillId="5" borderId="16" xfId="14" applyFont="1" applyFill="1" applyBorder="1" applyAlignment="1">
      <alignment horizontal="center" vertical="center" wrapText="1"/>
    </xf>
    <xf numFmtId="0" fontId="12" fillId="5" borderId="42" xfId="14" applyFont="1" applyFill="1" applyBorder="1" applyAlignment="1">
      <alignment horizontal="center" vertical="center" wrapText="1"/>
    </xf>
    <xf numFmtId="0" fontId="9" fillId="5" borderId="34" xfId="0" applyFont="1" applyFill="1" applyBorder="1" applyAlignment="1">
      <alignment horizontal="right" vertical="center" wrapText="1"/>
    </xf>
    <xf numFmtId="0" fontId="9" fillId="3" borderId="27" xfId="0" applyFont="1" applyFill="1" applyBorder="1" applyAlignment="1">
      <alignment horizontal="left" vertical="center" wrapText="1"/>
    </xf>
    <xf numFmtId="0" fontId="9" fillId="5" borderId="36" xfId="0" applyFont="1" applyFill="1" applyBorder="1" applyAlignment="1">
      <alignment horizontal="right" vertical="center" wrapText="1"/>
    </xf>
    <xf numFmtId="0" fontId="2" fillId="5" borderId="26" xfId="14" applyFont="1" applyFill="1" applyBorder="1" applyAlignment="1">
      <alignment horizontal="center" vertical="center" wrapText="1"/>
    </xf>
    <xf numFmtId="0" fontId="2" fillId="5" borderId="31" xfId="14" applyFont="1" applyFill="1" applyBorder="1" applyAlignment="1">
      <alignment horizontal="center" vertical="center" wrapText="1"/>
    </xf>
    <xf numFmtId="0" fontId="2" fillId="5" borderId="4" xfId="14" applyFont="1" applyFill="1" applyBorder="1" applyAlignment="1">
      <alignment horizontal="center" vertical="center" wrapText="1"/>
    </xf>
    <xf numFmtId="0" fontId="21" fillId="3" borderId="60" xfId="14" applyFont="1" applyFill="1" applyBorder="1" applyAlignment="1">
      <alignment horizontal="left" vertical="top" wrapText="1"/>
    </xf>
    <xf numFmtId="0" fontId="21" fillId="3" borderId="61" xfId="14" applyFont="1" applyFill="1" applyBorder="1" applyAlignment="1">
      <alignment horizontal="left" vertical="top" wrapText="1"/>
    </xf>
    <xf numFmtId="10" fontId="35" fillId="3" borderId="67" xfId="0" applyNumberFormat="1" applyFont="1" applyFill="1" applyBorder="1" applyAlignment="1" applyProtection="1">
      <alignment horizontal="center" vertical="center" wrapText="1"/>
    </xf>
    <xf numFmtId="10" fontId="35" fillId="3" borderId="30" xfId="0" applyNumberFormat="1" applyFont="1" applyFill="1" applyBorder="1" applyAlignment="1" applyProtection="1">
      <alignment horizontal="center" vertical="center" wrapText="1"/>
    </xf>
    <xf numFmtId="0" fontId="21" fillId="3" borderId="63" xfId="14" applyFont="1" applyFill="1" applyBorder="1" applyAlignment="1">
      <alignment horizontal="left" vertical="top" wrapText="1"/>
    </xf>
    <xf numFmtId="0" fontId="21" fillId="3" borderId="68" xfId="14" applyFont="1" applyFill="1" applyBorder="1" applyAlignment="1">
      <alignment horizontal="left" vertical="top" wrapText="1"/>
    </xf>
    <xf numFmtId="10" fontId="35" fillId="3" borderId="63" xfId="0" applyNumberFormat="1" applyFont="1" applyFill="1" applyBorder="1" applyAlignment="1" applyProtection="1">
      <alignment horizontal="center" vertical="center" wrapText="1"/>
    </xf>
    <xf numFmtId="10" fontId="35" fillId="3" borderId="68" xfId="0" applyNumberFormat="1" applyFont="1" applyFill="1" applyBorder="1" applyAlignment="1" applyProtection="1">
      <alignment horizontal="center" vertical="center" wrapText="1"/>
    </xf>
    <xf numFmtId="10" fontId="35" fillId="3" borderId="64" xfId="0" applyNumberFormat="1" applyFont="1" applyFill="1" applyBorder="1" applyAlignment="1" applyProtection="1">
      <alignment horizontal="center" vertical="center" wrapText="1"/>
    </xf>
    <xf numFmtId="0" fontId="21" fillId="3" borderId="69" xfId="14" applyFont="1" applyFill="1" applyBorder="1" applyAlignment="1">
      <alignment horizontal="left" vertical="top" wrapText="1"/>
    </xf>
    <xf numFmtId="10" fontId="35" fillId="3" borderId="59" xfId="0" applyNumberFormat="1" applyFont="1" applyFill="1" applyBorder="1" applyAlignment="1" applyProtection="1">
      <alignment horizontal="center" vertical="center" wrapText="1"/>
    </xf>
    <xf numFmtId="10" fontId="35" fillId="3" borderId="60" xfId="0" applyNumberFormat="1" applyFont="1" applyFill="1" applyBorder="1" applyAlignment="1" applyProtection="1">
      <alignment horizontal="center" vertical="center" wrapText="1"/>
    </xf>
    <xf numFmtId="0" fontId="35" fillId="0" borderId="8" xfId="0" applyFont="1" applyFill="1" applyBorder="1" applyAlignment="1" applyProtection="1">
      <alignment horizontal="center" vertical="center" wrapText="1"/>
      <protection locked="0"/>
    </xf>
    <xf numFmtId="0" fontId="35" fillId="0" borderId="46" xfId="0" applyFont="1" applyFill="1" applyBorder="1" applyAlignment="1" applyProtection="1">
      <alignment horizontal="center" vertical="center" wrapText="1"/>
      <protection locked="0"/>
    </xf>
    <xf numFmtId="0" fontId="21" fillId="3" borderId="69" xfId="14" applyFont="1" applyFill="1" applyBorder="1" applyAlignment="1">
      <alignment horizontal="left" vertical="center" wrapText="1"/>
    </xf>
    <xf numFmtId="0" fontId="21" fillId="3" borderId="68" xfId="14" applyFont="1" applyFill="1" applyBorder="1" applyAlignment="1">
      <alignment horizontal="left" vertical="center" wrapText="1"/>
    </xf>
    <xf numFmtId="0" fontId="35" fillId="0" borderId="25" xfId="0" applyFont="1" applyFill="1" applyBorder="1" applyAlignment="1" applyProtection="1">
      <alignment horizontal="center" vertical="center" wrapText="1"/>
      <protection locked="0"/>
    </xf>
    <xf numFmtId="0" fontId="35" fillId="0" borderId="49" xfId="0" applyFont="1" applyFill="1" applyBorder="1" applyAlignment="1" applyProtection="1">
      <alignment horizontal="center" vertical="center" wrapText="1"/>
      <protection locked="0"/>
    </xf>
    <xf numFmtId="10" fontId="35" fillId="3" borderId="44" xfId="0" applyNumberFormat="1" applyFont="1" applyFill="1" applyBorder="1" applyAlignment="1" applyProtection="1">
      <alignment horizontal="center" vertical="center" wrapText="1"/>
    </xf>
    <xf numFmtId="10" fontId="35" fillId="3" borderId="26" xfId="0" applyNumberFormat="1" applyFont="1" applyFill="1" applyBorder="1" applyAlignment="1" applyProtection="1">
      <alignment horizontal="center" vertical="center" wrapText="1"/>
    </xf>
    <xf numFmtId="10" fontId="35" fillId="3" borderId="29" xfId="0" applyNumberFormat="1" applyFont="1" applyFill="1" applyBorder="1" applyAlignment="1" applyProtection="1">
      <alignment horizontal="center" vertical="center" wrapText="1"/>
    </xf>
    <xf numFmtId="10" fontId="35" fillId="3" borderId="63" xfId="8" applyNumberFormat="1" applyFont="1" applyFill="1" applyBorder="1" applyAlignment="1" applyProtection="1">
      <alignment horizontal="center" vertical="center" wrapText="1"/>
    </xf>
    <xf numFmtId="10" fontId="35" fillId="3" borderId="65" xfId="8" applyNumberFormat="1" applyFont="1" applyFill="1" applyBorder="1" applyAlignment="1" applyProtection="1">
      <alignment horizontal="center" vertical="center" wrapText="1"/>
    </xf>
    <xf numFmtId="10" fontId="35" fillId="3" borderId="0" xfId="0" applyNumberFormat="1" applyFont="1" applyFill="1" applyBorder="1" applyAlignment="1" applyProtection="1">
      <alignment horizontal="center" vertical="center" wrapText="1"/>
    </xf>
    <xf numFmtId="10" fontId="35" fillId="3" borderId="52" xfId="0" applyNumberFormat="1" applyFont="1" applyFill="1" applyBorder="1" applyAlignment="1" applyProtection="1">
      <alignment horizontal="center" vertical="center" wrapText="1"/>
    </xf>
    <xf numFmtId="0" fontId="21" fillId="3" borderId="64" xfId="14" applyFont="1" applyFill="1" applyBorder="1" applyAlignment="1">
      <alignment horizontal="left" vertical="top" wrapText="1"/>
    </xf>
    <xf numFmtId="10" fontId="35" fillId="3" borderId="70" xfId="0" applyNumberFormat="1" applyFont="1" applyFill="1" applyBorder="1" applyAlignment="1" applyProtection="1">
      <alignment horizontal="center" vertical="center" wrapText="1"/>
    </xf>
    <xf numFmtId="10" fontId="35" fillId="3" borderId="32" xfId="0" applyNumberFormat="1" applyFont="1" applyFill="1" applyBorder="1" applyAlignment="1" applyProtection="1">
      <alignment horizontal="center" vertical="center" wrapText="1"/>
    </xf>
    <xf numFmtId="0" fontId="21" fillId="3" borderId="65" xfId="14" applyFont="1" applyFill="1" applyBorder="1" applyAlignment="1">
      <alignment horizontal="left" vertical="center" wrapText="1"/>
    </xf>
    <xf numFmtId="0" fontId="35" fillId="0" borderId="3" xfId="0" applyFont="1" applyFill="1" applyBorder="1" applyAlignment="1" applyProtection="1">
      <alignment horizontal="center" vertical="center" wrapText="1"/>
      <protection locked="0"/>
    </xf>
    <xf numFmtId="0" fontId="35" fillId="0" borderId="16" xfId="0" applyFont="1" applyFill="1" applyBorder="1" applyAlignment="1" applyProtection="1">
      <alignment horizontal="center" vertical="center" wrapText="1"/>
      <protection locked="0"/>
    </xf>
    <xf numFmtId="10" fontId="35" fillId="3" borderId="69" xfId="0" applyNumberFormat="1" applyFont="1" applyFill="1" applyBorder="1" applyAlignment="1" applyProtection="1">
      <alignment horizontal="center" vertical="center" wrapText="1"/>
    </xf>
    <xf numFmtId="10" fontId="35" fillId="3" borderId="65" xfId="0" applyNumberFormat="1" applyFont="1" applyFill="1" applyBorder="1" applyAlignment="1" applyProtection="1">
      <alignment horizontal="center" vertical="center" wrapText="1"/>
    </xf>
    <xf numFmtId="10" fontId="35" fillId="3" borderId="57" xfId="0" applyNumberFormat="1" applyFont="1" applyFill="1" applyBorder="1" applyAlignment="1" applyProtection="1">
      <alignment horizontal="center" vertical="center" wrapText="1"/>
    </xf>
    <xf numFmtId="10" fontId="35" fillId="3" borderId="31" xfId="0" applyNumberFormat="1" applyFont="1" applyFill="1" applyBorder="1" applyAlignment="1" applyProtection="1">
      <alignment horizontal="center" vertical="center" wrapText="1"/>
    </xf>
    <xf numFmtId="0" fontId="32" fillId="3" borderId="55" xfId="0" applyFont="1" applyFill="1" applyBorder="1" applyAlignment="1">
      <alignment horizontal="left" vertical="center" wrapText="1"/>
    </xf>
    <xf numFmtId="37" fontId="21" fillId="3" borderId="43" xfId="14" applyNumberFormat="1" applyFont="1" applyFill="1" applyBorder="1" applyAlignment="1">
      <alignment horizontal="left" vertical="center" wrapText="1"/>
    </xf>
    <xf numFmtId="0" fontId="21" fillId="3" borderId="44" xfId="14" applyFont="1" applyFill="1" applyBorder="1" applyAlignment="1">
      <alignment horizontal="left" vertical="center" wrapText="1"/>
    </xf>
    <xf numFmtId="10" fontId="35" fillId="3" borderId="9" xfId="0" applyNumberFormat="1" applyFont="1" applyFill="1" applyBorder="1" applyAlignment="1" applyProtection="1">
      <alignment horizontal="center" vertical="center" wrapText="1"/>
    </xf>
    <xf numFmtId="10" fontId="35" fillId="3" borderId="53" xfId="0" applyNumberFormat="1" applyFont="1" applyFill="1" applyBorder="1" applyAlignment="1" applyProtection="1">
      <alignment horizontal="center" vertical="center" wrapText="1"/>
    </xf>
    <xf numFmtId="10" fontId="35" fillId="3" borderId="66" xfId="0" applyNumberFormat="1" applyFont="1" applyFill="1" applyBorder="1" applyAlignment="1" applyProtection="1">
      <alignment horizontal="center" vertical="center" wrapText="1"/>
    </xf>
    <xf numFmtId="10" fontId="35" fillId="3" borderId="38" xfId="0" applyNumberFormat="1" applyFont="1" applyFill="1" applyBorder="1" applyAlignment="1" applyProtection="1">
      <alignment horizontal="center" vertical="center" wrapText="1"/>
    </xf>
    <xf numFmtId="175" fontId="35" fillId="3" borderId="59" xfId="0" applyNumberFormat="1" applyFont="1" applyFill="1" applyBorder="1" applyAlignment="1" applyProtection="1">
      <alignment horizontal="center" vertical="center" wrapText="1"/>
      <protection locked="0"/>
    </xf>
    <xf numFmtId="175" fontId="35" fillId="3" borderId="61" xfId="0" applyNumberFormat="1" applyFont="1" applyFill="1" applyBorder="1" applyAlignment="1" applyProtection="1">
      <alignment horizontal="center" vertical="center" wrapText="1"/>
      <protection locked="0"/>
    </xf>
    <xf numFmtId="0" fontId="2" fillId="5" borderId="15" xfId="14" applyFont="1" applyFill="1" applyBorder="1" applyAlignment="1">
      <alignment horizontal="center" vertical="center" wrapText="1"/>
    </xf>
    <xf numFmtId="0" fontId="21" fillId="3" borderId="17" xfId="14" applyFont="1" applyFill="1" applyBorder="1" applyAlignment="1">
      <alignment horizontal="left" vertical="center" wrapText="1"/>
    </xf>
    <xf numFmtId="0" fontId="35" fillId="0" borderId="2" xfId="0" applyFont="1" applyFill="1" applyBorder="1" applyAlignment="1" applyProtection="1">
      <alignment horizontal="center" vertical="center" wrapText="1"/>
      <protection locked="0"/>
    </xf>
    <xf numFmtId="0" fontId="35" fillId="0" borderId="40" xfId="0" applyFont="1" applyFill="1" applyBorder="1" applyAlignment="1" applyProtection="1">
      <alignment horizontal="center" vertical="center" wrapText="1"/>
      <protection locked="0"/>
    </xf>
    <xf numFmtId="0" fontId="21" fillId="3" borderId="14" xfId="14" applyFont="1" applyFill="1" applyBorder="1" applyAlignment="1">
      <alignment horizontal="left" vertical="center" wrapText="1"/>
    </xf>
    <xf numFmtId="10" fontId="35" fillId="3" borderId="28" xfId="0" applyNumberFormat="1" applyFont="1" applyFill="1" applyBorder="1" applyAlignment="1" applyProtection="1">
      <alignment horizontal="center" vertical="center" wrapText="1"/>
    </xf>
    <xf numFmtId="10" fontId="35" fillId="3" borderId="7" xfId="0" applyNumberFormat="1" applyFont="1" applyFill="1" applyBorder="1" applyAlignment="1" applyProtection="1">
      <alignment horizontal="center" vertical="center" wrapText="1"/>
    </xf>
    <xf numFmtId="10" fontId="35" fillId="3" borderId="56" xfId="0" applyNumberFormat="1" applyFont="1" applyFill="1" applyBorder="1" applyAlignment="1" applyProtection="1">
      <alignment horizontal="center" vertical="center" wrapText="1"/>
    </xf>
    <xf numFmtId="0" fontId="35" fillId="0" borderId="62" xfId="0" applyFont="1" applyFill="1" applyBorder="1" applyAlignment="1" applyProtection="1">
      <alignment horizontal="center" vertical="center" wrapText="1"/>
      <protection locked="0"/>
    </xf>
    <xf numFmtId="10" fontId="35" fillId="3" borderId="21" xfId="0" applyNumberFormat="1" applyFont="1" applyFill="1" applyBorder="1" applyAlignment="1" applyProtection="1">
      <alignment horizontal="center" vertical="center" wrapText="1"/>
    </xf>
    <xf numFmtId="10" fontId="35" fillId="3" borderId="45" xfId="0" applyNumberFormat="1" applyFont="1" applyFill="1" applyBorder="1" applyAlignment="1" applyProtection="1">
      <alignment horizontal="center" vertical="center" wrapText="1"/>
    </xf>
    <xf numFmtId="10" fontId="35" fillId="3" borderId="13" xfId="8" applyNumberFormat="1" applyFont="1" applyFill="1" applyBorder="1" applyAlignment="1" applyProtection="1">
      <alignment horizontal="center" vertical="center" wrapText="1"/>
    </xf>
    <xf numFmtId="10" fontId="35" fillId="3" borderId="15" xfId="8" applyNumberFormat="1" applyFont="1" applyFill="1" applyBorder="1" applyAlignment="1" applyProtection="1">
      <alignment horizontal="center" vertical="center" wrapText="1"/>
    </xf>
    <xf numFmtId="0" fontId="21" fillId="3" borderId="59" xfId="14" applyFont="1" applyFill="1" applyBorder="1" applyAlignment="1">
      <alignment vertical="top" wrapText="1"/>
    </xf>
    <xf numFmtId="0" fontId="21" fillId="3" borderId="60" xfId="14" applyFont="1" applyFill="1" applyBorder="1" applyAlignment="1">
      <alignment vertical="top" wrapText="1"/>
    </xf>
    <xf numFmtId="0" fontId="21" fillId="3" borderId="69" xfId="14" applyFont="1" applyFill="1" applyBorder="1" applyAlignment="1">
      <alignment vertical="top" wrapText="1"/>
    </xf>
    <xf numFmtId="0" fontId="21" fillId="3" borderId="68" xfId="14" applyFont="1" applyFill="1" applyBorder="1" applyAlignment="1">
      <alignment vertical="top" wrapText="1"/>
    </xf>
    <xf numFmtId="10" fontId="35" fillId="3" borderId="69" xfId="8" applyNumberFormat="1" applyFont="1" applyFill="1" applyBorder="1" applyAlignment="1" applyProtection="1">
      <alignment horizontal="center" vertical="center" wrapText="1"/>
    </xf>
    <xf numFmtId="10" fontId="35" fillId="3" borderId="68" xfId="8" applyNumberFormat="1" applyFont="1" applyFill="1" applyBorder="1" applyAlignment="1" applyProtection="1">
      <alignment horizontal="center" vertical="center" wrapText="1"/>
    </xf>
    <xf numFmtId="0" fontId="21" fillId="0" borderId="49" xfId="0" applyFont="1" applyFill="1" applyBorder="1" applyAlignment="1">
      <alignment horizontal="center"/>
    </xf>
    <xf numFmtId="0" fontId="21" fillId="0" borderId="63" xfId="14" applyFont="1" applyFill="1" applyBorder="1" applyAlignment="1">
      <alignment horizontal="center" vertical="center" wrapText="1"/>
    </xf>
    <xf numFmtId="0" fontId="21" fillId="0" borderId="64" xfId="14" applyFont="1" applyFill="1" applyBorder="1" applyAlignment="1">
      <alignment horizontal="center" vertical="center" wrapText="1"/>
    </xf>
    <xf numFmtId="0" fontId="21" fillId="0" borderId="65" xfId="14" applyFont="1" applyFill="1" applyBorder="1" applyAlignment="1">
      <alignment horizontal="center" vertical="center" wrapText="1"/>
    </xf>
    <xf numFmtId="0" fontId="21" fillId="0" borderId="26" xfId="14" applyFont="1" applyFill="1" applyBorder="1" applyAlignment="1">
      <alignment horizontal="center" vertical="center" wrapText="1"/>
    </xf>
    <xf numFmtId="0" fontId="21" fillId="0" borderId="29" xfId="14" applyFont="1" applyFill="1" applyBorder="1" applyAlignment="1">
      <alignment horizontal="center" vertical="center" wrapText="1"/>
    </xf>
    <xf numFmtId="0" fontId="21" fillId="0" borderId="31" xfId="14" applyFont="1" applyFill="1" applyBorder="1" applyAlignment="1">
      <alignment horizontal="center" vertical="center" wrapText="1"/>
    </xf>
    <xf numFmtId="10" fontId="50" fillId="3" borderId="63" xfId="0" applyNumberFormat="1" applyFont="1" applyFill="1" applyBorder="1" applyAlignment="1" applyProtection="1">
      <alignment horizontal="center" vertical="center" wrapText="1"/>
    </xf>
    <xf numFmtId="10" fontId="50" fillId="3" borderId="64" xfId="0" applyNumberFormat="1" applyFont="1" applyFill="1" applyBorder="1" applyAlignment="1" applyProtection="1">
      <alignment horizontal="center" vertical="center" wrapText="1"/>
    </xf>
    <xf numFmtId="10" fontId="50" fillId="3" borderId="65" xfId="0" applyNumberFormat="1" applyFont="1" applyFill="1" applyBorder="1" applyAlignment="1" applyProtection="1">
      <alignment horizontal="center" vertical="center" wrapText="1"/>
    </xf>
    <xf numFmtId="0" fontId="21" fillId="3" borderId="21" xfId="14" applyFont="1" applyFill="1" applyBorder="1" applyAlignment="1">
      <alignment horizontal="left" vertical="center" wrapText="1"/>
    </xf>
    <xf numFmtId="0" fontId="21" fillId="3" borderId="18" xfId="0" applyFont="1" applyFill="1" applyBorder="1" applyAlignment="1">
      <alignment horizontal="left" vertical="center" wrapText="1"/>
    </xf>
    <xf numFmtId="0" fontId="21" fillId="3" borderId="18" xfId="0" applyFont="1" applyFill="1" applyBorder="1" applyAlignment="1">
      <alignment horizontal="left"/>
    </xf>
    <xf numFmtId="0" fontId="21" fillId="3" borderId="45"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21" fillId="3" borderId="15" xfId="0" applyFont="1" applyFill="1" applyBorder="1" applyAlignment="1">
      <alignment horizontal="left" vertical="center" wrapText="1"/>
    </xf>
    <xf numFmtId="0" fontId="21" fillId="3" borderId="21" xfId="14" applyFont="1" applyFill="1" applyBorder="1" applyAlignment="1">
      <alignment horizontal="left" vertical="top" wrapText="1"/>
    </xf>
    <xf numFmtId="0" fontId="21" fillId="3" borderId="45" xfId="14" applyFont="1" applyFill="1" applyBorder="1" applyAlignment="1">
      <alignment horizontal="left" vertical="top" wrapText="1"/>
    </xf>
    <xf numFmtId="10" fontId="35" fillId="3" borderId="13" xfId="0" applyNumberFormat="1" applyFont="1" applyFill="1" applyBorder="1" applyAlignment="1" applyProtection="1">
      <alignment horizontal="center" vertical="center" wrapText="1"/>
    </xf>
    <xf numFmtId="0" fontId="35" fillId="0" borderId="8" xfId="0" applyFont="1" applyFill="1" applyBorder="1" applyAlignment="1">
      <alignment horizontal="center" vertical="center" wrapText="1"/>
    </xf>
    <xf numFmtId="0" fontId="21" fillId="0" borderId="8" xfId="0" applyFont="1" applyFill="1" applyBorder="1" applyAlignment="1"/>
    <xf numFmtId="10" fontId="35" fillId="3" borderId="45" xfId="8" applyNumberFormat="1" applyFont="1" applyFill="1" applyBorder="1" applyAlignment="1" applyProtection="1">
      <alignment horizontal="center" vertical="center" wrapText="1"/>
    </xf>
    <xf numFmtId="175" fontId="35" fillId="3" borderId="50" xfId="0" applyNumberFormat="1" applyFont="1" applyFill="1" applyBorder="1" applyAlignment="1" applyProtection="1">
      <alignment horizontal="center" vertical="center" wrapText="1"/>
      <protection locked="0"/>
    </xf>
    <xf numFmtId="175" fontId="35" fillId="3" borderId="41" xfId="0" applyNumberFormat="1" applyFont="1" applyFill="1" applyBorder="1" applyAlignment="1" applyProtection="1">
      <alignment horizontal="center" vertical="center" wrapText="1"/>
      <protection locked="0"/>
    </xf>
    <xf numFmtId="0" fontId="49" fillId="3" borderId="13" xfId="0" applyFont="1" applyFill="1" applyBorder="1" applyAlignment="1">
      <alignment horizontal="left" vertical="center" wrapText="1"/>
    </xf>
    <xf numFmtId="0" fontId="49" fillId="3" borderId="45" xfId="0" applyFont="1" applyFill="1" applyBorder="1" applyAlignment="1">
      <alignment horizontal="left" vertical="center" wrapText="1"/>
    </xf>
    <xf numFmtId="0" fontId="35" fillId="0" borderId="50"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35" fillId="0" borderId="49" xfId="0" applyFont="1" applyFill="1" applyBorder="1" applyAlignment="1">
      <alignment horizontal="center" vertical="center" wrapText="1"/>
    </xf>
    <xf numFmtId="0" fontId="35" fillId="0" borderId="41" xfId="0" applyFont="1" applyFill="1" applyBorder="1" applyAlignment="1" applyProtection="1">
      <alignment horizontal="center" vertical="center" wrapText="1"/>
      <protection locked="0"/>
    </xf>
    <xf numFmtId="0" fontId="35" fillId="0" borderId="2" xfId="0" applyFont="1" applyFill="1" applyBorder="1" applyAlignment="1">
      <alignment horizontal="center" vertical="center"/>
    </xf>
    <xf numFmtId="0" fontId="35" fillId="0" borderId="5" xfId="0" applyFont="1" applyFill="1" applyBorder="1" applyAlignment="1">
      <alignment horizontal="center" vertical="center"/>
    </xf>
    <xf numFmtId="0" fontId="12" fillId="5" borderId="17" xfId="17" applyFont="1" applyFill="1" applyBorder="1" applyAlignment="1">
      <alignment horizontal="center" vertical="center" wrapText="1"/>
    </xf>
    <xf numFmtId="0" fontId="12" fillId="5" borderId="19" xfId="17" applyFont="1" applyFill="1" applyBorder="1" applyAlignment="1">
      <alignment horizontal="center" vertical="center" wrapText="1"/>
    </xf>
    <xf numFmtId="0" fontId="12" fillId="5" borderId="3" xfId="17" applyFont="1" applyFill="1" applyBorder="1" applyAlignment="1">
      <alignment horizontal="center" vertical="center" wrapText="1"/>
    </xf>
    <xf numFmtId="0" fontId="12" fillId="5" borderId="4" xfId="17" applyFont="1" applyFill="1" applyBorder="1" applyAlignment="1">
      <alignment horizontal="center" vertical="center" wrapText="1"/>
    </xf>
    <xf numFmtId="0" fontId="18" fillId="3" borderId="25" xfId="17" applyFont="1" applyFill="1" applyBorder="1" applyAlignment="1">
      <alignment horizontal="center" vertical="center" wrapText="1"/>
    </xf>
    <xf numFmtId="0" fontId="18" fillId="3" borderId="40" xfId="17" applyFont="1" applyFill="1" applyBorder="1" applyAlignment="1">
      <alignment horizontal="center" vertical="center" wrapText="1"/>
    </xf>
    <xf numFmtId="0" fontId="10" fillId="0" borderId="5" xfId="4" applyNumberFormat="1" applyFont="1" applyFill="1" applyBorder="1" applyAlignment="1">
      <alignment horizontal="left" vertical="center" wrapText="1"/>
    </xf>
    <xf numFmtId="0" fontId="10" fillId="0" borderId="1" xfId="4" applyNumberFormat="1" applyFont="1" applyFill="1" applyBorder="1" applyAlignment="1">
      <alignment horizontal="left" vertical="center" wrapText="1"/>
    </xf>
    <xf numFmtId="0" fontId="10" fillId="0" borderId="5"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8" fillId="0" borderId="13" xfId="17" applyFont="1" applyFill="1" applyBorder="1" applyAlignment="1">
      <alignment horizontal="center" vertical="center" wrapText="1"/>
    </xf>
    <xf numFmtId="0" fontId="18" fillId="0" borderId="14" xfId="17" applyFont="1" applyFill="1" applyBorder="1" applyAlignment="1">
      <alignment horizontal="center" vertical="center" wrapText="1"/>
    </xf>
    <xf numFmtId="0" fontId="18" fillId="0" borderId="15" xfId="17" applyFont="1" applyFill="1" applyBorder="1" applyAlignment="1">
      <alignment horizontal="center" vertical="center" wrapText="1"/>
    </xf>
    <xf numFmtId="0" fontId="18" fillId="0" borderId="39" xfId="17" applyFont="1" applyFill="1" applyBorder="1" applyAlignment="1">
      <alignment horizontal="center" vertical="center" wrapText="1"/>
    </xf>
    <xf numFmtId="0" fontId="18" fillId="0" borderId="25" xfId="17" applyFont="1" applyFill="1" applyBorder="1" applyAlignment="1">
      <alignment horizontal="center" vertical="center" wrapText="1"/>
    </xf>
    <xf numFmtId="0" fontId="18" fillId="0" borderId="40" xfId="17" applyFont="1" applyFill="1" applyBorder="1" applyAlignment="1">
      <alignment horizontal="center" vertical="center" wrapText="1"/>
    </xf>
    <xf numFmtId="0" fontId="12" fillId="5" borderId="16" xfId="17" applyFont="1" applyFill="1" applyBorder="1" applyAlignment="1">
      <alignment horizontal="center" vertical="center" wrapText="1"/>
    </xf>
    <xf numFmtId="0" fontId="12" fillId="5" borderId="35" xfId="17"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8" fillId="0" borderId="17" xfId="17" applyFont="1" applyFill="1" applyBorder="1" applyAlignment="1">
      <alignment horizontal="center" vertical="center" wrapText="1"/>
    </xf>
    <xf numFmtId="0" fontId="18" fillId="0" borderId="18" xfId="17" applyFont="1" applyFill="1" applyBorder="1" applyAlignment="1">
      <alignment horizontal="center" vertical="center" wrapText="1"/>
    </xf>
    <xf numFmtId="0" fontId="18" fillId="0" borderId="3" xfId="17" applyFont="1" applyFill="1" applyBorder="1" applyAlignment="1">
      <alignment horizontal="center" vertical="center" wrapText="1"/>
    </xf>
    <xf numFmtId="0" fontId="18" fillId="0" borderId="1" xfId="17" applyFont="1" applyFill="1" applyBorder="1" applyAlignment="1">
      <alignment horizontal="center" vertical="center" wrapText="1"/>
    </xf>
    <xf numFmtId="1" fontId="23" fillId="0" borderId="1" xfId="0" applyNumberFormat="1" applyFont="1" applyFill="1" applyBorder="1" applyAlignment="1">
      <alignment horizontal="center" vertical="center" wrapText="1"/>
    </xf>
    <xf numFmtId="0" fontId="36" fillId="3" borderId="46" xfId="17" applyFont="1" applyFill="1" applyBorder="1" applyAlignment="1">
      <alignment vertical="center" wrapText="1"/>
    </xf>
    <xf numFmtId="0" fontId="36" fillId="3" borderId="33" xfId="17" applyFont="1" applyFill="1" applyBorder="1" applyAlignment="1">
      <alignment vertical="center" wrapText="1"/>
    </xf>
    <xf numFmtId="0" fontId="36" fillId="3" borderId="34" xfId="17" applyFont="1" applyFill="1" applyBorder="1" applyAlignment="1">
      <alignment vertical="center" wrapText="1"/>
    </xf>
    <xf numFmtId="0" fontId="37" fillId="5" borderId="47" xfId="17" applyFont="1" applyFill="1" applyBorder="1" applyAlignment="1">
      <alignment horizontal="right" vertical="center" wrapText="1"/>
    </xf>
    <xf numFmtId="0" fontId="37" fillId="5" borderId="35" xfId="17" applyFont="1" applyFill="1" applyBorder="1" applyAlignment="1">
      <alignment horizontal="right" vertical="center" wrapText="1"/>
    </xf>
    <xf numFmtId="0" fontId="37" fillId="5" borderId="42" xfId="17" applyFont="1" applyFill="1" applyBorder="1" applyAlignment="1">
      <alignment horizontal="right" vertical="center" wrapText="1"/>
    </xf>
    <xf numFmtId="0" fontId="37" fillId="5" borderId="55" xfId="17" applyFont="1" applyFill="1" applyBorder="1" applyAlignment="1">
      <alignment horizontal="right" vertical="center" wrapText="1"/>
    </xf>
    <xf numFmtId="0" fontId="37" fillId="5" borderId="33" xfId="17" applyFont="1" applyFill="1" applyBorder="1" applyAlignment="1">
      <alignment horizontal="right" vertical="center" wrapText="1"/>
    </xf>
    <xf numFmtId="0" fontId="37" fillId="5" borderId="56" xfId="17" applyFont="1" applyFill="1" applyBorder="1" applyAlignment="1">
      <alignment horizontal="right" vertical="center" wrapText="1"/>
    </xf>
    <xf numFmtId="0" fontId="32" fillId="3" borderId="4"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32" fillId="3" borderId="19"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6" fillId="3" borderId="51" xfId="17" applyFont="1" applyFill="1" applyBorder="1" applyAlignment="1">
      <alignment vertical="center" wrapText="1"/>
    </xf>
    <xf numFmtId="0" fontId="36" fillId="3" borderId="52" xfId="17" applyFont="1" applyFill="1" applyBorder="1" applyAlignment="1">
      <alignment vertical="center" wrapText="1"/>
    </xf>
    <xf numFmtId="0" fontId="36" fillId="3" borderId="57" xfId="17" applyFont="1" applyFill="1" applyBorder="1" applyAlignment="1">
      <alignment vertical="center" wrapText="1"/>
    </xf>
    <xf numFmtId="0" fontId="12" fillId="5" borderId="10" xfId="17" applyFont="1" applyFill="1" applyBorder="1" applyAlignment="1">
      <alignment horizontal="center" vertical="center" wrapText="1"/>
    </xf>
    <xf numFmtId="1" fontId="23" fillId="0" borderId="3" xfId="0" applyNumberFormat="1" applyFont="1" applyFill="1" applyBorder="1" applyAlignment="1">
      <alignment horizontal="center" vertical="center" wrapText="1"/>
    </xf>
    <xf numFmtId="3" fontId="10" fillId="0" borderId="11" xfId="0" applyNumberFormat="1" applyFont="1" applyFill="1" applyBorder="1" applyAlignment="1">
      <alignment horizontal="center" vertical="center" wrapText="1"/>
    </xf>
    <xf numFmtId="178" fontId="10" fillId="0" borderId="3" xfId="4"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3" fontId="10" fillId="0" borderId="10" xfId="4" applyNumberFormat="1" applyFont="1" applyFill="1" applyBorder="1" applyAlignment="1">
      <alignment horizontal="center" vertical="center" wrapText="1"/>
    </xf>
    <xf numFmtId="3" fontId="10" fillId="0" borderId="11" xfId="4" applyNumberFormat="1"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12" fillId="5" borderId="29" xfId="17" applyFont="1" applyFill="1" applyBorder="1" applyAlignment="1">
      <alignment horizontal="center" vertical="center" wrapText="1"/>
    </xf>
    <xf numFmtId="0" fontId="12" fillId="5" borderId="0" xfId="17" applyFont="1" applyFill="1" applyBorder="1" applyAlignment="1">
      <alignment horizontal="center" vertical="center" wrapText="1"/>
    </xf>
    <xf numFmtId="0" fontId="12" fillId="5" borderId="30" xfId="17" applyFont="1" applyFill="1" applyBorder="1" applyAlignment="1">
      <alignment horizontal="center" vertical="center" wrapText="1"/>
    </xf>
    <xf numFmtId="0" fontId="12" fillId="5" borderId="31" xfId="17" applyFont="1" applyFill="1" applyBorder="1" applyAlignment="1">
      <alignment horizontal="center" vertical="center" wrapText="1"/>
    </xf>
    <xf numFmtId="0" fontId="12" fillId="5" borderId="32" xfId="17" applyFont="1" applyFill="1" applyBorder="1" applyAlignment="1">
      <alignment horizontal="center" vertical="center" wrapText="1"/>
    </xf>
    <xf numFmtId="0" fontId="12" fillId="5" borderId="44" xfId="17"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23" fillId="0" borderId="11" xfId="0" applyFont="1" applyFill="1" applyBorder="1" applyAlignment="1">
      <alignment horizontal="center" vertical="center" wrapText="1"/>
    </xf>
    <xf numFmtId="178" fontId="23" fillId="0" borderId="1" xfId="4" applyNumberFormat="1" applyFont="1" applyFill="1" applyBorder="1" applyAlignment="1">
      <alignment horizontal="center" vertical="center" wrapText="1"/>
    </xf>
    <xf numFmtId="3" fontId="23" fillId="0" borderId="11" xfId="0" applyNumberFormat="1" applyFont="1" applyFill="1" applyBorder="1" applyAlignment="1">
      <alignment horizontal="center" vertical="center" wrapText="1"/>
    </xf>
    <xf numFmtId="0" fontId="27" fillId="7" borderId="8" xfId="0" applyFont="1" applyFill="1" applyBorder="1" applyAlignment="1">
      <alignment horizontal="center" vertical="center"/>
    </xf>
    <xf numFmtId="0" fontId="27" fillId="7" borderId="6" xfId="0" applyFont="1" applyFill="1" applyBorder="1" applyAlignment="1">
      <alignment horizontal="center" vertical="center"/>
    </xf>
    <xf numFmtId="0" fontId="27" fillId="7" borderId="7" xfId="0" applyFont="1" applyFill="1" applyBorder="1" applyAlignment="1">
      <alignment horizontal="center" vertical="center"/>
    </xf>
    <xf numFmtId="178" fontId="23" fillId="0" borderId="3" xfId="4" applyNumberFormat="1" applyFont="1" applyFill="1" applyBorder="1" applyAlignment="1">
      <alignment horizontal="center" vertical="center" wrapText="1"/>
    </xf>
    <xf numFmtId="0" fontId="10" fillId="0" borderId="11" xfId="0" applyNumberFormat="1" applyFont="1" applyFill="1" applyBorder="1" applyAlignment="1">
      <alignment horizontal="left" vertical="center" wrapText="1"/>
    </xf>
    <xf numFmtId="3" fontId="23" fillId="0" borderId="11" xfId="4" applyNumberFormat="1" applyFont="1" applyFill="1" applyBorder="1" applyAlignment="1">
      <alignment horizontal="center" vertical="center" wrapText="1"/>
    </xf>
    <xf numFmtId="3" fontId="10" fillId="0" borderId="10" xfId="0" applyNumberFormat="1" applyFont="1" applyFill="1" applyBorder="1" applyAlignment="1">
      <alignment horizontal="center" vertical="center" wrapText="1"/>
    </xf>
    <xf numFmtId="3" fontId="23" fillId="0" borderId="10" xfId="4" applyNumberFormat="1" applyFont="1" applyFill="1" applyBorder="1" applyAlignment="1">
      <alignment horizontal="center" vertical="center" wrapText="1"/>
    </xf>
    <xf numFmtId="3" fontId="23" fillId="0" borderId="3"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3" fontId="23" fillId="0" borderId="10" xfId="0" applyNumberFormat="1" applyFont="1" applyFill="1" applyBorder="1" applyAlignment="1">
      <alignment horizontal="center" vertical="center" wrapText="1"/>
    </xf>
    <xf numFmtId="0" fontId="10" fillId="0" borderId="22" xfId="0" applyNumberFormat="1" applyFont="1" applyFill="1" applyBorder="1" applyAlignment="1">
      <alignment horizontal="left" vertical="center" wrapText="1"/>
    </xf>
    <xf numFmtId="0" fontId="10" fillId="0" borderId="3" xfId="17" applyFont="1" applyFill="1" applyBorder="1" applyAlignment="1">
      <alignment horizontal="center" vertical="center" wrapText="1"/>
    </xf>
    <xf numFmtId="0" fontId="10" fillId="0" borderId="1" xfId="17"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10" fillId="0" borderId="1" xfId="0" applyFont="1" applyFill="1" applyBorder="1" applyAlignment="1">
      <alignment horizontal="justify" vertical="center" wrapText="1"/>
    </xf>
    <xf numFmtId="1" fontId="10" fillId="0" borderId="3" xfId="0" applyNumberFormat="1" applyFont="1" applyFill="1" applyBorder="1" applyAlignment="1">
      <alignment horizontal="justify" vertical="center" wrapText="1"/>
    </xf>
    <xf numFmtId="1" fontId="10" fillId="0" borderId="1" xfId="0" applyNumberFormat="1" applyFont="1" applyFill="1" applyBorder="1" applyAlignment="1">
      <alignment horizontal="justify" vertical="center" wrapText="1"/>
    </xf>
    <xf numFmtId="178" fontId="23" fillId="0" borderId="3" xfId="4" applyNumberFormat="1" applyFont="1" applyFill="1" applyBorder="1" applyAlignment="1">
      <alignment vertical="center" wrapText="1"/>
    </xf>
    <xf numFmtId="178" fontId="23" fillId="0" borderId="1" xfId="4" applyNumberFormat="1" applyFont="1" applyFill="1" applyBorder="1" applyAlignment="1">
      <alignment vertical="center" wrapText="1"/>
    </xf>
    <xf numFmtId="0" fontId="18" fillId="0" borderId="19" xfId="17" applyFont="1" applyFill="1" applyBorder="1" applyAlignment="1">
      <alignment horizontal="center" vertical="center" wrapText="1"/>
    </xf>
    <xf numFmtId="0" fontId="18" fillId="0" borderId="4" xfId="17" applyFont="1" applyFill="1" applyBorder="1" applyAlignment="1">
      <alignment horizontal="center" vertical="center" wrapText="1"/>
    </xf>
    <xf numFmtId="0" fontId="23" fillId="0" borderId="4" xfId="0" applyFont="1" applyFill="1" applyBorder="1" applyAlignment="1">
      <alignment horizontal="center" vertical="center" wrapText="1"/>
    </xf>
    <xf numFmtId="3" fontId="23" fillId="0" borderId="1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8" fillId="3" borderId="2" xfId="17" applyFont="1" applyFill="1" applyBorder="1" applyAlignment="1">
      <alignment horizontal="center" vertical="center" wrapText="1"/>
    </xf>
    <xf numFmtId="180" fontId="41" fillId="10" borderId="1" xfId="0" applyNumberFormat="1" applyFont="1" applyFill="1" applyBorder="1" applyAlignment="1">
      <alignment horizontal="center" vertical="center"/>
    </xf>
    <xf numFmtId="2" fontId="16" fillId="10" borderId="3" xfId="0" applyNumberFormat="1" applyFont="1" applyFill="1" applyBorder="1" applyAlignment="1">
      <alignment horizontal="center" vertical="center" wrapText="1"/>
    </xf>
    <xf numFmtId="180" fontId="14" fillId="10" borderId="1" xfId="8" applyNumberFormat="1" applyFont="1" applyFill="1" applyBorder="1" applyAlignment="1">
      <alignment horizontal="center" vertical="center"/>
    </xf>
    <xf numFmtId="180" fontId="14" fillId="10" borderId="1" xfId="0" applyNumberFormat="1" applyFont="1" applyFill="1" applyBorder="1" applyAlignment="1">
      <alignment horizontal="center" vertical="center"/>
    </xf>
    <xf numFmtId="2" fontId="14" fillId="10" borderId="1" xfId="0" applyNumberFormat="1" applyFont="1" applyFill="1" applyBorder="1" applyAlignment="1">
      <alignment horizontal="center" vertical="center" wrapText="1"/>
    </xf>
    <xf numFmtId="180" fontId="14" fillId="10" borderId="4" xfId="8" applyNumberFormat="1" applyFont="1" applyFill="1" applyBorder="1" applyAlignment="1">
      <alignment horizontal="center" vertical="center"/>
    </xf>
    <xf numFmtId="0" fontId="51" fillId="0" borderId="42" xfId="0" applyFont="1" applyFill="1" applyBorder="1" applyAlignment="1">
      <alignment horizontal="justify" vertical="center" wrapText="1"/>
    </xf>
    <xf numFmtId="0" fontId="51" fillId="0" borderId="7" xfId="0" applyFont="1" applyFill="1" applyBorder="1" applyAlignment="1">
      <alignment horizontal="justify" vertical="center" wrapText="1"/>
    </xf>
    <xf numFmtId="0" fontId="51" fillId="0" borderId="56" xfId="0" applyFont="1" applyFill="1" applyBorder="1" applyAlignment="1">
      <alignment horizontal="justify" vertical="center" wrapText="1"/>
    </xf>
    <xf numFmtId="2" fontId="42" fillId="10" borderId="3" xfId="8" applyNumberFormat="1" applyFont="1" applyFill="1" applyBorder="1" applyAlignment="1">
      <alignment horizontal="center" vertical="center" wrapText="1"/>
    </xf>
    <xf numFmtId="2" fontId="42" fillId="10" borderId="3" xfId="0" applyNumberFormat="1" applyFont="1" applyFill="1" applyBorder="1" applyAlignment="1">
      <alignment horizontal="center" vertical="center" wrapText="1"/>
    </xf>
    <xf numFmtId="2" fontId="42" fillId="10" borderId="1" xfId="8" applyNumberFormat="1" applyFont="1" applyFill="1" applyBorder="1" applyAlignment="1">
      <alignment horizontal="center" vertical="center" wrapText="1"/>
    </xf>
    <xf numFmtId="2" fontId="16" fillId="10" borderId="5" xfId="0" applyNumberFormat="1" applyFont="1" applyFill="1" applyBorder="1" applyAlignment="1">
      <alignment horizontal="center" vertical="center" wrapText="1"/>
    </xf>
    <xf numFmtId="2" fontId="42" fillId="10" borderId="5" xfId="0" applyNumberFormat="1" applyFont="1" applyFill="1" applyBorder="1" applyAlignment="1">
      <alignment horizontal="center" vertical="center" wrapText="1"/>
    </xf>
    <xf numFmtId="180" fontId="41" fillId="10" borderId="4" xfId="8" applyNumberFormat="1" applyFont="1" applyFill="1" applyBorder="1" applyAlignment="1">
      <alignment horizontal="center" vertical="center"/>
    </xf>
    <xf numFmtId="180" fontId="14" fillId="10" borderId="18" xfId="0" applyNumberFormat="1" applyFont="1" applyFill="1" applyBorder="1" applyAlignment="1">
      <alignment horizontal="center" vertical="center"/>
    </xf>
    <xf numFmtId="1" fontId="42" fillId="3" borderId="3" xfId="0" applyNumberFormat="1" applyFont="1" applyFill="1" applyBorder="1" applyAlignment="1">
      <alignment horizontal="center" vertical="center" wrapText="1"/>
    </xf>
    <xf numFmtId="0" fontId="5" fillId="5" borderId="4" xfId="0" applyFont="1" applyFill="1" applyBorder="1" applyAlignment="1">
      <alignment horizontal="center" vertical="center"/>
    </xf>
  </cellXfs>
  <cellStyles count="311">
    <cellStyle name="Coma 2" xfId="1" xr:uid="{00000000-0005-0000-0000-000000000000}"/>
    <cellStyle name="Coma 2 2" xfId="2" xr:uid="{00000000-0005-0000-0000-000001000000}"/>
    <cellStyle name="Énfasis1 2" xfId="159" xr:uid="{00000000-0005-0000-0000-000002000000}"/>
    <cellStyle name="Énfasis1 2 2" xfId="166" xr:uid="{00000000-0005-0000-0000-000003000000}"/>
    <cellStyle name="Millares [0]" xfId="310" builtinId="6"/>
    <cellStyle name="Millares 2" xfId="3" xr:uid="{00000000-0005-0000-0000-000003000000}"/>
    <cellStyle name="Millares 2 2" xfId="4" xr:uid="{00000000-0005-0000-0000-000004000000}"/>
    <cellStyle name="Millares 2 3" xfId="158" xr:uid="{00000000-0005-0000-0000-000007000000}"/>
    <cellStyle name="Millares 2 4" xfId="25" xr:uid="{00000000-0005-0000-0000-000005000000}"/>
    <cellStyle name="Millares 3" xfId="5" xr:uid="{00000000-0005-0000-0000-000005000000}"/>
    <cellStyle name="Millares 3 2" xfId="6" xr:uid="{00000000-0005-0000-0000-000006000000}"/>
    <cellStyle name="Millares 3 3" xfId="26" xr:uid="{00000000-0005-0000-0000-000008000000}"/>
    <cellStyle name="Millares 4" xfId="7" xr:uid="{00000000-0005-0000-0000-000007000000}"/>
    <cellStyle name="Millares 5" xfId="144" xr:uid="{00000000-0005-0000-0000-00000B000000}"/>
    <cellStyle name="Millares 6" xfId="162" xr:uid="{00000000-0005-0000-0000-00000C000000}"/>
    <cellStyle name="Moneda [0]" xfId="24" builtinId="7"/>
    <cellStyle name="Moneda [0] 2" xfId="164" xr:uid="{00000000-0005-0000-0000-00000F000000}"/>
    <cellStyle name="Moneda [0] 2 2" xfId="303" xr:uid="{00000000-0005-0000-0000-000010000000}"/>
    <cellStyle name="Moneda [0] 3" xfId="308" xr:uid="{00000000-0005-0000-0000-00004D000000}"/>
    <cellStyle name="Moneda 10" xfId="139" xr:uid="{00000000-0005-0000-0000-000011000000}"/>
    <cellStyle name="Moneda 10 2" xfId="285" xr:uid="{00000000-0005-0000-0000-000012000000}"/>
    <cellStyle name="Moneda 11" xfId="152" xr:uid="{00000000-0005-0000-0000-000013000000}"/>
    <cellStyle name="Moneda 11 2" xfId="297" xr:uid="{00000000-0005-0000-0000-000014000000}"/>
    <cellStyle name="Moneda 12" xfId="170" xr:uid="{00000000-0005-0000-0000-000015000000}"/>
    <cellStyle name="Moneda 12 2" xfId="306" xr:uid="{00000000-0005-0000-0000-000016000000}"/>
    <cellStyle name="Moneda 13" xfId="154" xr:uid="{00000000-0005-0000-0000-000017000000}"/>
    <cellStyle name="Moneda 13 2" xfId="299" xr:uid="{00000000-0005-0000-0000-000018000000}"/>
    <cellStyle name="Moneda 14" xfId="143" xr:uid="{00000000-0005-0000-0000-000019000000}"/>
    <cellStyle name="Moneda 14 2" xfId="288" xr:uid="{00000000-0005-0000-0000-00001A000000}"/>
    <cellStyle name="Moneda 15" xfId="150" xr:uid="{00000000-0005-0000-0000-00001B000000}"/>
    <cellStyle name="Moneda 15 2" xfId="295" xr:uid="{00000000-0005-0000-0000-00001C000000}"/>
    <cellStyle name="Moneda 16" xfId="169" xr:uid="{00000000-0005-0000-0000-00001D000000}"/>
    <cellStyle name="Moneda 16 2" xfId="305" xr:uid="{00000000-0005-0000-0000-00001E000000}"/>
    <cellStyle name="Moneda 17" xfId="155" xr:uid="{00000000-0005-0000-0000-00001F000000}"/>
    <cellStyle name="Moneda 17 2" xfId="300" xr:uid="{00000000-0005-0000-0000-000020000000}"/>
    <cellStyle name="Moneda 18" xfId="151" xr:uid="{00000000-0005-0000-0000-000021000000}"/>
    <cellStyle name="Moneda 18 2" xfId="296" xr:uid="{00000000-0005-0000-0000-000022000000}"/>
    <cellStyle name="Moneda 19" xfId="171" xr:uid="{00000000-0005-0000-0000-000023000000}"/>
    <cellStyle name="Moneda 19 2" xfId="307" xr:uid="{00000000-0005-0000-0000-000024000000}"/>
    <cellStyle name="Moneda 2" xfId="8" xr:uid="{00000000-0005-0000-0000-000009000000}"/>
    <cellStyle name="Moneda 2 2" xfId="9" xr:uid="{00000000-0005-0000-0000-00000A000000}"/>
    <cellStyle name="Moneda 2 2 2" xfId="10" xr:uid="{00000000-0005-0000-0000-00000B000000}"/>
    <cellStyle name="Moneda 2 2 3" xfId="161" xr:uid="{00000000-0005-0000-0000-000028000000}"/>
    <cellStyle name="Moneda 2 2 3 2" xfId="301" xr:uid="{00000000-0005-0000-0000-000029000000}"/>
    <cellStyle name="Moneda 2 3" xfId="11" xr:uid="{00000000-0005-0000-0000-00000C000000}"/>
    <cellStyle name="Moneda 2 3 10" xfId="146" xr:uid="{00000000-0005-0000-0000-00002B000000}"/>
    <cellStyle name="Moneda 2 3 10 2" xfId="291" xr:uid="{00000000-0005-0000-0000-00002C000000}"/>
    <cellStyle name="Moneda 2 3 11" xfId="173" xr:uid="{00000000-0005-0000-0000-00002D000000}"/>
    <cellStyle name="Moneda 2 3 2" xfId="28" xr:uid="{00000000-0005-0000-0000-00002E000000}"/>
    <cellStyle name="Moneda 2 3 2 2" xfId="32" xr:uid="{00000000-0005-0000-0000-00002F000000}"/>
    <cellStyle name="Moneda 2 3 2 2 2" xfId="34" xr:uid="{00000000-0005-0000-0000-000030000000}"/>
    <cellStyle name="Moneda 2 3 2 2 2 2" xfId="35" xr:uid="{00000000-0005-0000-0000-000031000000}"/>
    <cellStyle name="Moneda 2 3 2 2 2 2 2" xfId="83" xr:uid="{00000000-0005-0000-0000-000032000000}"/>
    <cellStyle name="Moneda 2 3 2 2 2 2 2 2" xfId="229" xr:uid="{00000000-0005-0000-0000-000033000000}"/>
    <cellStyle name="Moneda 2 3 2 2 2 2 3" xfId="181" xr:uid="{00000000-0005-0000-0000-000034000000}"/>
    <cellStyle name="Moneda 2 3 2 2 2 3" xfId="84" xr:uid="{00000000-0005-0000-0000-000035000000}"/>
    <cellStyle name="Moneda 2 3 2 2 2 3 2" xfId="230" xr:uid="{00000000-0005-0000-0000-000036000000}"/>
    <cellStyle name="Moneda 2 3 2 2 2 4" xfId="180" xr:uid="{00000000-0005-0000-0000-000037000000}"/>
    <cellStyle name="Moneda 2 3 2 2 3" xfId="36" xr:uid="{00000000-0005-0000-0000-000038000000}"/>
    <cellStyle name="Moneda 2 3 2 2 3 2" xfId="37" xr:uid="{00000000-0005-0000-0000-000039000000}"/>
    <cellStyle name="Moneda 2 3 2 2 3 2 2" xfId="85" xr:uid="{00000000-0005-0000-0000-00003A000000}"/>
    <cellStyle name="Moneda 2 3 2 2 3 2 2 2" xfId="231" xr:uid="{00000000-0005-0000-0000-00003B000000}"/>
    <cellStyle name="Moneda 2 3 2 2 3 2 3" xfId="183" xr:uid="{00000000-0005-0000-0000-00003C000000}"/>
    <cellStyle name="Moneda 2 3 2 2 3 3" xfId="86" xr:uid="{00000000-0005-0000-0000-00003D000000}"/>
    <cellStyle name="Moneda 2 3 2 2 3 3 2" xfId="232" xr:uid="{00000000-0005-0000-0000-00003E000000}"/>
    <cellStyle name="Moneda 2 3 2 2 3 4" xfId="182" xr:uid="{00000000-0005-0000-0000-00003F000000}"/>
    <cellStyle name="Moneda 2 3 2 2 4" xfId="38" xr:uid="{00000000-0005-0000-0000-000040000000}"/>
    <cellStyle name="Moneda 2 3 2 2 4 2" xfId="39" xr:uid="{00000000-0005-0000-0000-000041000000}"/>
    <cellStyle name="Moneda 2 3 2 2 4 2 2" xfId="87" xr:uid="{00000000-0005-0000-0000-000042000000}"/>
    <cellStyle name="Moneda 2 3 2 2 4 2 2 2" xfId="233" xr:uid="{00000000-0005-0000-0000-000043000000}"/>
    <cellStyle name="Moneda 2 3 2 2 4 2 3" xfId="185" xr:uid="{00000000-0005-0000-0000-000044000000}"/>
    <cellStyle name="Moneda 2 3 2 2 4 3" xfId="88" xr:uid="{00000000-0005-0000-0000-000045000000}"/>
    <cellStyle name="Moneda 2 3 2 2 4 3 2" xfId="234" xr:uid="{00000000-0005-0000-0000-000046000000}"/>
    <cellStyle name="Moneda 2 3 2 2 4 4" xfId="184" xr:uid="{00000000-0005-0000-0000-000047000000}"/>
    <cellStyle name="Moneda 2 3 2 2 5" xfId="40" xr:uid="{00000000-0005-0000-0000-000048000000}"/>
    <cellStyle name="Moneda 2 3 2 2 5 2" xfId="89" xr:uid="{00000000-0005-0000-0000-000049000000}"/>
    <cellStyle name="Moneda 2 3 2 2 5 2 2" xfId="235" xr:uid="{00000000-0005-0000-0000-00004A000000}"/>
    <cellStyle name="Moneda 2 3 2 2 5 3" xfId="186" xr:uid="{00000000-0005-0000-0000-00004B000000}"/>
    <cellStyle name="Moneda 2 3 2 2 6" xfId="90" xr:uid="{00000000-0005-0000-0000-00004C000000}"/>
    <cellStyle name="Moneda 2 3 2 2 6 2" xfId="236" xr:uid="{00000000-0005-0000-0000-00004D000000}"/>
    <cellStyle name="Moneda 2 3 2 2 7" xfId="178" xr:uid="{00000000-0005-0000-0000-00004E000000}"/>
    <cellStyle name="Moneda 2 3 2 3" xfId="41" xr:uid="{00000000-0005-0000-0000-00004F000000}"/>
    <cellStyle name="Moneda 2 3 2 3 2" xfId="42" xr:uid="{00000000-0005-0000-0000-000050000000}"/>
    <cellStyle name="Moneda 2 3 2 3 2 2" xfId="91" xr:uid="{00000000-0005-0000-0000-000051000000}"/>
    <cellStyle name="Moneda 2 3 2 3 2 2 2" xfId="237" xr:uid="{00000000-0005-0000-0000-000052000000}"/>
    <cellStyle name="Moneda 2 3 2 3 2 3" xfId="188" xr:uid="{00000000-0005-0000-0000-000053000000}"/>
    <cellStyle name="Moneda 2 3 2 3 3" xfId="92" xr:uid="{00000000-0005-0000-0000-000054000000}"/>
    <cellStyle name="Moneda 2 3 2 3 3 2" xfId="238" xr:uid="{00000000-0005-0000-0000-000055000000}"/>
    <cellStyle name="Moneda 2 3 2 3 4" xfId="187" xr:uid="{00000000-0005-0000-0000-000056000000}"/>
    <cellStyle name="Moneda 2 3 2 4" xfId="43" xr:uid="{00000000-0005-0000-0000-000057000000}"/>
    <cellStyle name="Moneda 2 3 2 4 2" xfId="44" xr:uid="{00000000-0005-0000-0000-000058000000}"/>
    <cellStyle name="Moneda 2 3 2 4 2 2" xfId="93" xr:uid="{00000000-0005-0000-0000-000059000000}"/>
    <cellStyle name="Moneda 2 3 2 4 2 2 2" xfId="239" xr:uid="{00000000-0005-0000-0000-00005A000000}"/>
    <cellStyle name="Moneda 2 3 2 4 2 3" xfId="190" xr:uid="{00000000-0005-0000-0000-00005B000000}"/>
    <cellStyle name="Moneda 2 3 2 4 3" xfId="94" xr:uid="{00000000-0005-0000-0000-00005C000000}"/>
    <cellStyle name="Moneda 2 3 2 4 3 2" xfId="240" xr:uid="{00000000-0005-0000-0000-00005D000000}"/>
    <cellStyle name="Moneda 2 3 2 4 4" xfId="189" xr:uid="{00000000-0005-0000-0000-00005E000000}"/>
    <cellStyle name="Moneda 2 3 2 5" xfId="45" xr:uid="{00000000-0005-0000-0000-00005F000000}"/>
    <cellStyle name="Moneda 2 3 2 5 2" xfId="46" xr:uid="{00000000-0005-0000-0000-000060000000}"/>
    <cellStyle name="Moneda 2 3 2 5 2 2" xfId="95" xr:uid="{00000000-0005-0000-0000-000061000000}"/>
    <cellStyle name="Moneda 2 3 2 5 2 2 2" xfId="241" xr:uid="{00000000-0005-0000-0000-000062000000}"/>
    <cellStyle name="Moneda 2 3 2 5 2 3" xfId="192" xr:uid="{00000000-0005-0000-0000-000063000000}"/>
    <cellStyle name="Moneda 2 3 2 5 3" xfId="96" xr:uid="{00000000-0005-0000-0000-000064000000}"/>
    <cellStyle name="Moneda 2 3 2 5 3 2" xfId="242" xr:uid="{00000000-0005-0000-0000-000065000000}"/>
    <cellStyle name="Moneda 2 3 2 5 4" xfId="191" xr:uid="{00000000-0005-0000-0000-000066000000}"/>
    <cellStyle name="Moneda 2 3 2 6" xfId="47" xr:uid="{00000000-0005-0000-0000-000067000000}"/>
    <cellStyle name="Moneda 2 3 2 6 2" xfId="97" xr:uid="{00000000-0005-0000-0000-000068000000}"/>
    <cellStyle name="Moneda 2 3 2 6 2 2" xfId="243" xr:uid="{00000000-0005-0000-0000-000069000000}"/>
    <cellStyle name="Moneda 2 3 2 6 3" xfId="193" xr:uid="{00000000-0005-0000-0000-00006A000000}"/>
    <cellStyle name="Moneda 2 3 2 7" xfId="98" xr:uid="{00000000-0005-0000-0000-00006B000000}"/>
    <cellStyle name="Moneda 2 3 2 7 2" xfId="244" xr:uid="{00000000-0005-0000-0000-00006C000000}"/>
    <cellStyle name="Moneda 2 3 2 8" xfId="174" xr:uid="{00000000-0005-0000-0000-00006D000000}"/>
    <cellStyle name="Moneda 2 3 3" xfId="30" xr:uid="{00000000-0005-0000-0000-00006E000000}"/>
    <cellStyle name="Moneda 2 3 3 2" xfId="48" xr:uid="{00000000-0005-0000-0000-00006F000000}"/>
    <cellStyle name="Moneda 2 3 3 2 2" xfId="49" xr:uid="{00000000-0005-0000-0000-000070000000}"/>
    <cellStyle name="Moneda 2 3 3 2 2 2" xfId="99" xr:uid="{00000000-0005-0000-0000-000071000000}"/>
    <cellStyle name="Moneda 2 3 3 2 2 2 2" xfId="245" xr:uid="{00000000-0005-0000-0000-000072000000}"/>
    <cellStyle name="Moneda 2 3 3 2 2 3" xfId="195" xr:uid="{00000000-0005-0000-0000-000073000000}"/>
    <cellStyle name="Moneda 2 3 3 2 3" xfId="100" xr:uid="{00000000-0005-0000-0000-000074000000}"/>
    <cellStyle name="Moneda 2 3 3 2 3 2" xfId="246" xr:uid="{00000000-0005-0000-0000-000075000000}"/>
    <cellStyle name="Moneda 2 3 3 2 4" xfId="194" xr:uid="{00000000-0005-0000-0000-000076000000}"/>
    <cellStyle name="Moneda 2 3 3 3" xfId="50" xr:uid="{00000000-0005-0000-0000-000077000000}"/>
    <cellStyle name="Moneda 2 3 3 3 2" xfId="51" xr:uid="{00000000-0005-0000-0000-000078000000}"/>
    <cellStyle name="Moneda 2 3 3 3 2 2" xfId="101" xr:uid="{00000000-0005-0000-0000-000079000000}"/>
    <cellStyle name="Moneda 2 3 3 3 2 2 2" xfId="247" xr:uid="{00000000-0005-0000-0000-00007A000000}"/>
    <cellStyle name="Moneda 2 3 3 3 2 3" xfId="197" xr:uid="{00000000-0005-0000-0000-00007B000000}"/>
    <cellStyle name="Moneda 2 3 3 3 3" xfId="102" xr:uid="{00000000-0005-0000-0000-00007C000000}"/>
    <cellStyle name="Moneda 2 3 3 3 3 2" xfId="248" xr:uid="{00000000-0005-0000-0000-00007D000000}"/>
    <cellStyle name="Moneda 2 3 3 3 4" xfId="196" xr:uid="{00000000-0005-0000-0000-00007E000000}"/>
    <cellStyle name="Moneda 2 3 3 4" xfId="52" xr:uid="{00000000-0005-0000-0000-00007F000000}"/>
    <cellStyle name="Moneda 2 3 3 4 2" xfId="53" xr:uid="{00000000-0005-0000-0000-000080000000}"/>
    <cellStyle name="Moneda 2 3 3 4 2 2" xfId="103" xr:uid="{00000000-0005-0000-0000-000081000000}"/>
    <cellStyle name="Moneda 2 3 3 4 2 2 2" xfId="249" xr:uid="{00000000-0005-0000-0000-000082000000}"/>
    <cellStyle name="Moneda 2 3 3 4 2 3" xfId="199" xr:uid="{00000000-0005-0000-0000-000083000000}"/>
    <cellStyle name="Moneda 2 3 3 4 3" xfId="104" xr:uid="{00000000-0005-0000-0000-000084000000}"/>
    <cellStyle name="Moneda 2 3 3 4 3 2" xfId="250" xr:uid="{00000000-0005-0000-0000-000085000000}"/>
    <cellStyle name="Moneda 2 3 3 4 4" xfId="198" xr:uid="{00000000-0005-0000-0000-000086000000}"/>
    <cellStyle name="Moneda 2 3 3 5" xfId="54" xr:uid="{00000000-0005-0000-0000-000087000000}"/>
    <cellStyle name="Moneda 2 3 3 5 2" xfId="105" xr:uid="{00000000-0005-0000-0000-000088000000}"/>
    <cellStyle name="Moneda 2 3 3 5 2 2" xfId="251" xr:uid="{00000000-0005-0000-0000-000089000000}"/>
    <cellStyle name="Moneda 2 3 3 5 3" xfId="200" xr:uid="{00000000-0005-0000-0000-00008A000000}"/>
    <cellStyle name="Moneda 2 3 3 6" xfId="106" xr:uid="{00000000-0005-0000-0000-00008B000000}"/>
    <cellStyle name="Moneda 2 3 3 6 2" xfId="252" xr:uid="{00000000-0005-0000-0000-00008C000000}"/>
    <cellStyle name="Moneda 2 3 3 7" xfId="176" xr:uid="{00000000-0005-0000-0000-00008D000000}"/>
    <cellStyle name="Moneda 2 3 4" xfId="31" xr:uid="{00000000-0005-0000-0000-00008E000000}"/>
    <cellStyle name="Moneda 2 3 4 2" xfId="55" xr:uid="{00000000-0005-0000-0000-00008F000000}"/>
    <cellStyle name="Moneda 2 3 4 2 2" xfId="56" xr:uid="{00000000-0005-0000-0000-000090000000}"/>
    <cellStyle name="Moneda 2 3 4 2 2 2" xfId="107" xr:uid="{00000000-0005-0000-0000-000091000000}"/>
    <cellStyle name="Moneda 2 3 4 2 2 2 2" xfId="253" xr:uid="{00000000-0005-0000-0000-000092000000}"/>
    <cellStyle name="Moneda 2 3 4 2 2 3" xfId="202" xr:uid="{00000000-0005-0000-0000-000093000000}"/>
    <cellStyle name="Moneda 2 3 4 2 3" xfId="108" xr:uid="{00000000-0005-0000-0000-000094000000}"/>
    <cellStyle name="Moneda 2 3 4 2 3 2" xfId="254" xr:uid="{00000000-0005-0000-0000-000095000000}"/>
    <cellStyle name="Moneda 2 3 4 2 4" xfId="201" xr:uid="{00000000-0005-0000-0000-000096000000}"/>
    <cellStyle name="Moneda 2 3 4 3" xfId="57" xr:uid="{00000000-0005-0000-0000-000097000000}"/>
    <cellStyle name="Moneda 2 3 4 3 2" xfId="58" xr:uid="{00000000-0005-0000-0000-000098000000}"/>
    <cellStyle name="Moneda 2 3 4 3 2 2" xfId="109" xr:uid="{00000000-0005-0000-0000-000099000000}"/>
    <cellStyle name="Moneda 2 3 4 3 2 2 2" xfId="255" xr:uid="{00000000-0005-0000-0000-00009A000000}"/>
    <cellStyle name="Moneda 2 3 4 3 2 3" xfId="204" xr:uid="{00000000-0005-0000-0000-00009B000000}"/>
    <cellStyle name="Moneda 2 3 4 3 3" xfId="110" xr:uid="{00000000-0005-0000-0000-00009C000000}"/>
    <cellStyle name="Moneda 2 3 4 3 3 2" xfId="256" xr:uid="{00000000-0005-0000-0000-00009D000000}"/>
    <cellStyle name="Moneda 2 3 4 3 4" xfId="203" xr:uid="{00000000-0005-0000-0000-00009E000000}"/>
    <cellStyle name="Moneda 2 3 4 4" xfId="59" xr:uid="{00000000-0005-0000-0000-00009F000000}"/>
    <cellStyle name="Moneda 2 3 4 4 2" xfId="60" xr:uid="{00000000-0005-0000-0000-0000A0000000}"/>
    <cellStyle name="Moneda 2 3 4 4 2 2" xfId="111" xr:uid="{00000000-0005-0000-0000-0000A1000000}"/>
    <cellStyle name="Moneda 2 3 4 4 2 2 2" xfId="257" xr:uid="{00000000-0005-0000-0000-0000A2000000}"/>
    <cellStyle name="Moneda 2 3 4 4 2 3" xfId="206" xr:uid="{00000000-0005-0000-0000-0000A3000000}"/>
    <cellStyle name="Moneda 2 3 4 4 3" xfId="112" xr:uid="{00000000-0005-0000-0000-0000A4000000}"/>
    <cellStyle name="Moneda 2 3 4 4 3 2" xfId="258" xr:uid="{00000000-0005-0000-0000-0000A5000000}"/>
    <cellStyle name="Moneda 2 3 4 4 4" xfId="205" xr:uid="{00000000-0005-0000-0000-0000A6000000}"/>
    <cellStyle name="Moneda 2 3 4 5" xfId="61" xr:uid="{00000000-0005-0000-0000-0000A7000000}"/>
    <cellStyle name="Moneda 2 3 4 5 2" xfId="113" xr:uid="{00000000-0005-0000-0000-0000A8000000}"/>
    <cellStyle name="Moneda 2 3 4 5 2 2" xfId="259" xr:uid="{00000000-0005-0000-0000-0000A9000000}"/>
    <cellStyle name="Moneda 2 3 4 5 3" xfId="207" xr:uid="{00000000-0005-0000-0000-0000AA000000}"/>
    <cellStyle name="Moneda 2 3 4 6" xfId="114" xr:uid="{00000000-0005-0000-0000-0000AB000000}"/>
    <cellStyle name="Moneda 2 3 4 6 2" xfId="260" xr:uid="{00000000-0005-0000-0000-0000AC000000}"/>
    <cellStyle name="Moneda 2 3 4 7" xfId="177" xr:uid="{00000000-0005-0000-0000-0000AD000000}"/>
    <cellStyle name="Moneda 2 3 5" xfId="62" xr:uid="{00000000-0005-0000-0000-0000AE000000}"/>
    <cellStyle name="Moneda 2 3 5 2" xfId="63" xr:uid="{00000000-0005-0000-0000-0000AF000000}"/>
    <cellStyle name="Moneda 2 3 5 2 2" xfId="115" xr:uid="{00000000-0005-0000-0000-0000B0000000}"/>
    <cellStyle name="Moneda 2 3 5 2 2 2" xfId="261" xr:uid="{00000000-0005-0000-0000-0000B1000000}"/>
    <cellStyle name="Moneda 2 3 5 2 3" xfId="209" xr:uid="{00000000-0005-0000-0000-0000B2000000}"/>
    <cellStyle name="Moneda 2 3 5 3" xfId="116" xr:uid="{00000000-0005-0000-0000-0000B3000000}"/>
    <cellStyle name="Moneda 2 3 5 3 2" xfId="262" xr:uid="{00000000-0005-0000-0000-0000B4000000}"/>
    <cellStyle name="Moneda 2 3 5 4" xfId="208" xr:uid="{00000000-0005-0000-0000-0000B5000000}"/>
    <cellStyle name="Moneda 2 3 6" xfId="64" xr:uid="{00000000-0005-0000-0000-0000B6000000}"/>
    <cellStyle name="Moneda 2 3 6 2" xfId="65" xr:uid="{00000000-0005-0000-0000-0000B7000000}"/>
    <cellStyle name="Moneda 2 3 6 2 2" xfId="117" xr:uid="{00000000-0005-0000-0000-0000B8000000}"/>
    <cellStyle name="Moneda 2 3 6 2 2 2" xfId="263" xr:uid="{00000000-0005-0000-0000-0000B9000000}"/>
    <cellStyle name="Moneda 2 3 6 2 3" xfId="211" xr:uid="{00000000-0005-0000-0000-0000BA000000}"/>
    <cellStyle name="Moneda 2 3 6 3" xfId="118" xr:uid="{00000000-0005-0000-0000-0000BB000000}"/>
    <cellStyle name="Moneda 2 3 6 3 2" xfId="264" xr:uid="{00000000-0005-0000-0000-0000BC000000}"/>
    <cellStyle name="Moneda 2 3 6 4" xfId="210" xr:uid="{00000000-0005-0000-0000-0000BD000000}"/>
    <cellStyle name="Moneda 2 3 7" xfId="66" xr:uid="{00000000-0005-0000-0000-0000BE000000}"/>
    <cellStyle name="Moneda 2 3 7 2" xfId="67" xr:uid="{00000000-0005-0000-0000-0000BF000000}"/>
    <cellStyle name="Moneda 2 3 7 2 2" xfId="119" xr:uid="{00000000-0005-0000-0000-0000C0000000}"/>
    <cellStyle name="Moneda 2 3 7 2 2 2" xfId="265" xr:uid="{00000000-0005-0000-0000-0000C1000000}"/>
    <cellStyle name="Moneda 2 3 7 2 3" xfId="213" xr:uid="{00000000-0005-0000-0000-0000C2000000}"/>
    <cellStyle name="Moneda 2 3 7 3" xfId="120" xr:uid="{00000000-0005-0000-0000-0000C3000000}"/>
    <cellStyle name="Moneda 2 3 7 3 2" xfId="266" xr:uid="{00000000-0005-0000-0000-0000C4000000}"/>
    <cellStyle name="Moneda 2 3 7 4" xfId="212" xr:uid="{00000000-0005-0000-0000-0000C5000000}"/>
    <cellStyle name="Moneda 2 3 8" xfId="68" xr:uid="{00000000-0005-0000-0000-0000C6000000}"/>
    <cellStyle name="Moneda 2 3 8 2" xfId="121" xr:uid="{00000000-0005-0000-0000-0000C7000000}"/>
    <cellStyle name="Moneda 2 3 8 2 2" xfId="267" xr:uid="{00000000-0005-0000-0000-0000C8000000}"/>
    <cellStyle name="Moneda 2 3 8 3" xfId="214" xr:uid="{00000000-0005-0000-0000-0000C9000000}"/>
    <cellStyle name="Moneda 2 3 9" xfId="122" xr:uid="{00000000-0005-0000-0000-0000CA000000}"/>
    <cellStyle name="Moneda 2 3 9 2" xfId="268" xr:uid="{00000000-0005-0000-0000-0000CB000000}"/>
    <cellStyle name="Moneda 2 4" xfId="157" xr:uid="{00000000-0005-0000-0000-0000CC000000}"/>
    <cellStyle name="Moneda 20" xfId="142" xr:uid="{00000000-0005-0000-0000-0000CD000000}"/>
    <cellStyle name="Moneda 20 2" xfId="287" xr:uid="{00000000-0005-0000-0000-0000CE000000}"/>
    <cellStyle name="Moneda 21" xfId="149" xr:uid="{00000000-0005-0000-0000-0000CF000000}"/>
    <cellStyle name="Moneda 21 2" xfId="294" xr:uid="{00000000-0005-0000-0000-0000D0000000}"/>
    <cellStyle name="Moneda 22" xfId="172" xr:uid="{00000000-0005-0000-0000-0000D1000000}"/>
    <cellStyle name="Moneda 23" xfId="293" xr:uid="{00000000-0005-0000-0000-0000D2000000}"/>
    <cellStyle name="Moneda 24" xfId="289" xr:uid="{00000000-0005-0000-0000-0000D3000000}"/>
    <cellStyle name="Moneda 3" xfId="12" xr:uid="{00000000-0005-0000-0000-00000D000000}"/>
    <cellStyle name="Moneda 3 2" xfId="29" xr:uid="{00000000-0005-0000-0000-0000D5000000}"/>
    <cellStyle name="Moneda 3 2 2" xfId="33" xr:uid="{00000000-0005-0000-0000-0000D6000000}"/>
    <cellStyle name="Moneda 3 2 2 2" xfId="69" xr:uid="{00000000-0005-0000-0000-0000D7000000}"/>
    <cellStyle name="Moneda 3 2 2 2 2" xfId="70" xr:uid="{00000000-0005-0000-0000-0000D8000000}"/>
    <cellStyle name="Moneda 3 2 2 2 2 2" xfId="123" xr:uid="{00000000-0005-0000-0000-0000D9000000}"/>
    <cellStyle name="Moneda 3 2 2 2 2 2 2" xfId="269" xr:uid="{00000000-0005-0000-0000-0000DA000000}"/>
    <cellStyle name="Moneda 3 2 2 2 2 3" xfId="216" xr:uid="{00000000-0005-0000-0000-0000DB000000}"/>
    <cellStyle name="Moneda 3 2 2 2 3" xfId="124" xr:uid="{00000000-0005-0000-0000-0000DC000000}"/>
    <cellStyle name="Moneda 3 2 2 2 3 2" xfId="270" xr:uid="{00000000-0005-0000-0000-0000DD000000}"/>
    <cellStyle name="Moneda 3 2 2 2 4" xfId="215" xr:uid="{00000000-0005-0000-0000-0000DE000000}"/>
    <cellStyle name="Moneda 3 2 2 3" xfId="71" xr:uid="{00000000-0005-0000-0000-0000DF000000}"/>
    <cellStyle name="Moneda 3 2 2 3 2" xfId="72" xr:uid="{00000000-0005-0000-0000-0000E0000000}"/>
    <cellStyle name="Moneda 3 2 2 3 2 2" xfId="125" xr:uid="{00000000-0005-0000-0000-0000E1000000}"/>
    <cellStyle name="Moneda 3 2 2 3 2 2 2" xfId="271" xr:uid="{00000000-0005-0000-0000-0000E2000000}"/>
    <cellStyle name="Moneda 3 2 2 3 2 3" xfId="218" xr:uid="{00000000-0005-0000-0000-0000E3000000}"/>
    <cellStyle name="Moneda 3 2 2 3 3" xfId="126" xr:uid="{00000000-0005-0000-0000-0000E4000000}"/>
    <cellStyle name="Moneda 3 2 2 3 3 2" xfId="272" xr:uid="{00000000-0005-0000-0000-0000E5000000}"/>
    <cellStyle name="Moneda 3 2 2 3 4" xfId="217" xr:uid="{00000000-0005-0000-0000-0000E6000000}"/>
    <cellStyle name="Moneda 3 2 2 4" xfId="73" xr:uid="{00000000-0005-0000-0000-0000E7000000}"/>
    <cellStyle name="Moneda 3 2 2 4 2" xfId="74" xr:uid="{00000000-0005-0000-0000-0000E8000000}"/>
    <cellStyle name="Moneda 3 2 2 4 2 2" xfId="127" xr:uid="{00000000-0005-0000-0000-0000E9000000}"/>
    <cellStyle name="Moneda 3 2 2 4 2 2 2" xfId="273" xr:uid="{00000000-0005-0000-0000-0000EA000000}"/>
    <cellStyle name="Moneda 3 2 2 4 2 3" xfId="220" xr:uid="{00000000-0005-0000-0000-0000EB000000}"/>
    <cellStyle name="Moneda 3 2 2 4 3" xfId="128" xr:uid="{00000000-0005-0000-0000-0000EC000000}"/>
    <cellStyle name="Moneda 3 2 2 4 3 2" xfId="274" xr:uid="{00000000-0005-0000-0000-0000ED000000}"/>
    <cellStyle name="Moneda 3 2 2 4 4" xfId="219" xr:uid="{00000000-0005-0000-0000-0000EE000000}"/>
    <cellStyle name="Moneda 3 2 2 5" xfId="75" xr:uid="{00000000-0005-0000-0000-0000EF000000}"/>
    <cellStyle name="Moneda 3 2 2 5 2" xfId="129" xr:uid="{00000000-0005-0000-0000-0000F0000000}"/>
    <cellStyle name="Moneda 3 2 2 5 2 2" xfId="275" xr:uid="{00000000-0005-0000-0000-0000F1000000}"/>
    <cellStyle name="Moneda 3 2 2 5 3" xfId="221" xr:uid="{00000000-0005-0000-0000-0000F2000000}"/>
    <cellStyle name="Moneda 3 2 2 6" xfId="130" xr:uid="{00000000-0005-0000-0000-0000F3000000}"/>
    <cellStyle name="Moneda 3 2 2 6 2" xfId="276" xr:uid="{00000000-0005-0000-0000-0000F4000000}"/>
    <cellStyle name="Moneda 3 2 2 7" xfId="179" xr:uid="{00000000-0005-0000-0000-0000F5000000}"/>
    <cellStyle name="Moneda 3 2 3" xfId="76" xr:uid="{00000000-0005-0000-0000-0000F6000000}"/>
    <cellStyle name="Moneda 3 2 3 2" xfId="77" xr:uid="{00000000-0005-0000-0000-0000F7000000}"/>
    <cellStyle name="Moneda 3 2 3 2 2" xfId="131" xr:uid="{00000000-0005-0000-0000-0000F8000000}"/>
    <cellStyle name="Moneda 3 2 3 2 2 2" xfId="277" xr:uid="{00000000-0005-0000-0000-0000F9000000}"/>
    <cellStyle name="Moneda 3 2 3 2 3" xfId="223" xr:uid="{00000000-0005-0000-0000-0000FA000000}"/>
    <cellStyle name="Moneda 3 2 3 3" xfId="132" xr:uid="{00000000-0005-0000-0000-0000FB000000}"/>
    <cellStyle name="Moneda 3 2 3 3 2" xfId="278" xr:uid="{00000000-0005-0000-0000-0000FC000000}"/>
    <cellStyle name="Moneda 3 2 3 4" xfId="222" xr:uid="{00000000-0005-0000-0000-0000FD000000}"/>
    <cellStyle name="Moneda 3 2 4" xfId="78" xr:uid="{00000000-0005-0000-0000-0000FE000000}"/>
    <cellStyle name="Moneda 3 2 4 2" xfId="79" xr:uid="{00000000-0005-0000-0000-0000FF000000}"/>
    <cellStyle name="Moneda 3 2 4 2 2" xfId="133" xr:uid="{00000000-0005-0000-0000-000000010000}"/>
    <cellStyle name="Moneda 3 2 4 2 2 2" xfId="279" xr:uid="{00000000-0005-0000-0000-000001010000}"/>
    <cellStyle name="Moneda 3 2 4 2 3" xfId="225" xr:uid="{00000000-0005-0000-0000-000002010000}"/>
    <cellStyle name="Moneda 3 2 4 3" xfId="134" xr:uid="{00000000-0005-0000-0000-000003010000}"/>
    <cellStyle name="Moneda 3 2 4 3 2" xfId="280" xr:uid="{00000000-0005-0000-0000-000004010000}"/>
    <cellStyle name="Moneda 3 2 4 4" xfId="224" xr:uid="{00000000-0005-0000-0000-000005010000}"/>
    <cellStyle name="Moneda 3 2 5" xfId="80" xr:uid="{00000000-0005-0000-0000-000006010000}"/>
    <cellStyle name="Moneda 3 2 5 2" xfId="81" xr:uid="{00000000-0005-0000-0000-000007010000}"/>
    <cellStyle name="Moneda 3 2 5 2 2" xfId="135" xr:uid="{00000000-0005-0000-0000-000008010000}"/>
    <cellStyle name="Moneda 3 2 5 2 2 2" xfId="281" xr:uid="{00000000-0005-0000-0000-000009010000}"/>
    <cellStyle name="Moneda 3 2 5 2 3" xfId="227" xr:uid="{00000000-0005-0000-0000-00000A010000}"/>
    <cellStyle name="Moneda 3 2 5 3" xfId="136" xr:uid="{00000000-0005-0000-0000-00000B010000}"/>
    <cellStyle name="Moneda 3 2 5 3 2" xfId="282" xr:uid="{00000000-0005-0000-0000-00000C010000}"/>
    <cellStyle name="Moneda 3 2 5 4" xfId="226" xr:uid="{00000000-0005-0000-0000-00000D010000}"/>
    <cellStyle name="Moneda 3 2 6" xfId="82" xr:uid="{00000000-0005-0000-0000-00000E010000}"/>
    <cellStyle name="Moneda 3 2 6 2" xfId="137" xr:uid="{00000000-0005-0000-0000-00000F010000}"/>
    <cellStyle name="Moneda 3 2 6 2 2" xfId="283" xr:uid="{00000000-0005-0000-0000-000010010000}"/>
    <cellStyle name="Moneda 3 2 6 3" xfId="228" xr:uid="{00000000-0005-0000-0000-000011010000}"/>
    <cellStyle name="Moneda 3 2 7" xfId="138" xr:uid="{00000000-0005-0000-0000-000012010000}"/>
    <cellStyle name="Moneda 3 2 7 2" xfId="284" xr:uid="{00000000-0005-0000-0000-000013010000}"/>
    <cellStyle name="Moneda 3 2 8" xfId="168" xr:uid="{00000000-0005-0000-0000-000014010000}"/>
    <cellStyle name="Moneda 3 2 9" xfId="175" xr:uid="{00000000-0005-0000-0000-000015010000}"/>
    <cellStyle name="Moneda 3 3" xfId="163" xr:uid="{00000000-0005-0000-0000-000016010000}"/>
    <cellStyle name="Moneda 3 3 2" xfId="302" xr:uid="{00000000-0005-0000-0000-000017010000}"/>
    <cellStyle name="Moneda 3 4" xfId="147" xr:uid="{00000000-0005-0000-0000-000018010000}"/>
    <cellStyle name="Moneda 3 4 2" xfId="292" xr:uid="{00000000-0005-0000-0000-000019010000}"/>
    <cellStyle name="Moneda 3 5" xfId="27" xr:uid="{00000000-0005-0000-0000-0000D4000000}"/>
    <cellStyle name="Moneda 4" xfId="13" xr:uid="{00000000-0005-0000-0000-00000E000000}"/>
    <cellStyle name="Moneda 5" xfId="148" xr:uid="{00000000-0005-0000-0000-00001B010000}"/>
    <cellStyle name="Moneda 6" xfId="153" xr:uid="{00000000-0005-0000-0000-00001C010000}"/>
    <cellStyle name="Moneda 6 2" xfId="298" xr:uid="{00000000-0005-0000-0000-00001D010000}"/>
    <cellStyle name="Moneda 7" xfId="145" xr:uid="{00000000-0005-0000-0000-00001E010000}"/>
    <cellStyle name="Moneda 7 2" xfId="290" xr:uid="{00000000-0005-0000-0000-00001F010000}"/>
    <cellStyle name="Moneda 8" xfId="141" xr:uid="{00000000-0005-0000-0000-000020010000}"/>
    <cellStyle name="Moneda 8 2" xfId="286" xr:uid="{00000000-0005-0000-0000-000021010000}"/>
    <cellStyle name="Moneda 9" xfId="165" xr:uid="{00000000-0005-0000-0000-000022010000}"/>
    <cellStyle name="Moneda 9 2" xfId="304" xr:uid="{00000000-0005-0000-0000-000023010000}"/>
    <cellStyle name="Normal" xfId="0" builtinId="0"/>
    <cellStyle name="Normal 2" xfId="14" xr:uid="{00000000-0005-0000-0000-000010000000}"/>
    <cellStyle name="Normal 2 10" xfId="15" xr:uid="{00000000-0005-0000-0000-000011000000}"/>
    <cellStyle name="Normal 2 2" xfId="160" xr:uid="{00000000-0005-0000-0000-000027010000}"/>
    <cellStyle name="Normal 2 3" xfId="156" xr:uid="{00000000-0005-0000-0000-000028010000}"/>
    <cellStyle name="Normal 3" xfId="16" xr:uid="{00000000-0005-0000-0000-000012000000}"/>
    <cellStyle name="Normal 3 2" xfId="17" xr:uid="{00000000-0005-0000-0000-000013000000}"/>
    <cellStyle name="Normal 3 2 2" xfId="167" xr:uid="{00000000-0005-0000-0000-00002B010000}"/>
    <cellStyle name="Normal 4 2" xfId="18" xr:uid="{00000000-0005-0000-0000-000014000000}"/>
    <cellStyle name="Porcentaje" xfId="309" builtinId="5"/>
    <cellStyle name="Porcentaje 2" xfId="21" xr:uid="{00000000-0005-0000-0000-000016000000}"/>
    <cellStyle name="Porcentaje 3" xfId="22" xr:uid="{00000000-0005-0000-0000-000017000000}"/>
    <cellStyle name="Porcentaje 3 2" xfId="140" xr:uid="{00000000-0005-0000-0000-000030010000}"/>
    <cellStyle name="Porcentaje 4" xfId="23" xr:uid="{00000000-0005-0000-0000-000018000000}"/>
    <cellStyle name="Porcentual 2" xfId="19" xr:uid="{00000000-0005-0000-0000-000019000000}"/>
    <cellStyle name="Porcentual 2 2" xfId="20" xr:uid="{00000000-0005-0000-0000-00001A000000}"/>
  </cellStyles>
  <dxfs count="0"/>
  <tableStyles count="0" defaultTableStyle="TableStyleMedium9" defaultPivotStyle="PivotStyleLight16"/>
  <colors>
    <mruColors>
      <color rgb="FF75DBFF"/>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241514</xdr:colOff>
      <xdr:row>1</xdr:row>
      <xdr:rowOff>114300</xdr:rowOff>
    </xdr:from>
    <xdr:to>
      <xdr:col>6</xdr:col>
      <xdr:colOff>645762</xdr:colOff>
      <xdr:row>3</xdr:row>
      <xdr:rowOff>301987</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260" y="517902"/>
          <a:ext cx="5166748" cy="994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747714</xdr:colOff>
      <xdr:row>0</xdr:row>
      <xdr:rowOff>109537</xdr:rowOff>
    </xdr:from>
    <xdr:to>
      <xdr:col>4</xdr:col>
      <xdr:colOff>303069</xdr:colOff>
      <xdr:row>2</xdr:row>
      <xdr:rowOff>79369</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714" y="109537"/>
          <a:ext cx="2672628" cy="12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200026</xdr:colOff>
      <xdr:row>0</xdr:row>
      <xdr:rowOff>157163</xdr:rowOff>
    </xdr:from>
    <xdr:to>
      <xdr:col>2</xdr:col>
      <xdr:colOff>702468</xdr:colOff>
      <xdr:row>2</xdr:row>
      <xdr:rowOff>180279</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6" y="157163"/>
          <a:ext cx="1728786" cy="582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224117</xdr:colOff>
      <xdr:row>0</xdr:row>
      <xdr:rowOff>120742</xdr:rowOff>
    </xdr:from>
    <xdr:to>
      <xdr:col>3</xdr:col>
      <xdr:colOff>582706</xdr:colOff>
      <xdr:row>2</xdr:row>
      <xdr:rowOff>280146</xdr:rowOff>
    </xdr:to>
    <xdr:pic>
      <xdr:nvPicPr>
        <xdr:cNvPr id="3" name="Imagen 21" descr="logo 3">
          <a:extLst>
            <a:ext uri="{FF2B5EF4-FFF2-40B4-BE49-F238E27FC236}">
              <a16:creationId xmlns:a16="http://schemas.microsoft.com/office/drawing/2014/main" id="{4D59CD57-3C3E-4F50-ABBE-BFBCB1C78F7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140"/>
        <a:stretch/>
      </xdr:blipFill>
      <xdr:spPr bwMode="auto">
        <a:xfrm>
          <a:off x="224117" y="120742"/>
          <a:ext cx="4728883" cy="1369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2"/>
  <sheetViews>
    <sheetView zoomScale="42" zoomScaleNormal="42" zoomScaleSheetLayoutView="70" workbookViewId="0">
      <selection activeCell="O12" sqref="O12:T12"/>
    </sheetView>
  </sheetViews>
  <sheetFormatPr baseColWidth="10" defaultRowHeight="15" x14ac:dyDescent="0.25"/>
  <cols>
    <col min="1" max="1" width="6.28515625" style="1" customWidth="1"/>
    <col min="2" max="2" width="8.42578125" style="1" customWidth="1"/>
    <col min="3" max="3" width="20.85546875" style="1" customWidth="1"/>
    <col min="4" max="4" width="8.140625" style="1" customWidth="1"/>
    <col min="5" max="5" width="27.140625" style="1" customWidth="1"/>
    <col min="6" max="6" width="6.85546875" style="1" customWidth="1"/>
    <col min="7" max="7" width="16" style="1" customWidth="1"/>
    <col min="8" max="8" width="8.7109375" style="1" customWidth="1"/>
    <col min="9" max="9" width="7.28515625" style="1" customWidth="1"/>
    <col min="10" max="10" width="8.5703125" style="16" customWidth="1"/>
    <col min="11" max="11" width="13.5703125" style="23" hidden="1" customWidth="1"/>
    <col min="12" max="12" width="9.5703125" style="22" hidden="1" customWidth="1"/>
    <col min="13" max="13" width="12.7109375" style="16" hidden="1" customWidth="1"/>
    <col min="14" max="14" width="12" style="23" customWidth="1"/>
    <col min="15" max="15" width="11.5703125" style="23" customWidth="1"/>
    <col min="16" max="16" width="12.7109375" style="22" hidden="1" customWidth="1"/>
    <col min="17" max="17" width="14.28515625" style="22" hidden="1" customWidth="1"/>
    <col min="18" max="18" width="12.7109375" style="22" hidden="1" customWidth="1"/>
    <col min="19" max="19" width="10.42578125" style="22" customWidth="1"/>
    <col min="20" max="20" width="10.42578125" style="23" customWidth="1"/>
    <col min="21" max="21" width="12.7109375" style="23" hidden="1" customWidth="1"/>
    <col min="22" max="24" width="12.7109375" style="22" hidden="1" customWidth="1"/>
    <col min="25" max="25" width="10.85546875" style="22" customWidth="1"/>
    <col min="26" max="26" width="10.85546875" style="23" customWidth="1"/>
    <col min="27" max="27" width="12.7109375" style="23" hidden="1" customWidth="1"/>
    <col min="28" max="30" width="12.7109375" style="22" hidden="1" customWidth="1"/>
    <col min="31" max="31" width="14.85546875" style="22" customWidth="1"/>
    <col min="32" max="32" width="12" style="23" customWidth="1"/>
    <col min="33" max="33" width="10.140625" style="23" customWidth="1"/>
    <col min="34" max="38" width="12.7109375" style="23" hidden="1" customWidth="1"/>
    <col min="39" max="39" width="12.85546875" style="1" customWidth="1"/>
    <col min="40" max="40" width="16.5703125" style="1" hidden="1" customWidth="1"/>
    <col min="41" max="41" width="12.85546875" style="1" hidden="1" customWidth="1"/>
    <col min="42" max="42" width="14.28515625" style="1" hidden="1" customWidth="1"/>
    <col min="43" max="43" width="14.5703125" style="1" customWidth="1"/>
    <col min="44" max="44" width="14" style="1" customWidth="1"/>
    <col min="45" max="45" width="57.140625" style="1" customWidth="1"/>
    <col min="46" max="46" width="15" style="1" customWidth="1"/>
    <col min="47" max="47" width="36" style="1" customWidth="1"/>
    <col min="48" max="48" width="29" style="1" customWidth="1"/>
    <col min="49" max="49" width="21.140625" style="1" customWidth="1"/>
    <col min="50" max="50" width="11.42578125" style="1"/>
    <col min="51" max="51" width="56.5703125" style="1" customWidth="1"/>
    <col min="52" max="16384" width="11.42578125" style="1"/>
  </cols>
  <sheetData>
    <row r="1" spans="1:51" ht="31.5" customHeight="1" thickBot="1" x14ac:dyDescent="0.3">
      <c r="B1" s="4"/>
      <c r="C1" s="4"/>
      <c r="D1" s="4"/>
      <c r="E1" s="4"/>
      <c r="F1" s="4"/>
      <c r="G1" s="4"/>
      <c r="H1" s="4"/>
      <c r="I1" s="4"/>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4"/>
      <c r="AN1" s="4"/>
      <c r="AO1" s="4"/>
      <c r="AP1" s="4"/>
      <c r="AQ1" s="4"/>
      <c r="AR1" s="4"/>
      <c r="AS1" s="4"/>
      <c r="AT1" s="4"/>
      <c r="AU1" s="4"/>
      <c r="AV1" s="4"/>
      <c r="AW1" s="4"/>
    </row>
    <row r="2" spans="1:51" s="35" customFormat="1" ht="31.5" customHeight="1" x14ac:dyDescent="0.5">
      <c r="A2" s="375"/>
      <c r="B2" s="376"/>
      <c r="C2" s="376"/>
      <c r="D2" s="376"/>
      <c r="E2" s="376"/>
      <c r="F2" s="376"/>
      <c r="G2" s="377"/>
      <c r="H2" s="356" t="s">
        <v>140</v>
      </c>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8"/>
    </row>
    <row r="3" spans="1:51" s="35" customFormat="1" ht="31.5" customHeight="1" x14ac:dyDescent="0.5">
      <c r="A3" s="378"/>
      <c r="B3" s="379"/>
      <c r="C3" s="379"/>
      <c r="D3" s="379"/>
      <c r="E3" s="379"/>
      <c r="F3" s="379"/>
      <c r="G3" s="380"/>
      <c r="H3" s="384" t="s">
        <v>135</v>
      </c>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6"/>
    </row>
    <row r="4" spans="1:51" s="34" customFormat="1" ht="31.5" customHeight="1" thickBot="1" x14ac:dyDescent="0.45">
      <c r="A4" s="381"/>
      <c r="B4" s="382"/>
      <c r="C4" s="382"/>
      <c r="D4" s="382"/>
      <c r="E4" s="382"/>
      <c r="F4" s="382"/>
      <c r="G4" s="383"/>
      <c r="H4" s="365" t="s">
        <v>128</v>
      </c>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7"/>
      <c r="AM4" s="365" t="s">
        <v>129</v>
      </c>
      <c r="AN4" s="366"/>
      <c r="AO4" s="366"/>
      <c r="AP4" s="366"/>
      <c r="AQ4" s="366"/>
      <c r="AR4" s="366"/>
      <c r="AS4" s="366"/>
      <c r="AT4" s="366"/>
      <c r="AU4" s="366"/>
      <c r="AV4" s="366"/>
      <c r="AW4" s="368"/>
    </row>
    <row r="5" spans="1:51" ht="31.5" customHeight="1" x14ac:dyDescent="0.25">
      <c r="A5" s="369" t="s">
        <v>0</v>
      </c>
      <c r="B5" s="370"/>
      <c r="C5" s="370"/>
      <c r="D5" s="370"/>
      <c r="E5" s="370"/>
      <c r="F5" s="370"/>
      <c r="G5" s="370"/>
      <c r="H5" s="370"/>
      <c r="I5" s="370"/>
      <c r="J5" s="370"/>
      <c r="K5" s="370"/>
      <c r="L5" s="370"/>
      <c r="M5" s="370"/>
      <c r="N5" s="370"/>
      <c r="O5" s="370"/>
      <c r="P5" s="370"/>
      <c r="Q5" s="370"/>
      <c r="R5" s="371"/>
      <c r="S5" s="359" t="s">
        <v>141</v>
      </c>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1"/>
    </row>
    <row r="6" spans="1:51" ht="31.5" customHeight="1" x14ac:dyDescent="0.25">
      <c r="A6" s="372" t="s">
        <v>2</v>
      </c>
      <c r="B6" s="373"/>
      <c r="C6" s="373"/>
      <c r="D6" s="373"/>
      <c r="E6" s="373"/>
      <c r="F6" s="373"/>
      <c r="G6" s="373"/>
      <c r="H6" s="373"/>
      <c r="I6" s="373"/>
      <c r="J6" s="373"/>
      <c r="K6" s="373"/>
      <c r="L6" s="373"/>
      <c r="M6" s="373"/>
      <c r="N6" s="373"/>
      <c r="O6" s="373"/>
      <c r="P6" s="373"/>
      <c r="Q6" s="373"/>
      <c r="R6" s="374"/>
      <c r="S6" s="362" t="s">
        <v>142</v>
      </c>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4"/>
    </row>
    <row r="7" spans="1:51" ht="31.5" customHeight="1" x14ac:dyDescent="0.25">
      <c r="A7" s="354" t="s">
        <v>3</v>
      </c>
      <c r="B7" s="355"/>
      <c r="C7" s="355"/>
      <c r="D7" s="355"/>
      <c r="E7" s="355"/>
      <c r="F7" s="355"/>
      <c r="G7" s="355"/>
      <c r="H7" s="355"/>
      <c r="I7" s="355"/>
      <c r="J7" s="355"/>
      <c r="K7" s="355"/>
      <c r="L7" s="355"/>
      <c r="M7" s="355"/>
      <c r="N7" s="355"/>
      <c r="O7" s="355"/>
      <c r="P7" s="355"/>
      <c r="Q7" s="355"/>
      <c r="R7" s="355"/>
      <c r="S7" s="362" t="s">
        <v>349</v>
      </c>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4"/>
    </row>
    <row r="8" spans="1:51" ht="31.5" customHeight="1" x14ac:dyDescent="0.25">
      <c r="A8" s="354" t="s">
        <v>1</v>
      </c>
      <c r="B8" s="355"/>
      <c r="C8" s="355"/>
      <c r="D8" s="355"/>
      <c r="E8" s="355"/>
      <c r="F8" s="355"/>
      <c r="G8" s="355"/>
      <c r="H8" s="355"/>
      <c r="I8" s="355"/>
      <c r="J8" s="355"/>
      <c r="K8" s="355"/>
      <c r="L8" s="355"/>
      <c r="M8" s="355"/>
      <c r="N8" s="355"/>
      <c r="O8" s="355"/>
      <c r="P8" s="355"/>
      <c r="Q8" s="355"/>
      <c r="R8" s="355"/>
      <c r="S8" s="362" t="s">
        <v>350</v>
      </c>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4"/>
    </row>
    <row r="9" spans="1:51" ht="31.5" customHeight="1" thickBot="1" x14ac:dyDescent="0.3">
      <c r="A9" s="389"/>
      <c r="B9" s="390"/>
      <c r="C9" s="390"/>
      <c r="D9" s="390"/>
      <c r="E9" s="390"/>
      <c r="F9" s="390"/>
      <c r="G9" s="390"/>
      <c r="H9" s="390"/>
      <c r="I9" s="390"/>
      <c r="J9" s="390"/>
      <c r="K9" s="390"/>
      <c r="L9" s="390"/>
      <c r="M9" s="390"/>
      <c r="N9" s="390"/>
      <c r="O9" s="390"/>
      <c r="P9" s="390"/>
      <c r="Q9" s="390"/>
      <c r="R9" s="25"/>
      <c r="S9" s="25"/>
      <c r="T9" s="25"/>
      <c r="U9" s="25"/>
      <c r="V9" s="25"/>
      <c r="W9" s="25"/>
      <c r="X9" s="25"/>
      <c r="Y9" s="25"/>
      <c r="Z9" s="25"/>
      <c r="AA9" s="25"/>
      <c r="AB9" s="25"/>
      <c r="AC9" s="25"/>
      <c r="AD9" s="25"/>
      <c r="AE9" s="25"/>
      <c r="AF9" s="25"/>
      <c r="AG9" s="25"/>
      <c r="AH9" s="25"/>
      <c r="AI9" s="25"/>
      <c r="AJ9" s="25"/>
      <c r="AK9" s="25"/>
      <c r="AL9" s="25"/>
      <c r="AM9" s="26"/>
      <c r="AN9" s="26"/>
      <c r="AO9" s="26"/>
      <c r="AP9" s="26"/>
      <c r="AQ9" s="26"/>
      <c r="AR9" s="26"/>
      <c r="AS9" s="26"/>
      <c r="AT9" s="26"/>
      <c r="AU9" s="26"/>
      <c r="AV9" s="26"/>
      <c r="AW9" s="27"/>
    </row>
    <row r="10" spans="1:51" s="2" customFormat="1" ht="40.5" customHeight="1" x14ac:dyDescent="0.25">
      <c r="A10" s="393" t="s">
        <v>117</v>
      </c>
      <c r="B10" s="353"/>
      <c r="C10" s="353"/>
      <c r="D10" s="353" t="s">
        <v>85</v>
      </c>
      <c r="E10" s="353"/>
      <c r="F10" s="353" t="s">
        <v>87</v>
      </c>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t="s">
        <v>95</v>
      </c>
      <c r="AR10" s="353" t="s">
        <v>96</v>
      </c>
      <c r="AS10" s="345" t="s">
        <v>97</v>
      </c>
      <c r="AT10" s="345" t="s">
        <v>98</v>
      </c>
      <c r="AU10" s="345" t="s">
        <v>99</v>
      </c>
      <c r="AV10" s="345" t="s">
        <v>100</v>
      </c>
      <c r="AW10" s="348" t="s">
        <v>101</v>
      </c>
    </row>
    <row r="11" spans="1:51" s="3" customFormat="1" ht="45.75" customHeight="1" x14ac:dyDescent="0.2">
      <c r="A11" s="391" t="s">
        <v>116</v>
      </c>
      <c r="B11" s="394" t="s">
        <v>84</v>
      </c>
      <c r="C11" s="351" t="s">
        <v>118</v>
      </c>
      <c r="D11" s="351" t="s">
        <v>69</v>
      </c>
      <c r="E11" s="351" t="s">
        <v>86</v>
      </c>
      <c r="F11" s="351" t="s">
        <v>88</v>
      </c>
      <c r="G11" s="351" t="s">
        <v>89</v>
      </c>
      <c r="H11" s="351" t="s">
        <v>90</v>
      </c>
      <c r="I11" s="351" t="s">
        <v>91</v>
      </c>
      <c r="J11" s="351" t="s">
        <v>92</v>
      </c>
      <c r="K11" s="342" t="s">
        <v>93</v>
      </c>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4"/>
      <c r="AM11" s="341" t="s">
        <v>94</v>
      </c>
      <c r="AN11" s="341"/>
      <c r="AO11" s="341"/>
      <c r="AP11" s="341"/>
      <c r="AQ11" s="351"/>
      <c r="AR11" s="351"/>
      <c r="AS11" s="346"/>
      <c r="AT11" s="346"/>
      <c r="AU11" s="346"/>
      <c r="AV11" s="346"/>
      <c r="AW11" s="349"/>
    </row>
    <row r="12" spans="1:51" s="3" customFormat="1" ht="51" customHeight="1" x14ac:dyDescent="0.2">
      <c r="A12" s="391"/>
      <c r="B12" s="394"/>
      <c r="C12" s="351"/>
      <c r="D12" s="351"/>
      <c r="E12" s="351"/>
      <c r="F12" s="351"/>
      <c r="G12" s="351"/>
      <c r="H12" s="351"/>
      <c r="I12" s="351"/>
      <c r="J12" s="351"/>
      <c r="K12" s="342">
        <v>2016</v>
      </c>
      <c r="L12" s="343"/>
      <c r="M12" s="343"/>
      <c r="N12" s="344"/>
      <c r="O12" s="342">
        <v>2017</v>
      </c>
      <c r="P12" s="343"/>
      <c r="Q12" s="343"/>
      <c r="R12" s="343"/>
      <c r="S12" s="343"/>
      <c r="T12" s="344"/>
      <c r="U12" s="342">
        <v>2018</v>
      </c>
      <c r="V12" s="343"/>
      <c r="W12" s="343"/>
      <c r="X12" s="343"/>
      <c r="Y12" s="343"/>
      <c r="Z12" s="344"/>
      <c r="AA12" s="342">
        <v>2019</v>
      </c>
      <c r="AB12" s="343"/>
      <c r="AC12" s="343"/>
      <c r="AD12" s="343"/>
      <c r="AE12" s="343"/>
      <c r="AF12" s="344"/>
      <c r="AG12" s="342">
        <v>2020</v>
      </c>
      <c r="AH12" s="343"/>
      <c r="AI12" s="343"/>
      <c r="AJ12" s="343"/>
      <c r="AK12" s="343"/>
      <c r="AL12" s="344"/>
      <c r="AM12" s="351" t="s">
        <v>4</v>
      </c>
      <c r="AN12" s="351" t="s">
        <v>5</v>
      </c>
      <c r="AO12" s="351" t="s">
        <v>6</v>
      </c>
      <c r="AP12" s="351" t="s">
        <v>7</v>
      </c>
      <c r="AQ12" s="351"/>
      <c r="AR12" s="351"/>
      <c r="AS12" s="346"/>
      <c r="AT12" s="346"/>
      <c r="AU12" s="346"/>
      <c r="AV12" s="346"/>
      <c r="AW12" s="349"/>
    </row>
    <row r="13" spans="1:51" s="3" customFormat="1" ht="69.75" customHeight="1" thickBot="1" x14ac:dyDescent="0.25">
      <c r="A13" s="392"/>
      <c r="B13" s="395"/>
      <c r="C13" s="352"/>
      <c r="D13" s="352"/>
      <c r="E13" s="352"/>
      <c r="F13" s="352"/>
      <c r="G13" s="352"/>
      <c r="H13" s="352"/>
      <c r="I13" s="352"/>
      <c r="J13" s="352"/>
      <c r="K13" s="36" t="s">
        <v>119</v>
      </c>
      <c r="L13" s="36" t="s">
        <v>123</v>
      </c>
      <c r="M13" s="36" t="s">
        <v>127</v>
      </c>
      <c r="N13" s="36" t="s">
        <v>31</v>
      </c>
      <c r="O13" s="36" t="s">
        <v>122</v>
      </c>
      <c r="P13" s="36" t="s">
        <v>125</v>
      </c>
      <c r="Q13" s="36" t="s">
        <v>126</v>
      </c>
      <c r="R13" s="36" t="s">
        <v>123</v>
      </c>
      <c r="S13" s="36" t="s">
        <v>127</v>
      </c>
      <c r="T13" s="36" t="s">
        <v>31</v>
      </c>
      <c r="U13" s="36" t="s">
        <v>122</v>
      </c>
      <c r="V13" s="36" t="s">
        <v>125</v>
      </c>
      <c r="W13" s="36" t="s">
        <v>126</v>
      </c>
      <c r="X13" s="36" t="s">
        <v>123</v>
      </c>
      <c r="Y13" s="36" t="s">
        <v>127</v>
      </c>
      <c r="Z13" s="36" t="s">
        <v>31</v>
      </c>
      <c r="AA13" s="36" t="s">
        <v>122</v>
      </c>
      <c r="AB13" s="36" t="s">
        <v>125</v>
      </c>
      <c r="AC13" s="36" t="s">
        <v>126</v>
      </c>
      <c r="AD13" s="36" t="s">
        <v>123</v>
      </c>
      <c r="AE13" s="36" t="s">
        <v>127</v>
      </c>
      <c r="AF13" s="36" t="s">
        <v>31</v>
      </c>
      <c r="AG13" s="36" t="s">
        <v>122</v>
      </c>
      <c r="AH13" s="36" t="s">
        <v>125</v>
      </c>
      <c r="AI13" s="36" t="s">
        <v>126</v>
      </c>
      <c r="AJ13" s="36" t="s">
        <v>123</v>
      </c>
      <c r="AK13" s="36" t="s">
        <v>127</v>
      </c>
      <c r="AL13" s="36" t="s">
        <v>31</v>
      </c>
      <c r="AM13" s="352"/>
      <c r="AN13" s="352"/>
      <c r="AO13" s="352"/>
      <c r="AP13" s="352"/>
      <c r="AQ13" s="352"/>
      <c r="AR13" s="352"/>
      <c r="AS13" s="347"/>
      <c r="AT13" s="347"/>
      <c r="AU13" s="347"/>
      <c r="AV13" s="347"/>
      <c r="AW13" s="350"/>
    </row>
    <row r="14" spans="1:51" s="3" customFormat="1" ht="167.25" customHeight="1" x14ac:dyDescent="0.2">
      <c r="A14" s="398">
        <v>39</v>
      </c>
      <c r="B14" s="399">
        <v>179</v>
      </c>
      <c r="C14" s="408" t="s">
        <v>143</v>
      </c>
      <c r="D14" s="408">
        <v>466</v>
      </c>
      <c r="E14" s="408" t="s">
        <v>144</v>
      </c>
      <c r="F14" s="408">
        <v>365</v>
      </c>
      <c r="G14" s="408" t="s">
        <v>145</v>
      </c>
      <c r="H14" s="408" t="s">
        <v>146</v>
      </c>
      <c r="I14" s="409" t="s">
        <v>147</v>
      </c>
      <c r="J14" s="410">
        <v>0.4</v>
      </c>
      <c r="K14" s="414">
        <v>0.05</v>
      </c>
      <c r="L14" s="410">
        <v>0.05</v>
      </c>
      <c r="M14" s="400">
        <v>3.5000000000000003E-2</v>
      </c>
      <c r="N14" s="400">
        <v>3.8899999999999997E-2</v>
      </c>
      <c r="O14" s="400">
        <v>3.8899999999999997E-2</v>
      </c>
      <c r="P14" s="412"/>
      <c r="Q14" s="412"/>
      <c r="R14" s="403"/>
      <c r="S14" s="402"/>
      <c r="T14" s="402"/>
      <c r="U14" s="402">
        <v>0</v>
      </c>
      <c r="V14" s="402"/>
      <c r="W14" s="406"/>
      <c r="X14" s="401"/>
      <c r="Y14" s="401"/>
      <c r="Z14" s="401"/>
      <c r="AA14" s="401">
        <v>0</v>
      </c>
      <c r="AB14" s="401"/>
      <c r="AC14" s="404"/>
      <c r="AD14" s="401"/>
      <c r="AE14" s="401"/>
      <c r="AF14" s="401"/>
      <c r="AG14" s="401"/>
      <c r="AH14" s="401"/>
      <c r="AI14" s="404"/>
      <c r="AJ14" s="401"/>
      <c r="AK14" s="401"/>
      <c r="AL14" s="401"/>
      <c r="AM14" s="401"/>
      <c r="AN14" s="401"/>
      <c r="AO14" s="403"/>
      <c r="AP14" s="406"/>
      <c r="AQ14" s="406"/>
      <c r="AR14" s="402"/>
      <c r="AS14" s="403" t="s">
        <v>148</v>
      </c>
      <c r="AT14" s="403"/>
      <c r="AU14" s="403"/>
      <c r="AV14" s="403"/>
      <c r="AW14" s="411"/>
      <c r="AX14" s="79"/>
      <c r="AY14" s="79"/>
    </row>
    <row r="15" spans="1:51" s="3" customFormat="1" ht="12" customHeight="1" x14ac:dyDescent="0.2">
      <c r="A15" s="398"/>
      <c r="B15" s="399"/>
      <c r="C15" s="408"/>
      <c r="D15" s="408"/>
      <c r="E15" s="408"/>
      <c r="F15" s="408"/>
      <c r="G15" s="408"/>
      <c r="H15" s="408"/>
      <c r="I15" s="409"/>
      <c r="J15" s="408"/>
      <c r="K15" s="415"/>
      <c r="L15" s="408"/>
      <c r="M15" s="400"/>
      <c r="N15" s="400"/>
      <c r="O15" s="400"/>
      <c r="P15" s="413"/>
      <c r="Q15" s="413"/>
      <c r="R15" s="403"/>
      <c r="S15" s="402"/>
      <c r="T15" s="402"/>
      <c r="U15" s="402"/>
      <c r="V15" s="402"/>
      <c r="W15" s="407"/>
      <c r="X15" s="401"/>
      <c r="Y15" s="401"/>
      <c r="Z15" s="401"/>
      <c r="AA15" s="401"/>
      <c r="AB15" s="401"/>
      <c r="AC15" s="405"/>
      <c r="AD15" s="401"/>
      <c r="AE15" s="401"/>
      <c r="AF15" s="401"/>
      <c r="AG15" s="401"/>
      <c r="AH15" s="401"/>
      <c r="AI15" s="405"/>
      <c r="AJ15" s="401"/>
      <c r="AK15" s="401"/>
      <c r="AL15" s="401"/>
      <c r="AM15" s="401"/>
      <c r="AN15" s="401"/>
      <c r="AO15" s="403"/>
      <c r="AP15" s="407"/>
      <c r="AQ15" s="407"/>
      <c r="AR15" s="401"/>
      <c r="AS15" s="403"/>
      <c r="AT15" s="403"/>
      <c r="AU15" s="403"/>
      <c r="AV15" s="403"/>
      <c r="AW15" s="411"/>
      <c r="AX15" s="77" t="s">
        <v>149</v>
      </c>
      <c r="AY15" s="77"/>
    </row>
    <row r="16" spans="1:51" s="19" customFormat="1" ht="383.25" customHeight="1" x14ac:dyDescent="0.2">
      <c r="A16" s="210">
        <v>39</v>
      </c>
      <c r="B16" s="209">
        <v>180</v>
      </c>
      <c r="C16" s="141" t="s">
        <v>150</v>
      </c>
      <c r="D16" s="72">
        <v>535</v>
      </c>
      <c r="E16" s="72" t="s">
        <v>144</v>
      </c>
      <c r="F16" s="72">
        <v>543</v>
      </c>
      <c r="G16" s="72" t="s">
        <v>151</v>
      </c>
      <c r="H16" s="72" t="s">
        <v>146</v>
      </c>
      <c r="I16" s="72" t="s">
        <v>147</v>
      </c>
      <c r="J16" s="212">
        <v>0.4</v>
      </c>
      <c r="K16" s="292">
        <v>0</v>
      </c>
      <c r="L16" s="207"/>
      <c r="M16" s="208"/>
      <c r="N16" s="208"/>
      <c r="O16" s="208"/>
      <c r="P16" s="80">
        <v>0.15</v>
      </c>
      <c r="Q16" s="140">
        <v>0.15</v>
      </c>
      <c r="R16" s="140">
        <v>0.1</v>
      </c>
      <c r="S16" s="80">
        <v>0.1</v>
      </c>
      <c r="T16" s="140">
        <v>9.11E-2</v>
      </c>
      <c r="U16" s="140">
        <v>0.25</v>
      </c>
      <c r="V16" s="140">
        <v>0.25</v>
      </c>
      <c r="W16" s="140">
        <v>0.25</v>
      </c>
      <c r="X16" s="140">
        <v>0.25</v>
      </c>
      <c r="Y16" s="140">
        <v>0.25</v>
      </c>
      <c r="Z16" s="140">
        <v>0.1895</v>
      </c>
      <c r="AA16" s="80">
        <v>0.35</v>
      </c>
      <c r="AB16" s="72">
        <v>35</v>
      </c>
      <c r="AC16" s="72">
        <v>35</v>
      </c>
      <c r="AD16" s="72">
        <v>35</v>
      </c>
      <c r="AE16" s="74">
        <v>0.35</v>
      </c>
      <c r="AF16" s="80">
        <v>0.23860000000000001</v>
      </c>
      <c r="AG16" s="80">
        <v>0.4</v>
      </c>
      <c r="AH16" s="291">
        <v>40</v>
      </c>
      <c r="AI16" s="291">
        <v>40</v>
      </c>
      <c r="AJ16" s="291">
        <v>40</v>
      </c>
      <c r="AK16" s="291">
        <v>40</v>
      </c>
      <c r="AL16" s="291">
        <v>0</v>
      </c>
      <c r="AM16" s="74">
        <v>0.23860000000000001</v>
      </c>
      <c r="AN16" s="74">
        <v>0</v>
      </c>
      <c r="AO16" s="74">
        <v>0</v>
      </c>
      <c r="AP16" s="74">
        <v>0</v>
      </c>
      <c r="AQ16" s="330">
        <f>AM16/AE16</f>
        <v>0.68171428571428583</v>
      </c>
      <c r="AR16" s="74">
        <f>AM16/J16</f>
        <v>0.59650000000000003</v>
      </c>
      <c r="AS16" s="320" t="s">
        <v>356</v>
      </c>
      <c r="AT16" s="294" t="s">
        <v>355</v>
      </c>
      <c r="AU16" s="294" t="s">
        <v>354</v>
      </c>
      <c r="AV16" s="211" t="s">
        <v>153</v>
      </c>
      <c r="AW16" s="73" t="s">
        <v>154</v>
      </c>
      <c r="AX16" s="77"/>
      <c r="AY16" s="77"/>
    </row>
    <row r="17" spans="1:38" s="76" customFormat="1" x14ac:dyDescent="0.25">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row>
    <row r="18" spans="1:38" s="76" customFormat="1" x14ac:dyDescent="0.25">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row>
    <row r="19" spans="1:38" s="76" customFormat="1" x14ac:dyDescent="0.25">
      <c r="A19" s="58" t="s">
        <v>130</v>
      </c>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row>
    <row r="20" spans="1:38" s="76" customFormat="1" ht="25.5" customHeight="1" x14ac:dyDescent="0.25">
      <c r="A20" s="293" t="s">
        <v>131</v>
      </c>
      <c r="B20" s="396" t="s">
        <v>132</v>
      </c>
      <c r="C20" s="396"/>
      <c r="D20" s="396"/>
      <c r="E20" s="396"/>
      <c r="F20" s="396"/>
      <c r="G20" s="396"/>
      <c r="H20" s="387" t="s">
        <v>133</v>
      </c>
      <c r="I20" s="387"/>
      <c r="J20" s="387"/>
      <c r="K20" s="387"/>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row>
    <row r="21" spans="1:38" s="76" customFormat="1" ht="25.5" customHeight="1" x14ac:dyDescent="0.25">
      <c r="A21" s="61">
        <v>11</v>
      </c>
      <c r="B21" s="397" t="s">
        <v>134</v>
      </c>
      <c r="C21" s="397"/>
      <c r="D21" s="397"/>
      <c r="E21" s="397"/>
      <c r="F21" s="397"/>
      <c r="G21" s="397"/>
      <c r="H21" s="388" t="s">
        <v>136</v>
      </c>
      <c r="I21" s="388"/>
      <c r="J21" s="388"/>
      <c r="K21" s="388"/>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row>
    <row r="22" spans="1:38" s="76" customFormat="1" x14ac:dyDescent="0.25">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row>
  </sheetData>
  <mergeCells count="98">
    <mergeCell ref="K12:N12"/>
    <mergeCell ref="K11:AL11"/>
    <mergeCell ref="AW14:AW15"/>
    <mergeCell ref="P14:P15"/>
    <mergeCell ref="Q14:Q15"/>
    <mergeCell ref="K14:K15"/>
    <mergeCell ref="AP14:AP15"/>
    <mergeCell ref="AQ14:AQ15"/>
    <mergeCell ref="O14:O15"/>
    <mergeCell ref="R14:R15"/>
    <mergeCell ref="AM14:AM15"/>
    <mergeCell ref="AN14:AN15"/>
    <mergeCell ref="T14:T15"/>
    <mergeCell ref="V14:V15"/>
    <mergeCell ref="X14:X15"/>
    <mergeCell ref="Y14:Y15"/>
    <mergeCell ref="U14:U15"/>
    <mergeCell ref="W14:W15"/>
    <mergeCell ref="AV14:AV15"/>
    <mergeCell ref="AL14:AL15"/>
    <mergeCell ref="C14:C15"/>
    <mergeCell ref="D14:D15"/>
    <mergeCell ref="E14:E15"/>
    <mergeCell ref="F14:F15"/>
    <mergeCell ref="M14:M15"/>
    <mergeCell ref="G14:G15"/>
    <mergeCell ref="H14:H15"/>
    <mergeCell ref="I14:I15"/>
    <mergeCell ref="J14:J15"/>
    <mergeCell ref="L14:L15"/>
    <mergeCell ref="AC14:AC15"/>
    <mergeCell ref="Z14:Z15"/>
    <mergeCell ref="AA14:AA15"/>
    <mergeCell ref="AB14:AB15"/>
    <mergeCell ref="S14:S15"/>
    <mergeCell ref="AU14:AU15"/>
    <mergeCell ref="AR14:AR15"/>
    <mergeCell ref="AD14:AD15"/>
    <mergeCell ref="AE14:AE15"/>
    <mergeCell ref="AF14:AF15"/>
    <mergeCell ref="AO14:AO15"/>
    <mergeCell ref="AI14:AI15"/>
    <mergeCell ref="AS14:AS15"/>
    <mergeCell ref="AT14:AT15"/>
    <mergeCell ref="AG14:AG15"/>
    <mergeCell ref="AH14:AH15"/>
    <mergeCell ref="AJ14:AJ15"/>
    <mergeCell ref="AK14:AK15"/>
    <mergeCell ref="H20:K20"/>
    <mergeCell ref="H21:K21"/>
    <mergeCell ref="A9:Q9"/>
    <mergeCell ref="A11:A13"/>
    <mergeCell ref="A10:C10"/>
    <mergeCell ref="D10:E10"/>
    <mergeCell ref="J11:J13"/>
    <mergeCell ref="B11:B13"/>
    <mergeCell ref="C11:C13"/>
    <mergeCell ref="D11:D13"/>
    <mergeCell ref="E11:E13"/>
    <mergeCell ref="B20:G20"/>
    <mergeCell ref="B21:G21"/>
    <mergeCell ref="A14:A15"/>
    <mergeCell ref="B14:B15"/>
    <mergeCell ref="N14:N15"/>
    <mergeCell ref="A7:R7"/>
    <mergeCell ref="A8:R8"/>
    <mergeCell ref="H2:AW2"/>
    <mergeCell ref="S5:AW5"/>
    <mergeCell ref="S7:AW7"/>
    <mergeCell ref="S8:AW8"/>
    <mergeCell ref="S6:AW6"/>
    <mergeCell ref="H4:AL4"/>
    <mergeCell ref="AM4:AW4"/>
    <mergeCell ref="A5:R5"/>
    <mergeCell ref="A6:R6"/>
    <mergeCell ref="A2:G4"/>
    <mergeCell ref="H3:AW3"/>
    <mergeCell ref="AV10:AV13"/>
    <mergeCell ref="AW10:AW13"/>
    <mergeCell ref="G11:G13"/>
    <mergeCell ref="H11:H13"/>
    <mergeCell ref="AT10:AT13"/>
    <mergeCell ref="AM12:AM13"/>
    <mergeCell ref="AN12:AN13"/>
    <mergeCell ref="F10:AP10"/>
    <mergeCell ref="AS10:AS13"/>
    <mergeCell ref="I11:I13"/>
    <mergeCell ref="AO12:AO13"/>
    <mergeCell ref="AP12:AP13"/>
    <mergeCell ref="AQ10:AQ13"/>
    <mergeCell ref="AR10:AR13"/>
    <mergeCell ref="F11:F13"/>
    <mergeCell ref="AU10:AU13"/>
    <mergeCell ref="AM11:AP11"/>
    <mergeCell ref="O12:T12"/>
    <mergeCell ref="U12:Z12"/>
    <mergeCell ref="AA12:AF12"/>
    <mergeCell ref="AG12:AL12"/>
  </mergeCells>
  <phoneticPr fontId="7" type="noConversion"/>
  <dataValidations count="1">
    <dataValidation type="list" allowBlank="1" showInputMessage="1" showErrorMessage="1" sqref="I14:I16" xr:uid="{00000000-0002-0000-0000-000000000000}">
      <formula1>#REF!</formula1>
    </dataValidation>
  </dataValidations>
  <printOptions horizontalCentered="1" verticalCentered="1"/>
  <pageMargins left="0" right="0" top="0" bottom="0" header="0.31496062992125984" footer="0.31496062992125984"/>
  <pageSetup scale="60"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71"/>
  <sheetViews>
    <sheetView zoomScale="59" zoomScaleNormal="59" zoomScaleSheetLayoutView="40" workbookViewId="0">
      <pane ySplit="7" topLeftCell="A62" activePane="bottomLeft" state="frozen"/>
      <selection activeCell="B7" sqref="B7"/>
      <selection pane="bottomLeft" activeCell="AK64" sqref="AK64"/>
    </sheetView>
  </sheetViews>
  <sheetFormatPr baseColWidth="10" defaultRowHeight="15.75" x14ac:dyDescent="0.25"/>
  <cols>
    <col min="1" max="1" width="11.28515625" style="1" customWidth="1"/>
    <col min="2" max="2" width="9.42578125" style="1" customWidth="1"/>
    <col min="3" max="3" width="12" style="1" customWidth="1"/>
    <col min="4" max="4" width="14" style="5" customWidth="1"/>
    <col min="5" max="5" width="13.5703125" style="5" customWidth="1"/>
    <col min="6" max="6" width="14.5703125" style="5" customWidth="1"/>
    <col min="7" max="7" width="14.7109375" style="20" customWidth="1"/>
    <col min="8" max="8" width="18.28515625" style="6" customWidth="1"/>
    <col min="9" max="9" width="16.28515625" style="6" hidden="1" customWidth="1"/>
    <col min="10" max="10" width="5.5703125" style="6" hidden="1" customWidth="1"/>
    <col min="11" max="11" width="16.140625" style="6" customWidth="1"/>
    <col min="12" max="12" width="14.7109375" style="6" customWidth="1"/>
    <col min="13" max="13" width="18.28515625" style="6" hidden="1" customWidth="1"/>
    <col min="14" max="15" width="16.28515625" style="6" hidden="1" customWidth="1"/>
    <col min="16" max="16" width="21.28515625" style="6" hidden="1" customWidth="1"/>
    <col min="17" max="17" width="17.42578125" style="6" customWidth="1"/>
    <col min="18" max="18" width="16.140625" style="6" customWidth="1"/>
    <col min="19" max="19" width="18.28515625" style="6" hidden="1" customWidth="1"/>
    <col min="20" max="22" width="17.28515625" style="6" hidden="1" customWidth="1"/>
    <col min="23" max="23" width="16.140625" style="6" customWidth="1"/>
    <col min="24" max="25" width="18.28515625" style="6" customWidth="1"/>
    <col min="26" max="26" width="17.28515625" style="6" bestFit="1" customWidth="1"/>
    <col min="27" max="29" width="16.28515625" style="6" hidden="1" customWidth="1"/>
    <col min="30" max="30" width="19.85546875" style="6" customWidth="1"/>
    <col min="31" max="31" width="16.5703125" style="6" customWidth="1"/>
    <col min="32" max="35" width="16.28515625" style="6" hidden="1" customWidth="1"/>
    <col min="36" max="36" width="18.28515625" style="6" hidden="1" customWidth="1"/>
    <col min="37" max="37" width="16.28515625" style="1" bestFit="1" customWidth="1"/>
    <col min="38" max="38" width="13.140625" style="1" hidden="1" customWidth="1"/>
    <col min="39" max="40" width="12.7109375" style="16" hidden="1" customWidth="1"/>
    <col min="41" max="41" width="11.28515625" style="1" customWidth="1"/>
    <col min="42" max="42" width="11" style="1" customWidth="1"/>
    <col min="43" max="43" width="48.140625" style="1" customWidth="1"/>
    <col min="44" max="44" width="17.140625" style="1" customWidth="1"/>
    <col min="45" max="45" width="18.5703125" style="1" customWidth="1"/>
    <col min="46" max="46" width="25.7109375" style="1" customWidth="1"/>
    <col min="47" max="47" width="19.7109375" style="1" customWidth="1"/>
    <col min="48" max="16384" width="11.42578125" style="1"/>
  </cols>
  <sheetData>
    <row r="1" spans="1:47" s="35" customFormat="1" ht="40.5" customHeight="1" x14ac:dyDescent="0.5">
      <c r="A1" s="441"/>
      <c r="B1" s="442"/>
      <c r="C1" s="442"/>
      <c r="D1" s="442"/>
      <c r="E1" s="443"/>
      <c r="F1" s="356" t="s">
        <v>140</v>
      </c>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row>
    <row r="2" spans="1:47" s="35" customFormat="1" ht="58.5" customHeight="1" x14ac:dyDescent="0.5">
      <c r="A2" s="389"/>
      <c r="B2" s="390"/>
      <c r="C2" s="390"/>
      <c r="D2" s="390"/>
      <c r="E2" s="444"/>
      <c r="F2" s="460" t="s">
        <v>137</v>
      </c>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row>
    <row r="3" spans="1:47" s="34" customFormat="1" ht="28.5" customHeight="1" thickBot="1" x14ac:dyDescent="0.45">
      <c r="A3" s="445"/>
      <c r="B3" s="446"/>
      <c r="C3" s="446"/>
      <c r="D3" s="446"/>
      <c r="E3" s="447"/>
      <c r="F3" s="365" t="s">
        <v>128</v>
      </c>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7"/>
      <c r="AM3" s="365" t="s">
        <v>129</v>
      </c>
      <c r="AN3" s="366"/>
      <c r="AO3" s="366"/>
      <c r="AP3" s="366"/>
      <c r="AQ3" s="366"/>
      <c r="AR3" s="366"/>
      <c r="AS3" s="366"/>
      <c r="AT3" s="366"/>
      <c r="AU3" s="366"/>
    </row>
    <row r="4" spans="1:47" ht="26.25" customHeight="1" x14ac:dyDescent="0.25">
      <c r="A4" s="448" t="s">
        <v>0</v>
      </c>
      <c r="B4" s="449"/>
      <c r="C4" s="449"/>
      <c r="D4" s="449"/>
      <c r="E4" s="449"/>
      <c r="F4" s="449"/>
      <c r="G4" s="449"/>
      <c r="H4" s="449"/>
      <c r="I4" s="449"/>
      <c r="J4" s="449"/>
      <c r="K4" s="449"/>
      <c r="L4" s="449"/>
      <c r="M4" s="449"/>
      <c r="N4" s="449"/>
      <c r="O4" s="449"/>
      <c r="P4" s="450"/>
      <c r="Q4" s="454" t="s">
        <v>206</v>
      </c>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6"/>
    </row>
    <row r="5" spans="1:47" ht="34.5" customHeight="1" thickBot="1" x14ac:dyDescent="0.3">
      <c r="A5" s="451" t="s">
        <v>2</v>
      </c>
      <c r="B5" s="452"/>
      <c r="C5" s="452"/>
      <c r="D5" s="452"/>
      <c r="E5" s="452"/>
      <c r="F5" s="452"/>
      <c r="G5" s="452"/>
      <c r="H5" s="452"/>
      <c r="I5" s="452"/>
      <c r="J5" s="452"/>
      <c r="K5" s="452"/>
      <c r="L5" s="452"/>
      <c r="M5" s="452"/>
      <c r="N5" s="452"/>
      <c r="O5" s="452"/>
      <c r="P5" s="453"/>
      <c r="Q5" s="457" t="s">
        <v>142</v>
      </c>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9"/>
    </row>
    <row r="6" spans="1:47" ht="33" customHeight="1" thickBot="1" x14ac:dyDescent="0.3">
      <c r="A6" s="4"/>
      <c r="B6" s="4"/>
      <c r="C6" s="4"/>
      <c r="D6" s="64"/>
      <c r="E6" s="64"/>
      <c r="F6" s="64"/>
      <c r="G6" s="65"/>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4"/>
      <c r="AL6" s="4"/>
      <c r="AM6" s="15"/>
      <c r="AN6" s="67"/>
      <c r="AO6" s="4"/>
      <c r="AP6" s="4"/>
      <c r="AQ6" s="4"/>
      <c r="AR6" s="4"/>
      <c r="AS6" s="4"/>
      <c r="AT6" s="4"/>
      <c r="AU6" s="4"/>
    </row>
    <row r="7" spans="1:47" s="24" customFormat="1" ht="115.5" customHeight="1" x14ac:dyDescent="0.25">
      <c r="A7" s="393" t="s">
        <v>58</v>
      </c>
      <c r="B7" s="353" t="s">
        <v>68</v>
      </c>
      <c r="C7" s="353"/>
      <c r="D7" s="353"/>
      <c r="E7" s="353" t="s">
        <v>72</v>
      </c>
      <c r="F7" s="353" t="s">
        <v>115</v>
      </c>
      <c r="G7" s="353" t="s">
        <v>73</v>
      </c>
      <c r="H7" s="353" t="s">
        <v>120</v>
      </c>
      <c r="I7" s="37"/>
      <c r="J7" s="489" t="s">
        <v>74</v>
      </c>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1"/>
      <c r="AK7" s="353" t="s">
        <v>75</v>
      </c>
      <c r="AL7" s="353"/>
      <c r="AM7" s="353"/>
      <c r="AN7" s="353"/>
      <c r="AO7" s="353" t="s">
        <v>77</v>
      </c>
      <c r="AP7" s="353" t="s">
        <v>78</v>
      </c>
      <c r="AQ7" s="353" t="s">
        <v>79</v>
      </c>
      <c r="AR7" s="353" t="s">
        <v>80</v>
      </c>
      <c r="AS7" s="353" t="s">
        <v>81</v>
      </c>
      <c r="AT7" s="353" t="s">
        <v>82</v>
      </c>
      <c r="AU7" s="492" t="s">
        <v>83</v>
      </c>
    </row>
    <row r="8" spans="1:47" s="24" customFormat="1" ht="27.75" customHeight="1" x14ac:dyDescent="0.25">
      <c r="A8" s="391"/>
      <c r="B8" s="351"/>
      <c r="C8" s="351"/>
      <c r="D8" s="351"/>
      <c r="E8" s="351"/>
      <c r="F8" s="351"/>
      <c r="G8" s="351"/>
      <c r="H8" s="351"/>
      <c r="I8" s="342">
        <v>2016</v>
      </c>
      <c r="J8" s="343"/>
      <c r="K8" s="343"/>
      <c r="L8" s="344"/>
      <c r="M8" s="342">
        <v>2017</v>
      </c>
      <c r="N8" s="343"/>
      <c r="O8" s="343"/>
      <c r="P8" s="343"/>
      <c r="Q8" s="343"/>
      <c r="R8" s="344"/>
      <c r="S8" s="342">
        <v>2018</v>
      </c>
      <c r="T8" s="343"/>
      <c r="U8" s="343"/>
      <c r="V8" s="343"/>
      <c r="W8" s="343"/>
      <c r="X8" s="344"/>
      <c r="Y8" s="342">
        <v>2019</v>
      </c>
      <c r="Z8" s="343"/>
      <c r="AA8" s="343"/>
      <c r="AB8" s="343"/>
      <c r="AC8" s="343"/>
      <c r="AD8" s="344"/>
      <c r="AE8" s="327">
        <v>2020</v>
      </c>
      <c r="AF8" s="342">
        <v>2020</v>
      </c>
      <c r="AG8" s="343"/>
      <c r="AH8" s="343"/>
      <c r="AI8" s="343"/>
      <c r="AJ8" s="344"/>
      <c r="AK8" s="341" t="s">
        <v>76</v>
      </c>
      <c r="AL8" s="341"/>
      <c r="AM8" s="341"/>
      <c r="AN8" s="341"/>
      <c r="AO8" s="351"/>
      <c r="AP8" s="351"/>
      <c r="AQ8" s="351"/>
      <c r="AR8" s="351"/>
      <c r="AS8" s="351"/>
      <c r="AT8" s="351"/>
      <c r="AU8" s="493"/>
    </row>
    <row r="9" spans="1:47" s="24" customFormat="1" ht="64.5" customHeight="1" thickBot="1" x14ac:dyDescent="0.3">
      <c r="A9" s="392"/>
      <c r="B9" s="328" t="s">
        <v>69</v>
      </c>
      <c r="C9" s="328" t="s">
        <v>70</v>
      </c>
      <c r="D9" s="328" t="s">
        <v>71</v>
      </c>
      <c r="E9" s="352"/>
      <c r="F9" s="352"/>
      <c r="G9" s="352"/>
      <c r="H9" s="771"/>
      <c r="I9" s="328" t="s">
        <v>121</v>
      </c>
      <c r="J9" s="328" t="s">
        <v>123</v>
      </c>
      <c r="K9" s="328" t="s">
        <v>124</v>
      </c>
      <c r="L9" s="328" t="s">
        <v>31</v>
      </c>
      <c r="M9" s="328" t="s">
        <v>122</v>
      </c>
      <c r="N9" s="328" t="s">
        <v>125</v>
      </c>
      <c r="O9" s="328" t="s">
        <v>126</v>
      </c>
      <c r="P9" s="328" t="s">
        <v>123</v>
      </c>
      <c r="Q9" s="328" t="s">
        <v>127</v>
      </c>
      <c r="R9" s="328" t="s">
        <v>31</v>
      </c>
      <c r="S9" s="328" t="s">
        <v>122</v>
      </c>
      <c r="T9" s="328" t="s">
        <v>125</v>
      </c>
      <c r="U9" s="328" t="s">
        <v>126</v>
      </c>
      <c r="V9" s="328" t="s">
        <v>123</v>
      </c>
      <c r="W9" s="328" t="s">
        <v>127</v>
      </c>
      <c r="X9" s="328" t="s">
        <v>31</v>
      </c>
      <c r="Y9" s="328" t="s">
        <v>122</v>
      </c>
      <c r="Z9" s="328" t="s">
        <v>125</v>
      </c>
      <c r="AA9" s="328" t="s">
        <v>126</v>
      </c>
      <c r="AB9" s="328" t="s">
        <v>123</v>
      </c>
      <c r="AC9" s="328" t="s">
        <v>127</v>
      </c>
      <c r="AD9" s="328" t="s">
        <v>31</v>
      </c>
      <c r="AE9" s="328" t="s">
        <v>122</v>
      </c>
      <c r="AF9" s="328" t="s">
        <v>125</v>
      </c>
      <c r="AG9" s="328" t="s">
        <v>126</v>
      </c>
      <c r="AH9" s="328" t="s">
        <v>123</v>
      </c>
      <c r="AI9" s="328" t="s">
        <v>127</v>
      </c>
      <c r="AJ9" s="328" t="s">
        <v>31</v>
      </c>
      <c r="AK9" s="328" t="s">
        <v>4</v>
      </c>
      <c r="AL9" s="328" t="s">
        <v>5</v>
      </c>
      <c r="AM9" s="328" t="s">
        <v>6</v>
      </c>
      <c r="AN9" s="328" t="s">
        <v>7</v>
      </c>
      <c r="AO9" s="352"/>
      <c r="AP9" s="352"/>
      <c r="AQ9" s="352"/>
      <c r="AR9" s="352"/>
      <c r="AS9" s="352"/>
      <c r="AT9" s="352"/>
      <c r="AU9" s="494"/>
    </row>
    <row r="10" spans="1:47" s="219" customFormat="1" ht="61.5" customHeight="1" x14ac:dyDescent="0.25">
      <c r="A10" s="465" t="s">
        <v>155</v>
      </c>
      <c r="B10" s="474">
        <v>1</v>
      </c>
      <c r="C10" s="420" t="s">
        <v>156</v>
      </c>
      <c r="D10" s="423" t="s">
        <v>147</v>
      </c>
      <c r="E10" s="423">
        <v>535</v>
      </c>
      <c r="F10" s="462">
        <v>180</v>
      </c>
      <c r="G10" s="40" t="s">
        <v>8</v>
      </c>
      <c r="H10" s="127">
        <v>100</v>
      </c>
      <c r="I10" s="127">
        <v>20</v>
      </c>
      <c r="J10" s="127">
        <v>20</v>
      </c>
      <c r="K10" s="127">
        <v>20</v>
      </c>
      <c r="L10" s="137">
        <v>20</v>
      </c>
      <c r="M10" s="139">
        <v>0.5</v>
      </c>
      <c r="N10" s="139">
        <v>0.5</v>
      </c>
      <c r="O10" s="139">
        <v>0.5</v>
      </c>
      <c r="P10" s="139">
        <v>0.5</v>
      </c>
      <c r="Q10" s="139">
        <v>50</v>
      </c>
      <c r="R10" s="139">
        <v>42</v>
      </c>
      <c r="S10" s="139">
        <v>70</v>
      </c>
      <c r="T10" s="139">
        <v>70</v>
      </c>
      <c r="U10" s="139">
        <v>70</v>
      </c>
      <c r="V10" s="139">
        <v>70</v>
      </c>
      <c r="W10" s="139">
        <v>70</v>
      </c>
      <c r="X10" s="139">
        <v>70</v>
      </c>
      <c r="Y10" s="139">
        <v>95</v>
      </c>
      <c r="Z10" s="139">
        <v>95</v>
      </c>
      <c r="AA10" s="139"/>
      <c r="AB10" s="139"/>
      <c r="AC10" s="139"/>
      <c r="AD10" s="136">
        <f>+AK10</f>
        <v>70</v>
      </c>
      <c r="AE10" s="139">
        <v>100</v>
      </c>
      <c r="AF10" s="139"/>
      <c r="AG10" s="139"/>
      <c r="AH10" s="139"/>
      <c r="AI10" s="139"/>
      <c r="AJ10" s="108"/>
      <c r="AK10" s="321">
        <v>70</v>
      </c>
      <c r="AL10" s="200"/>
      <c r="AM10" s="200"/>
      <c r="AN10" s="201"/>
      <c r="AO10" s="154">
        <f>AK10/Z10</f>
        <v>0.73684210526315785</v>
      </c>
      <c r="AP10" s="155">
        <f>AK10/H10</f>
        <v>0.7</v>
      </c>
      <c r="AQ10" s="438" t="s">
        <v>157</v>
      </c>
      <c r="AR10" s="468" t="s">
        <v>158</v>
      </c>
      <c r="AS10" s="468" t="s">
        <v>158</v>
      </c>
      <c r="AT10" s="468" t="s">
        <v>159</v>
      </c>
      <c r="AU10" s="471" t="s">
        <v>160</v>
      </c>
    </row>
    <row r="11" spans="1:47" s="219" customFormat="1" ht="61.5" customHeight="1" x14ac:dyDescent="0.25">
      <c r="A11" s="466"/>
      <c r="B11" s="475"/>
      <c r="C11" s="421"/>
      <c r="D11" s="424"/>
      <c r="E11" s="424"/>
      <c r="F11" s="463"/>
      <c r="G11" s="42" t="s">
        <v>9</v>
      </c>
      <c r="H11" s="118">
        <f>+L11+R11+X11+Z11+AE11</f>
        <v>574595185</v>
      </c>
      <c r="I11" s="118">
        <v>181587528</v>
      </c>
      <c r="J11" s="118">
        <v>181587528</v>
      </c>
      <c r="K11" s="118">
        <v>181587528</v>
      </c>
      <c r="L11" s="118">
        <v>163460185</v>
      </c>
      <c r="M11" s="118">
        <v>110296389</v>
      </c>
      <c r="N11" s="118">
        <v>110296389</v>
      </c>
      <c r="O11" s="118">
        <v>110296389</v>
      </c>
      <c r="P11" s="118">
        <v>87196389</v>
      </c>
      <c r="Q11" s="118">
        <v>120283000</v>
      </c>
      <c r="R11" s="118">
        <v>120283000</v>
      </c>
      <c r="S11" s="118">
        <v>91225000</v>
      </c>
      <c r="T11" s="118">
        <v>91225000</v>
      </c>
      <c r="U11" s="118">
        <v>97757500</v>
      </c>
      <c r="V11" s="118">
        <v>97757500</v>
      </c>
      <c r="W11" s="118">
        <v>97757500</v>
      </c>
      <c r="X11" s="118">
        <v>80090000</v>
      </c>
      <c r="Y11" s="118">
        <v>162018000</v>
      </c>
      <c r="Z11" s="118">
        <v>162018000</v>
      </c>
      <c r="AA11" s="118"/>
      <c r="AB11" s="118"/>
      <c r="AC11" s="118"/>
      <c r="AD11" s="120">
        <f t="shared" ref="AD11:AD63" si="0">+AK11</f>
        <v>84304000</v>
      </c>
      <c r="AE11" s="118">
        <v>48744000</v>
      </c>
      <c r="AF11" s="118"/>
      <c r="AG11" s="118"/>
      <c r="AH11" s="118"/>
      <c r="AI11" s="118"/>
      <c r="AJ11" s="119"/>
      <c r="AK11" s="156">
        <v>84304000</v>
      </c>
      <c r="AL11" s="188"/>
      <c r="AM11" s="188"/>
      <c r="AN11" s="159"/>
      <c r="AO11" s="160">
        <f>AK11/Z11</f>
        <v>0.52033724647878632</v>
      </c>
      <c r="AP11" s="161">
        <f>(L11+R11+X11+AK11)/H11</f>
        <v>0.77991810007944984</v>
      </c>
      <c r="AQ11" s="439"/>
      <c r="AR11" s="469"/>
      <c r="AS11" s="469"/>
      <c r="AT11" s="469"/>
      <c r="AU11" s="472"/>
    </row>
    <row r="12" spans="1:47" s="219" customFormat="1" ht="46.5" customHeight="1" x14ac:dyDescent="0.25">
      <c r="A12" s="466"/>
      <c r="B12" s="475"/>
      <c r="C12" s="421"/>
      <c r="D12" s="424"/>
      <c r="E12" s="424"/>
      <c r="F12" s="463"/>
      <c r="G12" s="39" t="s">
        <v>10</v>
      </c>
      <c r="H12" s="331"/>
      <c r="I12" s="331"/>
      <c r="J12" s="331"/>
      <c r="K12" s="331"/>
      <c r="L12" s="331"/>
      <c r="M12" s="331"/>
      <c r="N12" s="331"/>
      <c r="O12" s="331"/>
      <c r="P12" s="331"/>
      <c r="Q12" s="331"/>
      <c r="R12" s="331"/>
      <c r="S12" s="332"/>
      <c r="T12" s="331"/>
      <c r="U12" s="331"/>
      <c r="V12" s="331"/>
      <c r="W12" s="331"/>
      <c r="X12" s="331"/>
      <c r="Y12" s="331"/>
      <c r="Z12" s="331"/>
      <c r="AA12" s="331"/>
      <c r="AB12" s="331"/>
      <c r="AC12" s="331"/>
      <c r="AD12" s="333"/>
      <c r="AE12" s="331"/>
      <c r="AF12" s="331"/>
      <c r="AG12" s="331"/>
      <c r="AH12" s="331"/>
      <c r="AI12" s="331"/>
      <c r="AJ12" s="334"/>
      <c r="AK12" s="335"/>
      <c r="AL12" s="336"/>
      <c r="AM12" s="336"/>
      <c r="AN12" s="337"/>
      <c r="AO12" s="338"/>
      <c r="AP12" s="339"/>
      <c r="AQ12" s="439"/>
      <c r="AR12" s="469"/>
      <c r="AS12" s="469"/>
      <c r="AT12" s="469"/>
      <c r="AU12" s="472"/>
    </row>
    <row r="13" spans="1:47" s="219" customFormat="1" ht="52.5" customHeight="1" thickBot="1" x14ac:dyDescent="0.3">
      <c r="A13" s="466"/>
      <c r="B13" s="475"/>
      <c r="C13" s="421"/>
      <c r="D13" s="424"/>
      <c r="E13" s="424"/>
      <c r="F13" s="463"/>
      <c r="G13" s="42" t="s">
        <v>11</v>
      </c>
      <c r="H13" s="118">
        <f>R13+X13+Z13+AE13</f>
        <v>206214902</v>
      </c>
      <c r="I13" s="118"/>
      <c r="J13" s="118"/>
      <c r="K13" s="340"/>
      <c r="L13" s="340"/>
      <c r="M13" s="118">
        <v>130710202</v>
      </c>
      <c r="N13" s="118">
        <v>130710202</v>
      </c>
      <c r="O13" s="118">
        <v>130710202</v>
      </c>
      <c r="P13" s="118">
        <v>130710202</v>
      </c>
      <c r="Q13" s="118">
        <v>130710202</v>
      </c>
      <c r="R13" s="118">
        <v>130710202</v>
      </c>
      <c r="S13" s="118">
        <v>48599000</v>
      </c>
      <c r="T13" s="118">
        <v>48599000</v>
      </c>
      <c r="U13" s="118">
        <v>48599000</v>
      </c>
      <c r="V13" s="118">
        <v>48599000</v>
      </c>
      <c r="W13" s="118">
        <v>48599000</v>
      </c>
      <c r="X13" s="118">
        <v>45312300</v>
      </c>
      <c r="Y13" s="118">
        <v>30192400</v>
      </c>
      <c r="Z13" s="118">
        <v>30192400</v>
      </c>
      <c r="AA13" s="118"/>
      <c r="AB13" s="118"/>
      <c r="AC13" s="118"/>
      <c r="AD13" s="135">
        <f t="shared" si="0"/>
        <v>20192400</v>
      </c>
      <c r="AE13" s="340"/>
      <c r="AF13" s="118"/>
      <c r="AG13" s="118"/>
      <c r="AH13" s="118"/>
      <c r="AI13" s="118"/>
      <c r="AJ13" s="119"/>
      <c r="AK13" s="322">
        <v>20192400</v>
      </c>
      <c r="AL13" s="188"/>
      <c r="AM13" s="188"/>
      <c r="AN13" s="159"/>
      <c r="AO13" s="160">
        <f>AK13/Z13</f>
        <v>0.66879082153124625</v>
      </c>
      <c r="AP13" s="339"/>
      <c r="AQ13" s="439"/>
      <c r="AR13" s="469"/>
      <c r="AS13" s="469"/>
      <c r="AT13" s="469"/>
      <c r="AU13" s="472"/>
    </row>
    <row r="14" spans="1:47" s="219" customFormat="1" ht="61.5" customHeight="1" x14ac:dyDescent="0.25">
      <c r="A14" s="466"/>
      <c r="B14" s="475"/>
      <c r="C14" s="421"/>
      <c r="D14" s="424"/>
      <c r="E14" s="424"/>
      <c r="F14" s="463"/>
      <c r="G14" s="39" t="s">
        <v>12</v>
      </c>
      <c r="H14" s="104">
        <f>+H10+H12</f>
        <v>100</v>
      </c>
      <c r="I14" s="104">
        <f t="shared" ref="I14:J14" si="1">+I10+I12</f>
        <v>20</v>
      </c>
      <c r="J14" s="104">
        <f t="shared" si="1"/>
        <v>20</v>
      </c>
      <c r="K14" s="104">
        <v>20</v>
      </c>
      <c r="L14" s="105">
        <v>0.2</v>
      </c>
      <c r="M14" s="145">
        <v>0.5</v>
      </c>
      <c r="N14" s="145">
        <v>0.5</v>
      </c>
      <c r="O14" s="145">
        <v>0.5</v>
      </c>
      <c r="P14" s="145">
        <v>0.5</v>
      </c>
      <c r="Q14" s="145">
        <v>0.5</v>
      </c>
      <c r="R14" s="145">
        <v>0.42</v>
      </c>
      <c r="S14" s="145">
        <f>+S10</f>
        <v>70</v>
      </c>
      <c r="T14" s="145">
        <v>70</v>
      </c>
      <c r="U14" s="145">
        <v>70</v>
      </c>
      <c r="V14" s="145">
        <v>70</v>
      </c>
      <c r="W14" s="145">
        <v>70</v>
      </c>
      <c r="X14" s="145">
        <v>70</v>
      </c>
      <c r="Y14" s="145">
        <v>95</v>
      </c>
      <c r="Z14" s="145">
        <v>95</v>
      </c>
      <c r="AA14" s="145">
        <f t="shared" ref="AA14" si="2">+AA13+AA10</f>
        <v>0</v>
      </c>
      <c r="AB14" s="145">
        <f>+AB13+AB10</f>
        <v>0</v>
      </c>
      <c r="AC14" s="145">
        <f t="shared" ref="AC14" si="3">+AC13+AC10</f>
        <v>0</v>
      </c>
      <c r="AD14" s="107">
        <f t="shared" si="0"/>
        <v>70</v>
      </c>
      <c r="AE14" s="145">
        <f>+AE10</f>
        <v>100</v>
      </c>
      <c r="AF14" s="145">
        <f t="shared" ref="AF14:AG14" si="4">+AF13+AF10</f>
        <v>0</v>
      </c>
      <c r="AG14" s="145">
        <f t="shared" si="4"/>
        <v>0</v>
      </c>
      <c r="AH14" s="145">
        <f>+AH13+AH10</f>
        <v>0</v>
      </c>
      <c r="AI14" s="145">
        <f t="shared" ref="AI14:AJ14" si="5">+AI13+AI10</f>
        <v>0</v>
      </c>
      <c r="AJ14" s="106">
        <f t="shared" si="5"/>
        <v>0</v>
      </c>
      <c r="AK14" s="202">
        <f>+AK12+AK10</f>
        <v>70</v>
      </c>
      <c r="AL14" s="203"/>
      <c r="AM14" s="203"/>
      <c r="AN14" s="204"/>
      <c r="AO14" s="160">
        <f>AK14/Z14</f>
        <v>0.73684210526315785</v>
      </c>
      <c r="AP14" s="155">
        <f>AK14/H14</f>
        <v>0.7</v>
      </c>
      <c r="AQ14" s="439"/>
      <c r="AR14" s="469"/>
      <c r="AS14" s="469"/>
      <c r="AT14" s="469"/>
      <c r="AU14" s="472"/>
    </row>
    <row r="15" spans="1:47" s="219" customFormat="1" ht="61.5" customHeight="1" thickBot="1" x14ac:dyDescent="0.3">
      <c r="A15" s="466"/>
      <c r="B15" s="476"/>
      <c r="C15" s="422"/>
      <c r="D15" s="425"/>
      <c r="E15" s="425"/>
      <c r="F15" s="464"/>
      <c r="G15" s="43" t="s">
        <v>13</v>
      </c>
      <c r="H15" s="122">
        <f>H11+H13</f>
        <v>780810087</v>
      </c>
      <c r="I15" s="122">
        <f>I11+I13</f>
        <v>181587528</v>
      </c>
      <c r="J15" s="122">
        <f>J11+J13</f>
        <v>181587528</v>
      </c>
      <c r="K15" s="122">
        <v>181587528</v>
      </c>
      <c r="L15" s="122">
        <f t="shared" ref="L15" si="6">L11+L13</f>
        <v>163460185</v>
      </c>
      <c r="M15" s="122">
        <v>241006591</v>
      </c>
      <c r="N15" s="122">
        <v>241006591</v>
      </c>
      <c r="O15" s="122">
        <v>241006591</v>
      </c>
      <c r="P15" s="122">
        <v>217906591</v>
      </c>
      <c r="Q15" s="122">
        <v>250993202</v>
      </c>
      <c r="R15" s="122">
        <v>250993202</v>
      </c>
      <c r="S15" s="122">
        <f>+S11+S13</f>
        <v>139824000</v>
      </c>
      <c r="T15" s="122">
        <v>139824000</v>
      </c>
      <c r="U15" s="122">
        <v>139824000</v>
      </c>
      <c r="V15" s="122">
        <v>139824000</v>
      </c>
      <c r="W15" s="122">
        <v>139824000</v>
      </c>
      <c r="X15" s="122">
        <v>125402300</v>
      </c>
      <c r="Y15" s="122">
        <v>162018000</v>
      </c>
      <c r="Z15" s="122">
        <f>Z11+Z13</f>
        <v>192210400</v>
      </c>
      <c r="AA15" s="122">
        <f t="shared" ref="AA15" si="7">AA11+AA13</f>
        <v>0</v>
      </c>
      <c r="AB15" s="122">
        <f>AB11+AB13</f>
        <v>0</v>
      </c>
      <c r="AC15" s="122">
        <f t="shared" ref="AC15" si="8">AC11+AC13</f>
        <v>0</v>
      </c>
      <c r="AD15" s="124">
        <f t="shared" si="0"/>
        <v>104496400</v>
      </c>
      <c r="AE15" s="122">
        <f t="shared" ref="AE15:AG15" si="9">AE11+AE13</f>
        <v>48744000</v>
      </c>
      <c r="AF15" s="122">
        <f t="shared" si="9"/>
        <v>0</v>
      </c>
      <c r="AG15" s="122">
        <f t="shared" si="9"/>
        <v>0</v>
      </c>
      <c r="AH15" s="122">
        <f>AH11+AH13</f>
        <v>0</v>
      </c>
      <c r="AI15" s="122">
        <f t="shared" ref="AI15:AJ15" si="10">AI11+AI13</f>
        <v>0</v>
      </c>
      <c r="AJ15" s="123">
        <f t="shared" si="10"/>
        <v>0</v>
      </c>
      <c r="AK15" s="178">
        <f>+AK13+AK11</f>
        <v>104496400</v>
      </c>
      <c r="AL15" s="179"/>
      <c r="AM15" s="179"/>
      <c r="AN15" s="194"/>
      <c r="AO15" s="180">
        <f>AK15/Z15</f>
        <v>0.54365632660875796</v>
      </c>
      <c r="AP15" s="181">
        <f>(L15+R15+X15+AD15+AJ15)/H15</f>
        <v>0.82523535201204434</v>
      </c>
      <c r="AQ15" s="440"/>
      <c r="AR15" s="470"/>
      <c r="AS15" s="470"/>
      <c r="AT15" s="470"/>
      <c r="AU15" s="473"/>
    </row>
    <row r="16" spans="1:47" s="219" customFormat="1" ht="45" customHeight="1" x14ac:dyDescent="0.25">
      <c r="A16" s="466"/>
      <c r="B16" s="474">
        <v>2</v>
      </c>
      <c r="C16" s="420" t="s">
        <v>161</v>
      </c>
      <c r="D16" s="423" t="s">
        <v>162</v>
      </c>
      <c r="E16" s="423">
        <v>535</v>
      </c>
      <c r="F16" s="462">
        <v>180</v>
      </c>
      <c r="G16" s="40" t="s">
        <v>8</v>
      </c>
      <c r="H16" s="127">
        <v>25</v>
      </c>
      <c r="I16" s="127">
        <v>0</v>
      </c>
      <c r="J16" s="127">
        <v>0</v>
      </c>
      <c r="K16" s="127">
        <v>0</v>
      </c>
      <c r="L16" s="127">
        <v>0</v>
      </c>
      <c r="M16" s="127">
        <v>10</v>
      </c>
      <c r="N16" s="127">
        <v>10</v>
      </c>
      <c r="O16" s="127">
        <v>10</v>
      </c>
      <c r="P16" s="127">
        <v>0</v>
      </c>
      <c r="Q16" s="127">
        <v>0</v>
      </c>
      <c r="R16" s="127">
        <v>0</v>
      </c>
      <c r="S16" s="127">
        <v>10</v>
      </c>
      <c r="T16" s="127">
        <v>10</v>
      </c>
      <c r="U16" s="127">
        <v>10</v>
      </c>
      <c r="V16" s="220">
        <v>10</v>
      </c>
      <c r="W16" s="220">
        <v>10</v>
      </c>
      <c r="X16" s="127">
        <v>0</v>
      </c>
      <c r="Y16" s="139">
        <v>25</v>
      </c>
      <c r="Z16" s="323">
        <v>25</v>
      </c>
      <c r="AA16" s="128"/>
      <c r="AB16" s="128"/>
      <c r="AC16" s="128"/>
      <c r="AD16" s="130">
        <f t="shared" si="0"/>
        <v>0</v>
      </c>
      <c r="AE16" s="139">
        <v>0</v>
      </c>
      <c r="AF16" s="128"/>
      <c r="AG16" s="128"/>
      <c r="AH16" s="128"/>
      <c r="AI16" s="128"/>
      <c r="AJ16" s="129"/>
      <c r="AK16" s="148">
        <v>0</v>
      </c>
      <c r="AL16" s="150"/>
      <c r="AM16" s="150"/>
      <c r="AN16" s="153"/>
      <c r="AO16" s="154">
        <f>AK16/Z16</f>
        <v>0</v>
      </c>
      <c r="AP16" s="205">
        <f>(L16+R16+X16+AK16)/H16</f>
        <v>0</v>
      </c>
      <c r="AQ16" s="495" t="s">
        <v>163</v>
      </c>
      <c r="AR16" s="468" t="s">
        <v>164</v>
      </c>
      <c r="AS16" s="468" t="s">
        <v>165</v>
      </c>
      <c r="AT16" s="468" t="s">
        <v>166</v>
      </c>
      <c r="AU16" s="471" t="s">
        <v>167</v>
      </c>
    </row>
    <row r="17" spans="1:47" s="219" customFormat="1" ht="36" customHeight="1" x14ac:dyDescent="0.25">
      <c r="A17" s="466"/>
      <c r="B17" s="475"/>
      <c r="C17" s="421"/>
      <c r="D17" s="424"/>
      <c r="E17" s="424"/>
      <c r="F17" s="463"/>
      <c r="G17" s="42" t="s">
        <v>9</v>
      </c>
      <c r="H17" s="118">
        <f>+L17+R17+X17+Y17+AE17</f>
        <v>4274301543</v>
      </c>
      <c r="I17" s="118">
        <v>0</v>
      </c>
      <c r="J17" s="118">
        <v>0</v>
      </c>
      <c r="K17" s="118">
        <v>0</v>
      </c>
      <c r="L17" s="118">
        <v>0</v>
      </c>
      <c r="M17" s="118">
        <v>1080000000</v>
      </c>
      <c r="N17" s="118">
        <v>1080000000</v>
      </c>
      <c r="O17" s="118">
        <v>1080000000</v>
      </c>
      <c r="P17" s="118">
        <v>80000000</v>
      </c>
      <c r="Q17" s="118">
        <v>80000000</v>
      </c>
      <c r="R17" s="118">
        <v>79301543</v>
      </c>
      <c r="S17" s="118">
        <v>1000000000</v>
      </c>
      <c r="T17" s="118">
        <v>1000000000</v>
      </c>
      <c r="U17" s="118">
        <v>1000000000</v>
      </c>
      <c r="V17" s="118">
        <v>1000000000</v>
      </c>
      <c r="W17" s="118">
        <v>1000000000</v>
      </c>
      <c r="X17" s="118">
        <v>0</v>
      </c>
      <c r="Y17" s="118">
        <v>4195000000</v>
      </c>
      <c r="Z17" s="118">
        <v>4195000000</v>
      </c>
      <c r="AA17" s="118"/>
      <c r="AB17" s="118"/>
      <c r="AC17" s="118"/>
      <c r="AD17" s="120">
        <f t="shared" si="0"/>
        <v>0</v>
      </c>
      <c r="AE17" s="118">
        <v>0</v>
      </c>
      <c r="AF17" s="118"/>
      <c r="AG17" s="118"/>
      <c r="AH17" s="118"/>
      <c r="AI17" s="118"/>
      <c r="AJ17" s="119"/>
      <c r="AK17" s="156">
        <v>0</v>
      </c>
      <c r="AL17" s="188"/>
      <c r="AM17" s="188"/>
      <c r="AN17" s="159"/>
      <c r="AO17" s="160">
        <f>AK17/Z17</f>
        <v>0</v>
      </c>
      <c r="AP17" s="206">
        <f>(L17+R17+X17+AK17)/H17</f>
        <v>1.8553099776002398E-2</v>
      </c>
      <c r="AQ17" s="496"/>
      <c r="AR17" s="469"/>
      <c r="AS17" s="469"/>
      <c r="AT17" s="469"/>
      <c r="AU17" s="472"/>
    </row>
    <row r="18" spans="1:47" s="219" customFormat="1" ht="40.5" customHeight="1" x14ac:dyDescent="0.25">
      <c r="A18" s="466"/>
      <c r="B18" s="475"/>
      <c r="C18" s="421"/>
      <c r="D18" s="424"/>
      <c r="E18" s="424"/>
      <c r="F18" s="463"/>
      <c r="G18" s="39" t="s">
        <v>10</v>
      </c>
      <c r="H18" s="331"/>
      <c r="I18" s="331"/>
      <c r="J18" s="331"/>
      <c r="K18" s="331"/>
      <c r="L18" s="331"/>
      <c r="M18" s="331"/>
      <c r="N18" s="331"/>
      <c r="O18" s="331"/>
      <c r="P18" s="331"/>
      <c r="Q18" s="331"/>
      <c r="R18" s="331"/>
      <c r="S18" s="331"/>
      <c r="T18" s="331"/>
      <c r="U18" s="331"/>
      <c r="V18" s="331"/>
      <c r="W18" s="331"/>
      <c r="X18" s="331"/>
      <c r="Y18" s="331"/>
      <c r="Z18" s="331"/>
      <c r="AA18" s="331"/>
      <c r="AB18" s="331"/>
      <c r="AC18" s="331"/>
      <c r="AD18" s="333"/>
      <c r="AE18" s="331"/>
      <c r="AF18" s="82"/>
      <c r="AG18" s="82"/>
      <c r="AH18" s="82"/>
      <c r="AI18" s="82"/>
      <c r="AJ18" s="102"/>
      <c r="AK18" s="322">
        <v>0</v>
      </c>
      <c r="AL18" s="188"/>
      <c r="AM18" s="188"/>
      <c r="AN18" s="159"/>
      <c r="AO18" s="338"/>
      <c r="AP18" s="171"/>
      <c r="AQ18" s="496"/>
      <c r="AR18" s="469"/>
      <c r="AS18" s="469"/>
      <c r="AT18" s="469"/>
      <c r="AU18" s="472"/>
    </row>
    <row r="19" spans="1:47" s="219" customFormat="1" ht="33" customHeight="1" x14ac:dyDescent="0.25">
      <c r="A19" s="466"/>
      <c r="B19" s="475"/>
      <c r="C19" s="421"/>
      <c r="D19" s="424"/>
      <c r="E19" s="424"/>
      <c r="F19" s="463"/>
      <c r="G19" s="42" t="s">
        <v>11</v>
      </c>
      <c r="H19" s="101">
        <f>L19+R19+X19+AK19+AE19</f>
        <v>70899362</v>
      </c>
      <c r="I19" s="101"/>
      <c r="J19" s="101"/>
      <c r="K19" s="754"/>
      <c r="L19" s="754"/>
      <c r="M19" s="754"/>
      <c r="N19" s="754"/>
      <c r="O19" s="754"/>
      <c r="P19" s="754"/>
      <c r="Q19" s="754"/>
      <c r="R19" s="101">
        <v>0</v>
      </c>
      <c r="S19" s="118">
        <v>79301543</v>
      </c>
      <c r="T19" s="101">
        <v>79301543</v>
      </c>
      <c r="U19" s="101">
        <v>70899362</v>
      </c>
      <c r="V19" s="101">
        <v>70899362</v>
      </c>
      <c r="W19" s="101">
        <v>70899362</v>
      </c>
      <c r="X19" s="101">
        <v>70899362</v>
      </c>
      <c r="Y19" s="101">
        <v>0</v>
      </c>
      <c r="Z19" s="101">
        <v>0</v>
      </c>
      <c r="AA19" s="101"/>
      <c r="AB19" s="101"/>
      <c r="AC19" s="101"/>
      <c r="AD19" s="135">
        <f t="shared" si="0"/>
        <v>0</v>
      </c>
      <c r="AE19" s="101">
        <v>0</v>
      </c>
      <c r="AF19" s="101"/>
      <c r="AG19" s="101"/>
      <c r="AH19" s="101"/>
      <c r="AI19" s="101"/>
      <c r="AJ19" s="126"/>
      <c r="AK19" s="202">
        <v>0</v>
      </c>
      <c r="AL19" s="203"/>
      <c r="AM19" s="203"/>
      <c r="AN19" s="204"/>
      <c r="AO19" s="160" t="e">
        <f>AK19/Z19</f>
        <v>#DIV/0!</v>
      </c>
      <c r="AP19" s="161">
        <f>(L19+R19+X19+AD19)/H19</f>
        <v>1</v>
      </c>
      <c r="AQ19" s="496"/>
      <c r="AR19" s="469"/>
      <c r="AS19" s="469"/>
      <c r="AT19" s="469"/>
      <c r="AU19" s="472"/>
    </row>
    <row r="20" spans="1:47" s="219" customFormat="1" ht="36" customHeight="1" thickBot="1" x14ac:dyDescent="0.3">
      <c r="A20" s="466"/>
      <c r="B20" s="475"/>
      <c r="C20" s="421"/>
      <c r="D20" s="424"/>
      <c r="E20" s="424"/>
      <c r="F20" s="463"/>
      <c r="G20" s="39" t="s">
        <v>12</v>
      </c>
      <c r="H20" s="109">
        <f>+H16+H18</f>
        <v>25</v>
      </c>
      <c r="I20" s="110">
        <f t="shared" ref="I20:J20" si="11">+I16</f>
        <v>0</v>
      </c>
      <c r="J20" s="110">
        <f t="shared" si="11"/>
        <v>0</v>
      </c>
      <c r="K20" s="100">
        <v>0</v>
      </c>
      <c r="L20" s="100">
        <v>0</v>
      </c>
      <c r="M20" s="110">
        <v>10</v>
      </c>
      <c r="N20" s="110">
        <v>10</v>
      </c>
      <c r="O20" s="110">
        <v>10</v>
      </c>
      <c r="P20" s="110">
        <v>0</v>
      </c>
      <c r="Q20" s="110">
        <v>0</v>
      </c>
      <c r="R20" s="110">
        <v>0</v>
      </c>
      <c r="S20" s="104">
        <f>+S16</f>
        <v>10</v>
      </c>
      <c r="T20" s="104">
        <v>10</v>
      </c>
      <c r="U20" s="104">
        <v>10</v>
      </c>
      <c r="V20" s="110">
        <v>10</v>
      </c>
      <c r="W20" s="110">
        <v>10</v>
      </c>
      <c r="X20" s="110">
        <v>0</v>
      </c>
      <c r="Y20" s="110">
        <v>25</v>
      </c>
      <c r="Z20" s="110">
        <v>25</v>
      </c>
      <c r="AA20" s="110">
        <f t="shared" ref="AA20:AC20" si="12">+AA19+AA16</f>
        <v>0</v>
      </c>
      <c r="AB20" s="110">
        <f t="shared" si="12"/>
        <v>0</v>
      </c>
      <c r="AC20" s="110">
        <f t="shared" si="12"/>
        <v>0</v>
      </c>
      <c r="AD20" s="135">
        <f t="shared" si="0"/>
        <v>0</v>
      </c>
      <c r="AE20" s="110">
        <f>+AE18+AE16</f>
        <v>0</v>
      </c>
      <c r="AF20" s="110">
        <f t="shared" ref="AF20:AJ20" si="13">+AF19+AF16</f>
        <v>0</v>
      </c>
      <c r="AG20" s="110">
        <f t="shared" si="13"/>
        <v>0</v>
      </c>
      <c r="AH20" s="110">
        <f t="shared" si="13"/>
        <v>0</v>
      </c>
      <c r="AI20" s="110">
        <f t="shared" si="13"/>
        <v>0</v>
      </c>
      <c r="AJ20" s="111">
        <f t="shared" si="13"/>
        <v>0</v>
      </c>
      <c r="AK20" s="178">
        <f>+AK18+AK16</f>
        <v>0</v>
      </c>
      <c r="AL20" s="179"/>
      <c r="AM20" s="179"/>
      <c r="AN20" s="194"/>
      <c r="AO20" s="160">
        <f>AK20/Z20</f>
        <v>0</v>
      </c>
      <c r="AP20" s="181">
        <f t="shared" ref="AP18:AP20" si="14">(L20+R20+X20+AD20+AJ20)/H20</f>
        <v>0</v>
      </c>
      <c r="AQ20" s="496"/>
      <c r="AR20" s="469"/>
      <c r="AS20" s="469"/>
      <c r="AT20" s="469"/>
      <c r="AU20" s="472"/>
    </row>
    <row r="21" spans="1:47" s="219" customFormat="1" ht="49.5" customHeight="1" thickBot="1" x14ac:dyDescent="0.3">
      <c r="A21" s="466"/>
      <c r="B21" s="476"/>
      <c r="C21" s="422"/>
      <c r="D21" s="425"/>
      <c r="E21" s="425"/>
      <c r="F21" s="464"/>
      <c r="G21" s="43" t="s">
        <v>13</v>
      </c>
      <c r="H21" s="122">
        <f>H17+H19</f>
        <v>4345200905</v>
      </c>
      <c r="I21" s="118">
        <f t="shared" ref="I21:J21" si="15">+I19+I17</f>
        <v>0</v>
      </c>
      <c r="J21" s="118">
        <f t="shared" si="15"/>
        <v>0</v>
      </c>
      <c r="K21" s="118">
        <v>0</v>
      </c>
      <c r="L21" s="118">
        <v>0</v>
      </c>
      <c r="M21" s="118">
        <v>1080000000</v>
      </c>
      <c r="N21" s="118">
        <v>1080000000</v>
      </c>
      <c r="O21" s="118">
        <v>1080000000</v>
      </c>
      <c r="P21" s="118">
        <v>80000000</v>
      </c>
      <c r="Q21" s="118">
        <v>80000000</v>
      </c>
      <c r="R21" s="118">
        <v>79301543</v>
      </c>
      <c r="S21" s="118">
        <f>+S19+S17</f>
        <v>1079301543</v>
      </c>
      <c r="T21" s="118">
        <v>1079301543</v>
      </c>
      <c r="U21" s="118">
        <v>1079301543</v>
      </c>
      <c r="V21" s="118">
        <v>1079301543</v>
      </c>
      <c r="W21" s="118">
        <v>1079301543</v>
      </c>
      <c r="X21" s="118">
        <v>70899362</v>
      </c>
      <c r="Y21" s="118">
        <v>4195000000</v>
      </c>
      <c r="Z21" s="118">
        <v>4195000000</v>
      </c>
      <c r="AA21" s="118">
        <f t="shared" ref="AA21:AC21" si="16">AA17+AA19</f>
        <v>0</v>
      </c>
      <c r="AB21" s="118">
        <f t="shared" si="16"/>
        <v>0</v>
      </c>
      <c r="AC21" s="118">
        <f t="shared" si="16"/>
        <v>0</v>
      </c>
      <c r="AD21" s="120">
        <f t="shared" si="0"/>
        <v>0</v>
      </c>
      <c r="AE21" s="118">
        <f>+AE19+AE17</f>
        <v>0</v>
      </c>
      <c r="AF21" s="118">
        <f t="shared" ref="AF21:AJ21" si="17">AF17+AF19</f>
        <v>0</v>
      </c>
      <c r="AG21" s="118">
        <f t="shared" si="17"/>
        <v>0</v>
      </c>
      <c r="AH21" s="118">
        <f t="shared" si="17"/>
        <v>0</v>
      </c>
      <c r="AI21" s="118">
        <f t="shared" si="17"/>
        <v>0</v>
      </c>
      <c r="AJ21" s="119">
        <f t="shared" si="17"/>
        <v>0</v>
      </c>
      <c r="AK21" s="322">
        <f>+AK19+AK17</f>
        <v>0</v>
      </c>
      <c r="AL21" s="188"/>
      <c r="AM21" s="188"/>
      <c r="AN21" s="159"/>
      <c r="AO21" s="180">
        <f>AK21/Z21</f>
        <v>0</v>
      </c>
      <c r="AP21" s="161">
        <f>(L21+R21+X21+AK21)/H21</f>
        <v>3.4567079470862808E-2</v>
      </c>
      <c r="AQ21" s="497"/>
      <c r="AR21" s="470"/>
      <c r="AS21" s="470"/>
      <c r="AT21" s="470"/>
      <c r="AU21" s="473"/>
    </row>
    <row r="22" spans="1:47" s="219" customFormat="1" ht="45" customHeight="1" x14ac:dyDescent="0.25">
      <c r="A22" s="466"/>
      <c r="B22" s="474">
        <v>3</v>
      </c>
      <c r="C22" s="420" t="s">
        <v>168</v>
      </c>
      <c r="D22" s="423" t="s">
        <v>162</v>
      </c>
      <c r="E22" s="423">
        <v>535</v>
      </c>
      <c r="F22" s="462">
        <v>180</v>
      </c>
      <c r="G22" s="40" t="s">
        <v>8</v>
      </c>
      <c r="H22" s="127">
        <f>0.16+1.2+1.64+1</f>
        <v>4</v>
      </c>
      <c r="I22" s="131">
        <v>0.16</v>
      </c>
      <c r="J22" s="131">
        <v>0.16</v>
      </c>
      <c r="K22" s="131">
        <v>0.16</v>
      </c>
      <c r="L22" s="131">
        <v>0.16</v>
      </c>
      <c r="M22" s="127">
        <v>1.2</v>
      </c>
      <c r="N22" s="127">
        <v>1.2</v>
      </c>
      <c r="O22" s="127">
        <v>1.2</v>
      </c>
      <c r="P22" s="127">
        <v>1.2</v>
      </c>
      <c r="Q22" s="127">
        <v>1.2</v>
      </c>
      <c r="R22" s="127">
        <v>0</v>
      </c>
      <c r="S22" s="127">
        <v>1.64</v>
      </c>
      <c r="T22" s="127">
        <v>1.64</v>
      </c>
      <c r="U22" s="127">
        <v>1.64</v>
      </c>
      <c r="V22" s="127">
        <v>1.64</v>
      </c>
      <c r="W22" s="127">
        <v>1.64</v>
      </c>
      <c r="X22" s="127">
        <v>0</v>
      </c>
      <c r="Y22" s="127">
        <v>0.86</v>
      </c>
      <c r="Z22" s="132">
        <v>0.86</v>
      </c>
      <c r="AA22" s="132"/>
      <c r="AB22" s="127"/>
      <c r="AC22" s="127"/>
      <c r="AD22" s="130">
        <f t="shared" si="0"/>
        <v>0</v>
      </c>
      <c r="AE22" s="127">
        <v>0.14000000000000001</v>
      </c>
      <c r="AF22" s="128"/>
      <c r="AG22" s="128"/>
      <c r="AH22" s="128"/>
      <c r="AI22" s="128"/>
      <c r="AJ22" s="129"/>
      <c r="AK22" s="148">
        <v>0</v>
      </c>
      <c r="AL22" s="149"/>
      <c r="AM22" s="150"/>
      <c r="AN22" s="153"/>
      <c r="AO22" s="154">
        <f>AK22/Z22</f>
        <v>0</v>
      </c>
      <c r="AP22" s="205">
        <f>(L22+R22+X22+AK22)/H22</f>
        <v>0.04</v>
      </c>
      <c r="AQ22" s="477" t="s">
        <v>169</v>
      </c>
      <c r="AR22" s="498" t="s">
        <v>170</v>
      </c>
      <c r="AS22" s="498" t="s">
        <v>171</v>
      </c>
      <c r="AT22" s="498" t="s">
        <v>172</v>
      </c>
      <c r="AU22" s="501" t="s">
        <v>173</v>
      </c>
    </row>
    <row r="23" spans="1:47" s="219" customFormat="1" ht="36" customHeight="1" x14ac:dyDescent="0.25">
      <c r="A23" s="466"/>
      <c r="B23" s="475"/>
      <c r="C23" s="421"/>
      <c r="D23" s="424"/>
      <c r="E23" s="424"/>
      <c r="F23" s="463"/>
      <c r="G23" s="42" t="s">
        <v>9</v>
      </c>
      <c r="H23" s="118">
        <f>+L23+R23+Z23+AE23+X23</f>
        <v>9085481435</v>
      </c>
      <c r="I23" s="118">
        <v>211877645</v>
      </c>
      <c r="J23" s="118">
        <v>211877645</v>
      </c>
      <c r="K23" s="118">
        <v>107547645</v>
      </c>
      <c r="L23" s="118">
        <v>65502409</v>
      </c>
      <c r="M23" s="118">
        <v>3979227588</v>
      </c>
      <c r="N23" s="118">
        <v>3979227588</v>
      </c>
      <c r="O23" s="118">
        <v>3979227588</v>
      </c>
      <c r="P23" s="118">
        <v>3845387588</v>
      </c>
      <c r="Q23" s="118">
        <v>3845387588</v>
      </c>
      <c r="R23" s="118">
        <v>3812245288</v>
      </c>
      <c r="S23" s="118">
        <v>3027021000</v>
      </c>
      <c r="T23" s="118">
        <v>3027021000</v>
      </c>
      <c r="U23" s="118">
        <v>2942453515</v>
      </c>
      <c r="V23" s="118">
        <v>2826802238</v>
      </c>
      <c r="W23" s="118">
        <v>2855281738</v>
      </c>
      <c r="X23" s="118">
        <v>2850281738</v>
      </c>
      <c r="Y23" s="118">
        <v>1683873000</v>
      </c>
      <c r="Z23" s="118">
        <v>1683873000</v>
      </c>
      <c r="AA23" s="118"/>
      <c r="AB23" s="118"/>
      <c r="AC23" s="118"/>
      <c r="AD23" s="135">
        <f>+AK23</f>
        <v>29889000</v>
      </c>
      <c r="AE23" s="118">
        <v>673579000</v>
      </c>
      <c r="AF23" s="118"/>
      <c r="AG23" s="118"/>
      <c r="AH23" s="118"/>
      <c r="AI23" s="118"/>
      <c r="AJ23" s="119"/>
      <c r="AK23" s="322">
        <v>29889000</v>
      </c>
      <c r="AL23" s="188"/>
      <c r="AM23" s="188"/>
      <c r="AN23" s="159"/>
      <c r="AO23" s="160">
        <f>AK23/Z23</f>
        <v>1.7750150991197079E-2</v>
      </c>
      <c r="AP23" s="206">
        <f>(L23+R23+X23+AK23)/H23</f>
        <v>0.74381511682655266</v>
      </c>
      <c r="AQ23" s="478"/>
      <c r="AR23" s="499"/>
      <c r="AS23" s="499"/>
      <c r="AT23" s="499"/>
      <c r="AU23" s="502"/>
    </row>
    <row r="24" spans="1:47" s="219" customFormat="1" ht="40.5" customHeight="1" x14ac:dyDescent="0.25">
      <c r="A24" s="466"/>
      <c r="B24" s="475"/>
      <c r="C24" s="421"/>
      <c r="D24" s="424"/>
      <c r="E24" s="424"/>
      <c r="F24" s="463"/>
      <c r="G24" s="39" t="s">
        <v>10</v>
      </c>
      <c r="H24" s="331"/>
      <c r="I24" s="331"/>
      <c r="J24" s="331"/>
      <c r="K24" s="331"/>
      <c r="L24" s="331"/>
      <c r="M24" s="331"/>
      <c r="N24" s="331"/>
      <c r="O24" s="331"/>
      <c r="P24" s="331"/>
      <c r="Q24" s="331"/>
      <c r="R24" s="331"/>
      <c r="S24" s="82">
        <v>1.2</v>
      </c>
      <c r="T24" s="82">
        <v>1.2</v>
      </c>
      <c r="U24" s="82">
        <v>1.2</v>
      </c>
      <c r="V24" s="82">
        <v>1.2</v>
      </c>
      <c r="W24" s="82">
        <v>1.2</v>
      </c>
      <c r="X24" s="82">
        <v>0</v>
      </c>
      <c r="Y24" s="82">
        <v>2.84</v>
      </c>
      <c r="Z24" s="82">
        <v>2.84</v>
      </c>
      <c r="AA24" s="82"/>
      <c r="AB24" s="82"/>
      <c r="AC24" s="82"/>
      <c r="AD24" s="103">
        <f t="shared" si="0"/>
        <v>0</v>
      </c>
      <c r="AE24" s="331"/>
      <c r="AF24" s="82"/>
      <c r="AG24" s="82"/>
      <c r="AH24" s="82"/>
      <c r="AI24" s="82"/>
      <c r="AJ24" s="102"/>
      <c r="AK24" s="162">
        <v>0</v>
      </c>
      <c r="AL24" s="138"/>
      <c r="AM24" s="138"/>
      <c r="AN24" s="165"/>
      <c r="AO24" s="338"/>
      <c r="AP24" s="171"/>
      <c r="AQ24" s="478"/>
      <c r="AR24" s="499"/>
      <c r="AS24" s="499"/>
      <c r="AT24" s="499"/>
      <c r="AU24" s="502"/>
    </row>
    <row r="25" spans="1:47" s="219" customFormat="1" ht="33" customHeight="1" x14ac:dyDescent="0.25">
      <c r="A25" s="466"/>
      <c r="B25" s="475"/>
      <c r="C25" s="421"/>
      <c r="D25" s="424"/>
      <c r="E25" s="424"/>
      <c r="F25" s="463"/>
      <c r="G25" s="42" t="s">
        <v>11</v>
      </c>
      <c r="H25" s="101">
        <f>R25+X25+Y25+AK25</f>
        <v>8182469286</v>
      </c>
      <c r="I25" s="101"/>
      <c r="J25" s="101"/>
      <c r="K25" s="754"/>
      <c r="L25" s="754"/>
      <c r="M25" s="101">
        <v>65502409</v>
      </c>
      <c r="N25" s="101">
        <v>65502409</v>
      </c>
      <c r="O25" s="101">
        <v>65502409</v>
      </c>
      <c r="P25" s="101">
        <v>65502409</v>
      </c>
      <c r="Q25" s="101">
        <v>65502409</v>
      </c>
      <c r="R25" s="101">
        <v>65502409</v>
      </c>
      <c r="S25" s="101">
        <v>3655716488</v>
      </c>
      <c r="T25" s="101">
        <v>3655716488</v>
      </c>
      <c r="U25" s="101">
        <v>3655716488</v>
      </c>
      <c r="V25" s="101">
        <v>3655716488</v>
      </c>
      <c r="W25" s="101">
        <v>3655716488</v>
      </c>
      <c r="X25" s="101">
        <v>2820500935</v>
      </c>
      <c r="Y25" s="101">
        <v>2672413971</v>
      </c>
      <c r="Z25" s="101">
        <v>2672413971</v>
      </c>
      <c r="AA25" s="101"/>
      <c r="AB25" s="101"/>
      <c r="AC25" s="101"/>
      <c r="AD25" s="135">
        <f t="shared" si="0"/>
        <v>2624051971</v>
      </c>
      <c r="AE25" s="754"/>
      <c r="AF25" s="101"/>
      <c r="AG25" s="101"/>
      <c r="AH25" s="101"/>
      <c r="AI25" s="101"/>
      <c r="AJ25" s="126"/>
      <c r="AK25" s="322">
        <v>2624051971</v>
      </c>
      <c r="AL25" s="167"/>
      <c r="AM25" s="167"/>
      <c r="AN25" s="170"/>
      <c r="AO25" s="160">
        <f>AK25/Z25</f>
        <v>0.98190325281756285</v>
      </c>
      <c r="AP25" s="161">
        <f>(L25+R25+X25+AD25)/H25</f>
        <v>0.67339761658837716</v>
      </c>
      <c r="AQ25" s="478"/>
      <c r="AR25" s="499"/>
      <c r="AS25" s="499"/>
      <c r="AT25" s="499"/>
      <c r="AU25" s="502"/>
    </row>
    <row r="26" spans="1:47" s="219" customFormat="1" ht="36" customHeight="1" thickBot="1" x14ac:dyDescent="0.3">
      <c r="A26" s="466"/>
      <c r="B26" s="475"/>
      <c r="C26" s="421"/>
      <c r="D26" s="424"/>
      <c r="E26" s="424"/>
      <c r="F26" s="463"/>
      <c r="G26" s="39" t="s">
        <v>12</v>
      </c>
      <c r="H26" s="109">
        <f>+H22+H24</f>
        <v>4</v>
      </c>
      <c r="I26" s="104">
        <f t="shared" ref="I26:J26" si="18">+I22+I24</f>
        <v>0.16</v>
      </c>
      <c r="J26" s="104">
        <f t="shared" si="18"/>
        <v>0.16</v>
      </c>
      <c r="K26" s="104">
        <v>0.16</v>
      </c>
      <c r="L26" s="104">
        <f t="shared" ref="L26" si="19">+L22+L24</f>
        <v>0.16</v>
      </c>
      <c r="M26" s="81">
        <v>1.2</v>
      </c>
      <c r="N26" s="81">
        <v>1.2</v>
      </c>
      <c r="O26" s="81">
        <v>1.2</v>
      </c>
      <c r="P26" s="81">
        <v>1.2</v>
      </c>
      <c r="Q26" s="81">
        <v>1.2</v>
      </c>
      <c r="R26" s="81">
        <v>0</v>
      </c>
      <c r="S26" s="109">
        <f>+S24+S22</f>
        <v>2.84</v>
      </c>
      <c r="T26" s="109">
        <v>2.84</v>
      </c>
      <c r="U26" s="109">
        <v>2.84</v>
      </c>
      <c r="V26" s="109">
        <v>2.84</v>
      </c>
      <c r="W26" s="109">
        <v>2.84</v>
      </c>
      <c r="X26" s="109">
        <v>0</v>
      </c>
      <c r="Y26" s="81">
        <v>3.6999999999999997</v>
      </c>
      <c r="Z26" s="112">
        <v>3.6999999999999997</v>
      </c>
      <c r="AA26" s="112">
        <f t="shared" ref="AA26:AC26" si="20">+AA25+AA22</f>
        <v>0</v>
      </c>
      <c r="AB26" s="109">
        <f t="shared" si="20"/>
        <v>0</v>
      </c>
      <c r="AC26" s="109">
        <f t="shared" si="20"/>
        <v>0</v>
      </c>
      <c r="AD26" s="114">
        <f t="shared" si="0"/>
        <v>0</v>
      </c>
      <c r="AE26" s="81">
        <f>+AE22+AE24</f>
        <v>0.14000000000000001</v>
      </c>
      <c r="AF26" s="81">
        <f t="shared" ref="AF26:AJ26" si="21">+AF25+AF22</f>
        <v>0</v>
      </c>
      <c r="AG26" s="81">
        <f t="shared" si="21"/>
        <v>0</v>
      </c>
      <c r="AH26" s="81">
        <f t="shared" si="21"/>
        <v>0</v>
      </c>
      <c r="AI26" s="81">
        <f t="shared" si="21"/>
        <v>0</v>
      </c>
      <c r="AJ26" s="113">
        <f t="shared" si="21"/>
        <v>0</v>
      </c>
      <c r="AK26" s="172">
        <f>+AK24+AK22</f>
        <v>0</v>
      </c>
      <c r="AL26" s="173"/>
      <c r="AM26" s="173"/>
      <c r="AN26" s="184"/>
      <c r="AO26" s="160">
        <f>AK26/Z26</f>
        <v>0</v>
      </c>
      <c r="AP26" s="181">
        <f>(L26+R26+X26+AD26)/H26</f>
        <v>0.04</v>
      </c>
      <c r="AQ26" s="478"/>
      <c r="AR26" s="499"/>
      <c r="AS26" s="499"/>
      <c r="AT26" s="499"/>
      <c r="AU26" s="502"/>
    </row>
    <row r="27" spans="1:47" s="219" customFormat="1" ht="49.5" customHeight="1" thickBot="1" x14ac:dyDescent="0.3">
      <c r="A27" s="466"/>
      <c r="B27" s="476"/>
      <c r="C27" s="422"/>
      <c r="D27" s="425"/>
      <c r="E27" s="425"/>
      <c r="F27" s="464"/>
      <c r="G27" s="43" t="s">
        <v>13</v>
      </c>
      <c r="H27" s="122">
        <f>H23+H25</f>
        <v>17267950721</v>
      </c>
      <c r="I27" s="118">
        <f>+I23</f>
        <v>211877645</v>
      </c>
      <c r="J27" s="118">
        <f>+J23</f>
        <v>211877645</v>
      </c>
      <c r="K27" s="118">
        <v>107547645</v>
      </c>
      <c r="L27" s="118">
        <f t="shared" ref="L27" si="22">+L23</f>
        <v>65502409</v>
      </c>
      <c r="M27" s="118">
        <v>4044729997</v>
      </c>
      <c r="N27" s="118">
        <v>4044729997</v>
      </c>
      <c r="O27" s="118">
        <v>4044729997</v>
      </c>
      <c r="P27" s="118">
        <v>3910889997</v>
      </c>
      <c r="Q27" s="118">
        <v>3845387588</v>
      </c>
      <c r="R27" s="118">
        <v>3877747697</v>
      </c>
      <c r="S27" s="118">
        <f>+S25+S23</f>
        <v>6682737488</v>
      </c>
      <c r="T27" s="118">
        <v>6682737488</v>
      </c>
      <c r="U27" s="118">
        <v>6682737488</v>
      </c>
      <c r="V27" s="118">
        <v>6682737488</v>
      </c>
      <c r="W27" s="118">
        <v>6682737488</v>
      </c>
      <c r="X27" s="118">
        <v>5670782673</v>
      </c>
      <c r="Y27" s="118">
        <v>1683873000</v>
      </c>
      <c r="Z27" s="118">
        <f>Z23+Z25</f>
        <v>4356286971</v>
      </c>
      <c r="AA27" s="118">
        <f t="shared" ref="AA27:AC27" si="23">AA23+AA25</f>
        <v>0</v>
      </c>
      <c r="AB27" s="118">
        <f t="shared" si="23"/>
        <v>0</v>
      </c>
      <c r="AC27" s="118">
        <f t="shared" si="23"/>
        <v>0</v>
      </c>
      <c r="AD27" s="120">
        <f t="shared" si="0"/>
        <v>2653940971</v>
      </c>
      <c r="AE27" s="118">
        <f t="shared" ref="AE27" si="24">+AE23</f>
        <v>673579000</v>
      </c>
      <c r="AF27" s="118">
        <f t="shared" ref="AF27:AJ27" si="25">AF23+AF25</f>
        <v>0</v>
      </c>
      <c r="AG27" s="118">
        <f t="shared" si="25"/>
        <v>0</v>
      </c>
      <c r="AH27" s="118">
        <f t="shared" si="25"/>
        <v>0</v>
      </c>
      <c r="AI27" s="118">
        <f t="shared" si="25"/>
        <v>0</v>
      </c>
      <c r="AJ27" s="119">
        <f t="shared" si="25"/>
        <v>0</v>
      </c>
      <c r="AK27" s="156">
        <f>+AK25+AK23</f>
        <v>2653940971</v>
      </c>
      <c r="AL27" s="179"/>
      <c r="AM27" s="188"/>
      <c r="AN27" s="159"/>
      <c r="AO27" s="180">
        <f>AK27/Z27</f>
        <v>0.60922087747373055</v>
      </c>
      <c r="AP27" s="161">
        <f>(L27+R27+X27+AK27)/H27</f>
        <v>0.71044757702954298</v>
      </c>
      <c r="AQ27" s="479"/>
      <c r="AR27" s="500"/>
      <c r="AS27" s="500"/>
      <c r="AT27" s="500"/>
      <c r="AU27" s="503"/>
    </row>
    <row r="28" spans="1:47" s="219" customFormat="1" ht="45" customHeight="1" x14ac:dyDescent="0.25">
      <c r="A28" s="467"/>
      <c r="B28" s="474">
        <v>4</v>
      </c>
      <c r="C28" s="420" t="s">
        <v>174</v>
      </c>
      <c r="D28" s="423" t="s">
        <v>147</v>
      </c>
      <c r="E28" s="423">
        <v>535</v>
      </c>
      <c r="F28" s="462">
        <v>180</v>
      </c>
      <c r="G28" s="40" t="s">
        <v>8</v>
      </c>
      <c r="H28" s="127">
        <v>5</v>
      </c>
      <c r="I28" s="127">
        <v>0</v>
      </c>
      <c r="J28" s="127">
        <v>0</v>
      </c>
      <c r="K28" s="127">
        <v>0</v>
      </c>
      <c r="L28" s="127">
        <v>0</v>
      </c>
      <c r="M28" s="127">
        <v>1</v>
      </c>
      <c r="N28" s="127">
        <v>1</v>
      </c>
      <c r="O28" s="127">
        <v>1</v>
      </c>
      <c r="P28" s="127">
        <v>1</v>
      </c>
      <c r="Q28" s="127">
        <v>1</v>
      </c>
      <c r="R28" s="127">
        <v>0</v>
      </c>
      <c r="S28" s="127">
        <v>3</v>
      </c>
      <c r="T28" s="127">
        <v>3</v>
      </c>
      <c r="U28" s="127">
        <v>3</v>
      </c>
      <c r="V28" s="127">
        <v>3</v>
      </c>
      <c r="W28" s="127">
        <v>3</v>
      </c>
      <c r="X28" s="127">
        <v>0</v>
      </c>
      <c r="Y28" s="127">
        <v>5</v>
      </c>
      <c r="Z28" s="127">
        <v>5</v>
      </c>
      <c r="AA28" s="127"/>
      <c r="AB28" s="127"/>
      <c r="AC28" s="127"/>
      <c r="AD28" s="148">
        <f t="shared" si="0"/>
        <v>1</v>
      </c>
      <c r="AE28" s="755"/>
      <c r="AF28" s="150"/>
      <c r="AG28" s="151"/>
      <c r="AH28" s="150"/>
      <c r="AI28" s="150"/>
      <c r="AJ28" s="152"/>
      <c r="AK28" s="148">
        <v>1</v>
      </c>
      <c r="AL28" s="151"/>
      <c r="AM28" s="150"/>
      <c r="AN28" s="153"/>
      <c r="AO28" s="154">
        <f>AK28/Z28</f>
        <v>0.2</v>
      </c>
      <c r="AP28" s="155">
        <f>AK28/H28</f>
        <v>0.2</v>
      </c>
      <c r="AQ28" s="504" t="s">
        <v>175</v>
      </c>
      <c r="AR28" s="498" t="s">
        <v>176</v>
      </c>
      <c r="AS28" s="498" t="s">
        <v>177</v>
      </c>
      <c r="AT28" s="462" t="s">
        <v>178</v>
      </c>
      <c r="AU28" s="501" t="s">
        <v>179</v>
      </c>
    </row>
    <row r="29" spans="1:47" s="219" customFormat="1" ht="36" customHeight="1" x14ac:dyDescent="0.25">
      <c r="A29" s="467"/>
      <c r="B29" s="475"/>
      <c r="C29" s="421"/>
      <c r="D29" s="424"/>
      <c r="E29" s="424"/>
      <c r="F29" s="463"/>
      <c r="G29" s="42" t="s">
        <v>9</v>
      </c>
      <c r="H29" s="118">
        <f>+L29+R29+Y29+AE29</f>
        <v>283935000</v>
      </c>
      <c r="I29" s="118">
        <v>0</v>
      </c>
      <c r="J29" s="118">
        <v>0</v>
      </c>
      <c r="K29" s="118">
        <v>0</v>
      </c>
      <c r="L29" s="118">
        <v>0</v>
      </c>
      <c r="M29" s="118">
        <v>97000000</v>
      </c>
      <c r="N29" s="118">
        <v>97000000</v>
      </c>
      <c r="O29" s="118">
        <v>97000000</v>
      </c>
      <c r="P29" s="118">
        <v>90000000</v>
      </c>
      <c r="Q29" s="118">
        <v>90000000</v>
      </c>
      <c r="R29" s="118">
        <v>90000000</v>
      </c>
      <c r="S29" s="118">
        <v>126560000</v>
      </c>
      <c r="T29" s="118">
        <v>126560000</v>
      </c>
      <c r="U29" s="118">
        <v>184661985</v>
      </c>
      <c r="V29" s="118">
        <v>184661985</v>
      </c>
      <c r="W29" s="118">
        <v>184661985</v>
      </c>
      <c r="X29" s="118">
        <v>184661985</v>
      </c>
      <c r="Y29" s="118">
        <v>193935000</v>
      </c>
      <c r="Z29" s="118">
        <v>193935000</v>
      </c>
      <c r="AA29" s="118"/>
      <c r="AB29" s="118"/>
      <c r="AC29" s="118"/>
      <c r="AD29" s="156">
        <f t="shared" si="0"/>
        <v>0</v>
      </c>
      <c r="AE29" s="756"/>
      <c r="AF29" s="188"/>
      <c r="AG29" s="157"/>
      <c r="AH29" s="188"/>
      <c r="AI29" s="188"/>
      <c r="AJ29" s="158"/>
      <c r="AK29" s="156">
        <v>0</v>
      </c>
      <c r="AL29" s="157"/>
      <c r="AM29" s="188"/>
      <c r="AN29" s="159"/>
      <c r="AO29" s="160">
        <f>AK29/Z29</f>
        <v>0</v>
      </c>
      <c r="AP29" s="161">
        <f>(L29+R29+X29+AK29)/H29</f>
        <v>0.96734106397591002</v>
      </c>
      <c r="AQ29" s="505"/>
      <c r="AR29" s="499"/>
      <c r="AS29" s="499"/>
      <c r="AT29" s="499"/>
      <c r="AU29" s="502"/>
    </row>
    <row r="30" spans="1:47" s="219" customFormat="1" ht="40.5" customHeight="1" x14ac:dyDescent="0.25">
      <c r="A30" s="467"/>
      <c r="B30" s="475"/>
      <c r="C30" s="421"/>
      <c r="D30" s="424"/>
      <c r="E30" s="424"/>
      <c r="F30" s="463"/>
      <c r="G30" s="39" t="s">
        <v>10</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5"/>
      <c r="AE30" s="336"/>
      <c r="AF30" s="138"/>
      <c r="AG30" s="163"/>
      <c r="AH30" s="138"/>
      <c r="AI30" s="138"/>
      <c r="AJ30" s="164"/>
      <c r="AK30" s="162">
        <v>0</v>
      </c>
      <c r="AL30" s="163"/>
      <c r="AM30" s="138"/>
      <c r="AN30" s="165"/>
      <c r="AO30" s="338"/>
      <c r="AP30" s="339"/>
      <c r="AQ30" s="505"/>
      <c r="AR30" s="499"/>
      <c r="AS30" s="499"/>
      <c r="AT30" s="499"/>
      <c r="AU30" s="502"/>
    </row>
    <row r="31" spans="1:47" s="219" customFormat="1" ht="33" customHeight="1" thickBot="1" x14ac:dyDescent="0.3">
      <c r="A31" s="467"/>
      <c r="B31" s="475"/>
      <c r="C31" s="421"/>
      <c r="D31" s="424"/>
      <c r="E31" s="424"/>
      <c r="F31" s="463"/>
      <c r="G31" s="42" t="s">
        <v>11</v>
      </c>
      <c r="H31" s="101">
        <f>L31+R31+X31+AK31</f>
        <v>274661985</v>
      </c>
      <c r="I31" s="101"/>
      <c r="J31" s="101"/>
      <c r="K31" s="754"/>
      <c r="L31" s="754"/>
      <c r="M31" s="754"/>
      <c r="N31" s="754"/>
      <c r="O31" s="754"/>
      <c r="P31" s="754"/>
      <c r="Q31" s="754"/>
      <c r="R31" s="754"/>
      <c r="S31" s="101">
        <v>90000000</v>
      </c>
      <c r="T31" s="101">
        <v>90000000</v>
      </c>
      <c r="U31" s="101">
        <v>90000000</v>
      </c>
      <c r="V31" s="101">
        <v>90000000</v>
      </c>
      <c r="W31" s="101">
        <v>90000000</v>
      </c>
      <c r="X31" s="101">
        <v>90000000</v>
      </c>
      <c r="Y31" s="101">
        <v>184661985</v>
      </c>
      <c r="Z31" s="101">
        <v>184661985</v>
      </c>
      <c r="AA31" s="101"/>
      <c r="AB31" s="101"/>
      <c r="AC31" s="101"/>
      <c r="AD31" s="166">
        <f t="shared" si="0"/>
        <v>184661985</v>
      </c>
      <c r="AE31" s="757"/>
      <c r="AF31" s="167"/>
      <c r="AG31" s="168"/>
      <c r="AH31" s="167"/>
      <c r="AI31" s="167"/>
      <c r="AJ31" s="169"/>
      <c r="AK31" s="166">
        <v>184661985</v>
      </c>
      <c r="AL31" s="168"/>
      <c r="AM31" s="167"/>
      <c r="AN31" s="170"/>
      <c r="AO31" s="160">
        <f>AK31/Z31</f>
        <v>1</v>
      </c>
      <c r="AP31" s="339"/>
      <c r="AQ31" s="505"/>
      <c r="AR31" s="499"/>
      <c r="AS31" s="499"/>
      <c r="AT31" s="499"/>
      <c r="AU31" s="502"/>
    </row>
    <row r="32" spans="1:47" s="219" customFormat="1" ht="36" customHeight="1" x14ac:dyDescent="0.25">
      <c r="A32" s="467"/>
      <c r="B32" s="475"/>
      <c r="C32" s="421"/>
      <c r="D32" s="424"/>
      <c r="E32" s="424"/>
      <c r="F32" s="463"/>
      <c r="G32" s="39" t="s">
        <v>12</v>
      </c>
      <c r="H32" s="109">
        <v>5</v>
      </c>
      <c r="I32" s="81">
        <f>+I28</f>
        <v>0</v>
      </c>
      <c r="J32" s="81">
        <f t="shared" ref="J32:L32" si="26">+J28</f>
        <v>0</v>
      </c>
      <c r="K32" s="81">
        <f t="shared" si="26"/>
        <v>0</v>
      </c>
      <c r="L32" s="81">
        <f t="shared" si="26"/>
        <v>0</v>
      </c>
      <c r="M32" s="81">
        <v>1</v>
      </c>
      <c r="N32" s="81">
        <v>1</v>
      </c>
      <c r="O32" s="81">
        <v>1</v>
      </c>
      <c r="P32" s="81">
        <v>1</v>
      </c>
      <c r="Q32" s="81">
        <v>1</v>
      </c>
      <c r="R32" s="81">
        <v>0</v>
      </c>
      <c r="S32" s="109">
        <f>+S30+S28</f>
        <v>3</v>
      </c>
      <c r="T32" s="109">
        <v>3</v>
      </c>
      <c r="U32" s="109">
        <v>3</v>
      </c>
      <c r="V32" s="81">
        <v>3</v>
      </c>
      <c r="W32" s="81">
        <v>3</v>
      </c>
      <c r="X32" s="81">
        <v>0</v>
      </c>
      <c r="Y32" s="81">
        <v>5</v>
      </c>
      <c r="Z32" s="81">
        <v>5</v>
      </c>
      <c r="AA32" s="81">
        <f t="shared" ref="AA32:AC32" si="27">+AA31+AA28</f>
        <v>0</v>
      </c>
      <c r="AB32" s="81">
        <f t="shared" si="27"/>
        <v>0</v>
      </c>
      <c r="AC32" s="81">
        <f t="shared" si="27"/>
        <v>0</v>
      </c>
      <c r="AD32" s="172">
        <f t="shared" si="0"/>
        <v>1</v>
      </c>
      <c r="AE32" s="758"/>
      <c r="AF32" s="173">
        <f t="shared" ref="AF32:AJ32" si="28">+AF31+AF28</f>
        <v>0</v>
      </c>
      <c r="AG32" s="174">
        <f t="shared" si="28"/>
        <v>0</v>
      </c>
      <c r="AH32" s="175">
        <f t="shared" si="28"/>
        <v>0</v>
      </c>
      <c r="AI32" s="175">
        <f t="shared" si="28"/>
        <v>0</v>
      </c>
      <c r="AJ32" s="176">
        <f t="shared" si="28"/>
        <v>0</v>
      </c>
      <c r="AK32" s="172">
        <f>+AK30+AK28</f>
        <v>1</v>
      </c>
      <c r="AL32" s="174"/>
      <c r="AM32" s="175"/>
      <c r="AN32" s="177"/>
      <c r="AO32" s="160">
        <f>AK32/Z32</f>
        <v>0.2</v>
      </c>
      <c r="AP32" s="155">
        <f>AK32/H32</f>
        <v>0.2</v>
      </c>
      <c r="AQ32" s="505"/>
      <c r="AR32" s="499"/>
      <c r="AS32" s="499"/>
      <c r="AT32" s="499"/>
      <c r="AU32" s="502"/>
    </row>
    <row r="33" spans="1:47" s="219" customFormat="1" ht="49.5" customHeight="1" thickBot="1" x14ac:dyDescent="0.3">
      <c r="A33" s="467"/>
      <c r="B33" s="476"/>
      <c r="C33" s="422"/>
      <c r="D33" s="425"/>
      <c r="E33" s="425"/>
      <c r="F33" s="464"/>
      <c r="G33" s="43" t="s">
        <v>13</v>
      </c>
      <c r="H33" s="122">
        <f>H29+H31</f>
        <v>558596985</v>
      </c>
      <c r="I33" s="118">
        <f>+I31+I29</f>
        <v>0</v>
      </c>
      <c r="J33" s="118">
        <f t="shared" ref="J33:L33" si="29">+J31+J29</f>
        <v>0</v>
      </c>
      <c r="K33" s="118">
        <f t="shared" si="29"/>
        <v>0</v>
      </c>
      <c r="L33" s="118">
        <f t="shared" si="29"/>
        <v>0</v>
      </c>
      <c r="M33" s="118">
        <v>97000000</v>
      </c>
      <c r="N33" s="118">
        <v>97000000</v>
      </c>
      <c r="O33" s="118">
        <v>97000000</v>
      </c>
      <c r="P33" s="118">
        <v>90000000</v>
      </c>
      <c r="Q33" s="118">
        <v>90000000</v>
      </c>
      <c r="R33" s="118">
        <v>90000000</v>
      </c>
      <c r="S33" s="118">
        <f>+S31+S29</f>
        <v>216560000</v>
      </c>
      <c r="T33" s="118">
        <v>216560000</v>
      </c>
      <c r="U33" s="122">
        <f>+U31+U29</f>
        <v>274661985</v>
      </c>
      <c r="V33" s="118">
        <v>274661985</v>
      </c>
      <c r="W33" s="118">
        <v>274661985</v>
      </c>
      <c r="X33" s="118">
        <v>274661985</v>
      </c>
      <c r="Y33" s="118">
        <v>193935000</v>
      </c>
      <c r="Z33" s="118">
        <f>Z29+Z31</f>
        <v>378596985</v>
      </c>
      <c r="AA33" s="118">
        <f t="shared" ref="AA33:AC33" si="30">AA29+AA31</f>
        <v>0</v>
      </c>
      <c r="AB33" s="118">
        <f t="shared" si="30"/>
        <v>0</v>
      </c>
      <c r="AC33" s="118">
        <f t="shared" si="30"/>
        <v>0</v>
      </c>
      <c r="AD33" s="178">
        <f t="shared" si="0"/>
        <v>184661985</v>
      </c>
      <c r="AE33" s="759"/>
      <c r="AF33" s="179">
        <f t="shared" ref="AF33:AJ33" si="31">AF29+AF31</f>
        <v>0</v>
      </c>
      <c r="AG33" s="157">
        <f t="shared" si="31"/>
        <v>0</v>
      </c>
      <c r="AH33" s="188">
        <f t="shared" si="31"/>
        <v>0</v>
      </c>
      <c r="AI33" s="188">
        <f t="shared" si="31"/>
        <v>0</v>
      </c>
      <c r="AJ33" s="158">
        <f t="shared" si="31"/>
        <v>0</v>
      </c>
      <c r="AK33" s="178">
        <f>+AK31+AK29</f>
        <v>184661985</v>
      </c>
      <c r="AL33" s="179"/>
      <c r="AM33" s="188"/>
      <c r="AN33" s="159"/>
      <c r="AO33" s="180">
        <f>AK33/Z33</f>
        <v>0.4877534484327708</v>
      </c>
      <c r="AP33" s="161">
        <f>(L33+R33+X33+AK33)/H33</f>
        <v>0.98339945390145633</v>
      </c>
      <c r="AQ33" s="506"/>
      <c r="AR33" s="500"/>
      <c r="AS33" s="500"/>
      <c r="AT33" s="500"/>
      <c r="AU33" s="503"/>
    </row>
    <row r="34" spans="1:47" s="219" customFormat="1" ht="45" customHeight="1" x14ac:dyDescent="0.25">
      <c r="A34" s="432" t="s">
        <v>180</v>
      </c>
      <c r="B34" s="474">
        <v>5</v>
      </c>
      <c r="C34" s="420" t="s">
        <v>181</v>
      </c>
      <c r="D34" s="423" t="s">
        <v>162</v>
      </c>
      <c r="E34" s="423">
        <v>535</v>
      </c>
      <c r="F34" s="462">
        <v>180</v>
      </c>
      <c r="G34" s="40" t="s">
        <v>8</v>
      </c>
      <c r="H34" s="128">
        <v>10</v>
      </c>
      <c r="I34" s="131">
        <v>1</v>
      </c>
      <c r="J34" s="131">
        <v>1</v>
      </c>
      <c r="K34" s="131">
        <v>1</v>
      </c>
      <c r="L34" s="131">
        <v>0.5</v>
      </c>
      <c r="M34" s="127">
        <v>2</v>
      </c>
      <c r="N34" s="127">
        <v>2</v>
      </c>
      <c r="O34" s="127">
        <v>2</v>
      </c>
      <c r="P34" s="127">
        <v>2</v>
      </c>
      <c r="Q34" s="127">
        <v>2</v>
      </c>
      <c r="R34" s="127">
        <v>2</v>
      </c>
      <c r="S34" s="127">
        <v>1</v>
      </c>
      <c r="T34" s="127">
        <v>1</v>
      </c>
      <c r="U34" s="127">
        <v>1</v>
      </c>
      <c r="V34" s="127">
        <v>1</v>
      </c>
      <c r="W34" s="127">
        <v>1</v>
      </c>
      <c r="X34" s="127">
        <v>1</v>
      </c>
      <c r="Y34" s="127">
        <v>3</v>
      </c>
      <c r="Z34" s="132">
        <v>3</v>
      </c>
      <c r="AA34" s="132"/>
      <c r="AB34" s="127"/>
      <c r="AC34" s="127"/>
      <c r="AD34" s="148">
        <f t="shared" si="0"/>
        <v>0</v>
      </c>
      <c r="AE34" s="149">
        <v>3</v>
      </c>
      <c r="AF34" s="150"/>
      <c r="AG34" s="150"/>
      <c r="AH34" s="150"/>
      <c r="AI34" s="150"/>
      <c r="AJ34" s="152"/>
      <c r="AK34" s="148">
        <v>0</v>
      </c>
      <c r="AL34" s="150"/>
      <c r="AM34" s="150"/>
      <c r="AN34" s="153"/>
      <c r="AO34" s="154">
        <f>AK34/Z34</f>
        <v>0</v>
      </c>
      <c r="AP34" s="205">
        <f>(L34+R34+X34+AK34)/H34</f>
        <v>0.35</v>
      </c>
      <c r="AQ34" s="507" t="s">
        <v>182</v>
      </c>
      <c r="AR34" s="468" t="s">
        <v>352</v>
      </c>
      <c r="AS34" s="468" t="s">
        <v>353</v>
      </c>
      <c r="AT34" s="468" t="s">
        <v>183</v>
      </c>
      <c r="AU34" s="471" t="s">
        <v>184</v>
      </c>
    </row>
    <row r="35" spans="1:47" s="219" customFormat="1" ht="36" customHeight="1" x14ac:dyDescent="0.25">
      <c r="A35" s="433"/>
      <c r="B35" s="475"/>
      <c r="C35" s="421"/>
      <c r="D35" s="424"/>
      <c r="E35" s="424"/>
      <c r="F35" s="463"/>
      <c r="G35" s="42" t="s">
        <v>9</v>
      </c>
      <c r="H35" s="118">
        <f>+L35+R35+S35+Y35+AE35</f>
        <v>1098122374</v>
      </c>
      <c r="I35" s="118">
        <v>97471587</v>
      </c>
      <c r="J35" s="118">
        <v>97471587</v>
      </c>
      <c r="K35" s="118">
        <v>48971587</v>
      </c>
      <c r="L35" s="118">
        <v>25436478</v>
      </c>
      <c r="M35" s="118">
        <v>449112690</v>
      </c>
      <c r="N35" s="118">
        <v>449112690</v>
      </c>
      <c r="O35" s="118">
        <v>449112690</v>
      </c>
      <c r="P35" s="118">
        <v>581166481</v>
      </c>
      <c r="Q35" s="118">
        <v>581166481</v>
      </c>
      <c r="R35" s="118">
        <v>406254896</v>
      </c>
      <c r="S35" s="118">
        <v>254125000</v>
      </c>
      <c r="T35" s="118">
        <v>254125000</v>
      </c>
      <c r="U35" s="118">
        <v>298166500</v>
      </c>
      <c r="V35" s="118">
        <v>298166500</v>
      </c>
      <c r="W35" s="118">
        <v>264946500</v>
      </c>
      <c r="X35" s="118">
        <v>217788325</v>
      </c>
      <c r="Y35" s="118">
        <v>239525000</v>
      </c>
      <c r="Z35" s="118">
        <v>239525000</v>
      </c>
      <c r="AA35" s="118"/>
      <c r="AB35" s="118"/>
      <c r="AC35" s="118"/>
      <c r="AD35" s="156">
        <f t="shared" si="0"/>
        <v>94380000</v>
      </c>
      <c r="AE35" s="188">
        <v>172781000</v>
      </c>
      <c r="AF35" s="188"/>
      <c r="AG35" s="188"/>
      <c r="AH35" s="188"/>
      <c r="AI35" s="188"/>
      <c r="AJ35" s="158"/>
      <c r="AK35" s="156">
        <v>94380000</v>
      </c>
      <c r="AL35" s="188"/>
      <c r="AM35" s="188"/>
      <c r="AN35" s="159"/>
      <c r="AO35" s="160">
        <f>AK35/Z35</f>
        <v>0.39402985074626867</v>
      </c>
      <c r="AP35" s="206">
        <f>(L35+R35+X35+AK35)/H35</f>
        <v>0.67739235317684188</v>
      </c>
      <c r="AQ35" s="508"/>
      <c r="AR35" s="469"/>
      <c r="AS35" s="469"/>
      <c r="AT35" s="469"/>
      <c r="AU35" s="472"/>
    </row>
    <row r="36" spans="1:47" s="219" customFormat="1" ht="40.5" customHeight="1" x14ac:dyDescent="0.25">
      <c r="A36" s="433"/>
      <c r="B36" s="475"/>
      <c r="C36" s="421"/>
      <c r="D36" s="424"/>
      <c r="E36" s="424"/>
      <c r="F36" s="463"/>
      <c r="G36" s="39" t="s">
        <v>10</v>
      </c>
      <c r="H36" s="331"/>
      <c r="I36" s="331"/>
      <c r="J36" s="331"/>
      <c r="K36" s="331"/>
      <c r="L36" s="331"/>
      <c r="M36" s="82">
        <v>0.5</v>
      </c>
      <c r="N36" s="82">
        <v>0.5</v>
      </c>
      <c r="O36" s="82">
        <v>0.5</v>
      </c>
      <c r="P36" s="82">
        <v>0.5</v>
      </c>
      <c r="Q36" s="82">
        <v>0.5</v>
      </c>
      <c r="R36" s="82">
        <v>0.5</v>
      </c>
      <c r="S36" s="82">
        <v>0</v>
      </c>
      <c r="T36" s="82">
        <v>0</v>
      </c>
      <c r="U36" s="82">
        <v>0</v>
      </c>
      <c r="V36" s="82">
        <v>0</v>
      </c>
      <c r="W36" s="82">
        <v>0</v>
      </c>
      <c r="X36" s="82">
        <v>0</v>
      </c>
      <c r="Y36" s="82">
        <v>0</v>
      </c>
      <c r="Z36" s="82">
        <v>0</v>
      </c>
      <c r="AA36" s="82"/>
      <c r="AB36" s="82"/>
      <c r="AC36" s="82"/>
      <c r="AD36" s="162">
        <f t="shared" si="0"/>
        <v>0</v>
      </c>
      <c r="AE36" s="336"/>
      <c r="AF36" s="138"/>
      <c r="AG36" s="138"/>
      <c r="AH36" s="138"/>
      <c r="AI36" s="138"/>
      <c r="AJ36" s="164"/>
      <c r="AK36" s="162">
        <v>0</v>
      </c>
      <c r="AL36" s="138"/>
      <c r="AM36" s="138"/>
      <c r="AN36" s="165"/>
      <c r="AO36" s="338"/>
      <c r="AP36" s="171"/>
      <c r="AQ36" s="508"/>
      <c r="AR36" s="469"/>
      <c r="AS36" s="469"/>
      <c r="AT36" s="469"/>
      <c r="AU36" s="472"/>
    </row>
    <row r="37" spans="1:47" s="219" customFormat="1" ht="33" customHeight="1" x14ac:dyDescent="0.25">
      <c r="A37" s="433"/>
      <c r="B37" s="475"/>
      <c r="C37" s="421"/>
      <c r="D37" s="424"/>
      <c r="E37" s="424"/>
      <c r="F37" s="463"/>
      <c r="G37" s="42" t="s">
        <v>11</v>
      </c>
      <c r="H37" s="118">
        <f>L37+R37+X37+AK37</f>
        <v>232493269</v>
      </c>
      <c r="I37" s="118"/>
      <c r="J37" s="118"/>
      <c r="K37" s="340"/>
      <c r="L37" s="340"/>
      <c r="M37" s="118">
        <v>15008539</v>
      </c>
      <c r="N37" s="118">
        <v>15008539</v>
      </c>
      <c r="O37" s="118">
        <v>15008539</v>
      </c>
      <c r="P37" s="118">
        <v>15008539</v>
      </c>
      <c r="Q37" s="118">
        <v>15008539</v>
      </c>
      <c r="R37" s="118">
        <v>15008539</v>
      </c>
      <c r="S37" s="118">
        <v>190281230</v>
      </c>
      <c r="T37" s="118">
        <v>190281230</v>
      </c>
      <c r="U37" s="118">
        <v>190281230</v>
      </c>
      <c r="V37" s="118">
        <v>190281230</v>
      </c>
      <c r="W37" s="118">
        <v>190281230</v>
      </c>
      <c r="X37" s="118">
        <v>190281230</v>
      </c>
      <c r="Y37" s="118">
        <v>43785825</v>
      </c>
      <c r="Z37" s="118">
        <v>43785825</v>
      </c>
      <c r="AA37" s="118"/>
      <c r="AB37" s="118"/>
      <c r="AC37" s="118"/>
      <c r="AD37" s="166">
        <f t="shared" si="0"/>
        <v>27203500</v>
      </c>
      <c r="AE37" s="756"/>
      <c r="AF37" s="188"/>
      <c r="AG37" s="188"/>
      <c r="AH37" s="188"/>
      <c r="AI37" s="188"/>
      <c r="AJ37" s="158"/>
      <c r="AK37" s="166">
        <v>27203500</v>
      </c>
      <c r="AL37" s="188"/>
      <c r="AM37" s="188"/>
      <c r="AN37" s="159"/>
      <c r="AO37" s="160">
        <f>AK37/Z37</f>
        <v>0.62128554161078386</v>
      </c>
      <c r="AP37" s="161">
        <f>(L37+R37+X37+AD37)/H37</f>
        <v>1</v>
      </c>
      <c r="AQ37" s="508"/>
      <c r="AR37" s="469"/>
      <c r="AS37" s="469"/>
      <c r="AT37" s="469"/>
      <c r="AU37" s="472"/>
    </row>
    <row r="38" spans="1:47" s="219" customFormat="1" ht="36" customHeight="1" thickBot="1" x14ac:dyDescent="0.3">
      <c r="A38" s="433"/>
      <c r="B38" s="475"/>
      <c r="C38" s="421"/>
      <c r="D38" s="424"/>
      <c r="E38" s="424"/>
      <c r="F38" s="463"/>
      <c r="G38" s="39" t="s">
        <v>12</v>
      </c>
      <c r="H38" s="109">
        <v>10</v>
      </c>
      <c r="I38" s="104">
        <v>1</v>
      </c>
      <c r="J38" s="104">
        <v>1</v>
      </c>
      <c r="K38" s="104">
        <v>1</v>
      </c>
      <c r="L38" s="104">
        <f>+L34</f>
        <v>0.5</v>
      </c>
      <c r="M38" s="109">
        <v>2.5</v>
      </c>
      <c r="N38" s="109">
        <v>2.5</v>
      </c>
      <c r="O38" s="109">
        <v>2.5</v>
      </c>
      <c r="P38" s="109">
        <v>2.5</v>
      </c>
      <c r="Q38" s="109">
        <v>2.5</v>
      </c>
      <c r="R38" s="109">
        <v>2.5</v>
      </c>
      <c r="S38" s="109">
        <f>+S36+S34</f>
        <v>1</v>
      </c>
      <c r="T38" s="109">
        <v>1</v>
      </c>
      <c r="U38" s="109">
        <v>1</v>
      </c>
      <c r="V38" s="109">
        <v>1</v>
      </c>
      <c r="W38" s="109">
        <v>1</v>
      </c>
      <c r="X38" s="109">
        <v>1</v>
      </c>
      <c r="Y38" s="109">
        <v>0</v>
      </c>
      <c r="Z38" s="112">
        <v>0</v>
      </c>
      <c r="AA38" s="112">
        <f t="shared" ref="AA38:AC38" si="32">+AA37+AA34</f>
        <v>0</v>
      </c>
      <c r="AB38" s="109">
        <f t="shared" si="32"/>
        <v>0</v>
      </c>
      <c r="AC38" s="109">
        <f t="shared" si="32"/>
        <v>0</v>
      </c>
      <c r="AD38" s="162">
        <f t="shared" si="0"/>
        <v>0</v>
      </c>
      <c r="AE38" s="182">
        <v>3</v>
      </c>
      <c r="AF38" s="173">
        <f t="shared" ref="AF38:AJ38" si="33">+AF37+AF34</f>
        <v>0</v>
      </c>
      <c r="AG38" s="173">
        <f t="shared" si="33"/>
        <v>0</v>
      </c>
      <c r="AH38" s="173">
        <f t="shared" si="33"/>
        <v>0</v>
      </c>
      <c r="AI38" s="173">
        <f t="shared" si="33"/>
        <v>0</v>
      </c>
      <c r="AJ38" s="183">
        <f t="shared" si="33"/>
        <v>0</v>
      </c>
      <c r="AK38" s="162">
        <f>+AK36+AK34</f>
        <v>0</v>
      </c>
      <c r="AL38" s="173"/>
      <c r="AM38" s="173"/>
      <c r="AN38" s="184"/>
      <c r="AO38" s="160" t="e">
        <f>AK38/Z38</f>
        <v>#DIV/0!</v>
      </c>
      <c r="AP38" s="181">
        <f>(L38+R38+X38+AD38)/H38</f>
        <v>0.4</v>
      </c>
      <c r="AQ38" s="508"/>
      <c r="AR38" s="469"/>
      <c r="AS38" s="469"/>
      <c r="AT38" s="469"/>
      <c r="AU38" s="472"/>
    </row>
    <row r="39" spans="1:47" s="219" customFormat="1" ht="49.5" customHeight="1" thickBot="1" x14ac:dyDescent="0.3">
      <c r="A39" s="434"/>
      <c r="B39" s="476"/>
      <c r="C39" s="422"/>
      <c r="D39" s="425"/>
      <c r="E39" s="425"/>
      <c r="F39" s="464"/>
      <c r="G39" s="43" t="s">
        <v>13</v>
      </c>
      <c r="H39" s="122">
        <f>H35+H37</f>
        <v>1330615643</v>
      </c>
      <c r="I39" s="118">
        <f t="shared" ref="I39:J39" si="34">I35+I37</f>
        <v>97471587</v>
      </c>
      <c r="J39" s="118">
        <f t="shared" si="34"/>
        <v>97471587</v>
      </c>
      <c r="K39" s="118">
        <v>48971587</v>
      </c>
      <c r="L39" s="118">
        <f t="shared" ref="L39" si="35">L35+L37</f>
        <v>25436478</v>
      </c>
      <c r="M39" s="118">
        <v>464121229</v>
      </c>
      <c r="N39" s="118">
        <v>464121229</v>
      </c>
      <c r="O39" s="118">
        <v>464121229</v>
      </c>
      <c r="P39" s="118">
        <v>596175020</v>
      </c>
      <c r="Q39" s="118">
        <v>596175020</v>
      </c>
      <c r="R39" s="118">
        <v>421263435</v>
      </c>
      <c r="S39" s="118">
        <f>+S37+S35</f>
        <v>444406230</v>
      </c>
      <c r="T39" s="118">
        <v>444406230</v>
      </c>
      <c r="U39" s="118">
        <v>444406230</v>
      </c>
      <c r="V39" s="118">
        <v>444406230</v>
      </c>
      <c r="W39" s="118">
        <v>444406230</v>
      </c>
      <c r="X39" s="118">
        <v>408069555</v>
      </c>
      <c r="Y39" s="118">
        <v>239525000</v>
      </c>
      <c r="Z39" s="118">
        <f>Z35+Z37</f>
        <v>283310825</v>
      </c>
      <c r="AA39" s="118">
        <f t="shared" ref="AA39:AC39" si="36">AA35+AA37</f>
        <v>0</v>
      </c>
      <c r="AB39" s="118">
        <f t="shared" si="36"/>
        <v>0</v>
      </c>
      <c r="AC39" s="118">
        <f t="shared" si="36"/>
        <v>0</v>
      </c>
      <c r="AD39" s="156">
        <f t="shared" si="0"/>
        <v>121583500</v>
      </c>
      <c r="AE39" s="188">
        <f t="shared" ref="AE39:AJ39" si="37">AE35+AE37</f>
        <v>172781000</v>
      </c>
      <c r="AF39" s="188">
        <f t="shared" si="37"/>
        <v>0</v>
      </c>
      <c r="AG39" s="188">
        <f t="shared" si="37"/>
        <v>0</v>
      </c>
      <c r="AH39" s="188">
        <f t="shared" si="37"/>
        <v>0</v>
      </c>
      <c r="AI39" s="188">
        <f t="shared" si="37"/>
        <v>0</v>
      </c>
      <c r="AJ39" s="158">
        <f t="shared" si="37"/>
        <v>0</v>
      </c>
      <c r="AK39" s="156">
        <f>+AK37+AK35</f>
        <v>121583500</v>
      </c>
      <c r="AL39" s="179"/>
      <c r="AM39" s="188"/>
      <c r="AN39" s="159"/>
      <c r="AO39" s="180">
        <f>AK39/Z39</f>
        <v>0.42915232765991207</v>
      </c>
      <c r="AP39" s="161">
        <f>(L39+R39+X39+AK39)/H39</f>
        <v>0.73376032600873309</v>
      </c>
      <c r="AQ39" s="509"/>
      <c r="AR39" s="470"/>
      <c r="AS39" s="470"/>
      <c r="AT39" s="470"/>
      <c r="AU39" s="473"/>
    </row>
    <row r="40" spans="1:47" s="219" customFormat="1" ht="45" customHeight="1" x14ac:dyDescent="0.25">
      <c r="A40" s="435" t="s">
        <v>185</v>
      </c>
      <c r="B40" s="474">
        <v>6</v>
      </c>
      <c r="C40" s="420" t="s">
        <v>186</v>
      </c>
      <c r="D40" s="423" t="s">
        <v>162</v>
      </c>
      <c r="E40" s="423">
        <v>535</v>
      </c>
      <c r="F40" s="462">
        <v>180</v>
      </c>
      <c r="G40" s="40" t="s">
        <v>8</v>
      </c>
      <c r="H40" s="127">
        <v>80</v>
      </c>
      <c r="I40" s="131">
        <v>1</v>
      </c>
      <c r="J40" s="131">
        <v>1</v>
      </c>
      <c r="K40" s="131">
        <v>1</v>
      </c>
      <c r="L40" s="131">
        <v>0.6</v>
      </c>
      <c r="M40" s="127">
        <v>9</v>
      </c>
      <c r="N40" s="127">
        <v>9</v>
      </c>
      <c r="O40" s="127">
        <v>9</v>
      </c>
      <c r="P40" s="127">
        <v>9</v>
      </c>
      <c r="Q40" s="127">
        <v>9</v>
      </c>
      <c r="R40" s="127">
        <v>0</v>
      </c>
      <c r="S40" s="127">
        <v>40</v>
      </c>
      <c r="T40" s="127">
        <v>40</v>
      </c>
      <c r="U40" s="127">
        <v>40</v>
      </c>
      <c r="V40" s="127">
        <v>40</v>
      </c>
      <c r="W40" s="127">
        <v>40</v>
      </c>
      <c r="X40" s="127">
        <v>0</v>
      </c>
      <c r="Y40" s="127">
        <v>20</v>
      </c>
      <c r="Z40" s="132">
        <v>20</v>
      </c>
      <c r="AA40" s="132"/>
      <c r="AB40" s="127"/>
      <c r="AC40" s="127"/>
      <c r="AD40" s="185">
        <f t="shared" si="0"/>
        <v>0</v>
      </c>
      <c r="AE40" s="149">
        <v>10</v>
      </c>
      <c r="AF40" s="149"/>
      <c r="AG40" s="149"/>
      <c r="AH40" s="149"/>
      <c r="AI40" s="149"/>
      <c r="AJ40" s="186"/>
      <c r="AK40" s="185">
        <v>0</v>
      </c>
      <c r="AL40" s="149"/>
      <c r="AM40" s="149"/>
      <c r="AN40" s="187"/>
      <c r="AO40" s="160">
        <f t="shared" ref="AO40:AO45" si="38">AK40/Z40</f>
        <v>0</v>
      </c>
      <c r="AP40" s="161">
        <f t="shared" ref="AP40:AP45" si="39">(L40+R40+X40+AK40)/H40</f>
        <v>7.4999999999999997E-3</v>
      </c>
      <c r="AQ40" s="438" t="s">
        <v>187</v>
      </c>
      <c r="AR40" s="468" t="s">
        <v>188</v>
      </c>
      <c r="AS40" s="468" t="s">
        <v>189</v>
      </c>
      <c r="AT40" s="468" t="s">
        <v>190</v>
      </c>
      <c r="AU40" s="510" t="s">
        <v>191</v>
      </c>
    </row>
    <row r="41" spans="1:47" s="219" customFormat="1" ht="36" customHeight="1" x14ac:dyDescent="0.25">
      <c r="A41" s="436"/>
      <c r="B41" s="475"/>
      <c r="C41" s="421"/>
      <c r="D41" s="424"/>
      <c r="E41" s="424"/>
      <c r="F41" s="463"/>
      <c r="G41" s="42" t="s">
        <v>9</v>
      </c>
      <c r="H41" s="118">
        <f>+L41+R41+S41+Y41+AE41</f>
        <v>5292470807</v>
      </c>
      <c r="I41" s="118">
        <v>176451330</v>
      </c>
      <c r="J41" s="118">
        <v>176451330</v>
      </c>
      <c r="K41" s="118">
        <v>136451330</v>
      </c>
      <c r="L41" s="118">
        <v>117519395</v>
      </c>
      <c r="M41" s="118">
        <v>1194445933</v>
      </c>
      <c r="N41" s="118">
        <v>1194445933</v>
      </c>
      <c r="O41" s="118">
        <v>1194445933</v>
      </c>
      <c r="P41" s="118">
        <v>1180445933</v>
      </c>
      <c r="Q41" s="118">
        <v>1083458667</v>
      </c>
      <c r="R41" s="118">
        <v>942912412</v>
      </c>
      <c r="S41" s="118">
        <v>1912006000</v>
      </c>
      <c r="T41" s="118">
        <v>1912006000</v>
      </c>
      <c r="U41" s="118">
        <v>1925388000</v>
      </c>
      <c r="V41" s="118">
        <v>2041039277</v>
      </c>
      <c r="W41" s="118">
        <v>2046301277</v>
      </c>
      <c r="X41" s="118">
        <v>2046301277</v>
      </c>
      <c r="Y41" s="118">
        <v>1539316000</v>
      </c>
      <c r="Z41" s="118">
        <v>1539316000</v>
      </c>
      <c r="AA41" s="118"/>
      <c r="AB41" s="118"/>
      <c r="AC41" s="118"/>
      <c r="AD41" s="166">
        <f t="shared" si="0"/>
        <v>194684000</v>
      </c>
      <c r="AE41" s="188">
        <v>780717000</v>
      </c>
      <c r="AF41" s="188"/>
      <c r="AG41" s="188"/>
      <c r="AH41" s="188"/>
      <c r="AI41" s="188"/>
      <c r="AJ41" s="158"/>
      <c r="AK41" s="166">
        <v>194684000</v>
      </c>
      <c r="AL41" s="188"/>
      <c r="AM41" s="188"/>
      <c r="AN41" s="159"/>
      <c r="AO41" s="160">
        <f t="shared" si="38"/>
        <v>0.12647435614259839</v>
      </c>
      <c r="AP41" s="161">
        <f t="shared" si="39"/>
        <v>0.62379504854961787</v>
      </c>
      <c r="AQ41" s="439"/>
      <c r="AR41" s="469"/>
      <c r="AS41" s="469"/>
      <c r="AT41" s="469"/>
      <c r="AU41" s="511"/>
    </row>
    <row r="42" spans="1:47" s="219" customFormat="1" ht="40.5" customHeight="1" x14ac:dyDescent="0.25">
      <c r="A42" s="436"/>
      <c r="B42" s="475"/>
      <c r="C42" s="421"/>
      <c r="D42" s="424"/>
      <c r="E42" s="424"/>
      <c r="F42" s="463"/>
      <c r="G42" s="39" t="s">
        <v>10</v>
      </c>
      <c r="H42" s="331"/>
      <c r="I42" s="331"/>
      <c r="J42" s="331"/>
      <c r="K42" s="331"/>
      <c r="L42" s="331"/>
      <c r="M42" s="82">
        <v>0.4</v>
      </c>
      <c r="N42" s="82">
        <v>0.4</v>
      </c>
      <c r="O42" s="82">
        <v>0.4</v>
      </c>
      <c r="P42" s="82">
        <v>0.4</v>
      </c>
      <c r="Q42" s="82">
        <v>0.4</v>
      </c>
      <c r="R42" s="82">
        <v>0</v>
      </c>
      <c r="S42" s="82">
        <v>9.4</v>
      </c>
      <c r="T42" s="82">
        <v>9.4</v>
      </c>
      <c r="U42" s="82">
        <v>9.4</v>
      </c>
      <c r="V42" s="82">
        <v>9.4</v>
      </c>
      <c r="W42" s="82">
        <v>9.4</v>
      </c>
      <c r="X42" s="82">
        <v>0</v>
      </c>
      <c r="Y42" s="82">
        <v>49.4</v>
      </c>
      <c r="Z42" s="82">
        <v>49.4</v>
      </c>
      <c r="AA42" s="82"/>
      <c r="AB42" s="82"/>
      <c r="AC42" s="82"/>
      <c r="AD42" s="162">
        <f t="shared" si="0"/>
        <v>15</v>
      </c>
      <c r="AE42" s="336"/>
      <c r="AF42" s="138"/>
      <c r="AG42" s="138"/>
      <c r="AH42" s="138"/>
      <c r="AI42" s="138"/>
      <c r="AJ42" s="164"/>
      <c r="AK42" s="162">
        <v>15</v>
      </c>
      <c r="AL42" s="138"/>
      <c r="AM42" s="138"/>
      <c r="AN42" s="165"/>
      <c r="AO42" s="160">
        <f t="shared" si="38"/>
        <v>0.30364372469635631</v>
      </c>
      <c r="AP42" s="161" t="e">
        <f t="shared" si="39"/>
        <v>#DIV/0!</v>
      </c>
      <c r="AQ42" s="439"/>
      <c r="AR42" s="469"/>
      <c r="AS42" s="469"/>
      <c r="AT42" s="469"/>
      <c r="AU42" s="511"/>
    </row>
    <row r="43" spans="1:47" s="219" customFormat="1" ht="33" customHeight="1" x14ac:dyDescent="0.25">
      <c r="A43" s="436"/>
      <c r="B43" s="475"/>
      <c r="C43" s="421"/>
      <c r="D43" s="424"/>
      <c r="E43" s="424"/>
      <c r="F43" s="463"/>
      <c r="G43" s="42" t="s">
        <v>11</v>
      </c>
      <c r="H43" s="118">
        <f>L43+R43+X43+AK43</f>
        <v>2529074402</v>
      </c>
      <c r="I43" s="118"/>
      <c r="J43" s="118"/>
      <c r="K43" s="340"/>
      <c r="L43" s="340"/>
      <c r="M43" s="118">
        <v>69871194</v>
      </c>
      <c r="N43" s="118">
        <v>69871194</v>
      </c>
      <c r="O43" s="118">
        <v>69871193</v>
      </c>
      <c r="P43" s="118">
        <v>69871193</v>
      </c>
      <c r="Q43" s="118">
        <v>69871193</v>
      </c>
      <c r="R43" s="118">
        <v>69871193</v>
      </c>
      <c r="S43" s="118">
        <v>827947812</v>
      </c>
      <c r="T43" s="118">
        <v>827947812</v>
      </c>
      <c r="U43" s="118">
        <v>827947812</v>
      </c>
      <c r="V43" s="118">
        <v>827947812</v>
      </c>
      <c r="W43" s="118">
        <v>827947812</v>
      </c>
      <c r="X43" s="118">
        <v>613761865</v>
      </c>
      <c r="Y43" s="118">
        <v>1853482344</v>
      </c>
      <c r="Z43" s="118">
        <v>1853482344</v>
      </c>
      <c r="AA43" s="118"/>
      <c r="AB43" s="118"/>
      <c r="AC43" s="118"/>
      <c r="AD43" s="166">
        <f t="shared" si="0"/>
        <v>1845441344</v>
      </c>
      <c r="AE43" s="756"/>
      <c r="AF43" s="188"/>
      <c r="AG43" s="188"/>
      <c r="AH43" s="188"/>
      <c r="AI43" s="188"/>
      <c r="AJ43" s="158"/>
      <c r="AK43" s="166">
        <v>1845441344</v>
      </c>
      <c r="AL43" s="188"/>
      <c r="AM43" s="188"/>
      <c r="AN43" s="159"/>
      <c r="AO43" s="160">
        <f t="shared" si="38"/>
        <v>0.99566167974244268</v>
      </c>
      <c r="AP43" s="161">
        <f t="shared" si="39"/>
        <v>1</v>
      </c>
      <c r="AQ43" s="439"/>
      <c r="AR43" s="469"/>
      <c r="AS43" s="469"/>
      <c r="AT43" s="469"/>
      <c r="AU43" s="511"/>
    </row>
    <row r="44" spans="1:47" s="219" customFormat="1" ht="36" customHeight="1" x14ac:dyDescent="0.25">
      <c r="A44" s="436"/>
      <c r="B44" s="475"/>
      <c r="C44" s="421"/>
      <c r="D44" s="424"/>
      <c r="E44" s="424"/>
      <c r="F44" s="463"/>
      <c r="G44" s="39" t="s">
        <v>12</v>
      </c>
      <c r="H44" s="109">
        <f>+H40+H42</f>
        <v>80</v>
      </c>
      <c r="I44" s="104">
        <f t="shared" ref="I44:J44" si="40">+I40+I42</f>
        <v>1</v>
      </c>
      <c r="J44" s="104">
        <f t="shared" si="40"/>
        <v>1</v>
      </c>
      <c r="K44" s="104">
        <v>1</v>
      </c>
      <c r="L44" s="104">
        <f t="shared" ref="L44" si="41">+L40+L42</f>
        <v>0.6</v>
      </c>
      <c r="M44" s="109">
        <v>9.4</v>
      </c>
      <c r="N44" s="109">
        <v>9.4</v>
      </c>
      <c r="O44" s="109">
        <v>9.4</v>
      </c>
      <c r="P44" s="109">
        <v>9.4</v>
      </c>
      <c r="Q44" s="109">
        <v>9.4</v>
      </c>
      <c r="R44" s="109">
        <v>0</v>
      </c>
      <c r="S44" s="109">
        <f>+S42+S40</f>
        <v>49.4</v>
      </c>
      <c r="T44" s="109">
        <v>49.4</v>
      </c>
      <c r="U44" s="109">
        <v>49.4</v>
      </c>
      <c r="V44" s="109">
        <v>49.4</v>
      </c>
      <c r="W44" s="109">
        <v>49.4</v>
      </c>
      <c r="X44" s="109">
        <v>0</v>
      </c>
      <c r="Y44" s="109">
        <v>69.400000000000006</v>
      </c>
      <c r="Z44" s="324">
        <v>69.400000000000006</v>
      </c>
      <c r="AA44" s="112">
        <f t="shared" ref="AA44:AC44" si="42">+AA43+AA40</f>
        <v>0</v>
      </c>
      <c r="AB44" s="109">
        <f t="shared" si="42"/>
        <v>0</v>
      </c>
      <c r="AC44" s="109">
        <f t="shared" si="42"/>
        <v>0</v>
      </c>
      <c r="AD44" s="172">
        <f t="shared" si="0"/>
        <v>15</v>
      </c>
      <c r="AE44" s="173">
        <f t="shared" ref="AE44" si="43">+AE40+AE42</f>
        <v>10</v>
      </c>
      <c r="AF44" s="173">
        <f t="shared" ref="AF44:AJ44" si="44">+AF43+AF40</f>
        <v>0</v>
      </c>
      <c r="AG44" s="173">
        <f t="shared" si="44"/>
        <v>0</v>
      </c>
      <c r="AH44" s="173">
        <f t="shared" si="44"/>
        <v>0</v>
      </c>
      <c r="AI44" s="173">
        <f t="shared" si="44"/>
        <v>0</v>
      </c>
      <c r="AJ44" s="183">
        <f t="shared" si="44"/>
        <v>0</v>
      </c>
      <c r="AK44" s="172">
        <f>+AK42+AK40</f>
        <v>15</v>
      </c>
      <c r="AL44" s="173"/>
      <c r="AM44" s="173"/>
      <c r="AN44" s="184"/>
      <c r="AO44" s="160">
        <f t="shared" si="38"/>
        <v>0.21613832853025935</v>
      </c>
      <c r="AP44" s="161">
        <f t="shared" si="39"/>
        <v>0.19500000000000001</v>
      </c>
      <c r="AQ44" s="439"/>
      <c r="AR44" s="469"/>
      <c r="AS44" s="469"/>
      <c r="AT44" s="469"/>
      <c r="AU44" s="511"/>
    </row>
    <row r="45" spans="1:47" s="219" customFormat="1" ht="49.5" customHeight="1" thickBot="1" x14ac:dyDescent="0.3">
      <c r="A45" s="436"/>
      <c r="B45" s="476"/>
      <c r="C45" s="422"/>
      <c r="D45" s="425"/>
      <c r="E45" s="425"/>
      <c r="F45" s="464"/>
      <c r="G45" s="43" t="s">
        <v>13</v>
      </c>
      <c r="H45" s="122">
        <f>H41+H43</f>
        <v>7821545209</v>
      </c>
      <c r="I45" s="118">
        <f>I41+I43</f>
        <v>176451330</v>
      </c>
      <c r="J45" s="118">
        <f>J41+J43</f>
        <v>176451330</v>
      </c>
      <c r="K45" s="118">
        <v>136451330</v>
      </c>
      <c r="L45" s="118">
        <f t="shared" ref="L45" si="45">L41+L43</f>
        <v>117519395</v>
      </c>
      <c r="M45" s="118">
        <v>1264317127</v>
      </c>
      <c r="N45" s="118">
        <v>1264317127</v>
      </c>
      <c r="O45" s="118">
        <v>1264317126</v>
      </c>
      <c r="P45" s="118">
        <v>1250317126</v>
      </c>
      <c r="Q45" s="118">
        <v>1153329860</v>
      </c>
      <c r="R45" s="118">
        <v>1012783605</v>
      </c>
      <c r="S45" s="118">
        <f>+S43+S41</f>
        <v>2739953812</v>
      </c>
      <c r="T45" s="118">
        <v>2739953812</v>
      </c>
      <c r="U45" s="118">
        <v>2739953812</v>
      </c>
      <c r="V45" s="118">
        <v>2739953812</v>
      </c>
      <c r="W45" s="118">
        <v>2739953812</v>
      </c>
      <c r="X45" s="118">
        <v>2660063142</v>
      </c>
      <c r="Y45" s="118">
        <v>1539316000</v>
      </c>
      <c r="Z45" s="118">
        <f>Z41+Z43</f>
        <v>3392798344</v>
      </c>
      <c r="AA45" s="118">
        <f t="shared" ref="AA45:AC45" si="46">AA41+AA43</f>
        <v>0</v>
      </c>
      <c r="AB45" s="118">
        <f t="shared" si="46"/>
        <v>0</v>
      </c>
      <c r="AC45" s="118">
        <f t="shared" si="46"/>
        <v>0</v>
      </c>
      <c r="AD45" s="156">
        <f t="shared" si="0"/>
        <v>2040125344</v>
      </c>
      <c r="AE45" s="188">
        <f t="shared" ref="AE45:AJ45" si="47">AE41+AE43</f>
        <v>780717000</v>
      </c>
      <c r="AF45" s="188">
        <f t="shared" si="47"/>
        <v>0</v>
      </c>
      <c r="AG45" s="188">
        <f t="shared" si="47"/>
        <v>0</v>
      </c>
      <c r="AH45" s="188">
        <f t="shared" si="47"/>
        <v>0</v>
      </c>
      <c r="AI45" s="188">
        <f t="shared" si="47"/>
        <v>0</v>
      </c>
      <c r="AJ45" s="158">
        <f t="shared" si="47"/>
        <v>0</v>
      </c>
      <c r="AK45" s="156">
        <f>+AK41+AK43</f>
        <v>2040125344</v>
      </c>
      <c r="AL45" s="179"/>
      <c r="AM45" s="188"/>
      <c r="AN45" s="159"/>
      <c r="AO45" s="160">
        <f t="shared" si="38"/>
        <v>0.60131052221475623</v>
      </c>
      <c r="AP45" s="161">
        <f>(L45+R45+X45+AK45)/H45</f>
        <v>0.74543984982545919</v>
      </c>
      <c r="AQ45" s="440"/>
      <c r="AR45" s="470"/>
      <c r="AS45" s="470"/>
      <c r="AT45" s="470"/>
      <c r="AU45" s="512"/>
    </row>
    <row r="46" spans="1:47" s="219" customFormat="1" ht="45" customHeight="1" x14ac:dyDescent="0.25">
      <c r="A46" s="436"/>
      <c r="B46" s="474">
        <v>7</v>
      </c>
      <c r="C46" s="760" t="s">
        <v>192</v>
      </c>
      <c r="D46" s="423" t="s">
        <v>162</v>
      </c>
      <c r="E46" s="423">
        <v>535</v>
      </c>
      <c r="F46" s="462">
        <v>180</v>
      </c>
      <c r="G46" s="40" t="s">
        <v>8</v>
      </c>
      <c r="H46" s="127">
        <v>80</v>
      </c>
      <c r="I46" s="131">
        <v>30</v>
      </c>
      <c r="J46" s="131">
        <v>30</v>
      </c>
      <c r="K46" s="131">
        <v>30</v>
      </c>
      <c r="L46" s="131">
        <v>1</v>
      </c>
      <c r="M46" s="127">
        <v>20</v>
      </c>
      <c r="N46" s="127">
        <v>20</v>
      </c>
      <c r="O46" s="127">
        <v>20</v>
      </c>
      <c r="P46" s="127">
        <v>30</v>
      </c>
      <c r="Q46" s="127">
        <f>30</f>
        <v>30</v>
      </c>
      <c r="R46" s="127">
        <f>17.13</f>
        <v>17.13</v>
      </c>
      <c r="S46" s="127">
        <v>8</v>
      </c>
      <c r="T46" s="127">
        <v>8</v>
      </c>
      <c r="U46" s="127">
        <v>8</v>
      </c>
      <c r="V46" s="127">
        <v>8</v>
      </c>
      <c r="W46" s="127">
        <v>8</v>
      </c>
      <c r="X46" s="127">
        <v>1.1000000000000001</v>
      </c>
      <c r="Y46" s="127">
        <v>2.25</v>
      </c>
      <c r="Z46" s="127">
        <v>2.2000000000000002</v>
      </c>
      <c r="AA46" s="127"/>
      <c r="AB46" s="127"/>
      <c r="AC46" s="127"/>
      <c r="AD46" s="185">
        <f t="shared" si="0"/>
        <v>0</v>
      </c>
      <c r="AE46" s="149">
        <v>0.05</v>
      </c>
      <c r="AF46" s="149"/>
      <c r="AG46" s="149"/>
      <c r="AH46" s="149"/>
      <c r="AI46" s="149"/>
      <c r="AJ46" s="186"/>
      <c r="AK46" s="185">
        <v>0</v>
      </c>
      <c r="AL46" s="149"/>
      <c r="AM46" s="149"/>
      <c r="AN46" s="187"/>
      <c r="AO46" s="160">
        <f t="shared" ref="AO46:AO51" si="48">AK46/Z46</f>
        <v>0</v>
      </c>
      <c r="AP46" s="161">
        <f t="shared" ref="AP46:AP51" si="49">(L46+R46+X46+AK46)/H46</f>
        <v>0.24037500000000001</v>
      </c>
      <c r="AQ46" s="513" t="s">
        <v>193</v>
      </c>
      <c r="AR46" s="468" t="s">
        <v>194</v>
      </c>
      <c r="AS46" s="468" t="s">
        <v>195</v>
      </c>
      <c r="AT46" s="516" t="s">
        <v>196</v>
      </c>
      <c r="AU46" s="510" t="s">
        <v>197</v>
      </c>
    </row>
    <row r="47" spans="1:47" s="219" customFormat="1" ht="36" customHeight="1" x14ac:dyDescent="0.25">
      <c r="A47" s="436"/>
      <c r="B47" s="475"/>
      <c r="C47" s="761"/>
      <c r="D47" s="424"/>
      <c r="E47" s="424"/>
      <c r="F47" s="463"/>
      <c r="G47" s="42" t="s">
        <v>9</v>
      </c>
      <c r="H47" s="118">
        <f>+L47+R47+S47+Y47+AE47</f>
        <v>4822337928.666666</v>
      </c>
      <c r="I47" s="118">
        <v>526558414</v>
      </c>
      <c r="J47" s="118">
        <v>526558414</v>
      </c>
      <c r="K47" s="118">
        <v>509388414</v>
      </c>
      <c r="L47" s="118">
        <v>438170282</v>
      </c>
      <c r="M47" s="118">
        <v>1705086345</v>
      </c>
      <c r="N47" s="118">
        <v>1705086345</v>
      </c>
      <c r="O47" s="118">
        <v>1705086345</v>
      </c>
      <c r="P47" s="118">
        <v>1705086345</v>
      </c>
      <c r="Q47" s="118">
        <v>1722248000</v>
      </c>
      <c r="R47" s="118">
        <v>1719388646.6666665</v>
      </c>
      <c r="S47" s="118">
        <v>837143000</v>
      </c>
      <c r="T47" s="118">
        <v>837143000</v>
      </c>
      <c r="U47" s="118">
        <v>792939500</v>
      </c>
      <c r="V47" s="118">
        <v>792939500</v>
      </c>
      <c r="W47" s="118">
        <v>792939500</v>
      </c>
      <c r="X47" s="118">
        <v>785309500</v>
      </c>
      <c r="Y47" s="118">
        <v>617596000</v>
      </c>
      <c r="Z47" s="118">
        <v>617596000</v>
      </c>
      <c r="AA47" s="118"/>
      <c r="AB47" s="118"/>
      <c r="AC47" s="118"/>
      <c r="AD47" s="156">
        <f t="shared" si="0"/>
        <v>58740000</v>
      </c>
      <c r="AE47" s="188">
        <v>1210040000</v>
      </c>
      <c r="AF47" s="188"/>
      <c r="AG47" s="188"/>
      <c r="AH47" s="188"/>
      <c r="AI47" s="188"/>
      <c r="AJ47" s="158"/>
      <c r="AK47" s="156">
        <v>58740000</v>
      </c>
      <c r="AL47" s="188"/>
      <c r="AM47" s="188"/>
      <c r="AN47" s="159"/>
      <c r="AO47" s="160">
        <f t="shared" si="48"/>
        <v>9.5110719629013143E-2</v>
      </c>
      <c r="AP47" s="161">
        <f t="shared" si="49"/>
        <v>0.6224384257319322</v>
      </c>
      <c r="AQ47" s="514"/>
      <c r="AR47" s="469"/>
      <c r="AS47" s="469"/>
      <c r="AT47" s="517"/>
      <c r="AU47" s="511"/>
    </row>
    <row r="48" spans="1:47" s="219" customFormat="1" ht="40.5" customHeight="1" x14ac:dyDescent="0.25">
      <c r="A48" s="436"/>
      <c r="B48" s="475"/>
      <c r="C48" s="761"/>
      <c r="D48" s="424"/>
      <c r="E48" s="424"/>
      <c r="F48" s="463"/>
      <c r="G48" s="39" t="s">
        <v>10</v>
      </c>
      <c r="H48" s="331"/>
      <c r="I48" s="331"/>
      <c r="J48" s="331"/>
      <c r="K48" s="331"/>
      <c r="L48" s="331"/>
      <c r="M48" s="82">
        <v>29</v>
      </c>
      <c r="N48" s="82">
        <v>29</v>
      </c>
      <c r="O48" s="82">
        <v>29</v>
      </c>
      <c r="P48" s="82">
        <v>29</v>
      </c>
      <c r="Q48" s="82">
        <v>29</v>
      </c>
      <c r="R48" s="82">
        <v>43.62</v>
      </c>
      <c r="S48" s="82">
        <v>0</v>
      </c>
      <c r="T48" s="82">
        <v>8</v>
      </c>
      <c r="U48" s="82">
        <v>8</v>
      </c>
      <c r="V48" s="82">
        <v>8</v>
      </c>
      <c r="W48" s="82">
        <v>8</v>
      </c>
      <c r="X48" s="138">
        <v>8</v>
      </c>
      <c r="Y48" s="82">
        <v>6.9</v>
      </c>
      <c r="Z48" s="82">
        <v>6.9</v>
      </c>
      <c r="AA48" s="82"/>
      <c r="AB48" s="82"/>
      <c r="AC48" s="82"/>
      <c r="AD48" s="162">
        <f t="shared" si="0"/>
        <v>0.94</v>
      </c>
      <c r="AE48" s="336"/>
      <c r="AF48" s="138"/>
      <c r="AG48" s="138"/>
      <c r="AH48" s="138"/>
      <c r="AI48" s="138"/>
      <c r="AJ48" s="164"/>
      <c r="AK48" s="162">
        <v>0.94</v>
      </c>
      <c r="AL48" s="138"/>
      <c r="AM48" s="138"/>
      <c r="AN48" s="165"/>
      <c r="AO48" s="160">
        <f t="shared" si="48"/>
        <v>0.13623188405797099</v>
      </c>
      <c r="AP48" s="161" t="e">
        <f t="shared" si="49"/>
        <v>#DIV/0!</v>
      </c>
      <c r="AQ48" s="514"/>
      <c r="AR48" s="469"/>
      <c r="AS48" s="469"/>
      <c r="AT48" s="517"/>
      <c r="AU48" s="511"/>
    </row>
    <row r="49" spans="1:47" s="219" customFormat="1" ht="33" customHeight="1" x14ac:dyDescent="0.25">
      <c r="A49" s="436"/>
      <c r="B49" s="475"/>
      <c r="C49" s="761"/>
      <c r="D49" s="424"/>
      <c r="E49" s="424"/>
      <c r="F49" s="463"/>
      <c r="G49" s="42" t="s">
        <v>11</v>
      </c>
      <c r="H49" s="118">
        <f>L49+R49+X49+AK49</f>
        <v>1337346821</v>
      </c>
      <c r="I49" s="118"/>
      <c r="J49" s="118"/>
      <c r="K49" s="340"/>
      <c r="L49" s="340"/>
      <c r="M49" s="118">
        <v>431339501</v>
      </c>
      <c r="N49" s="118">
        <v>431339501</v>
      </c>
      <c r="O49" s="118">
        <v>431339501</v>
      </c>
      <c r="P49" s="118">
        <v>431339501</v>
      </c>
      <c r="Q49" s="118">
        <v>431339501</v>
      </c>
      <c r="R49" s="118">
        <v>431339501</v>
      </c>
      <c r="S49" s="118">
        <v>853553076</v>
      </c>
      <c r="T49" s="118">
        <v>853553076</v>
      </c>
      <c r="U49" s="118">
        <v>853553076</v>
      </c>
      <c r="V49" s="118">
        <v>853553076</v>
      </c>
      <c r="W49" s="118">
        <v>853553076</v>
      </c>
      <c r="X49" s="118">
        <v>661790932</v>
      </c>
      <c r="Y49" s="118">
        <v>648697927</v>
      </c>
      <c r="Z49" s="118">
        <v>648697927</v>
      </c>
      <c r="AA49" s="118"/>
      <c r="AB49" s="118"/>
      <c r="AC49" s="118"/>
      <c r="AD49" s="166">
        <f t="shared" si="0"/>
        <v>244216388</v>
      </c>
      <c r="AE49" s="756"/>
      <c r="AF49" s="188"/>
      <c r="AG49" s="188"/>
      <c r="AH49" s="188"/>
      <c r="AI49" s="188"/>
      <c r="AJ49" s="158"/>
      <c r="AK49" s="166">
        <v>244216388</v>
      </c>
      <c r="AL49" s="188"/>
      <c r="AM49" s="188"/>
      <c r="AN49" s="159"/>
      <c r="AO49" s="160">
        <f t="shared" si="48"/>
        <v>0.37647166398298049</v>
      </c>
      <c r="AP49" s="161">
        <f t="shared" si="49"/>
        <v>1</v>
      </c>
      <c r="AQ49" s="514"/>
      <c r="AR49" s="469"/>
      <c r="AS49" s="469"/>
      <c r="AT49" s="517"/>
      <c r="AU49" s="511"/>
    </row>
    <row r="50" spans="1:47" s="219" customFormat="1" ht="36" customHeight="1" x14ac:dyDescent="0.25">
      <c r="A50" s="436"/>
      <c r="B50" s="475"/>
      <c r="C50" s="761"/>
      <c r="D50" s="424"/>
      <c r="E50" s="424"/>
      <c r="F50" s="463"/>
      <c r="G50" s="39" t="s">
        <v>12</v>
      </c>
      <c r="H50" s="100">
        <f>+H46+H48</f>
        <v>80</v>
      </c>
      <c r="I50" s="133">
        <f t="shared" ref="I50:J50" si="50">+I46+I48</f>
        <v>30</v>
      </c>
      <c r="J50" s="133">
        <f t="shared" si="50"/>
        <v>30</v>
      </c>
      <c r="K50" s="133">
        <v>30</v>
      </c>
      <c r="L50" s="133">
        <f t="shared" ref="L50" si="51">+L46+L48</f>
        <v>1</v>
      </c>
      <c r="M50" s="100">
        <v>49</v>
      </c>
      <c r="N50" s="100">
        <v>49</v>
      </c>
      <c r="O50" s="100">
        <v>49</v>
      </c>
      <c r="P50" s="100">
        <v>59</v>
      </c>
      <c r="Q50" s="100">
        <f>+Q48+Q46</f>
        <v>59</v>
      </c>
      <c r="R50" s="100">
        <f>+R48+R46</f>
        <v>60.75</v>
      </c>
      <c r="S50" s="100">
        <f>S46</f>
        <v>8</v>
      </c>
      <c r="T50" s="100">
        <v>16</v>
      </c>
      <c r="U50" s="100">
        <v>16</v>
      </c>
      <c r="V50" s="100">
        <v>16</v>
      </c>
      <c r="W50" s="100">
        <v>16</v>
      </c>
      <c r="X50" s="100">
        <v>9.1</v>
      </c>
      <c r="Y50" s="100">
        <v>9.15</v>
      </c>
      <c r="Z50" s="100">
        <f>Z46+Z48</f>
        <v>9.1000000000000014</v>
      </c>
      <c r="AA50" s="100">
        <f t="shared" ref="AA50:AC50" si="52">+AA49+AA46</f>
        <v>0</v>
      </c>
      <c r="AB50" s="100">
        <f t="shared" si="52"/>
        <v>0</v>
      </c>
      <c r="AC50" s="100">
        <f t="shared" si="52"/>
        <v>0</v>
      </c>
      <c r="AD50" s="189">
        <f t="shared" si="0"/>
        <v>0.94</v>
      </c>
      <c r="AE50" s="134">
        <f>+AE46+AE48</f>
        <v>0.05</v>
      </c>
      <c r="AF50" s="134">
        <f t="shared" ref="AF50:AJ50" si="53">+AF49+AF46</f>
        <v>0</v>
      </c>
      <c r="AG50" s="134">
        <f t="shared" si="53"/>
        <v>0</v>
      </c>
      <c r="AH50" s="134">
        <f t="shared" si="53"/>
        <v>0</v>
      </c>
      <c r="AI50" s="134">
        <f t="shared" si="53"/>
        <v>0</v>
      </c>
      <c r="AJ50" s="190">
        <f t="shared" si="53"/>
        <v>0</v>
      </c>
      <c r="AK50" s="189">
        <f>+AK48+AK46</f>
        <v>0.94</v>
      </c>
      <c r="AL50" s="134"/>
      <c r="AM50" s="134"/>
      <c r="AN50" s="191"/>
      <c r="AO50" s="160">
        <f t="shared" si="48"/>
        <v>0.10329670329670328</v>
      </c>
      <c r="AP50" s="161">
        <f t="shared" si="49"/>
        <v>0.89737499999999992</v>
      </c>
      <c r="AQ50" s="514"/>
      <c r="AR50" s="469"/>
      <c r="AS50" s="469"/>
      <c r="AT50" s="517"/>
      <c r="AU50" s="511"/>
    </row>
    <row r="51" spans="1:47" s="219" customFormat="1" ht="49.5" customHeight="1" thickBot="1" x14ac:dyDescent="0.3">
      <c r="A51" s="436"/>
      <c r="B51" s="476"/>
      <c r="C51" s="762"/>
      <c r="D51" s="425"/>
      <c r="E51" s="425"/>
      <c r="F51" s="464"/>
      <c r="G51" s="43" t="s">
        <v>13</v>
      </c>
      <c r="H51" s="122">
        <f>H47+H49</f>
        <v>6159684749.666666</v>
      </c>
      <c r="I51" s="122">
        <f t="shared" ref="I51:J51" si="54">I47+I49</f>
        <v>526558414</v>
      </c>
      <c r="J51" s="122">
        <f t="shared" si="54"/>
        <v>526558414</v>
      </c>
      <c r="K51" s="122">
        <v>509388414</v>
      </c>
      <c r="L51" s="122">
        <f t="shared" ref="L51" si="55">L47+L49</f>
        <v>438170282</v>
      </c>
      <c r="M51" s="122">
        <v>2136425846</v>
      </c>
      <c r="N51" s="122">
        <v>2136425846</v>
      </c>
      <c r="O51" s="122">
        <v>2136425846</v>
      </c>
      <c r="P51" s="122">
        <v>2136425846</v>
      </c>
      <c r="Q51" s="122">
        <v>2153587501</v>
      </c>
      <c r="R51" s="122">
        <v>2150728147.6666698</v>
      </c>
      <c r="S51" s="122">
        <f>+S49+S47</f>
        <v>1690696076</v>
      </c>
      <c r="T51" s="122">
        <v>1690696076</v>
      </c>
      <c r="U51" s="122">
        <v>1690696076</v>
      </c>
      <c r="V51" s="122">
        <v>1690696076</v>
      </c>
      <c r="W51" s="122">
        <v>1690696076</v>
      </c>
      <c r="X51" s="122">
        <v>1447100432</v>
      </c>
      <c r="Y51" s="122">
        <v>617596000</v>
      </c>
      <c r="Z51" s="122">
        <f>Z47+Z49</f>
        <v>1266293927</v>
      </c>
      <c r="AA51" s="122">
        <f t="shared" ref="AA51:AC51" si="56">AA47+AA49</f>
        <v>0</v>
      </c>
      <c r="AB51" s="122">
        <f t="shared" si="56"/>
        <v>0</v>
      </c>
      <c r="AC51" s="122">
        <f t="shared" si="56"/>
        <v>0</v>
      </c>
      <c r="AD51" s="178">
        <f t="shared" si="0"/>
        <v>302956388</v>
      </c>
      <c r="AE51" s="179">
        <f t="shared" ref="AE51:AJ51" si="57">AE47+AE49</f>
        <v>1210040000</v>
      </c>
      <c r="AF51" s="179">
        <f t="shared" si="57"/>
        <v>0</v>
      </c>
      <c r="AG51" s="179">
        <f t="shared" si="57"/>
        <v>0</v>
      </c>
      <c r="AH51" s="179">
        <f t="shared" si="57"/>
        <v>0</v>
      </c>
      <c r="AI51" s="179">
        <f t="shared" si="57"/>
        <v>0</v>
      </c>
      <c r="AJ51" s="193">
        <f t="shared" si="57"/>
        <v>0</v>
      </c>
      <c r="AK51" s="178">
        <f>+AK49+AK47</f>
        <v>302956388</v>
      </c>
      <c r="AL51" s="179"/>
      <c r="AM51" s="179"/>
      <c r="AN51" s="194"/>
      <c r="AO51" s="160">
        <f t="shared" si="48"/>
        <v>0.23924649841584528</v>
      </c>
      <c r="AP51" s="161">
        <f t="shared" si="49"/>
        <v>0.70441190190804392</v>
      </c>
      <c r="AQ51" s="515"/>
      <c r="AR51" s="470"/>
      <c r="AS51" s="470"/>
      <c r="AT51" s="518"/>
      <c r="AU51" s="512"/>
    </row>
    <row r="52" spans="1:47" s="219" customFormat="1" ht="45" customHeight="1" x14ac:dyDescent="0.25">
      <c r="A52" s="436"/>
      <c r="B52" s="474">
        <v>8</v>
      </c>
      <c r="C52" s="525" t="s">
        <v>198</v>
      </c>
      <c r="D52" s="527" t="s">
        <v>162</v>
      </c>
      <c r="E52" s="527">
        <v>535</v>
      </c>
      <c r="F52" s="498">
        <v>180</v>
      </c>
      <c r="G52" s="40" t="s">
        <v>8</v>
      </c>
      <c r="H52" s="100">
        <f>2+8+15+10+5</f>
        <v>40</v>
      </c>
      <c r="I52" s="133">
        <v>2</v>
      </c>
      <c r="J52" s="133">
        <v>2</v>
      </c>
      <c r="K52" s="133">
        <v>2</v>
      </c>
      <c r="L52" s="133">
        <v>2</v>
      </c>
      <c r="M52" s="100">
        <v>8</v>
      </c>
      <c r="N52" s="100">
        <v>8</v>
      </c>
      <c r="O52" s="100">
        <v>8</v>
      </c>
      <c r="P52" s="100">
        <v>8</v>
      </c>
      <c r="Q52" s="100">
        <v>8</v>
      </c>
      <c r="R52" s="100">
        <v>0</v>
      </c>
      <c r="S52" s="100">
        <v>15</v>
      </c>
      <c r="T52" s="100">
        <v>15</v>
      </c>
      <c r="U52" s="100">
        <v>15</v>
      </c>
      <c r="V52" s="100">
        <v>15</v>
      </c>
      <c r="W52" s="100">
        <v>15</v>
      </c>
      <c r="X52" s="100">
        <v>0</v>
      </c>
      <c r="Y52" s="100">
        <v>10</v>
      </c>
      <c r="Z52" s="100">
        <v>10</v>
      </c>
      <c r="AA52" s="100"/>
      <c r="AB52" s="100"/>
      <c r="AC52" s="100"/>
      <c r="AD52" s="189">
        <f t="shared" si="0"/>
        <v>0</v>
      </c>
      <c r="AE52" s="134">
        <v>5</v>
      </c>
      <c r="AF52" s="134"/>
      <c r="AG52" s="134"/>
      <c r="AH52" s="134"/>
      <c r="AI52" s="134"/>
      <c r="AJ52" s="190"/>
      <c r="AK52" s="189">
        <v>0</v>
      </c>
      <c r="AL52" s="134"/>
      <c r="AM52" s="134"/>
      <c r="AN52" s="191"/>
      <c r="AO52" s="160">
        <f t="shared" ref="AO52:AO57" si="58">AK52/Z52</f>
        <v>0</v>
      </c>
      <c r="AP52" s="161">
        <f t="shared" ref="AP52:AP57" si="59">(L52+R52+X52+AK52)/H52</f>
        <v>0.05</v>
      </c>
      <c r="AQ52" s="522" t="s">
        <v>199</v>
      </c>
      <c r="AR52" s="468" t="s">
        <v>200</v>
      </c>
      <c r="AS52" s="468" t="s">
        <v>152</v>
      </c>
      <c r="AT52" s="469" t="s">
        <v>201</v>
      </c>
      <c r="AU52" s="510" t="s">
        <v>154</v>
      </c>
    </row>
    <row r="53" spans="1:47" s="219" customFormat="1" ht="36" customHeight="1" x14ac:dyDescent="0.25">
      <c r="A53" s="436"/>
      <c r="B53" s="475"/>
      <c r="C53" s="421"/>
      <c r="D53" s="424"/>
      <c r="E53" s="424"/>
      <c r="F53" s="463"/>
      <c r="G53" s="42" t="s">
        <v>9</v>
      </c>
      <c r="H53" s="118">
        <f>+L53+R53+Y53+AE53</f>
        <v>537386503</v>
      </c>
      <c r="I53" s="118">
        <v>67600549</v>
      </c>
      <c r="J53" s="118">
        <v>67600549</v>
      </c>
      <c r="K53" s="118">
        <v>67600549</v>
      </c>
      <c r="L53" s="118">
        <v>57654260</v>
      </c>
      <c r="M53" s="118">
        <v>180131055</v>
      </c>
      <c r="N53" s="118">
        <v>180131055</v>
      </c>
      <c r="O53" s="118">
        <v>180131055</v>
      </c>
      <c r="P53" s="118">
        <v>143137264</v>
      </c>
      <c r="Q53" s="118">
        <v>189876264</v>
      </c>
      <c r="R53" s="118">
        <v>185776243</v>
      </c>
      <c r="S53" s="118">
        <v>220809000</v>
      </c>
      <c r="T53" s="118">
        <v>220809000</v>
      </c>
      <c r="U53" s="118">
        <v>227522000</v>
      </c>
      <c r="V53" s="118">
        <v>227522000</v>
      </c>
      <c r="W53" s="118">
        <v>227000500</v>
      </c>
      <c r="X53" s="118">
        <v>227000500</v>
      </c>
      <c r="Y53" s="118">
        <v>201788000</v>
      </c>
      <c r="Z53" s="118">
        <v>201788000</v>
      </c>
      <c r="AA53" s="118"/>
      <c r="AB53" s="118"/>
      <c r="AC53" s="118"/>
      <c r="AD53" s="156">
        <f t="shared" si="0"/>
        <v>136099000</v>
      </c>
      <c r="AE53" s="188">
        <v>92168000</v>
      </c>
      <c r="AF53" s="188"/>
      <c r="AG53" s="188"/>
      <c r="AH53" s="188"/>
      <c r="AI53" s="188"/>
      <c r="AJ53" s="158"/>
      <c r="AK53" s="156">
        <v>136099000</v>
      </c>
      <c r="AL53" s="188"/>
      <c r="AM53" s="188"/>
      <c r="AN53" s="159"/>
      <c r="AO53" s="160">
        <f t="shared" si="58"/>
        <v>0.67446528039328402</v>
      </c>
      <c r="AP53" s="161">
        <f t="shared" si="59"/>
        <v>1.12866623857131</v>
      </c>
      <c r="AQ53" s="523"/>
      <c r="AR53" s="469"/>
      <c r="AS53" s="469"/>
      <c r="AT53" s="469"/>
      <c r="AU53" s="511"/>
    </row>
    <row r="54" spans="1:47" s="219" customFormat="1" ht="40.5" customHeight="1" x14ac:dyDescent="0.25">
      <c r="A54" s="436"/>
      <c r="B54" s="475"/>
      <c r="C54" s="421"/>
      <c r="D54" s="424"/>
      <c r="E54" s="424"/>
      <c r="F54" s="463"/>
      <c r="G54" s="39" t="s">
        <v>10</v>
      </c>
      <c r="H54" s="82">
        <f>L54+R54+X54+AK54</f>
        <v>8.1</v>
      </c>
      <c r="I54" s="82"/>
      <c r="J54" s="82"/>
      <c r="K54" s="331"/>
      <c r="L54" s="331"/>
      <c r="M54" s="331"/>
      <c r="N54" s="331"/>
      <c r="O54" s="331"/>
      <c r="P54" s="331"/>
      <c r="Q54" s="331"/>
      <c r="R54" s="82">
        <v>0</v>
      </c>
      <c r="S54" s="82">
        <v>8</v>
      </c>
      <c r="T54" s="82">
        <v>8</v>
      </c>
      <c r="U54" s="82">
        <v>8</v>
      </c>
      <c r="V54" s="82">
        <v>8</v>
      </c>
      <c r="W54" s="82">
        <v>8</v>
      </c>
      <c r="X54" s="82">
        <v>8</v>
      </c>
      <c r="Y54" s="82">
        <v>15</v>
      </c>
      <c r="Z54" s="82">
        <v>15</v>
      </c>
      <c r="AA54" s="82"/>
      <c r="AB54" s="82"/>
      <c r="AC54" s="82"/>
      <c r="AD54" s="162">
        <f>+AK54</f>
        <v>0.1</v>
      </c>
      <c r="AE54" s="336"/>
      <c r="AF54" s="138"/>
      <c r="AG54" s="138"/>
      <c r="AH54" s="138"/>
      <c r="AI54" s="138"/>
      <c r="AJ54" s="164"/>
      <c r="AK54" s="162">
        <v>0.1</v>
      </c>
      <c r="AL54" s="138"/>
      <c r="AM54" s="138"/>
      <c r="AN54" s="165"/>
      <c r="AO54" s="160">
        <f t="shared" si="58"/>
        <v>6.6666666666666671E-3</v>
      </c>
      <c r="AP54" s="161">
        <f t="shared" si="59"/>
        <v>1</v>
      </c>
      <c r="AQ54" s="523"/>
      <c r="AR54" s="469"/>
      <c r="AS54" s="469"/>
      <c r="AT54" s="469"/>
      <c r="AU54" s="511"/>
    </row>
    <row r="55" spans="1:47" s="219" customFormat="1" ht="33" customHeight="1" x14ac:dyDescent="0.25">
      <c r="A55" s="436"/>
      <c r="B55" s="475"/>
      <c r="C55" s="421"/>
      <c r="D55" s="424"/>
      <c r="E55" s="424"/>
      <c r="F55" s="463"/>
      <c r="G55" s="42" t="s">
        <v>11</v>
      </c>
      <c r="H55" s="118">
        <f>L55+R55+X55+AK55</f>
        <v>221969116</v>
      </c>
      <c r="I55" s="118"/>
      <c r="J55" s="118"/>
      <c r="K55" s="340"/>
      <c r="L55" s="340"/>
      <c r="M55" s="118">
        <v>17781040</v>
      </c>
      <c r="N55" s="118">
        <v>17781040</v>
      </c>
      <c r="O55" s="118">
        <v>17781040</v>
      </c>
      <c r="P55" s="118">
        <v>17781040</v>
      </c>
      <c r="Q55" s="118">
        <v>17781040</v>
      </c>
      <c r="R55" s="118">
        <v>17781040</v>
      </c>
      <c r="S55" s="118">
        <v>108425443</v>
      </c>
      <c r="T55" s="118">
        <v>108425443</v>
      </c>
      <c r="U55" s="118">
        <v>108425443</v>
      </c>
      <c r="V55" s="118">
        <v>108425443</v>
      </c>
      <c r="W55" s="118">
        <v>108425443</v>
      </c>
      <c r="X55" s="118">
        <v>108425443</v>
      </c>
      <c r="Y55" s="118">
        <v>105762633</v>
      </c>
      <c r="Z55" s="118">
        <v>105762633</v>
      </c>
      <c r="AA55" s="118"/>
      <c r="AB55" s="118"/>
      <c r="AC55" s="118"/>
      <c r="AD55" s="166">
        <f t="shared" si="0"/>
        <v>95762633</v>
      </c>
      <c r="AE55" s="756"/>
      <c r="AF55" s="188"/>
      <c r="AG55" s="188"/>
      <c r="AH55" s="188"/>
      <c r="AI55" s="188"/>
      <c r="AJ55" s="158"/>
      <c r="AK55" s="166">
        <v>95762633</v>
      </c>
      <c r="AL55" s="188"/>
      <c r="AM55" s="188"/>
      <c r="AN55" s="159"/>
      <c r="AO55" s="160">
        <f t="shared" si="58"/>
        <v>0.90544864744431997</v>
      </c>
      <c r="AP55" s="161">
        <f t="shared" si="59"/>
        <v>1</v>
      </c>
      <c r="AQ55" s="523"/>
      <c r="AR55" s="469"/>
      <c r="AS55" s="469"/>
      <c r="AT55" s="469"/>
      <c r="AU55" s="511"/>
    </row>
    <row r="56" spans="1:47" s="219" customFormat="1" ht="36" customHeight="1" x14ac:dyDescent="0.25">
      <c r="A56" s="436"/>
      <c r="B56" s="475"/>
      <c r="C56" s="421"/>
      <c r="D56" s="424"/>
      <c r="E56" s="424"/>
      <c r="F56" s="463"/>
      <c r="G56" s="39" t="s">
        <v>12</v>
      </c>
      <c r="H56" s="109">
        <f>+H52+H54</f>
        <v>48.1</v>
      </c>
      <c r="I56" s="104">
        <f t="shared" ref="I56:J56" si="60">+I52+I54</f>
        <v>2</v>
      </c>
      <c r="J56" s="104">
        <f t="shared" si="60"/>
        <v>2</v>
      </c>
      <c r="K56" s="104">
        <v>2</v>
      </c>
      <c r="L56" s="134">
        <f t="shared" ref="L56" si="61">+L52+L54</f>
        <v>2</v>
      </c>
      <c r="M56" s="100">
        <v>8</v>
      </c>
      <c r="N56" s="100">
        <v>8</v>
      </c>
      <c r="O56" s="100">
        <v>8</v>
      </c>
      <c r="P56" s="100">
        <v>8</v>
      </c>
      <c r="Q56" s="100">
        <v>8</v>
      </c>
      <c r="R56" s="100">
        <v>0</v>
      </c>
      <c r="S56" s="100">
        <f>+S54+S52</f>
        <v>23</v>
      </c>
      <c r="T56" s="100">
        <v>23</v>
      </c>
      <c r="U56" s="100">
        <v>23</v>
      </c>
      <c r="V56" s="100">
        <v>23</v>
      </c>
      <c r="W56" s="100">
        <v>23</v>
      </c>
      <c r="X56" s="100">
        <v>8</v>
      </c>
      <c r="Y56" s="329">
        <f>Y52+Y54</f>
        <v>25</v>
      </c>
      <c r="Z56" s="100">
        <f>Z52+Z54</f>
        <v>25</v>
      </c>
      <c r="AA56" s="100">
        <f t="shared" ref="AA56:AC56" si="62">+AA55+AA52</f>
        <v>0</v>
      </c>
      <c r="AB56" s="100">
        <f t="shared" si="62"/>
        <v>0</v>
      </c>
      <c r="AC56" s="100">
        <f t="shared" si="62"/>
        <v>0</v>
      </c>
      <c r="AD56" s="189">
        <f t="shared" si="0"/>
        <v>0.1</v>
      </c>
      <c r="AE56" s="134">
        <f t="shared" ref="AE56" si="63">+AE52+AE54</f>
        <v>5</v>
      </c>
      <c r="AF56" s="134">
        <f t="shared" ref="AF56:AJ56" si="64">+AF55+AF52</f>
        <v>0</v>
      </c>
      <c r="AG56" s="134">
        <f t="shared" si="64"/>
        <v>0</v>
      </c>
      <c r="AH56" s="134">
        <f t="shared" si="64"/>
        <v>0</v>
      </c>
      <c r="AI56" s="134">
        <f t="shared" si="64"/>
        <v>0</v>
      </c>
      <c r="AJ56" s="190">
        <f t="shared" si="64"/>
        <v>0</v>
      </c>
      <c r="AK56" s="189">
        <f>+AK54+AK52</f>
        <v>0.1</v>
      </c>
      <c r="AL56" s="134"/>
      <c r="AM56" s="134"/>
      <c r="AN56" s="191"/>
      <c r="AO56" s="160">
        <f t="shared" si="58"/>
        <v>4.0000000000000001E-3</v>
      </c>
      <c r="AP56" s="161">
        <f t="shared" si="59"/>
        <v>0.20997920997920996</v>
      </c>
      <c r="AQ56" s="523"/>
      <c r="AR56" s="469"/>
      <c r="AS56" s="469"/>
      <c r="AT56" s="469"/>
      <c r="AU56" s="511"/>
    </row>
    <row r="57" spans="1:47" s="219" customFormat="1" ht="49.5" customHeight="1" thickBot="1" x14ac:dyDescent="0.3">
      <c r="A57" s="436"/>
      <c r="B57" s="475"/>
      <c r="C57" s="526"/>
      <c r="D57" s="528"/>
      <c r="E57" s="528"/>
      <c r="F57" s="529"/>
      <c r="G57" s="43" t="s">
        <v>13</v>
      </c>
      <c r="H57" s="142">
        <f>H53+H55</f>
        <v>759355619</v>
      </c>
      <c r="I57" s="142">
        <f>I53+I55</f>
        <v>67600549</v>
      </c>
      <c r="J57" s="142">
        <f>J53+J55</f>
        <v>67600549</v>
      </c>
      <c r="K57" s="142">
        <v>67600549</v>
      </c>
      <c r="L57" s="142">
        <f t="shared" ref="L57" si="65">L53+L55</f>
        <v>57654260</v>
      </c>
      <c r="M57" s="142">
        <v>197912095</v>
      </c>
      <c r="N57" s="142">
        <v>197912095</v>
      </c>
      <c r="O57" s="142">
        <v>197912095</v>
      </c>
      <c r="P57" s="142">
        <v>160918304</v>
      </c>
      <c r="Q57" s="142">
        <v>207657304</v>
      </c>
      <c r="R57" s="142">
        <v>203557283</v>
      </c>
      <c r="S57" s="142">
        <f>+S55+S53</f>
        <v>329234443</v>
      </c>
      <c r="T57" s="142">
        <v>329234443</v>
      </c>
      <c r="U57" s="142">
        <v>329234443</v>
      </c>
      <c r="V57" s="142">
        <v>329234443</v>
      </c>
      <c r="W57" s="142">
        <v>329234443</v>
      </c>
      <c r="X57" s="142">
        <v>335425943</v>
      </c>
      <c r="Y57" s="142">
        <v>201788000</v>
      </c>
      <c r="Z57" s="142">
        <f>Z53+Z55</f>
        <v>307550633</v>
      </c>
      <c r="AA57" s="142">
        <f t="shared" ref="AA57:AC57" si="66">AA53+AA55</f>
        <v>0</v>
      </c>
      <c r="AB57" s="142">
        <f t="shared" si="66"/>
        <v>0</v>
      </c>
      <c r="AC57" s="142">
        <f t="shared" si="66"/>
        <v>0</v>
      </c>
      <c r="AD57" s="195">
        <f t="shared" si="0"/>
        <v>231861633</v>
      </c>
      <c r="AE57" s="196">
        <f t="shared" ref="AE57:AJ57" si="67">AE53+AE55</f>
        <v>92168000</v>
      </c>
      <c r="AF57" s="196">
        <f t="shared" si="67"/>
        <v>0</v>
      </c>
      <c r="AG57" s="196">
        <f t="shared" si="67"/>
        <v>0</v>
      </c>
      <c r="AH57" s="196">
        <f t="shared" si="67"/>
        <v>0</v>
      </c>
      <c r="AI57" s="196">
        <f t="shared" si="67"/>
        <v>0</v>
      </c>
      <c r="AJ57" s="197">
        <f t="shared" si="67"/>
        <v>0</v>
      </c>
      <c r="AK57" s="195">
        <f>+AK55+AK53</f>
        <v>231861633</v>
      </c>
      <c r="AL57" s="196"/>
      <c r="AM57" s="196"/>
      <c r="AN57" s="198"/>
      <c r="AO57" s="160">
        <f t="shared" si="58"/>
        <v>0.75389743385766339</v>
      </c>
      <c r="AP57" s="161">
        <f t="shared" si="59"/>
        <v>1.0910554926702927</v>
      </c>
      <c r="AQ57" s="524"/>
      <c r="AR57" s="470"/>
      <c r="AS57" s="469"/>
      <c r="AT57" s="469"/>
      <c r="AU57" s="511"/>
    </row>
    <row r="58" spans="1:47" s="219" customFormat="1" ht="45" customHeight="1" thickBot="1" x14ac:dyDescent="0.3">
      <c r="A58" s="435" t="s">
        <v>202</v>
      </c>
      <c r="B58" s="474">
        <v>9</v>
      </c>
      <c r="C58" s="420" t="s">
        <v>203</v>
      </c>
      <c r="D58" s="423" t="s">
        <v>204</v>
      </c>
      <c r="E58" s="423">
        <v>535</v>
      </c>
      <c r="F58" s="462">
        <v>180</v>
      </c>
      <c r="G58" s="40" t="s">
        <v>8</v>
      </c>
      <c r="H58" s="770">
        <v>100</v>
      </c>
      <c r="I58" s="131">
        <v>0</v>
      </c>
      <c r="J58" s="131">
        <v>0</v>
      </c>
      <c r="K58" s="763"/>
      <c r="L58" s="763"/>
      <c r="M58" s="764"/>
      <c r="N58" s="764"/>
      <c r="O58" s="764"/>
      <c r="P58" s="764"/>
      <c r="Q58" s="764"/>
      <c r="R58" s="764"/>
      <c r="S58" s="764"/>
      <c r="T58" s="764"/>
      <c r="U58" s="764"/>
      <c r="V58" s="764"/>
      <c r="W58" s="764"/>
      <c r="X58" s="764"/>
      <c r="Y58" s="146">
        <v>1</v>
      </c>
      <c r="Z58" s="127">
        <v>100</v>
      </c>
      <c r="AA58" s="127"/>
      <c r="AB58" s="127"/>
      <c r="AC58" s="127"/>
      <c r="AD58" s="185">
        <f t="shared" si="0"/>
        <v>0</v>
      </c>
      <c r="AE58" s="149">
        <v>0</v>
      </c>
      <c r="AF58" s="149"/>
      <c r="AG58" s="149"/>
      <c r="AH58" s="149"/>
      <c r="AI58" s="149"/>
      <c r="AJ58" s="186"/>
      <c r="AK58" s="185">
        <v>0</v>
      </c>
      <c r="AL58" s="149"/>
      <c r="AM58" s="149"/>
      <c r="AN58" s="187"/>
      <c r="AO58" s="154">
        <f t="shared" ref="AO23:AO63" si="68">AD58/Y58</f>
        <v>0</v>
      </c>
      <c r="AP58" s="199">
        <f>(L58+R58+X58+AD58+AJ58)/H58</f>
        <v>0</v>
      </c>
      <c r="AQ58" s="519" t="s">
        <v>346</v>
      </c>
      <c r="AR58" s="468" t="s">
        <v>347</v>
      </c>
      <c r="AS58" s="468" t="s">
        <v>201</v>
      </c>
      <c r="AT58" s="468" t="s">
        <v>348</v>
      </c>
      <c r="AU58" s="471" t="s">
        <v>205</v>
      </c>
    </row>
    <row r="59" spans="1:47" s="219" customFormat="1" ht="36" customHeight="1" thickBot="1" x14ac:dyDescent="0.3">
      <c r="A59" s="436"/>
      <c r="B59" s="475"/>
      <c r="C59" s="421"/>
      <c r="D59" s="424"/>
      <c r="E59" s="424"/>
      <c r="F59" s="463"/>
      <c r="G59" s="42" t="s">
        <v>9</v>
      </c>
      <c r="H59" s="118">
        <f>Z59</f>
        <v>314820000</v>
      </c>
      <c r="I59" s="118">
        <v>0</v>
      </c>
      <c r="J59" s="118">
        <v>0</v>
      </c>
      <c r="K59" s="340"/>
      <c r="L59" s="340"/>
      <c r="M59" s="340"/>
      <c r="N59" s="340"/>
      <c r="O59" s="340"/>
      <c r="P59" s="340"/>
      <c r="Q59" s="340"/>
      <c r="R59" s="340"/>
      <c r="S59" s="340"/>
      <c r="T59" s="340"/>
      <c r="U59" s="340"/>
      <c r="V59" s="340"/>
      <c r="W59" s="340"/>
      <c r="X59" s="340"/>
      <c r="Y59" s="118">
        <v>314820000</v>
      </c>
      <c r="Z59" s="118">
        <v>314820000</v>
      </c>
      <c r="AA59" s="118"/>
      <c r="AB59" s="118"/>
      <c r="AC59" s="118"/>
      <c r="AD59" s="156">
        <f t="shared" si="0"/>
        <v>0</v>
      </c>
      <c r="AE59" s="188">
        <v>0</v>
      </c>
      <c r="AF59" s="188"/>
      <c r="AG59" s="188"/>
      <c r="AH59" s="188"/>
      <c r="AI59" s="188"/>
      <c r="AJ59" s="158"/>
      <c r="AK59" s="156">
        <v>0</v>
      </c>
      <c r="AL59" s="188"/>
      <c r="AM59" s="188"/>
      <c r="AN59" s="159"/>
      <c r="AO59" s="160">
        <f t="shared" si="68"/>
        <v>0</v>
      </c>
      <c r="AP59" s="199">
        <f t="shared" ref="AP59:AP63" si="69">(L59+R59+X59+AD59+AJ59)/H59</f>
        <v>0</v>
      </c>
      <c r="AQ59" s="520"/>
      <c r="AR59" s="469"/>
      <c r="AS59" s="469"/>
      <c r="AT59" s="469"/>
      <c r="AU59" s="472"/>
    </row>
    <row r="60" spans="1:47" s="219" customFormat="1" ht="40.5" customHeight="1" thickBot="1" x14ac:dyDescent="0.3">
      <c r="A60" s="436"/>
      <c r="B60" s="475"/>
      <c r="C60" s="421"/>
      <c r="D60" s="424"/>
      <c r="E60" s="424"/>
      <c r="F60" s="463"/>
      <c r="G60" s="39" t="s">
        <v>10</v>
      </c>
      <c r="H60" s="82">
        <v>0</v>
      </c>
      <c r="I60" s="82">
        <v>0</v>
      </c>
      <c r="J60" s="82">
        <v>0</v>
      </c>
      <c r="K60" s="331"/>
      <c r="L60" s="331"/>
      <c r="M60" s="331"/>
      <c r="N60" s="331"/>
      <c r="O60" s="331"/>
      <c r="P60" s="331"/>
      <c r="Q60" s="331"/>
      <c r="R60" s="331"/>
      <c r="S60" s="331"/>
      <c r="T60" s="331"/>
      <c r="U60" s="331"/>
      <c r="V60" s="331"/>
      <c r="W60" s="331"/>
      <c r="X60" s="331"/>
      <c r="Y60" s="331"/>
      <c r="Z60" s="331"/>
      <c r="AA60" s="331"/>
      <c r="AB60" s="331"/>
      <c r="AC60" s="331"/>
      <c r="AD60" s="335"/>
      <c r="AE60" s="336"/>
      <c r="AF60" s="138"/>
      <c r="AG60" s="138"/>
      <c r="AH60" s="138"/>
      <c r="AI60" s="138"/>
      <c r="AJ60" s="164"/>
      <c r="AK60" s="162">
        <v>0</v>
      </c>
      <c r="AL60" s="138"/>
      <c r="AM60" s="138"/>
      <c r="AN60" s="165"/>
      <c r="AO60" s="160" t="e">
        <f t="shared" si="68"/>
        <v>#DIV/0!</v>
      </c>
      <c r="AP60" s="199"/>
      <c r="AQ60" s="520"/>
      <c r="AR60" s="469"/>
      <c r="AS60" s="469"/>
      <c r="AT60" s="469"/>
      <c r="AU60" s="472"/>
    </row>
    <row r="61" spans="1:47" s="219" customFormat="1" ht="33" customHeight="1" thickBot="1" x14ac:dyDescent="0.3">
      <c r="A61" s="436"/>
      <c r="B61" s="475"/>
      <c r="C61" s="421"/>
      <c r="D61" s="424"/>
      <c r="E61" s="424"/>
      <c r="F61" s="463"/>
      <c r="G61" s="42" t="s">
        <v>11</v>
      </c>
      <c r="H61" s="118">
        <v>0</v>
      </c>
      <c r="I61" s="118">
        <v>0</v>
      </c>
      <c r="J61" s="118">
        <v>0</v>
      </c>
      <c r="K61" s="340"/>
      <c r="L61" s="340"/>
      <c r="M61" s="340"/>
      <c r="N61" s="340"/>
      <c r="O61" s="340"/>
      <c r="P61" s="340"/>
      <c r="Q61" s="340"/>
      <c r="R61" s="340"/>
      <c r="S61" s="340"/>
      <c r="T61" s="340"/>
      <c r="U61" s="340"/>
      <c r="V61" s="340"/>
      <c r="W61" s="340"/>
      <c r="X61" s="340"/>
      <c r="Y61" s="340"/>
      <c r="Z61" s="340"/>
      <c r="AA61" s="340"/>
      <c r="AB61" s="340"/>
      <c r="AC61" s="340"/>
      <c r="AD61" s="769"/>
      <c r="AE61" s="756"/>
      <c r="AF61" s="188"/>
      <c r="AG61" s="188"/>
      <c r="AH61" s="188"/>
      <c r="AI61" s="188"/>
      <c r="AJ61" s="158"/>
      <c r="AK61" s="166">
        <v>0</v>
      </c>
      <c r="AL61" s="188"/>
      <c r="AM61" s="188"/>
      <c r="AN61" s="159"/>
      <c r="AO61" s="160" t="e">
        <f t="shared" si="68"/>
        <v>#DIV/0!</v>
      </c>
      <c r="AP61" s="199"/>
      <c r="AQ61" s="520"/>
      <c r="AR61" s="469"/>
      <c r="AS61" s="469"/>
      <c r="AT61" s="469"/>
      <c r="AU61" s="472"/>
    </row>
    <row r="62" spans="1:47" s="219" customFormat="1" ht="36" customHeight="1" thickBot="1" x14ac:dyDescent="0.3">
      <c r="A62" s="436"/>
      <c r="B62" s="475"/>
      <c r="C62" s="421"/>
      <c r="D62" s="424"/>
      <c r="E62" s="424"/>
      <c r="F62" s="463"/>
      <c r="G62" s="39" t="s">
        <v>12</v>
      </c>
      <c r="H62" s="770">
        <v>100</v>
      </c>
      <c r="I62" s="104">
        <v>0</v>
      </c>
      <c r="J62" s="104">
        <v>0</v>
      </c>
      <c r="K62" s="765"/>
      <c r="L62" s="766"/>
      <c r="M62" s="767"/>
      <c r="N62" s="767"/>
      <c r="O62" s="767"/>
      <c r="P62" s="767"/>
      <c r="Q62" s="767"/>
      <c r="R62" s="767"/>
      <c r="S62" s="767"/>
      <c r="T62" s="767"/>
      <c r="U62" s="767"/>
      <c r="V62" s="767"/>
      <c r="W62" s="767"/>
      <c r="X62" s="767"/>
      <c r="Y62" s="146">
        <f>Y58</f>
        <v>1</v>
      </c>
      <c r="Z62" s="100">
        <f>Z58+Z60</f>
        <v>100</v>
      </c>
      <c r="AA62" s="100"/>
      <c r="AB62" s="100"/>
      <c r="AC62" s="100"/>
      <c r="AD62" s="189">
        <f t="shared" si="0"/>
        <v>0</v>
      </c>
      <c r="AE62" s="134">
        <v>0</v>
      </c>
      <c r="AF62" s="134"/>
      <c r="AG62" s="134"/>
      <c r="AH62" s="134"/>
      <c r="AI62" s="134"/>
      <c r="AJ62" s="190"/>
      <c r="AK62" s="189">
        <f>+AK58+AK60</f>
        <v>0</v>
      </c>
      <c r="AL62" s="134"/>
      <c r="AM62" s="134"/>
      <c r="AN62" s="191"/>
      <c r="AO62" s="192">
        <f t="shared" si="68"/>
        <v>0</v>
      </c>
      <c r="AP62" s="199">
        <f t="shared" si="69"/>
        <v>0</v>
      </c>
      <c r="AQ62" s="520"/>
      <c r="AR62" s="469"/>
      <c r="AS62" s="469"/>
      <c r="AT62" s="469"/>
      <c r="AU62" s="472"/>
    </row>
    <row r="63" spans="1:47" s="219" customFormat="1" ht="49.5" customHeight="1" thickBot="1" x14ac:dyDescent="0.3">
      <c r="A63" s="437"/>
      <c r="B63" s="476"/>
      <c r="C63" s="422"/>
      <c r="D63" s="425"/>
      <c r="E63" s="425"/>
      <c r="F63" s="464"/>
      <c r="G63" s="44" t="s">
        <v>13</v>
      </c>
      <c r="H63" s="118">
        <f>Z63</f>
        <v>314820000</v>
      </c>
      <c r="I63" s="122">
        <v>0</v>
      </c>
      <c r="J63" s="122">
        <v>0</v>
      </c>
      <c r="K63" s="768"/>
      <c r="L63" s="768"/>
      <c r="M63" s="768"/>
      <c r="N63" s="768"/>
      <c r="O63" s="768"/>
      <c r="P63" s="768"/>
      <c r="Q63" s="768"/>
      <c r="R63" s="768"/>
      <c r="S63" s="768"/>
      <c r="T63" s="768"/>
      <c r="U63" s="768"/>
      <c r="V63" s="768"/>
      <c r="W63" s="768"/>
      <c r="X63" s="768"/>
      <c r="Y63" s="122">
        <v>314820000</v>
      </c>
      <c r="Z63" s="122">
        <v>314820000</v>
      </c>
      <c r="AA63" s="122"/>
      <c r="AB63" s="122"/>
      <c r="AC63" s="122"/>
      <c r="AD63" s="178">
        <f t="shared" si="0"/>
        <v>0</v>
      </c>
      <c r="AE63" s="179">
        <v>0</v>
      </c>
      <c r="AF63" s="179"/>
      <c r="AG63" s="179"/>
      <c r="AH63" s="179"/>
      <c r="AI63" s="179"/>
      <c r="AJ63" s="193"/>
      <c r="AK63" s="178">
        <f>+AK61+AK59</f>
        <v>0</v>
      </c>
      <c r="AL63" s="179"/>
      <c r="AM63" s="179"/>
      <c r="AN63" s="194"/>
      <c r="AO63" s="180">
        <f t="shared" si="68"/>
        <v>0</v>
      </c>
      <c r="AP63" s="199">
        <f t="shared" si="69"/>
        <v>0</v>
      </c>
      <c r="AQ63" s="521"/>
      <c r="AR63" s="470"/>
      <c r="AS63" s="470"/>
      <c r="AT63" s="470"/>
      <c r="AU63" s="473"/>
    </row>
    <row r="64" spans="1:47" s="222" customFormat="1" ht="31.5" customHeight="1" x14ac:dyDescent="0.2">
      <c r="A64" s="426" t="s">
        <v>14</v>
      </c>
      <c r="B64" s="427"/>
      <c r="C64" s="427"/>
      <c r="D64" s="427"/>
      <c r="E64" s="427"/>
      <c r="F64" s="428"/>
      <c r="G64" s="38" t="s">
        <v>9</v>
      </c>
      <c r="H64" s="115">
        <f t="shared" ref="H64:N64" si="70">+H11+H17+H23+H29+H35+H41+H47+H53</f>
        <v>25968630775.666664</v>
      </c>
      <c r="I64" s="115">
        <f t="shared" si="70"/>
        <v>1261547053</v>
      </c>
      <c r="J64" s="115">
        <f t="shared" si="70"/>
        <v>1261547053</v>
      </c>
      <c r="K64" s="115">
        <f t="shared" si="70"/>
        <v>1051547053</v>
      </c>
      <c r="L64" s="115">
        <f t="shared" si="70"/>
        <v>867743009</v>
      </c>
      <c r="M64" s="115">
        <f t="shared" si="70"/>
        <v>8795300000</v>
      </c>
      <c r="N64" s="115">
        <f t="shared" si="70"/>
        <v>8795300000</v>
      </c>
      <c r="O64" s="115">
        <f t="shared" ref="O64" si="71">+O11+O17+O23+O29+O35+O41+O47+O53</f>
        <v>8795300000</v>
      </c>
      <c r="P64" s="115">
        <f t="shared" ref="P64" si="72">+P11+P17+P23+P29+P35+P41+P47+P53</f>
        <v>7712420000</v>
      </c>
      <c r="Q64" s="115">
        <f t="shared" ref="Q64" si="73">+Q11+Q17+Q23+Q29+Q35+Q41+Q47+Q53</f>
        <v>7712420000</v>
      </c>
      <c r="R64" s="115">
        <f t="shared" ref="R64" si="74">+R11+R17+R23+R29+R35+R41+R47+R53</f>
        <v>7356162028.666666</v>
      </c>
      <c r="S64" s="115">
        <f t="shared" ref="S64:X64" si="75">+S11+S17+S23+S29+S35+S41+S47+S53</f>
        <v>7468889000</v>
      </c>
      <c r="T64" s="115">
        <f t="shared" si="75"/>
        <v>7468889000</v>
      </c>
      <c r="U64" s="115">
        <f t="shared" si="75"/>
        <v>7468889000</v>
      </c>
      <c r="V64" s="115">
        <f t="shared" si="75"/>
        <v>7468889000</v>
      </c>
      <c r="W64" s="115">
        <f t="shared" si="75"/>
        <v>7468889000</v>
      </c>
      <c r="X64" s="115">
        <f t="shared" si="75"/>
        <v>6391433325</v>
      </c>
      <c r="Y64" s="115">
        <f>+Y11+Y17+Y23+Y29+Y35+Y41+Y47+Y53+Y59</f>
        <v>9147871000</v>
      </c>
      <c r="Z64" s="115">
        <f t="shared" ref="Z64:AK64" si="76">+Z11+Z17+Z23+Z29+Z35+Z41+Z47+Z53+Z59</f>
        <v>9147871000</v>
      </c>
      <c r="AA64" s="115">
        <f t="shared" si="76"/>
        <v>0</v>
      </c>
      <c r="AB64" s="115">
        <f t="shared" si="76"/>
        <v>0</v>
      </c>
      <c r="AC64" s="115">
        <f t="shared" si="76"/>
        <v>0</v>
      </c>
      <c r="AD64" s="115">
        <f t="shared" si="76"/>
        <v>598096000</v>
      </c>
      <c r="AE64" s="115">
        <f t="shared" si="76"/>
        <v>2978029000</v>
      </c>
      <c r="AF64" s="115">
        <f t="shared" si="76"/>
        <v>0</v>
      </c>
      <c r="AG64" s="115">
        <f t="shared" si="76"/>
        <v>0</v>
      </c>
      <c r="AH64" s="115">
        <f t="shared" si="76"/>
        <v>0</v>
      </c>
      <c r="AI64" s="115">
        <f t="shared" si="76"/>
        <v>0</v>
      </c>
      <c r="AJ64" s="116">
        <f t="shared" si="76"/>
        <v>0</v>
      </c>
      <c r="AK64" s="143">
        <f t="shared" si="76"/>
        <v>598096000</v>
      </c>
      <c r="AL64" s="115">
        <f t="shared" ref="AL64:AN64" si="77">+AL11+AL17+AL23+AL29+AL35+AL41+AL47+AL53</f>
        <v>0</v>
      </c>
      <c r="AM64" s="115">
        <f t="shared" si="77"/>
        <v>0</v>
      </c>
      <c r="AN64" s="117">
        <f t="shared" si="77"/>
        <v>0</v>
      </c>
      <c r="AO64" s="325">
        <f>X64/V64</f>
        <v>0.85574083709103188</v>
      </c>
      <c r="AP64" s="221"/>
      <c r="AQ64" s="480"/>
      <c r="AR64" s="481"/>
      <c r="AS64" s="481"/>
      <c r="AT64" s="481"/>
      <c r="AU64" s="482"/>
    </row>
    <row r="65" spans="1:49" s="222" customFormat="1" ht="28.5" customHeight="1" x14ac:dyDescent="0.2">
      <c r="A65" s="426"/>
      <c r="B65" s="427"/>
      <c r="C65" s="427"/>
      <c r="D65" s="427"/>
      <c r="E65" s="427"/>
      <c r="F65" s="428"/>
      <c r="G65" s="42" t="s">
        <v>11</v>
      </c>
      <c r="H65" s="118">
        <f t="shared" ref="H65:N65" si="78">H13+H19+H25+H31+H37+H43+H49+H55</f>
        <v>13055129143</v>
      </c>
      <c r="I65" s="118">
        <f t="shared" si="78"/>
        <v>0</v>
      </c>
      <c r="J65" s="118">
        <f t="shared" si="78"/>
        <v>0</v>
      </c>
      <c r="K65" s="118">
        <f t="shared" si="78"/>
        <v>0</v>
      </c>
      <c r="L65" s="118">
        <f t="shared" si="78"/>
        <v>0</v>
      </c>
      <c r="M65" s="118">
        <f t="shared" si="78"/>
        <v>730212885</v>
      </c>
      <c r="N65" s="118">
        <f t="shared" si="78"/>
        <v>730212885</v>
      </c>
      <c r="O65" s="118">
        <f t="shared" ref="O65" si="79">O13+O19+O25+O31+O37+O43+O49+O55</f>
        <v>730212884</v>
      </c>
      <c r="P65" s="118">
        <f t="shared" ref="P65" si="80">P13+P19+P25+P31+P37+P43+P49+P55</f>
        <v>730212884</v>
      </c>
      <c r="Q65" s="118">
        <f t="shared" ref="Q65" si="81">Q13+Q19+Q25+Q31+Q37+Q43+Q49+Q55</f>
        <v>730212884</v>
      </c>
      <c r="R65" s="118">
        <f t="shared" ref="R65" si="82">R13+R19+R25+R31+R37+R43+R49+R55</f>
        <v>730212884</v>
      </c>
      <c r="S65" s="118">
        <f t="shared" ref="S65:X65" si="83">S13+S19+S25+S31+S37+S43+S49+S55</f>
        <v>5853824592</v>
      </c>
      <c r="T65" s="118">
        <f t="shared" si="83"/>
        <v>5853824592</v>
      </c>
      <c r="U65" s="118">
        <f t="shared" si="83"/>
        <v>5845422411</v>
      </c>
      <c r="V65" s="118">
        <f t="shared" si="83"/>
        <v>5845422411</v>
      </c>
      <c r="W65" s="118">
        <f t="shared" si="83"/>
        <v>5845422411</v>
      </c>
      <c r="X65" s="118">
        <f t="shared" si="83"/>
        <v>4600972067</v>
      </c>
      <c r="Y65" s="118">
        <f>Y13+Y19+Y25+Y31+Y37+Y43+Y49+Y55+Y61</f>
        <v>5538997085</v>
      </c>
      <c r="Z65" s="118">
        <f t="shared" ref="Z65:AK65" si="84">Z13+Z19+Z25+Z31+Z37+Z43+Z49+Z55+Z61</f>
        <v>5538997085</v>
      </c>
      <c r="AA65" s="118">
        <f t="shared" si="84"/>
        <v>0</v>
      </c>
      <c r="AB65" s="118">
        <f t="shared" si="84"/>
        <v>0</v>
      </c>
      <c r="AC65" s="118">
        <f t="shared" si="84"/>
        <v>0</v>
      </c>
      <c r="AD65" s="118">
        <f t="shared" si="84"/>
        <v>5041530221</v>
      </c>
      <c r="AE65" s="118">
        <f t="shared" si="84"/>
        <v>0</v>
      </c>
      <c r="AF65" s="118">
        <f t="shared" si="84"/>
        <v>0</v>
      </c>
      <c r="AG65" s="118">
        <f t="shared" si="84"/>
        <v>0</v>
      </c>
      <c r="AH65" s="118">
        <f t="shared" si="84"/>
        <v>0</v>
      </c>
      <c r="AI65" s="118">
        <f t="shared" si="84"/>
        <v>0</v>
      </c>
      <c r="AJ65" s="119">
        <f t="shared" si="84"/>
        <v>0</v>
      </c>
      <c r="AK65" s="120">
        <f t="shared" si="84"/>
        <v>5041530221</v>
      </c>
      <c r="AL65" s="118">
        <f>AL13+AL19+AL25+AL31+AL37+AL43+AL49+AL55</f>
        <v>0</v>
      </c>
      <c r="AM65" s="118">
        <f>AM13+AM19+AM25+AM31+AM37+AM43+AM49+AM55</f>
        <v>0</v>
      </c>
      <c r="AN65" s="121"/>
      <c r="AO65" s="326">
        <f>X65/V65</f>
        <v>0.78710685789650114</v>
      </c>
      <c r="AP65" s="223"/>
      <c r="AQ65" s="483"/>
      <c r="AR65" s="484"/>
      <c r="AS65" s="484"/>
      <c r="AT65" s="484"/>
      <c r="AU65" s="485"/>
    </row>
    <row r="66" spans="1:49" s="222" customFormat="1" ht="35.25" customHeight="1" thickBot="1" x14ac:dyDescent="0.25">
      <c r="A66" s="429"/>
      <c r="B66" s="430"/>
      <c r="C66" s="430"/>
      <c r="D66" s="430"/>
      <c r="E66" s="430"/>
      <c r="F66" s="431"/>
      <c r="G66" s="41" t="s">
        <v>14</v>
      </c>
      <c r="H66" s="122">
        <f t="shared" ref="H66:N66" si="85">+H65+H64</f>
        <v>39023759918.666664</v>
      </c>
      <c r="I66" s="122">
        <f t="shared" si="85"/>
        <v>1261547053</v>
      </c>
      <c r="J66" s="122">
        <f t="shared" si="85"/>
        <v>1261547053</v>
      </c>
      <c r="K66" s="122">
        <f t="shared" si="85"/>
        <v>1051547053</v>
      </c>
      <c r="L66" s="122">
        <f t="shared" si="85"/>
        <v>867743009</v>
      </c>
      <c r="M66" s="122">
        <f t="shared" si="85"/>
        <v>9525512885</v>
      </c>
      <c r="N66" s="122">
        <f t="shared" si="85"/>
        <v>9525512885</v>
      </c>
      <c r="O66" s="122">
        <f t="shared" ref="O66" si="86">+O65+O64</f>
        <v>9525512884</v>
      </c>
      <c r="P66" s="122">
        <f t="shared" ref="P66" si="87">+P65+P64</f>
        <v>8442632884</v>
      </c>
      <c r="Q66" s="122">
        <f t="shared" ref="Q66" si="88">+Q65+Q64</f>
        <v>8442632884</v>
      </c>
      <c r="R66" s="122">
        <f t="shared" ref="R66" si="89">+R65+R64</f>
        <v>8086374912.666666</v>
      </c>
      <c r="S66" s="122">
        <f t="shared" ref="S66:AK66" si="90">+S65+S64</f>
        <v>13322713592</v>
      </c>
      <c r="T66" s="122">
        <f t="shared" si="90"/>
        <v>13322713592</v>
      </c>
      <c r="U66" s="122">
        <f t="shared" si="90"/>
        <v>13314311411</v>
      </c>
      <c r="V66" s="122">
        <f t="shared" si="90"/>
        <v>13314311411</v>
      </c>
      <c r="W66" s="122">
        <f t="shared" si="90"/>
        <v>13314311411</v>
      </c>
      <c r="X66" s="122">
        <f t="shared" si="90"/>
        <v>10992405392</v>
      </c>
      <c r="Y66" s="122">
        <f t="shared" si="90"/>
        <v>14686868085</v>
      </c>
      <c r="Z66" s="122">
        <f t="shared" si="90"/>
        <v>14686868085</v>
      </c>
      <c r="AA66" s="122">
        <f t="shared" si="90"/>
        <v>0</v>
      </c>
      <c r="AB66" s="122">
        <f t="shared" si="90"/>
        <v>0</v>
      </c>
      <c r="AC66" s="122">
        <f t="shared" si="90"/>
        <v>0</v>
      </c>
      <c r="AD66" s="122">
        <f t="shared" si="90"/>
        <v>5639626221</v>
      </c>
      <c r="AE66" s="122">
        <f t="shared" si="90"/>
        <v>2978029000</v>
      </c>
      <c r="AF66" s="122">
        <f t="shared" si="90"/>
        <v>0</v>
      </c>
      <c r="AG66" s="122">
        <f t="shared" si="90"/>
        <v>0</v>
      </c>
      <c r="AH66" s="122">
        <f t="shared" si="90"/>
        <v>0</v>
      </c>
      <c r="AI66" s="122">
        <f t="shared" si="90"/>
        <v>0</v>
      </c>
      <c r="AJ66" s="123">
        <f t="shared" si="90"/>
        <v>0</v>
      </c>
      <c r="AK66" s="124">
        <f t="shared" si="90"/>
        <v>5639626221</v>
      </c>
      <c r="AL66" s="122">
        <f>+AL64+AL65</f>
        <v>0</v>
      </c>
      <c r="AM66" s="122">
        <f>+AM64+AM65</f>
        <v>0</v>
      </c>
      <c r="AN66" s="125">
        <f t="shared" ref="AN66" si="91">+AN64</f>
        <v>0</v>
      </c>
      <c r="AO66" s="224"/>
      <c r="AP66" s="224"/>
      <c r="AQ66" s="486"/>
      <c r="AR66" s="487"/>
      <c r="AS66" s="487"/>
      <c r="AT66" s="487"/>
      <c r="AU66" s="488"/>
      <c r="AV66" s="225"/>
      <c r="AW66" s="225"/>
    </row>
    <row r="69" spans="1:49" x14ac:dyDescent="0.25">
      <c r="G69" s="58" t="s">
        <v>130</v>
      </c>
      <c r="H69" s="1"/>
      <c r="I69" s="1"/>
      <c r="J69" s="1"/>
      <c r="K69" s="1"/>
      <c r="L69" s="1"/>
      <c r="M69" s="1"/>
      <c r="AD69" s="290"/>
      <c r="AG69" s="6" t="s">
        <v>168</v>
      </c>
    </row>
    <row r="70" spans="1:49" ht="15.75" customHeight="1" x14ac:dyDescent="0.25">
      <c r="G70" s="60" t="s">
        <v>131</v>
      </c>
      <c r="H70" s="416" t="s">
        <v>132</v>
      </c>
      <c r="I70" s="416"/>
      <c r="J70" s="416"/>
      <c r="K70" s="416"/>
      <c r="L70" s="418" t="s">
        <v>133</v>
      </c>
      <c r="M70" s="418"/>
      <c r="N70" s="418"/>
      <c r="AD70" s="290"/>
    </row>
    <row r="71" spans="1:49" x14ac:dyDescent="0.25">
      <c r="G71" s="59">
        <v>11</v>
      </c>
      <c r="H71" s="417" t="s">
        <v>134</v>
      </c>
      <c r="I71" s="417"/>
      <c r="J71" s="417"/>
      <c r="K71" s="417"/>
      <c r="L71" s="419" t="s">
        <v>136</v>
      </c>
      <c r="M71" s="419"/>
      <c r="N71" s="419"/>
    </row>
  </sheetData>
  <mergeCells count="130">
    <mergeCell ref="AQ52:AQ57"/>
    <mergeCell ref="AR52:AR57"/>
    <mergeCell ref="AS52:AS57"/>
    <mergeCell ref="AT52:AT57"/>
    <mergeCell ref="AU52:AU57"/>
    <mergeCell ref="B52:B57"/>
    <mergeCell ref="C52:C57"/>
    <mergeCell ref="D52:D57"/>
    <mergeCell ref="E52:E57"/>
    <mergeCell ref="F52:F57"/>
    <mergeCell ref="AQ58:AQ63"/>
    <mergeCell ref="AR58:AR63"/>
    <mergeCell ref="AS58:AS63"/>
    <mergeCell ref="AT58:AT63"/>
    <mergeCell ref="AU58:AU63"/>
    <mergeCell ref="B58:B63"/>
    <mergeCell ref="C58:C63"/>
    <mergeCell ref="D58:D63"/>
    <mergeCell ref="E58:E63"/>
    <mergeCell ref="F58:F63"/>
    <mergeCell ref="AQ46:AQ51"/>
    <mergeCell ref="AR46:AR51"/>
    <mergeCell ref="AS46:AS51"/>
    <mergeCell ref="AT46:AT51"/>
    <mergeCell ref="AU46:AU51"/>
    <mergeCell ref="B46:B51"/>
    <mergeCell ref="C46:C51"/>
    <mergeCell ref="D46:D51"/>
    <mergeCell ref="E46:E51"/>
    <mergeCell ref="F46:F51"/>
    <mergeCell ref="AQ40:AQ45"/>
    <mergeCell ref="AR40:AR45"/>
    <mergeCell ref="AS40:AS45"/>
    <mergeCell ref="AT40:AT45"/>
    <mergeCell ref="AU40:AU45"/>
    <mergeCell ref="B40:B45"/>
    <mergeCell ref="C40:C45"/>
    <mergeCell ref="D40:D45"/>
    <mergeCell ref="E40:E45"/>
    <mergeCell ref="F40:F45"/>
    <mergeCell ref="AQ34:AQ39"/>
    <mergeCell ref="AR34:AR39"/>
    <mergeCell ref="AS34:AS39"/>
    <mergeCell ref="AT34:AT39"/>
    <mergeCell ref="AU34:AU39"/>
    <mergeCell ref="B34:B39"/>
    <mergeCell ref="C34:C39"/>
    <mergeCell ref="D34:D39"/>
    <mergeCell ref="E34:E39"/>
    <mergeCell ref="F34:F39"/>
    <mergeCell ref="AQ28:AQ33"/>
    <mergeCell ref="AR28:AR33"/>
    <mergeCell ref="AS28:AS33"/>
    <mergeCell ref="AT28:AT33"/>
    <mergeCell ref="AU28:AU33"/>
    <mergeCell ref="B28:B33"/>
    <mergeCell ref="C28:C33"/>
    <mergeCell ref="D28:D33"/>
    <mergeCell ref="E28:E33"/>
    <mergeCell ref="F28:F33"/>
    <mergeCell ref="AR22:AR27"/>
    <mergeCell ref="AS22:AS27"/>
    <mergeCell ref="AT22:AT27"/>
    <mergeCell ref="AU22:AU27"/>
    <mergeCell ref="B22:B27"/>
    <mergeCell ref="C22:C27"/>
    <mergeCell ref="D22:D27"/>
    <mergeCell ref="E22:E27"/>
    <mergeCell ref="F22:F27"/>
    <mergeCell ref="AQ64:AU66"/>
    <mergeCell ref="AU10:AU15"/>
    <mergeCell ref="AR10:AR15"/>
    <mergeCell ref="AS10:AS15"/>
    <mergeCell ref="AT10:AT15"/>
    <mergeCell ref="A7:A9"/>
    <mergeCell ref="AS7:AS9"/>
    <mergeCell ref="AT7:AT9"/>
    <mergeCell ref="AP7:AP9"/>
    <mergeCell ref="B7:D8"/>
    <mergeCell ref="J7:AJ7"/>
    <mergeCell ref="AF8:AJ8"/>
    <mergeCell ref="I8:L8"/>
    <mergeCell ref="M8:R8"/>
    <mergeCell ref="S8:X8"/>
    <mergeCell ref="Y8:AD8"/>
    <mergeCell ref="AK8:AN8"/>
    <mergeCell ref="F7:F9"/>
    <mergeCell ref="AK7:AN7"/>
    <mergeCell ref="AR7:AR9"/>
    <mergeCell ref="AU7:AU9"/>
    <mergeCell ref="B10:B15"/>
    <mergeCell ref="AQ16:AQ21"/>
    <mergeCell ref="AR16:AR21"/>
    <mergeCell ref="AQ10:AQ15"/>
    <mergeCell ref="AQ7:AQ9"/>
    <mergeCell ref="E7:E9"/>
    <mergeCell ref="G7:G9"/>
    <mergeCell ref="A1:E3"/>
    <mergeCell ref="A4:P4"/>
    <mergeCell ref="A5:P5"/>
    <mergeCell ref="AM3:AU3"/>
    <mergeCell ref="F1:AU1"/>
    <mergeCell ref="F3:AL3"/>
    <mergeCell ref="Q4:AU4"/>
    <mergeCell ref="Q5:AU5"/>
    <mergeCell ref="F2:AU2"/>
    <mergeCell ref="F10:F15"/>
    <mergeCell ref="A10:A33"/>
    <mergeCell ref="AS16:AS21"/>
    <mergeCell ref="AT16:AT21"/>
    <mergeCell ref="AU16:AU21"/>
    <mergeCell ref="B16:B21"/>
    <mergeCell ref="C16:C21"/>
    <mergeCell ref="D16:D21"/>
    <mergeCell ref="E16:E21"/>
    <mergeCell ref="F16:F21"/>
    <mergeCell ref="AQ22:AQ27"/>
    <mergeCell ref="H70:K70"/>
    <mergeCell ref="H71:K71"/>
    <mergeCell ref="L70:N70"/>
    <mergeCell ref="L71:N71"/>
    <mergeCell ref="AO7:AO9"/>
    <mergeCell ref="H7:H9"/>
    <mergeCell ref="C10:C15"/>
    <mergeCell ref="D10:D15"/>
    <mergeCell ref="E10:E15"/>
    <mergeCell ref="A64:F66"/>
    <mergeCell ref="A34:A39"/>
    <mergeCell ref="A40:A57"/>
    <mergeCell ref="A58:A63"/>
  </mergeCells>
  <printOptions horizontalCentered="1" verticalCentered="1"/>
  <pageMargins left="0" right="0" top="0" bottom="0.59055118110236227" header="0.31496062992125984" footer="0"/>
  <pageSetup scale="55" fitToHeight="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8D28905-9621-40C2-9AC7-2A7F3398FAAE}">
          <x14:formula1>
            <xm:f>'http://172.22.1.31/Documents and Settings/DIANA.OVIEDO/Escritorio/AJUSTES PROCEDIMIENTOS JUNIO 3/Procedimiento 02/Documents and Settings/Andre/My Documents/Downloads/Territorializacion/Formatos de Territorializacion a 31_12_2009/[285_V2.xls]GESTIÓN'!#REF!</xm:f>
          </x14:formula1>
          <xm:sqref>D16:D27 D34:D57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49"/>
  <sheetViews>
    <sheetView zoomScale="80" zoomScaleNormal="80" workbookViewId="0">
      <selection activeCell="V52" sqref="V52:V53"/>
    </sheetView>
  </sheetViews>
  <sheetFormatPr baseColWidth="10" defaultRowHeight="12.75" x14ac:dyDescent="0.25"/>
  <cols>
    <col min="1" max="1" width="7.28515625" style="7" customWidth="1"/>
    <col min="2" max="2" width="11.140625" style="7" customWidth="1"/>
    <col min="3" max="3" width="18.7109375" style="18" customWidth="1"/>
    <col min="4" max="4" width="6.140625" style="7" customWidth="1"/>
    <col min="5" max="5" width="7.85546875" style="7" customWidth="1"/>
    <col min="6" max="6" width="7.140625" style="7" customWidth="1"/>
    <col min="7" max="7" width="7" style="7" customWidth="1"/>
    <col min="8" max="8" width="6.7109375" style="7" customWidth="1"/>
    <col min="9" max="13" width="7" style="7" customWidth="1"/>
    <col min="14" max="14" width="7" style="8" customWidth="1"/>
    <col min="15" max="16" width="8.42578125" style="8" customWidth="1"/>
    <col min="17" max="17" width="8.7109375" style="8" customWidth="1"/>
    <col min="18" max="18" width="9" style="8" customWidth="1"/>
    <col min="19" max="19" width="11.7109375" style="8" customWidth="1"/>
    <col min="20" max="20" width="10.42578125" style="8" customWidth="1"/>
    <col min="21" max="21" width="13.28515625" style="8" customWidth="1"/>
    <col min="22" max="22" width="37.5703125" style="11" customWidth="1"/>
    <col min="23" max="33" width="11.42578125" style="11"/>
    <col min="34" max="16384" width="11.42578125" style="7"/>
  </cols>
  <sheetData>
    <row r="1" spans="1:22" s="9" customFormat="1" ht="23.25" customHeight="1" x14ac:dyDescent="0.25">
      <c r="A1" s="441"/>
      <c r="B1" s="442"/>
      <c r="C1" s="442"/>
      <c r="D1" s="543" t="s">
        <v>140</v>
      </c>
      <c r="E1" s="544"/>
      <c r="F1" s="544"/>
      <c r="G1" s="544"/>
      <c r="H1" s="544"/>
      <c r="I1" s="544"/>
      <c r="J1" s="544"/>
      <c r="K1" s="544"/>
      <c r="L1" s="544"/>
      <c r="M1" s="544"/>
      <c r="N1" s="544"/>
      <c r="O1" s="544"/>
      <c r="P1" s="544"/>
      <c r="Q1" s="544"/>
      <c r="R1" s="544"/>
      <c r="S1" s="544"/>
      <c r="T1" s="544"/>
      <c r="U1" s="544"/>
      <c r="V1" s="545"/>
    </row>
    <row r="2" spans="1:22" s="9" customFormat="1" ht="21" customHeight="1" x14ac:dyDescent="0.25">
      <c r="A2" s="389"/>
      <c r="B2" s="390"/>
      <c r="C2" s="390"/>
      <c r="D2" s="546" t="s">
        <v>138</v>
      </c>
      <c r="E2" s="547"/>
      <c r="F2" s="547"/>
      <c r="G2" s="547"/>
      <c r="H2" s="547"/>
      <c r="I2" s="547"/>
      <c r="J2" s="547"/>
      <c r="K2" s="547"/>
      <c r="L2" s="547"/>
      <c r="M2" s="547"/>
      <c r="N2" s="547"/>
      <c r="O2" s="547"/>
      <c r="P2" s="547"/>
      <c r="Q2" s="547"/>
      <c r="R2" s="547"/>
      <c r="S2" s="547"/>
      <c r="T2" s="547"/>
      <c r="U2" s="547"/>
      <c r="V2" s="548"/>
    </row>
    <row r="3" spans="1:22" s="9" customFormat="1" ht="32.25" customHeight="1" thickBot="1" x14ac:dyDescent="0.3">
      <c r="A3" s="445"/>
      <c r="B3" s="446"/>
      <c r="C3" s="446"/>
      <c r="D3" s="594" t="s">
        <v>128</v>
      </c>
      <c r="E3" s="366"/>
      <c r="F3" s="366"/>
      <c r="G3" s="366"/>
      <c r="H3" s="366"/>
      <c r="I3" s="366"/>
      <c r="J3" s="366"/>
      <c r="K3" s="366"/>
      <c r="L3" s="366"/>
      <c r="M3" s="366"/>
      <c r="N3" s="366"/>
      <c r="O3" s="366"/>
      <c r="P3" s="366"/>
      <c r="Q3" s="366"/>
      <c r="R3" s="366"/>
      <c r="S3" s="366"/>
      <c r="T3" s="366"/>
      <c r="U3" s="367"/>
      <c r="V3" s="63" t="s">
        <v>129</v>
      </c>
    </row>
    <row r="4" spans="1:22" s="9" customFormat="1" ht="38.25" customHeight="1" thickBot="1" x14ac:dyDescent="0.3">
      <c r="A4" s="369" t="s">
        <v>0</v>
      </c>
      <c r="B4" s="370"/>
      <c r="C4" s="555"/>
      <c r="D4" s="554" t="s">
        <v>206</v>
      </c>
      <c r="E4" s="554"/>
      <c r="F4" s="554"/>
      <c r="G4" s="554"/>
      <c r="H4" s="554"/>
      <c r="I4" s="554"/>
      <c r="J4" s="554"/>
      <c r="K4" s="554"/>
      <c r="L4" s="554"/>
      <c r="M4" s="554"/>
      <c r="N4" s="554"/>
      <c r="O4" s="554"/>
      <c r="P4" s="554"/>
      <c r="Q4" s="554"/>
      <c r="R4" s="554"/>
      <c r="S4" s="554"/>
      <c r="T4" s="554"/>
      <c r="U4" s="554"/>
      <c r="V4" s="554"/>
    </row>
    <row r="5" spans="1:22" s="9" customFormat="1" ht="31.5" customHeight="1" thickBot="1" x14ac:dyDescent="0.3">
      <c r="A5" s="451" t="s">
        <v>2</v>
      </c>
      <c r="B5" s="452"/>
      <c r="C5" s="553"/>
      <c r="D5" s="554" t="s">
        <v>142</v>
      </c>
      <c r="E5" s="554"/>
      <c r="F5" s="554"/>
      <c r="G5" s="554"/>
      <c r="H5" s="554"/>
      <c r="I5" s="554"/>
      <c r="J5" s="554"/>
      <c r="K5" s="554"/>
      <c r="L5" s="554"/>
      <c r="M5" s="554"/>
      <c r="N5" s="554"/>
      <c r="O5" s="554"/>
      <c r="P5" s="554"/>
      <c r="Q5" s="554"/>
      <c r="R5" s="554"/>
      <c r="S5" s="554"/>
      <c r="T5" s="554"/>
      <c r="U5" s="554"/>
      <c r="V5" s="554"/>
    </row>
    <row r="6" spans="1:22" s="10" customFormat="1" ht="30" customHeight="1" x14ac:dyDescent="0.25">
      <c r="A6" s="556" t="s">
        <v>58</v>
      </c>
      <c r="B6" s="540" t="s">
        <v>59</v>
      </c>
      <c r="C6" s="549" t="s">
        <v>60</v>
      </c>
      <c r="D6" s="551" t="s">
        <v>61</v>
      </c>
      <c r="E6" s="552"/>
      <c r="F6" s="540" t="s">
        <v>351</v>
      </c>
      <c r="G6" s="540"/>
      <c r="H6" s="540"/>
      <c r="I6" s="540"/>
      <c r="J6" s="540"/>
      <c r="K6" s="540"/>
      <c r="L6" s="540"/>
      <c r="M6" s="540"/>
      <c r="N6" s="540"/>
      <c r="O6" s="540"/>
      <c r="P6" s="540"/>
      <c r="Q6" s="540"/>
      <c r="R6" s="540"/>
      <c r="S6" s="540"/>
      <c r="T6" s="540" t="s">
        <v>65</v>
      </c>
      <c r="U6" s="540"/>
      <c r="V6" s="541" t="s">
        <v>207</v>
      </c>
    </row>
    <row r="7" spans="1:22" s="10" customFormat="1" ht="39" customHeight="1" thickBot="1" x14ac:dyDescent="0.3">
      <c r="A7" s="557"/>
      <c r="B7" s="558"/>
      <c r="C7" s="550"/>
      <c r="D7" s="47" t="s">
        <v>62</v>
      </c>
      <c r="E7" s="47" t="s">
        <v>63</v>
      </c>
      <c r="F7" s="47" t="s">
        <v>64</v>
      </c>
      <c r="G7" s="45" t="s">
        <v>15</v>
      </c>
      <c r="H7" s="45" t="s">
        <v>16</v>
      </c>
      <c r="I7" s="45" t="s">
        <v>17</v>
      </c>
      <c r="J7" s="45" t="s">
        <v>18</v>
      </c>
      <c r="K7" s="45" t="s">
        <v>19</v>
      </c>
      <c r="L7" s="45" t="s">
        <v>20</v>
      </c>
      <c r="M7" s="45" t="s">
        <v>21</v>
      </c>
      <c r="N7" s="45" t="s">
        <v>22</v>
      </c>
      <c r="O7" s="45" t="s">
        <v>23</v>
      </c>
      <c r="P7" s="45" t="s">
        <v>24</v>
      </c>
      <c r="Q7" s="45" t="s">
        <v>25</v>
      </c>
      <c r="R7" s="45" t="s">
        <v>26</v>
      </c>
      <c r="S7" s="46" t="s">
        <v>27</v>
      </c>
      <c r="T7" s="46" t="s">
        <v>66</v>
      </c>
      <c r="U7" s="46" t="s">
        <v>67</v>
      </c>
      <c r="V7" s="542"/>
    </row>
    <row r="8" spans="1:22" s="213" customFormat="1" ht="26.25" customHeight="1" x14ac:dyDescent="0.25">
      <c r="A8" s="627" t="s">
        <v>155</v>
      </c>
      <c r="B8" s="623" t="s">
        <v>156</v>
      </c>
      <c r="C8" s="534" t="s">
        <v>208</v>
      </c>
      <c r="D8" s="536"/>
      <c r="E8" s="538" t="s">
        <v>209</v>
      </c>
      <c r="F8" s="48" t="s">
        <v>28</v>
      </c>
      <c r="G8" s="295">
        <v>0.05</v>
      </c>
      <c r="H8" s="295">
        <v>0.1</v>
      </c>
      <c r="I8" s="296">
        <v>0.1</v>
      </c>
      <c r="J8" s="296">
        <v>0.1</v>
      </c>
      <c r="K8" s="296">
        <v>0.15</v>
      </c>
      <c r="L8" s="295">
        <v>0.2</v>
      </c>
      <c r="M8" s="295">
        <v>0.1</v>
      </c>
      <c r="N8" s="296">
        <v>0.2</v>
      </c>
      <c r="O8" s="296">
        <v>0</v>
      </c>
      <c r="P8" s="296">
        <v>0</v>
      </c>
      <c r="Q8" s="295">
        <v>0</v>
      </c>
      <c r="R8" s="297">
        <v>0</v>
      </c>
      <c r="S8" s="298">
        <f>SUM(G8:R8)</f>
        <v>1</v>
      </c>
      <c r="T8" s="565">
        <v>0.13333333333333333</v>
      </c>
      <c r="U8" s="569">
        <f>+T8/2</f>
        <v>6.6666666666666666E-2</v>
      </c>
      <c r="V8" s="559" t="s">
        <v>358</v>
      </c>
    </row>
    <row r="9" spans="1:22" s="213" customFormat="1" ht="23.25" customHeight="1" thickBot="1" x14ac:dyDescent="0.3">
      <c r="A9" s="627"/>
      <c r="B9" s="624"/>
      <c r="C9" s="535"/>
      <c r="D9" s="537"/>
      <c r="E9" s="539"/>
      <c r="F9" s="49" t="s">
        <v>29</v>
      </c>
      <c r="G9" s="299">
        <v>0.05</v>
      </c>
      <c r="H9" s="299">
        <v>0</v>
      </c>
      <c r="I9" s="299">
        <v>0</v>
      </c>
      <c r="J9" s="300"/>
      <c r="K9" s="300"/>
      <c r="L9" s="301"/>
      <c r="M9" s="301"/>
      <c r="N9" s="300"/>
      <c r="O9" s="300"/>
      <c r="P9" s="300"/>
      <c r="Q9" s="301"/>
      <c r="R9" s="302"/>
      <c r="S9" s="303">
        <f>SUM(G9:R9)</f>
        <v>0.05</v>
      </c>
      <c r="T9" s="567"/>
      <c r="U9" s="570"/>
      <c r="V9" s="560"/>
    </row>
    <row r="10" spans="1:22" s="213" customFormat="1" ht="27" customHeight="1" x14ac:dyDescent="0.25">
      <c r="A10" s="627"/>
      <c r="B10" s="624"/>
      <c r="C10" s="530" t="s">
        <v>210</v>
      </c>
      <c r="D10" s="532" t="s">
        <v>209</v>
      </c>
      <c r="E10" s="571"/>
      <c r="F10" s="48" t="s">
        <v>28</v>
      </c>
      <c r="G10" s="296">
        <v>0.05</v>
      </c>
      <c r="H10" s="296">
        <v>0.05</v>
      </c>
      <c r="I10" s="296">
        <v>0.05</v>
      </c>
      <c r="J10" s="296">
        <v>0.05</v>
      </c>
      <c r="K10" s="296">
        <v>0.05</v>
      </c>
      <c r="L10" s="295">
        <v>0.05</v>
      </c>
      <c r="M10" s="295">
        <v>0.1</v>
      </c>
      <c r="N10" s="296">
        <v>0.1</v>
      </c>
      <c r="O10" s="296">
        <v>0.1</v>
      </c>
      <c r="P10" s="296">
        <v>0.1</v>
      </c>
      <c r="Q10" s="295">
        <v>0.15</v>
      </c>
      <c r="R10" s="297">
        <v>0.15</v>
      </c>
      <c r="S10" s="304">
        <f t="shared" ref="S10:S75" si="0">SUM(G10:R10)</f>
        <v>1</v>
      </c>
      <c r="T10" s="567"/>
      <c r="U10" s="590">
        <f>+T8/2</f>
        <v>6.6666666666666666E-2</v>
      </c>
      <c r="V10" s="559" t="s">
        <v>359</v>
      </c>
    </row>
    <row r="11" spans="1:22" s="213" customFormat="1" ht="27" customHeight="1" thickBot="1" x14ac:dyDescent="0.3">
      <c r="A11" s="627"/>
      <c r="B11" s="625"/>
      <c r="C11" s="531"/>
      <c r="D11" s="533"/>
      <c r="E11" s="572"/>
      <c r="F11" s="49" t="s">
        <v>29</v>
      </c>
      <c r="G11" s="299">
        <v>0.05</v>
      </c>
      <c r="H11" s="299">
        <v>0</v>
      </c>
      <c r="I11" s="299">
        <v>0</v>
      </c>
      <c r="J11" s="300"/>
      <c r="K11" s="300"/>
      <c r="L11" s="301"/>
      <c r="M11" s="301"/>
      <c r="N11" s="300"/>
      <c r="O11" s="300"/>
      <c r="P11" s="300"/>
      <c r="Q11" s="301"/>
      <c r="R11" s="302"/>
      <c r="S11" s="303">
        <f>SUM(G11:R11)</f>
        <v>0.05</v>
      </c>
      <c r="T11" s="591"/>
      <c r="U11" s="591"/>
      <c r="V11" s="560"/>
    </row>
    <row r="12" spans="1:22" s="213" customFormat="1" ht="26.25" customHeight="1" x14ac:dyDescent="0.25">
      <c r="A12" s="627"/>
      <c r="B12" s="623" t="s">
        <v>211</v>
      </c>
      <c r="C12" s="604" t="s">
        <v>212</v>
      </c>
      <c r="D12" s="588"/>
      <c r="E12" s="589" t="s">
        <v>209</v>
      </c>
      <c r="F12" s="48" t="s">
        <v>28</v>
      </c>
      <c r="G12" s="296">
        <v>0.05</v>
      </c>
      <c r="H12" s="296">
        <v>0.05</v>
      </c>
      <c r="I12" s="296">
        <v>0.1</v>
      </c>
      <c r="J12" s="296">
        <v>0.1</v>
      </c>
      <c r="K12" s="296">
        <v>0.1</v>
      </c>
      <c r="L12" s="295">
        <v>0.1</v>
      </c>
      <c r="M12" s="295">
        <v>0.2</v>
      </c>
      <c r="N12" s="296">
        <v>0.3</v>
      </c>
      <c r="O12" s="296">
        <v>0</v>
      </c>
      <c r="P12" s="296">
        <v>0</v>
      </c>
      <c r="Q12" s="295">
        <v>0</v>
      </c>
      <c r="R12" s="297">
        <v>0</v>
      </c>
      <c r="S12" s="298">
        <f t="shared" si="0"/>
        <v>1</v>
      </c>
      <c r="T12" s="565">
        <v>0.11</v>
      </c>
      <c r="U12" s="565">
        <v>0.03</v>
      </c>
      <c r="V12" s="563" t="s">
        <v>360</v>
      </c>
    </row>
    <row r="13" spans="1:22" s="213" customFormat="1" ht="26.25" customHeight="1" thickBot="1" x14ac:dyDescent="0.3">
      <c r="A13" s="627"/>
      <c r="B13" s="624"/>
      <c r="C13" s="530"/>
      <c r="D13" s="532"/>
      <c r="E13" s="571"/>
      <c r="F13" s="49" t="s">
        <v>29</v>
      </c>
      <c r="G13" s="299">
        <v>0.05</v>
      </c>
      <c r="H13" s="299">
        <v>0</v>
      </c>
      <c r="I13" s="299">
        <v>0</v>
      </c>
      <c r="J13" s="300"/>
      <c r="K13" s="300"/>
      <c r="L13" s="301"/>
      <c r="M13" s="301"/>
      <c r="N13" s="300"/>
      <c r="O13" s="300"/>
      <c r="P13" s="300"/>
      <c r="Q13" s="301"/>
      <c r="R13" s="302"/>
      <c r="S13" s="305">
        <f t="shared" si="0"/>
        <v>0.05</v>
      </c>
      <c r="T13" s="567"/>
      <c r="U13" s="566"/>
      <c r="V13" s="564"/>
    </row>
    <row r="14" spans="1:22" s="213" customFormat="1" ht="33" customHeight="1" x14ac:dyDescent="0.25">
      <c r="A14" s="627"/>
      <c r="B14" s="624"/>
      <c r="C14" s="632" t="s">
        <v>213</v>
      </c>
      <c r="D14" s="605" t="s">
        <v>209</v>
      </c>
      <c r="E14" s="611"/>
      <c r="F14" s="48" t="s">
        <v>28</v>
      </c>
      <c r="G14" s="296">
        <v>0</v>
      </c>
      <c r="H14" s="296">
        <v>0</v>
      </c>
      <c r="I14" s="296">
        <v>0.2</v>
      </c>
      <c r="J14" s="296">
        <v>0</v>
      </c>
      <c r="K14" s="296">
        <v>0</v>
      </c>
      <c r="L14" s="295">
        <v>0.2</v>
      </c>
      <c r="M14" s="295">
        <v>0</v>
      </c>
      <c r="N14" s="296">
        <v>0</v>
      </c>
      <c r="O14" s="296">
        <v>0.6</v>
      </c>
      <c r="P14" s="296">
        <v>0</v>
      </c>
      <c r="Q14" s="295">
        <v>0</v>
      </c>
      <c r="R14" s="297">
        <v>0</v>
      </c>
      <c r="S14" s="298">
        <f t="shared" si="0"/>
        <v>1</v>
      </c>
      <c r="T14" s="567"/>
      <c r="U14" s="590">
        <v>0.03</v>
      </c>
      <c r="V14" s="563" t="s">
        <v>214</v>
      </c>
    </row>
    <row r="15" spans="1:22" s="213" customFormat="1" ht="33" customHeight="1" thickBot="1" x14ac:dyDescent="0.3">
      <c r="A15" s="627"/>
      <c r="B15" s="624"/>
      <c r="C15" s="535"/>
      <c r="D15" s="537"/>
      <c r="E15" s="539"/>
      <c r="F15" s="49" t="s">
        <v>29</v>
      </c>
      <c r="G15" s="299">
        <v>0</v>
      </c>
      <c r="H15" s="299">
        <v>0</v>
      </c>
      <c r="I15" s="299">
        <v>0</v>
      </c>
      <c r="J15" s="300"/>
      <c r="K15" s="300"/>
      <c r="L15" s="301"/>
      <c r="M15" s="301"/>
      <c r="N15" s="300"/>
      <c r="O15" s="300"/>
      <c r="P15" s="300"/>
      <c r="Q15" s="301"/>
      <c r="R15" s="302"/>
      <c r="S15" s="305">
        <f t="shared" si="0"/>
        <v>0</v>
      </c>
      <c r="T15" s="567"/>
      <c r="U15" s="566"/>
      <c r="V15" s="564"/>
    </row>
    <row r="16" spans="1:22" s="213" customFormat="1" ht="25.5" customHeight="1" x14ac:dyDescent="0.25">
      <c r="A16" s="627"/>
      <c r="B16" s="624"/>
      <c r="C16" s="607" t="s">
        <v>215</v>
      </c>
      <c r="D16" s="575" t="s">
        <v>209</v>
      </c>
      <c r="E16" s="576"/>
      <c r="F16" s="48" t="s">
        <v>28</v>
      </c>
      <c r="G16" s="296">
        <v>0</v>
      </c>
      <c r="H16" s="296">
        <v>0</v>
      </c>
      <c r="I16" s="296">
        <v>0.2</v>
      </c>
      <c r="J16" s="296">
        <v>0</v>
      </c>
      <c r="K16" s="296">
        <v>0</v>
      </c>
      <c r="L16" s="295">
        <v>0.2</v>
      </c>
      <c r="M16" s="295">
        <v>0</v>
      </c>
      <c r="N16" s="296">
        <v>0</v>
      </c>
      <c r="O16" s="296">
        <v>0.6</v>
      </c>
      <c r="P16" s="296">
        <v>0</v>
      </c>
      <c r="Q16" s="295">
        <v>0</v>
      </c>
      <c r="R16" s="297">
        <v>0</v>
      </c>
      <c r="S16" s="298">
        <f t="shared" si="0"/>
        <v>1</v>
      </c>
      <c r="T16" s="567"/>
      <c r="U16" s="562">
        <v>0.03</v>
      </c>
      <c r="V16" s="563" t="s">
        <v>216</v>
      </c>
    </row>
    <row r="17" spans="1:22" s="213" customFormat="1" ht="25.5" customHeight="1" thickBot="1" x14ac:dyDescent="0.3">
      <c r="A17" s="627"/>
      <c r="B17" s="624"/>
      <c r="C17" s="535"/>
      <c r="D17" s="537"/>
      <c r="E17" s="539"/>
      <c r="F17" s="49" t="s">
        <v>29</v>
      </c>
      <c r="G17" s="299">
        <v>0</v>
      </c>
      <c r="H17" s="299">
        <v>0</v>
      </c>
      <c r="I17" s="299">
        <v>0</v>
      </c>
      <c r="J17" s="300"/>
      <c r="K17" s="300"/>
      <c r="L17" s="301"/>
      <c r="M17" s="301"/>
      <c r="N17" s="300"/>
      <c r="O17" s="300"/>
      <c r="P17" s="300"/>
      <c r="Q17" s="301"/>
      <c r="R17" s="302"/>
      <c r="S17" s="303">
        <f t="shared" si="0"/>
        <v>0</v>
      </c>
      <c r="T17" s="567"/>
      <c r="U17" s="592"/>
      <c r="V17" s="564"/>
    </row>
    <row r="18" spans="1:22" s="213" customFormat="1" ht="24.75" customHeight="1" x14ac:dyDescent="0.25">
      <c r="A18" s="627"/>
      <c r="B18" s="624"/>
      <c r="C18" s="530" t="s">
        <v>217</v>
      </c>
      <c r="D18" s="532" t="s">
        <v>209</v>
      </c>
      <c r="E18" s="571"/>
      <c r="F18" s="48" t="s">
        <v>28</v>
      </c>
      <c r="G18" s="296">
        <v>0.05</v>
      </c>
      <c r="H18" s="296">
        <v>0.05</v>
      </c>
      <c r="I18" s="296">
        <v>0.05</v>
      </c>
      <c r="J18" s="296">
        <v>0.05</v>
      </c>
      <c r="K18" s="296">
        <v>0.05</v>
      </c>
      <c r="L18" s="295">
        <v>7.0000000000000007E-2</v>
      </c>
      <c r="M18" s="295">
        <v>7.0000000000000007E-2</v>
      </c>
      <c r="N18" s="296">
        <v>7.0000000000000007E-2</v>
      </c>
      <c r="O18" s="296">
        <v>7.0000000000000007E-2</v>
      </c>
      <c r="P18" s="296">
        <v>7.0000000000000007E-2</v>
      </c>
      <c r="Q18" s="295">
        <v>0.2</v>
      </c>
      <c r="R18" s="297">
        <v>0.2</v>
      </c>
      <c r="S18" s="304">
        <f t="shared" si="0"/>
        <v>1</v>
      </c>
      <c r="T18" s="567"/>
      <c r="U18" s="561">
        <v>0.02</v>
      </c>
      <c r="V18" s="563" t="s">
        <v>218</v>
      </c>
    </row>
    <row r="19" spans="1:22" s="213" customFormat="1" ht="24.75" customHeight="1" thickBot="1" x14ac:dyDescent="0.3">
      <c r="A19" s="627"/>
      <c r="B19" s="625"/>
      <c r="C19" s="531"/>
      <c r="D19" s="533"/>
      <c r="E19" s="572"/>
      <c r="F19" s="49" t="s">
        <v>29</v>
      </c>
      <c r="G19" s="299">
        <v>0</v>
      </c>
      <c r="H19" s="299">
        <v>0</v>
      </c>
      <c r="I19" s="299">
        <v>0</v>
      </c>
      <c r="J19" s="300"/>
      <c r="K19" s="300"/>
      <c r="L19" s="301"/>
      <c r="M19" s="301"/>
      <c r="N19" s="300"/>
      <c r="O19" s="300"/>
      <c r="P19" s="300"/>
      <c r="Q19" s="301"/>
      <c r="R19" s="302"/>
      <c r="S19" s="303">
        <f t="shared" si="0"/>
        <v>0</v>
      </c>
      <c r="T19" s="591"/>
      <c r="U19" s="562"/>
      <c r="V19" s="564"/>
    </row>
    <row r="20" spans="1:22" s="213" customFormat="1" ht="23.25" customHeight="1" x14ac:dyDescent="0.25">
      <c r="A20" s="627"/>
      <c r="B20" s="623" t="s">
        <v>219</v>
      </c>
      <c r="C20" s="534" t="s">
        <v>220</v>
      </c>
      <c r="D20" s="588"/>
      <c r="E20" s="589" t="s">
        <v>209</v>
      </c>
      <c r="F20" s="48" t="s">
        <v>28</v>
      </c>
      <c r="G20" s="296">
        <v>0.3</v>
      </c>
      <c r="H20" s="296">
        <v>0.3</v>
      </c>
      <c r="I20" s="296">
        <v>0.3</v>
      </c>
      <c r="J20" s="296">
        <v>0.1</v>
      </c>
      <c r="K20" s="296">
        <v>0</v>
      </c>
      <c r="L20" s="296">
        <v>0</v>
      </c>
      <c r="M20" s="296">
        <v>0</v>
      </c>
      <c r="N20" s="296">
        <v>0</v>
      </c>
      <c r="O20" s="296">
        <v>0</v>
      </c>
      <c r="P20" s="296">
        <v>0</v>
      </c>
      <c r="Q20" s="295">
        <v>0</v>
      </c>
      <c r="R20" s="297">
        <v>0</v>
      </c>
      <c r="S20" s="298">
        <f t="shared" si="0"/>
        <v>0.99999999999999989</v>
      </c>
      <c r="T20" s="565">
        <v>0.08</v>
      </c>
      <c r="U20" s="565">
        <v>0.02</v>
      </c>
      <c r="V20" s="563" t="s">
        <v>357</v>
      </c>
    </row>
    <row r="21" spans="1:22" s="213" customFormat="1" ht="25.5" customHeight="1" thickBot="1" x14ac:dyDescent="0.3">
      <c r="A21" s="627"/>
      <c r="B21" s="624"/>
      <c r="C21" s="535"/>
      <c r="D21" s="532"/>
      <c r="E21" s="571"/>
      <c r="F21" s="49" t="s">
        <v>29</v>
      </c>
      <c r="G21" s="299">
        <v>0.1</v>
      </c>
      <c r="H21" s="299">
        <v>0</v>
      </c>
      <c r="I21" s="299">
        <v>0</v>
      </c>
      <c r="J21" s="300"/>
      <c r="K21" s="300"/>
      <c r="L21" s="301"/>
      <c r="M21" s="301"/>
      <c r="N21" s="300"/>
      <c r="O21" s="300"/>
      <c r="P21" s="300"/>
      <c r="Q21" s="301"/>
      <c r="R21" s="302"/>
      <c r="S21" s="303">
        <f t="shared" si="0"/>
        <v>0.1</v>
      </c>
      <c r="T21" s="567"/>
      <c r="U21" s="566"/>
      <c r="V21" s="564"/>
    </row>
    <row r="22" spans="1:22" s="213" customFormat="1" ht="27.75" customHeight="1" x14ac:dyDescent="0.25">
      <c r="A22" s="627"/>
      <c r="B22" s="624"/>
      <c r="C22" s="632" t="s">
        <v>221</v>
      </c>
      <c r="D22" s="532"/>
      <c r="E22" s="571" t="s">
        <v>209</v>
      </c>
      <c r="F22" s="48" t="s">
        <v>28</v>
      </c>
      <c r="G22" s="296">
        <v>0</v>
      </c>
      <c r="H22" s="296">
        <v>0</v>
      </c>
      <c r="I22" s="296">
        <v>0</v>
      </c>
      <c r="J22" s="296">
        <v>0</v>
      </c>
      <c r="K22" s="295">
        <v>0.1</v>
      </c>
      <c r="L22" s="295">
        <v>0.1</v>
      </c>
      <c r="M22" s="295">
        <v>0.1</v>
      </c>
      <c r="N22" s="296">
        <v>0.15</v>
      </c>
      <c r="O22" s="296">
        <v>0.15</v>
      </c>
      <c r="P22" s="296">
        <v>0.15</v>
      </c>
      <c r="Q22" s="295">
        <v>0.15</v>
      </c>
      <c r="R22" s="297">
        <v>0.1</v>
      </c>
      <c r="S22" s="298">
        <f t="shared" si="0"/>
        <v>1.0000000000000002</v>
      </c>
      <c r="T22" s="567"/>
      <c r="U22" s="567">
        <v>0.02</v>
      </c>
      <c r="V22" s="568" t="s">
        <v>222</v>
      </c>
    </row>
    <row r="23" spans="1:22" s="213" customFormat="1" ht="27.75" customHeight="1" thickBot="1" x14ac:dyDescent="0.3">
      <c r="A23" s="627"/>
      <c r="B23" s="624"/>
      <c r="C23" s="535"/>
      <c r="D23" s="532"/>
      <c r="E23" s="571"/>
      <c r="F23" s="49" t="s">
        <v>29</v>
      </c>
      <c r="G23" s="299">
        <v>0</v>
      </c>
      <c r="H23" s="299">
        <v>0</v>
      </c>
      <c r="I23" s="299">
        <v>0</v>
      </c>
      <c r="J23" s="300"/>
      <c r="K23" s="300"/>
      <c r="L23" s="301"/>
      <c r="M23" s="301"/>
      <c r="N23" s="300"/>
      <c r="O23" s="300"/>
      <c r="P23" s="300"/>
      <c r="Q23" s="301"/>
      <c r="R23" s="302"/>
      <c r="S23" s="303">
        <f t="shared" si="0"/>
        <v>0</v>
      </c>
      <c r="T23" s="567"/>
      <c r="U23" s="566"/>
      <c r="V23" s="564"/>
    </row>
    <row r="24" spans="1:22" s="214" customFormat="1" ht="32.25" customHeight="1" x14ac:dyDescent="0.25">
      <c r="A24" s="627"/>
      <c r="B24" s="624"/>
      <c r="C24" s="607" t="s">
        <v>223</v>
      </c>
      <c r="D24" s="575" t="s">
        <v>209</v>
      </c>
      <c r="E24" s="576"/>
      <c r="F24" s="48" t="s">
        <v>28</v>
      </c>
      <c r="G24" s="296">
        <v>0.2</v>
      </c>
      <c r="H24" s="296">
        <v>0.2</v>
      </c>
      <c r="I24" s="296">
        <v>0.2</v>
      </c>
      <c r="J24" s="296">
        <v>0.2</v>
      </c>
      <c r="K24" s="296">
        <v>0.2</v>
      </c>
      <c r="L24" s="296">
        <v>0</v>
      </c>
      <c r="M24" s="296">
        <v>0</v>
      </c>
      <c r="N24" s="296">
        <v>0</v>
      </c>
      <c r="O24" s="296">
        <v>0</v>
      </c>
      <c r="P24" s="296">
        <v>0</v>
      </c>
      <c r="Q24" s="296">
        <v>0</v>
      </c>
      <c r="R24" s="306">
        <v>0</v>
      </c>
      <c r="S24" s="298">
        <f t="shared" si="0"/>
        <v>1</v>
      </c>
      <c r="T24" s="567"/>
      <c r="U24" s="562">
        <v>0.02</v>
      </c>
      <c r="V24" s="584" t="s">
        <v>224</v>
      </c>
    </row>
    <row r="25" spans="1:22" s="214" customFormat="1" ht="30" customHeight="1" thickBot="1" x14ac:dyDescent="0.3">
      <c r="A25" s="627"/>
      <c r="B25" s="624"/>
      <c r="C25" s="535"/>
      <c r="D25" s="537"/>
      <c r="E25" s="539"/>
      <c r="F25" s="49" t="s">
        <v>29</v>
      </c>
      <c r="G25" s="299">
        <v>0.05</v>
      </c>
      <c r="H25" s="299">
        <v>0</v>
      </c>
      <c r="I25" s="299">
        <v>0</v>
      </c>
      <c r="J25" s="300"/>
      <c r="K25" s="300"/>
      <c r="L25" s="301"/>
      <c r="M25" s="301"/>
      <c r="N25" s="300"/>
      <c r="O25" s="300"/>
      <c r="P25" s="300"/>
      <c r="Q25" s="301"/>
      <c r="R25" s="302"/>
      <c r="S25" s="303">
        <f t="shared" si="0"/>
        <v>0.05</v>
      </c>
      <c r="T25" s="567"/>
      <c r="U25" s="592"/>
      <c r="V25" s="564"/>
    </row>
    <row r="26" spans="1:22" s="213" customFormat="1" ht="33" customHeight="1" x14ac:dyDescent="0.25">
      <c r="A26" s="627"/>
      <c r="B26" s="624"/>
      <c r="C26" s="530" t="s">
        <v>225</v>
      </c>
      <c r="D26" s="532" t="s">
        <v>209</v>
      </c>
      <c r="E26" s="571"/>
      <c r="F26" s="48" t="s">
        <v>28</v>
      </c>
      <c r="G26" s="296">
        <v>0</v>
      </c>
      <c r="H26" s="296">
        <v>0</v>
      </c>
      <c r="I26" s="296">
        <v>0</v>
      </c>
      <c r="J26" s="296">
        <v>0</v>
      </c>
      <c r="K26" s="296">
        <v>0</v>
      </c>
      <c r="L26" s="295">
        <v>0.1</v>
      </c>
      <c r="M26" s="295">
        <v>0.15</v>
      </c>
      <c r="N26" s="296">
        <v>0.15</v>
      </c>
      <c r="O26" s="296">
        <v>0.15</v>
      </c>
      <c r="P26" s="296">
        <v>0.15</v>
      </c>
      <c r="Q26" s="295">
        <v>0.15</v>
      </c>
      <c r="R26" s="297">
        <v>0.15</v>
      </c>
      <c r="S26" s="298">
        <f t="shared" si="0"/>
        <v>1</v>
      </c>
      <c r="T26" s="567"/>
      <c r="U26" s="561">
        <v>0.02</v>
      </c>
      <c r="V26" s="568" t="s">
        <v>222</v>
      </c>
    </row>
    <row r="27" spans="1:22" s="213" customFormat="1" ht="33" customHeight="1" thickBot="1" x14ac:dyDescent="0.3">
      <c r="A27" s="627"/>
      <c r="B27" s="625"/>
      <c r="C27" s="531"/>
      <c r="D27" s="533"/>
      <c r="E27" s="572"/>
      <c r="F27" s="49" t="s">
        <v>29</v>
      </c>
      <c r="G27" s="299">
        <v>0</v>
      </c>
      <c r="H27" s="299">
        <v>0</v>
      </c>
      <c r="I27" s="299">
        <v>0</v>
      </c>
      <c r="J27" s="300"/>
      <c r="K27" s="300"/>
      <c r="L27" s="300"/>
      <c r="M27" s="301"/>
      <c r="N27" s="301"/>
      <c r="O27" s="300"/>
      <c r="P27" s="300"/>
      <c r="Q27" s="300"/>
      <c r="R27" s="302"/>
      <c r="S27" s="303">
        <f t="shared" si="0"/>
        <v>0</v>
      </c>
      <c r="T27" s="591"/>
      <c r="U27" s="577"/>
      <c r="V27" s="564"/>
    </row>
    <row r="28" spans="1:22" s="213" customFormat="1" ht="25.5" customHeight="1" x14ac:dyDescent="0.25">
      <c r="A28" s="627"/>
      <c r="B28" s="623" t="s">
        <v>174</v>
      </c>
      <c r="C28" s="534" t="s">
        <v>226</v>
      </c>
      <c r="D28" s="536"/>
      <c r="E28" s="538" t="s">
        <v>209</v>
      </c>
      <c r="F28" s="48" t="s">
        <v>28</v>
      </c>
      <c r="G28" s="296">
        <v>0.25</v>
      </c>
      <c r="H28" s="296">
        <v>0.25</v>
      </c>
      <c r="I28" s="296">
        <v>0.25</v>
      </c>
      <c r="J28" s="296">
        <v>0.25</v>
      </c>
      <c r="K28" s="296">
        <v>0</v>
      </c>
      <c r="L28" s="295">
        <v>0</v>
      </c>
      <c r="M28" s="295">
        <v>0</v>
      </c>
      <c r="N28" s="296">
        <v>0</v>
      </c>
      <c r="O28" s="296">
        <v>0</v>
      </c>
      <c r="P28" s="296">
        <v>0</v>
      </c>
      <c r="Q28" s="295">
        <v>0</v>
      </c>
      <c r="R28" s="297">
        <v>0</v>
      </c>
      <c r="S28" s="298">
        <f t="shared" si="0"/>
        <v>1</v>
      </c>
      <c r="T28" s="565">
        <v>0.1333</v>
      </c>
      <c r="U28" s="578">
        <f>+T28/4</f>
        <v>3.3325E-2</v>
      </c>
      <c r="V28" s="568" t="s">
        <v>227</v>
      </c>
    </row>
    <row r="29" spans="1:22" s="213" customFormat="1" ht="25.5" customHeight="1" thickBot="1" x14ac:dyDescent="0.3">
      <c r="A29" s="627"/>
      <c r="B29" s="624"/>
      <c r="C29" s="535"/>
      <c r="D29" s="537"/>
      <c r="E29" s="539"/>
      <c r="F29" s="49" t="s">
        <v>29</v>
      </c>
      <c r="G29" s="299">
        <v>0.05</v>
      </c>
      <c r="H29" s="299">
        <v>0.05</v>
      </c>
      <c r="I29" s="307">
        <v>0.2</v>
      </c>
      <c r="J29" s="300"/>
      <c r="K29" s="300"/>
      <c r="L29" s="301"/>
      <c r="M29" s="301"/>
      <c r="N29" s="300"/>
      <c r="O29" s="300"/>
      <c r="P29" s="300"/>
      <c r="Q29" s="301"/>
      <c r="R29" s="302"/>
      <c r="S29" s="303">
        <f t="shared" si="0"/>
        <v>0.30000000000000004</v>
      </c>
      <c r="T29" s="567"/>
      <c r="U29" s="579"/>
      <c r="V29" s="564"/>
    </row>
    <row r="30" spans="1:22" s="213" customFormat="1" ht="24.75" customHeight="1" x14ac:dyDescent="0.25">
      <c r="A30" s="627"/>
      <c r="B30" s="624"/>
      <c r="C30" s="530" t="s">
        <v>228</v>
      </c>
      <c r="D30" s="532"/>
      <c r="E30" s="571" t="s">
        <v>209</v>
      </c>
      <c r="F30" s="48" t="s">
        <v>28</v>
      </c>
      <c r="G30" s="296">
        <v>0.05</v>
      </c>
      <c r="H30" s="296">
        <v>0.1</v>
      </c>
      <c r="I30" s="296">
        <v>0.1</v>
      </c>
      <c r="J30" s="296">
        <v>0.1</v>
      </c>
      <c r="K30" s="296">
        <v>0.1</v>
      </c>
      <c r="L30" s="295">
        <v>0.2</v>
      </c>
      <c r="M30" s="295">
        <v>0.25</v>
      </c>
      <c r="N30" s="296">
        <v>0.05</v>
      </c>
      <c r="O30" s="296">
        <v>0.05</v>
      </c>
      <c r="P30" s="296">
        <v>0</v>
      </c>
      <c r="Q30" s="295">
        <v>0</v>
      </c>
      <c r="R30" s="297">
        <v>0</v>
      </c>
      <c r="S30" s="298">
        <f t="shared" si="0"/>
        <v>1</v>
      </c>
      <c r="T30" s="567"/>
      <c r="U30" s="578">
        <f>+U28</f>
        <v>3.3325E-2</v>
      </c>
      <c r="V30" s="568" t="s">
        <v>229</v>
      </c>
    </row>
    <row r="31" spans="1:22" s="213" customFormat="1" ht="24.75" customHeight="1" thickBot="1" x14ac:dyDescent="0.3">
      <c r="A31" s="627"/>
      <c r="B31" s="624"/>
      <c r="C31" s="530"/>
      <c r="D31" s="532"/>
      <c r="E31" s="571"/>
      <c r="F31" s="49" t="s">
        <v>29</v>
      </c>
      <c r="G31" s="299">
        <v>0</v>
      </c>
      <c r="H31" s="299">
        <v>0.1</v>
      </c>
      <c r="I31" s="307">
        <v>0.2</v>
      </c>
      <c r="J31" s="300"/>
      <c r="K31" s="300"/>
      <c r="L31" s="301"/>
      <c r="M31" s="301"/>
      <c r="N31" s="300"/>
      <c r="O31" s="300"/>
      <c r="P31" s="300"/>
      <c r="Q31" s="301"/>
      <c r="R31" s="302"/>
      <c r="S31" s="303">
        <f t="shared" si="0"/>
        <v>0.30000000000000004</v>
      </c>
      <c r="T31" s="567"/>
      <c r="U31" s="593"/>
      <c r="V31" s="564"/>
    </row>
    <row r="32" spans="1:22" s="213" customFormat="1" ht="31.5" customHeight="1" x14ac:dyDescent="0.25">
      <c r="A32" s="627"/>
      <c r="B32" s="624"/>
      <c r="C32" s="607" t="s">
        <v>230</v>
      </c>
      <c r="D32" s="575" t="s">
        <v>209</v>
      </c>
      <c r="E32" s="576"/>
      <c r="F32" s="48" t="s">
        <v>28</v>
      </c>
      <c r="G32" s="296">
        <v>0.2</v>
      </c>
      <c r="H32" s="296">
        <v>0.2</v>
      </c>
      <c r="I32" s="296">
        <v>0.2</v>
      </c>
      <c r="J32" s="296">
        <v>0.2</v>
      </c>
      <c r="K32" s="296">
        <v>0.2</v>
      </c>
      <c r="L32" s="296">
        <v>0</v>
      </c>
      <c r="M32" s="296">
        <v>0</v>
      </c>
      <c r="N32" s="296">
        <v>0</v>
      </c>
      <c r="O32" s="296">
        <v>0</v>
      </c>
      <c r="P32" s="296">
        <v>0</v>
      </c>
      <c r="Q32" s="295">
        <v>0</v>
      </c>
      <c r="R32" s="297">
        <v>0</v>
      </c>
      <c r="S32" s="298">
        <f t="shared" si="0"/>
        <v>1</v>
      </c>
      <c r="T32" s="567"/>
      <c r="U32" s="582">
        <f>+U30</f>
        <v>3.3325E-2</v>
      </c>
      <c r="V32" s="584" t="s">
        <v>231</v>
      </c>
    </row>
    <row r="33" spans="1:30" s="213" customFormat="1" ht="31.5" customHeight="1" thickBot="1" x14ac:dyDescent="0.3">
      <c r="A33" s="627"/>
      <c r="B33" s="624"/>
      <c r="C33" s="535"/>
      <c r="D33" s="537"/>
      <c r="E33" s="539"/>
      <c r="F33" s="49" t="s">
        <v>29</v>
      </c>
      <c r="G33" s="299">
        <v>0.02</v>
      </c>
      <c r="H33" s="299">
        <v>0.02</v>
      </c>
      <c r="I33" s="307">
        <v>0.01</v>
      </c>
      <c r="J33" s="300"/>
      <c r="K33" s="300"/>
      <c r="L33" s="301"/>
      <c r="M33" s="301"/>
      <c r="N33" s="300"/>
      <c r="O33" s="300"/>
      <c r="P33" s="300"/>
      <c r="Q33" s="301"/>
      <c r="R33" s="302"/>
      <c r="S33" s="303">
        <f t="shared" si="0"/>
        <v>0.05</v>
      </c>
      <c r="T33" s="567"/>
      <c r="U33" s="583"/>
      <c r="V33" s="564"/>
    </row>
    <row r="34" spans="1:30" s="213" customFormat="1" ht="27.75" customHeight="1" x14ac:dyDescent="0.25">
      <c r="A34" s="627"/>
      <c r="B34" s="624"/>
      <c r="C34" s="530" t="s">
        <v>232</v>
      </c>
      <c r="D34" s="532" t="s">
        <v>209</v>
      </c>
      <c r="E34" s="571"/>
      <c r="F34" s="48" t="s">
        <v>28</v>
      </c>
      <c r="G34" s="296">
        <v>0</v>
      </c>
      <c r="H34" s="296">
        <v>0</v>
      </c>
      <c r="I34" s="296">
        <v>0</v>
      </c>
      <c r="J34" s="296">
        <v>0</v>
      </c>
      <c r="K34" s="296">
        <v>0</v>
      </c>
      <c r="L34" s="295">
        <v>0</v>
      </c>
      <c r="M34" s="295">
        <v>0.2</v>
      </c>
      <c r="N34" s="296">
        <v>0.2</v>
      </c>
      <c r="O34" s="296">
        <v>0.2</v>
      </c>
      <c r="P34" s="296">
        <v>0.2</v>
      </c>
      <c r="Q34" s="295">
        <v>0.2</v>
      </c>
      <c r="R34" s="297">
        <v>0</v>
      </c>
      <c r="S34" s="298">
        <f t="shared" si="0"/>
        <v>1</v>
      </c>
      <c r="T34" s="567"/>
      <c r="U34" s="585">
        <f>+U32</f>
        <v>3.3325E-2</v>
      </c>
      <c r="V34" s="584" t="s">
        <v>233</v>
      </c>
    </row>
    <row r="35" spans="1:30" s="213" customFormat="1" ht="27.75" customHeight="1" thickBot="1" x14ac:dyDescent="0.3">
      <c r="A35" s="628"/>
      <c r="B35" s="625"/>
      <c r="C35" s="531"/>
      <c r="D35" s="533"/>
      <c r="E35" s="572"/>
      <c r="F35" s="49" t="s">
        <v>29</v>
      </c>
      <c r="G35" s="299">
        <v>0</v>
      </c>
      <c r="H35" s="299">
        <v>0</v>
      </c>
      <c r="I35" s="307">
        <v>0</v>
      </c>
      <c r="J35" s="300"/>
      <c r="K35" s="300"/>
      <c r="L35" s="301"/>
      <c r="M35" s="301"/>
      <c r="N35" s="300"/>
      <c r="O35" s="300"/>
      <c r="P35" s="300"/>
      <c r="Q35" s="301"/>
      <c r="R35" s="302"/>
      <c r="S35" s="303">
        <f t="shared" si="0"/>
        <v>0</v>
      </c>
      <c r="T35" s="591"/>
      <c r="U35" s="586"/>
      <c r="V35" s="564"/>
    </row>
    <row r="36" spans="1:30" s="214" customFormat="1" ht="33" customHeight="1" x14ac:dyDescent="0.25">
      <c r="A36" s="623" t="s">
        <v>180</v>
      </c>
      <c r="B36" s="626" t="s">
        <v>181</v>
      </c>
      <c r="C36" s="604" t="s">
        <v>234</v>
      </c>
      <c r="D36" s="536" t="s">
        <v>209</v>
      </c>
      <c r="E36" s="538"/>
      <c r="F36" s="48" t="s">
        <v>28</v>
      </c>
      <c r="G36" s="296">
        <v>0.05</v>
      </c>
      <c r="H36" s="296">
        <v>0.05</v>
      </c>
      <c r="I36" s="296">
        <v>0.05</v>
      </c>
      <c r="J36" s="296">
        <v>0.05</v>
      </c>
      <c r="K36" s="296">
        <v>0.1</v>
      </c>
      <c r="L36" s="296">
        <v>0.1</v>
      </c>
      <c r="M36" s="296">
        <v>0.1</v>
      </c>
      <c r="N36" s="296">
        <v>0.1</v>
      </c>
      <c r="O36" s="296">
        <v>0.1</v>
      </c>
      <c r="P36" s="296">
        <v>0.1</v>
      </c>
      <c r="Q36" s="296">
        <v>0.1</v>
      </c>
      <c r="R36" s="308">
        <v>0.1</v>
      </c>
      <c r="S36" s="298">
        <f t="shared" si="0"/>
        <v>0.99999999999999989</v>
      </c>
      <c r="T36" s="629">
        <v>0.1333</v>
      </c>
      <c r="U36" s="608">
        <f>+T36/4</f>
        <v>3.3325E-2</v>
      </c>
      <c r="V36" s="584" t="s">
        <v>235</v>
      </c>
    </row>
    <row r="37" spans="1:30" s="214" customFormat="1" ht="26.25" customHeight="1" thickBot="1" x14ac:dyDescent="0.3">
      <c r="A37" s="624"/>
      <c r="B37" s="627"/>
      <c r="C37" s="530"/>
      <c r="D37" s="537"/>
      <c r="E37" s="539"/>
      <c r="F37" s="49" t="s">
        <v>29</v>
      </c>
      <c r="G37" s="299">
        <v>0.03</v>
      </c>
      <c r="H37" s="299">
        <v>0.03</v>
      </c>
      <c r="I37" s="307">
        <v>0.04</v>
      </c>
      <c r="J37" s="300"/>
      <c r="K37" s="300"/>
      <c r="L37" s="299"/>
      <c r="M37" s="299"/>
      <c r="N37" s="300"/>
      <c r="O37" s="300"/>
      <c r="P37" s="300"/>
      <c r="Q37" s="300"/>
      <c r="R37" s="309"/>
      <c r="S37" s="303">
        <f t="shared" si="0"/>
        <v>0.1</v>
      </c>
      <c r="T37" s="630"/>
      <c r="U37" s="598"/>
      <c r="V37" s="564"/>
    </row>
    <row r="38" spans="1:30" s="213" customFormat="1" ht="23.25" customHeight="1" x14ac:dyDescent="0.25">
      <c r="A38" s="624"/>
      <c r="B38" s="627"/>
      <c r="C38" s="535" t="s">
        <v>236</v>
      </c>
      <c r="D38" s="537" t="s">
        <v>209</v>
      </c>
      <c r="E38" s="539"/>
      <c r="F38" s="48" t="s">
        <v>28</v>
      </c>
      <c r="G38" s="296">
        <v>0</v>
      </c>
      <c r="H38" s="296">
        <v>0.01</v>
      </c>
      <c r="I38" s="296">
        <v>0.02</v>
      </c>
      <c r="J38" s="296">
        <v>0.02</v>
      </c>
      <c r="K38" s="296">
        <v>0.1</v>
      </c>
      <c r="L38" s="296">
        <v>0.15</v>
      </c>
      <c r="M38" s="296">
        <v>0.15</v>
      </c>
      <c r="N38" s="296">
        <v>0.15</v>
      </c>
      <c r="O38" s="296">
        <v>0.15</v>
      </c>
      <c r="P38" s="296">
        <v>0.15</v>
      </c>
      <c r="Q38" s="296">
        <v>0.05</v>
      </c>
      <c r="R38" s="308">
        <v>0.05</v>
      </c>
      <c r="S38" s="298">
        <f t="shared" si="0"/>
        <v>1.0000000000000002</v>
      </c>
      <c r="T38" s="630"/>
      <c r="U38" s="598">
        <f>+U36</f>
        <v>3.3325E-2</v>
      </c>
      <c r="V38" s="568" t="s">
        <v>237</v>
      </c>
    </row>
    <row r="39" spans="1:30" s="213" customFormat="1" ht="23.25" customHeight="1" thickBot="1" x14ac:dyDescent="0.3">
      <c r="A39" s="624"/>
      <c r="B39" s="627"/>
      <c r="C39" s="530"/>
      <c r="D39" s="532"/>
      <c r="E39" s="571"/>
      <c r="F39" s="49" t="s">
        <v>29</v>
      </c>
      <c r="G39" s="299">
        <v>0</v>
      </c>
      <c r="H39" s="299">
        <v>0.01</v>
      </c>
      <c r="I39" s="307">
        <v>0.02</v>
      </c>
      <c r="J39" s="300"/>
      <c r="K39" s="300"/>
      <c r="L39" s="299"/>
      <c r="M39" s="299"/>
      <c r="N39" s="300"/>
      <c r="O39" s="300"/>
      <c r="P39" s="300"/>
      <c r="Q39" s="300"/>
      <c r="R39" s="309"/>
      <c r="S39" s="303">
        <f t="shared" si="0"/>
        <v>0.03</v>
      </c>
      <c r="T39" s="630"/>
      <c r="U39" s="609"/>
      <c r="V39" s="564"/>
    </row>
    <row r="40" spans="1:30" s="216" customFormat="1" ht="32.25" customHeight="1" x14ac:dyDescent="0.25">
      <c r="A40" s="624"/>
      <c r="B40" s="627"/>
      <c r="C40" s="632" t="s">
        <v>238</v>
      </c>
      <c r="D40" s="605"/>
      <c r="E40" s="611" t="s">
        <v>209</v>
      </c>
      <c r="F40" s="48" t="s">
        <v>28</v>
      </c>
      <c r="G40" s="296">
        <v>0.05</v>
      </c>
      <c r="H40" s="296">
        <v>0.05</v>
      </c>
      <c r="I40" s="296">
        <v>0.15</v>
      </c>
      <c r="J40" s="296">
        <v>0.15</v>
      </c>
      <c r="K40" s="296">
        <v>0.1</v>
      </c>
      <c r="L40" s="296">
        <v>0.1</v>
      </c>
      <c r="M40" s="296">
        <v>0.1</v>
      </c>
      <c r="N40" s="296">
        <v>0.1</v>
      </c>
      <c r="O40" s="296">
        <v>0.05</v>
      </c>
      <c r="P40" s="296">
        <v>0.05</v>
      </c>
      <c r="Q40" s="296">
        <v>0.05</v>
      </c>
      <c r="R40" s="308">
        <v>0.05</v>
      </c>
      <c r="S40" s="298">
        <f t="shared" si="0"/>
        <v>1</v>
      </c>
      <c r="T40" s="630"/>
      <c r="U40" s="612">
        <f>+U38</f>
        <v>3.3325E-2</v>
      </c>
      <c r="V40" s="568" t="s">
        <v>239</v>
      </c>
      <c r="W40" s="215"/>
      <c r="X40" s="215"/>
      <c r="Y40" s="215"/>
      <c r="Z40" s="215"/>
      <c r="AA40" s="215"/>
      <c r="AB40" s="215"/>
      <c r="AC40" s="215"/>
      <c r="AD40" s="215"/>
    </row>
    <row r="41" spans="1:30" s="216" customFormat="1" ht="24.75" customHeight="1" thickBot="1" x14ac:dyDescent="0.3">
      <c r="A41" s="624"/>
      <c r="B41" s="627"/>
      <c r="C41" s="535"/>
      <c r="D41" s="537"/>
      <c r="E41" s="539"/>
      <c r="F41" s="49" t="s">
        <v>29</v>
      </c>
      <c r="G41" s="299">
        <v>0.03</v>
      </c>
      <c r="H41" s="299">
        <v>0.03</v>
      </c>
      <c r="I41" s="307">
        <v>0.1</v>
      </c>
      <c r="J41" s="300"/>
      <c r="K41" s="300"/>
      <c r="L41" s="299"/>
      <c r="M41" s="299"/>
      <c r="N41" s="300"/>
      <c r="O41" s="300"/>
      <c r="P41" s="300"/>
      <c r="Q41" s="300"/>
      <c r="R41" s="309"/>
      <c r="S41" s="310">
        <f t="shared" si="0"/>
        <v>0.16</v>
      </c>
      <c r="T41" s="630"/>
      <c r="U41" s="613"/>
      <c r="V41" s="564"/>
      <c r="W41" s="215"/>
      <c r="X41" s="215"/>
      <c r="Y41" s="215"/>
      <c r="Z41" s="215"/>
      <c r="AA41" s="215"/>
      <c r="AB41" s="215"/>
      <c r="AC41" s="215"/>
      <c r="AD41" s="215"/>
    </row>
    <row r="42" spans="1:30" s="214" customFormat="1" ht="30.75" customHeight="1" x14ac:dyDescent="0.25">
      <c r="A42" s="624"/>
      <c r="B42" s="627"/>
      <c r="C42" s="530" t="s">
        <v>240</v>
      </c>
      <c r="D42" s="532"/>
      <c r="E42" s="571" t="s">
        <v>209</v>
      </c>
      <c r="F42" s="48" t="s">
        <v>28</v>
      </c>
      <c r="G42" s="296">
        <v>0.1</v>
      </c>
      <c r="H42" s="296">
        <v>0.1</v>
      </c>
      <c r="I42" s="296">
        <v>0.1</v>
      </c>
      <c r="J42" s="296">
        <v>0.1</v>
      </c>
      <c r="K42" s="296">
        <v>0.1</v>
      </c>
      <c r="L42" s="296">
        <v>0.1</v>
      </c>
      <c r="M42" s="296">
        <v>0.1</v>
      </c>
      <c r="N42" s="296">
        <v>0.1</v>
      </c>
      <c r="O42" s="296">
        <v>0.05</v>
      </c>
      <c r="P42" s="296">
        <v>0.05</v>
      </c>
      <c r="Q42" s="296">
        <v>0.05</v>
      </c>
      <c r="R42" s="308">
        <v>0.05</v>
      </c>
      <c r="S42" s="298">
        <f t="shared" si="0"/>
        <v>1</v>
      </c>
      <c r="T42" s="630"/>
      <c r="U42" s="609">
        <f>+U40</f>
        <v>3.3325E-2</v>
      </c>
      <c r="V42" s="564" t="s">
        <v>241</v>
      </c>
    </row>
    <row r="43" spans="1:30" s="214" customFormat="1" ht="45" customHeight="1" thickBot="1" x14ac:dyDescent="0.3">
      <c r="A43" s="625"/>
      <c r="B43" s="628"/>
      <c r="C43" s="531"/>
      <c r="D43" s="533"/>
      <c r="E43" s="572"/>
      <c r="F43" s="49" t="s">
        <v>29</v>
      </c>
      <c r="G43" s="299">
        <v>0.1</v>
      </c>
      <c r="H43" s="299">
        <v>0.1</v>
      </c>
      <c r="I43" s="307">
        <v>0.1</v>
      </c>
      <c r="J43" s="300"/>
      <c r="K43" s="300"/>
      <c r="L43" s="299"/>
      <c r="M43" s="299"/>
      <c r="N43" s="300"/>
      <c r="O43" s="300"/>
      <c r="P43" s="300"/>
      <c r="Q43" s="300"/>
      <c r="R43" s="309"/>
      <c r="S43" s="303">
        <f t="shared" si="0"/>
        <v>0.30000000000000004</v>
      </c>
      <c r="T43" s="631"/>
      <c r="U43" s="610"/>
      <c r="V43" s="559"/>
    </row>
    <row r="44" spans="1:30" s="213" customFormat="1" ht="33" customHeight="1" x14ac:dyDescent="0.25">
      <c r="A44" s="623" t="s">
        <v>244</v>
      </c>
      <c r="B44" s="626" t="s">
        <v>186</v>
      </c>
      <c r="C44" s="534" t="s">
        <v>242</v>
      </c>
      <c r="D44" s="536"/>
      <c r="E44" s="538" t="s">
        <v>209</v>
      </c>
      <c r="F44" s="48" t="s">
        <v>28</v>
      </c>
      <c r="G44" s="296">
        <v>0.2</v>
      </c>
      <c r="H44" s="296">
        <v>0.2</v>
      </c>
      <c r="I44" s="296">
        <v>0.2</v>
      </c>
      <c r="J44" s="296">
        <v>0.2</v>
      </c>
      <c r="K44" s="296">
        <v>0.2</v>
      </c>
      <c r="L44" s="295">
        <v>0</v>
      </c>
      <c r="M44" s="295">
        <v>0</v>
      </c>
      <c r="N44" s="296">
        <v>0</v>
      </c>
      <c r="O44" s="296">
        <v>0</v>
      </c>
      <c r="P44" s="296">
        <v>0</v>
      </c>
      <c r="Q44" s="295">
        <v>0</v>
      </c>
      <c r="R44" s="297">
        <v>0</v>
      </c>
      <c r="S44" s="298">
        <f t="shared" si="0"/>
        <v>1</v>
      </c>
      <c r="T44" s="565">
        <v>0.1333</v>
      </c>
      <c r="U44" s="565">
        <f>+T44/4</f>
        <v>3.3325E-2</v>
      </c>
      <c r="V44" s="568" t="s">
        <v>361</v>
      </c>
    </row>
    <row r="45" spans="1:30" s="213" customFormat="1" ht="33" customHeight="1" thickBot="1" x14ac:dyDescent="0.3">
      <c r="A45" s="624"/>
      <c r="B45" s="627"/>
      <c r="C45" s="535"/>
      <c r="D45" s="537"/>
      <c r="E45" s="539"/>
      <c r="F45" s="49" t="s">
        <v>29</v>
      </c>
      <c r="G45" s="299">
        <v>0.05</v>
      </c>
      <c r="H45" s="299">
        <v>0.05</v>
      </c>
      <c r="I45" s="307">
        <v>0.2</v>
      </c>
      <c r="J45" s="300"/>
      <c r="K45" s="300"/>
      <c r="L45" s="301"/>
      <c r="M45" s="301"/>
      <c r="N45" s="300"/>
      <c r="O45" s="300"/>
      <c r="P45" s="300"/>
      <c r="Q45" s="301"/>
      <c r="R45" s="302"/>
      <c r="S45" s="303">
        <f t="shared" si="0"/>
        <v>0.30000000000000004</v>
      </c>
      <c r="T45" s="567"/>
      <c r="U45" s="566"/>
      <c r="V45" s="564"/>
    </row>
    <row r="46" spans="1:30" s="213" customFormat="1" ht="25.5" customHeight="1" x14ac:dyDescent="0.25">
      <c r="A46" s="624"/>
      <c r="B46" s="627"/>
      <c r="C46" s="530" t="s">
        <v>243</v>
      </c>
      <c r="D46" s="532"/>
      <c r="E46" s="571" t="s">
        <v>209</v>
      </c>
      <c r="F46" s="48" t="s">
        <v>28</v>
      </c>
      <c r="G46" s="296">
        <v>0.05</v>
      </c>
      <c r="H46" s="296">
        <v>0.1</v>
      </c>
      <c r="I46" s="296">
        <v>0.1</v>
      </c>
      <c r="J46" s="296">
        <v>0.1</v>
      </c>
      <c r="K46" s="296">
        <v>0.1</v>
      </c>
      <c r="L46" s="295">
        <v>0.1</v>
      </c>
      <c r="M46" s="295">
        <v>0.1</v>
      </c>
      <c r="N46" s="296">
        <v>0.1</v>
      </c>
      <c r="O46" s="296">
        <v>0.1</v>
      </c>
      <c r="P46" s="296">
        <v>0.1</v>
      </c>
      <c r="Q46" s="295">
        <v>0.05</v>
      </c>
      <c r="R46" s="297">
        <v>0</v>
      </c>
      <c r="S46" s="298">
        <f t="shared" si="0"/>
        <v>0.99999999999999989</v>
      </c>
      <c r="T46" s="567"/>
      <c r="U46" s="567">
        <f>+U44</f>
        <v>3.3325E-2</v>
      </c>
      <c r="V46" s="568" t="s">
        <v>229</v>
      </c>
    </row>
    <row r="47" spans="1:30" s="213" customFormat="1" ht="25.5" customHeight="1" thickBot="1" x14ac:dyDescent="0.3">
      <c r="A47" s="624"/>
      <c r="B47" s="627"/>
      <c r="C47" s="530"/>
      <c r="D47" s="532"/>
      <c r="E47" s="571"/>
      <c r="F47" s="49" t="s">
        <v>29</v>
      </c>
      <c r="G47" s="299">
        <v>0</v>
      </c>
      <c r="H47" s="299">
        <v>0.1</v>
      </c>
      <c r="I47" s="307">
        <v>0.2</v>
      </c>
      <c r="J47" s="300"/>
      <c r="K47" s="300"/>
      <c r="L47" s="301"/>
      <c r="M47" s="301"/>
      <c r="N47" s="300"/>
      <c r="O47" s="300"/>
      <c r="P47" s="300"/>
      <c r="Q47" s="301"/>
      <c r="R47" s="302"/>
      <c r="S47" s="303">
        <f t="shared" si="0"/>
        <v>0.30000000000000004</v>
      </c>
      <c r="T47" s="567"/>
      <c r="U47" s="566"/>
      <c r="V47" s="564"/>
    </row>
    <row r="48" spans="1:30" s="213" customFormat="1" ht="24.75" customHeight="1" x14ac:dyDescent="0.25">
      <c r="A48" s="624"/>
      <c r="B48" s="627"/>
      <c r="C48" s="530" t="s">
        <v>245</v>
      </c>
      <c r="D48" s="605" t="s">
        <v>209</v>
      </c>
      <c r="E48" s="611"/>
      <c r="F48" s="48" t="s">
        <v>28</v>
      </c>
      <c r="G48" s="296">
        <v>0.2</v>
      </c>
      <c r="H48" s="296">
        <v>0.2</v>
      </c>
      <c r="I48" s="296">
        <v>0.2</v>
      </c>
      <c r="J48" s="296">
        <v>0.2</v>
      </c>
      <c r="K48" s="296">
        <v>0.2</v>
      </c>
      <c r="L48" s="295">
        <v>0</v>
      </c>
      <c r="M48" s="295">
        <v>0</v>
      </c>
      <c r="N48" s="296">
        <v>0</v>
      </c>
      <c r="O48" s="296">
        <v>0</v>
      </c>
      <c r="P48" s="296">
        <v>0</v>
      </c>
      <c r="Q48" s="295">
        <v>0</v>
      </c>
      <c r="R48" s="297">
        <v>0</v>
      </c>
      <c r="S48" s="298">
        <f t="shared" si="0"/>
        <v>1</v>
      </c>
      <c r="T48" s="567"/>
      <c r="U48" s="562">
        <f>+U46</f>
        <v>3.3325E-2</v>
      </c>
      <c r="V48" s="584" t="s">
        <v>231</v>
      </c>
    </row>
    <row r="49" spans="1:30" s="213" customFormat="1" ht="24.75" customHeight="1" thickBot="1" x14ac:dyDescent="0.3">
      <c r="A49" s="624"/>
      <c r="B49" s="627"/>
      <c r="C49" s="530"/>
      <c r="D49" s="537"/>
      <c r="E49" s="539"/>
      <c r="F49" s="49" t="s">
        <v>29</v>
      </c>
      <c r="G49" s="299">
        <v>0.02</v>
      </c>
      <c r="H49" s="299">
        <v>0.02</v>
      </c>
      <c r="I49" s="307">
        <v>0.01</v>
      </c>
      <c r="J49" s="300"/>
      <c r="K49" s="300"/>
      <c r="L49" s="301"/>
      <c r="M49" s="301"/>
      <c r="N49" s="300"/>
      <c r="O49" s="300"/>
      <c r="P49" s="300"/>
      <c r="Q49" s="301"/>
      <c r="R49" s="302"/>
      <c r="S49" s="310">
        <f t="shared" si="0"/>
        <v>0.05</v>
      </c>
      <c r="T49" s="567"/>
      <c r="U49" s="592"/>
      <c r="V49" s="564"/>
    </row>
    <row r="50" spans="1:30" s="213" customFormat="1" ht="31.5" customHeight="1" x14ac:dyDescent="0.25">
      <c r="A50" s="624"/>
      <c r="B50" s="627"/>
      <c r="C50" s="530" t="s">
        <v>246</v>
      </c>
      <c r="D50" s="532" t="s">
        <v>209</v>
      </c>
      <c r="E50" s="571"/>
      <c r="F50" s="48" t="s">
        <v>28</v>
      </c>
      <c r="G50" s="296">
        <v>0</v>
      </c>
      <c r="H50" s="296">
        <v>0</v>
      </c>
      <c r="I50" s="296">
        <v>0</v>
      </c>
      <c r="J50" s="296">
        <v>0.05</v>
      </c>
      <c r="K50" s="296">
        <v>0.1</v>
      </c>
      <c r="L50" s="295">
        <v>0.1</v>
      </c>
      <c r="M50" s="295">
        <v>0.2</v>
      </c>
      <c r="N50" s="296">
        <v>0.2</v>
      </c>
      <c r="O50" s="296">
        <v>0.1</v>
      </c>
      <c r="P50" s="296">
        <v>0.1</v>
      </c>
      <c r="Q50" s="295">
        <v>0.1</v>
      </c>
      <c r="R50" s="297">
        <v>0.05</v>
      </c>
      <c r="S50" s="298">
        <f t="shared" si="0"/>
        <v>1</v>
      </c>
      <c r="T50" s="567"/>
      <c r="U50" s="561">
        <f>+U48</f>
        <v>3.3325E-2</v>
      </c>
      <c r="V50" s="584" t="s">
        <v>233</v>
      </c>
    </row>
    <row r="51" spans="1:30" s="213" customFormat="1" ht="31.5" customHeight="1" thickBot="1" x14ac:dyDescent="0.3">
      <c r="A51" s="624"/>
      <c r="B51" s="628"/>
      <c r="C51" s="531"/>
      <c r="D51" s="533"/>
      <c r="E51" s="572"/>
      <c r="F51" s="49" t="s">
        <v>29</v>
      </c>
      <c r="G51" s="299">
        <v>0</v>
      </c>
      <c r="H51" s="299">
        <v>0</v>
      </c>
      <c r="I51" s="307">
        <v>0</v>
      </c>
      <c r="J51" s="300"/>
      <c r="K51" s="300"/>
      <c r="L51" s="301"/>
      <c r="M51" s="301"/>
      <c r="N51" s="300"/>
      <c r="O51" s="300"/>
      <c r="P51" s="300"/>
      <c r="Q51" s="301"/>
      <c r="R51" s="302"/>
      <c r="S51" s="303">
        <f t="shared" si="0"/>
        <v>0</v>
      </c>
      <c r="T51" s="591"/>
      <c r="U51" s="577"/>
      <c r="V51" s="564"/>
    </row>
    <row r="52" spans="1:30" s="213" customFormat="1" ht="27.75" customHeight="1" x14ac:dyDescent="0.25">
      <c r="A52" s="624"/>
      <c r="B52" s="623" t="s">
        <v>247</v>
      </c>
      <c r="C52" s="604" t="s">
        <v>248</v>
      </c>
      <c r="D52" s="588"/>
      <c r="E52" s="589" t="s">
        <v>209</v>
      </c>
      <c r="F52" s="48" t="s">
        <v>28</v>
      </c>
      <c r="G52" s="296">
        <v>0.2</v>
      </c>
      <c r="H52" s="296">
        <v>0.2</v>
      </c>
      <c r="I52" s="296">
        <v>0.2</v>
      </c>
      <c r="J52" s="296">
        <v>0.2</v>
      </c>
      <c r="K52" s="296">
        <v>0.2</v>
      </c>
      <c r="L52" s="295">
        <v>0</v>
      </c>
      <c r="M52" s="295">
        <v>0</v>
      </c>
      <c r="N52" s="296">
        <v>0</v>
      </c>
      <c r="O52" s="296">
        <v>0</v>
      </c>
      <c r="P52" s="296">
        <v>0</v>
      </c>
      <c r="Q52" s="295">
        <v>0</v>
      </c>
      <c r="R52" s="297">
        <v>0</v>
      </c>
      <c r="S52" s="298">
        <f t="shared" si="0"/>
        <v>1</v>
      </c>
      <c r="T52" s="569">
        <v>0.1333</v>
      </c>
      <c r="U52" s="614">
        <f>+T52/6</f>
        <v>2.2216666666666666E-2</v>
      </c>
      <c r="V52" s="616" t="s">
        <v>249</v>
      </c>
    </row>
    <row r="53" spans="1:30" s="213" customFormat="1" ht="27.75" customHeight="1" thickBot="1" x14ac:dyDescent="0.3">
      <c r="A53" s="624"/>
      <c r="B53" s="624"/>
      <c r="C53" s="530"/>
      <c r="D53" s="532"/>
      <c r="E53" s="571"/>
      <c r="F53" s="49" t="s">
        <v>29</v>
      </c>
      <c r="G53" s="299">
        <v>0.05</v>
      </c>
      <c r="H53" s="299">
        <v>0.1</v>
      </c>
      <c r="I53" s="307">
        <v>0.2</v>
      </c>
      <c r="J53" s="300"/>
      <c r="K53" s="300"/>
      <c r="L53" s="301"/>
      <c r="M53" s="301"/>
      <c r="N53" s="300"/>
      <c r="O53" s="300"/>
      <c r="P53" s="300"/>
      <c r="Q53" s="301"/>
      <c r="R53" s="302"/>
      <c r="S53" s="303">
        <f>SUM(G53:R53)</f>
        <v>0.35000000000000003</v>
      </c>
      <c r="T53" s="570"/>
      <c r="U53" s="615"/>
      <c r="V53" s="617"/>
    </row>
    <row r="54" spans="1:30" s="214" customFormat="1" ht="32.25" customHeight="1" x14ac:dyDescent="0.25">
      <c r="A54" s="624"/>
      <c r="B54" s="624"/>
      <c r="C54" s="633" t="s">
        <v>250</v>
      </c>
      <c r="D54" s="605"/>
      <c r="E54" s="611" t="s">
        <v>209</v>
      </c>
      <c r="F54" s="48" t="s">
        <v>28</v>
      </c>
      <c r="G54" s="296">
        <v>0.1</v>
      </c>
      <c r="H54" s="296">
        <v>0.15</v>
      </c>
      <c r="I54" s="296">
        <v>0.2</v>
      </c>
      <c r="J54" s="295">
        <v>0.2</v>
      </c>
      <c r="K54" s="295">
        <v>0.2</v>
      </c>
      <c r="L54" s="295">
        <v>0.1</v>
      </c>
      <c r="M54" s="295">
        <v>0.05</v>
      </c>
      <c r="N54" s="296">
        <v>0</v>
      </c>
      <c r="O54" s="296">
        <v>0</v>
      </c>
      <c r="P54" s="296">
        <v>0</v>
      </c>
      <c r="Q54" s="295">
        <v>0</v>
      </c>
      <c r="R54" s="297">
        <v>0</v>
      </c>
      <c r="S54" s="298">
        <f t="shared" si="0"/>
        <v>1</v>
      </c>
      <c r="T54" s="570"/>
      <c r="U54" s="580">
        <f>+U52</f>
        <v>2.2216666666666666E-2</v>
      </c>
      <c r="V54" s="618" t="s">
        <v>251</v>
      </c>
    </row>
    <row r="55" spans="1:30" s="214" customFormat="1" ht="28.5" customHeight="1" thickBot="1" x14ac:dyDescent="0.3">
      <c r="A55" s="624"/>
      <c r="B55" s="624"/>
      <c r="C55" s="634"/>
      <c r="D55" s="537"/>
      <c r="E55" s="539"/>
      <c r="F55" s="49" t="s">
        <v>29</v>
      </c>
      <c r="G55" s="299">
        <v>0.1</v>
      </c>
      <c r="H55" s="299">
        <v>0.15</v>
      </c>
      <c r="I55" s="299">
        <v>0.2</v>
      </c>
      <c r="J55" s="300"/>
      <c r="K55" s="300"/>
      <c r="L55" s="301"/>
      <c r="M55" s="301"/>
      <c r="N55" s="300"/>
      <c r="O55" s="300"/>
      <c r="P55" s="300"/>
      <c r="Q55" s="301"/>
      <c r="R55" s="302"/>
      <c r="S55" s="303">
        <f t="shared" si="0"/>
        <v>0.45</v>
      </c>
      <c r="T55" s="570"/>
      <c r="U55" s="581"/>
      <c r="V55" s="619"/>
    </row>
    <row r="56" spans="1:30" s="213" customFormat="1" ht="23.25" customHeight="1" x14ac:dyDescent="0.25">
      <c r="A56" s="624"/>
      <c r="B56" s="624"/>
      <c r="C56" s="530" t="s">
        <v>252</v>
      </c>
      <c r="D56" s="532" t="s">
        <v>209</v>
      </c>
      <c r="E56" s="641"/>
      <c r="F56" s="48" t="s">
        <v>28</v>
      </c>
      <c r="G56" s="296">
        <v>0</v>
      </c>
      <c r="H56" s="296">
        <v>0</v>
      </c>
      <c r="I56" s="296">
        <v>0</v>
      </c>
      <c r="J56" s="296">
        <v>0</v>
      </c>
      <c r="K56" s="296">
        <v>0</v>
      </c>
      <c r="L56" s="295">
        <v>0.05</v>
      </c>
      <c r="M56" s="295">
        <v>0.1</v>
      </c>
      <c r="N56" s="295">
        <v>0.14000000000000001</v>
      </c>
      <c r="O56" s="295">
        <v>0.17</v>
      </c>
      <c r="P56" s="295">
        <v>0.18</v>
      </c>
      <c r="Q56" s="295">
        <v>0.18</v>
      </c>
      <c r="R56" s="297">
        <v>0.18</v>
      </c>
      <c r="S56" s="298">
        <f t="shared" si="0"/>
        <v>1</v>
      </c>
      <c r="T56" s="570"/>
      <c r="U56" s="580">
        <f>+U54</f>
        <v>2.2216666666666666E-2</v>
      </c>
      <c r="V56" s="618" t="s">
        <v>253</v>
      </c>
    </row>
    <row r="57" spans="1:30" s="213" customFormat="1" ht="23.25" customHeight="1" thickBot="1" x14ac:dyDescent="0.3">
      <c r="A57" s="624"/>
      <c r="B57" s="624"/>
      <c r="C57" s="530"/>
      <c r="D57" s="532"/>
      <c r="E57" s="642"/>
      <c r="F57" s="49" t="s">
        <v>29</v>
      </c>
      <c r="G57" s="299">
        <v>0</v>
      </c>
      <c r="H57" s="299">
        <v>0</v>
      </c>
      <c r="I57" s="299">
        <v>0</v>
      </c>
      <c r="J57" s="300"/>
      <c r="K57" s="300"/>
      <c r="L57" s="301"/>
      <c r="M57" s="301"/>
      <c r="N57" s="300"/>
      <c r="O57" s="300"/>
      <c r="P57" s="300"/>
      <c r="Q57" s="301"/>
      <c r="R57" s="302"/>
      <c r="S57" s="303">
        <f t="shared" si="0"/>
        <v>0</v>
      </c>
      <c r="T57" s="570"/>
      <c r="U57" s="581"/>
      <c r="V57" s="619"/>
    </row>
    <row r="58" spans="1:30" s="216" customFormat="1" ht="36" customHeight="1" x14ac:dyDescent="0.25">
      <c r="A58" s="624"/>
      <c r="B58" s="624"/>
      <c r="C58" s="638" t="s">
        <v>254</v>
      </c>
      <c r="D58" s="532"/>
      <c r="E58" s="571" t="s">
        <v>209</v>
      </c>
      <c r="F58" s="48" t="s">
        <v>28</v>
      </c>
      <c r="G58" s="296">
        <v>0.33300000000000002</v>
      </c>
      <c r="H58" s="296">
        <v>0.33300000000000002</v>
      </c>
      <c r="I58" s="296">
        <v>0.33400000000000002</v>
      </c>
      <c r="J58" s="296">
        <v>0</v>
      </c>
      <c r="K58" s="296">
        <v>0</v>
      </c>
      <c r="L58" s="295">
        <v>0</v>
      </c>
      <c r="M58" s="295">
        <v>0</v>
      </c>
      <c r="N58" s="295">
        <v>0</v>
      </c>
      <c r="O58" s="295">
        <v>0</v>
      </c>
      <c r="P58" s="295">
        <v>0</v>
      </c>
      <c r="Q58" s="295">
        <v>0</v>
      </c>
      <c r="R58" s="297">
        <v>0</v>
      </c>
      <c r="S58" s="298">
        <f t="shared" si="0"/>
        <v>1</v>
      </c>
      <c r="T58" s="570"/>
      <c r="U58" s="614">
        <f>+U56</f>
        <v>2.2216666666666666E-2</v>
      </c>
      <c r="V58" s="618" t="s">
        <v>255</v>
      </c>
      <c r="W58" s="215"/>
      <c r="X58" s="215"/>
      <c r="Y58" s="215"/>
      <c r="Z58" s="215"/>
      <c r="AA58" s="215"/>
      <c r="AB58" s="215"/>
      <c r="AC58" s="215"/>
      <c r="AD58" s="215"/>
    </row>
    <row r="59" spans="1:30" s="216" customFormat="1" ht="24.75" customHeight="1" thickBot="1" x14ac:dyDescent="0.3">
      <c r="A59" s="624"/>
      <c r="B59" s="624"/>
      <c r="C59" s="639"/>
      <c r="D59" s="532"/>
      <c r="E59" s="571"/>
      <c r="F59" s="49" t="s">
        <v>29</v>
      </c>
      <c r="G59" s="299">
        <v>0.33300000000000002</v>
      </c>
      <c r="H59" s="299">
        <v>0.33300000000000002</v>
      </c>
      <c r="I59" s="299">
        <v>0.33400000000000002</v>
      </c>
      <c r="J59" s="300"/>
      <c r="K59" s="300"/>
      <c r="L59" s="301"/>
      <c r="M59" s="301"/>
      <c r="N59" s="300"/>
      <c r="O59" s="300"/>
      <c r="P59" s="300"/>
      <c r="Q59" s="301"/>
      <c r="R59" s="302"/>
      <c r="S59" s="303">
        <f t="shared" si="0"/>
        <v>1</v>
      </c>
      <c r="T59" s="570"/>
      <c r="U59" s="643"/>
      <c r="V59" s="619"/>
      <c r="W59" s="215"/>
      <c r="X59" s="215"/>
      <c r="Y59" s="215"/>
      <c r="Z59" s="215"/>
      <c r="AA59" s="215"/>
      <c r="AB59" s="215"/>
      <c r="AC59" s="215"/>
      <c r="AD59" s="215"/>
    </row>
    <row r="60" spans="1:30" s="216" customFormat="1" ht="35.25" customHeight="1" x14ac:dyDescent="0.25">
      <c r="A60" s="624"/>
      <c r="B60" s="624"/>
      <c r="C60" s="638" t="s">
        <v>256</v>
      </c>
      <c r="D60" s="605" t="s">
        <v>209</v>
      </c>
      <c r="E60" s="611"/>
      <c r="F60" s="48" t="s">
        <v>28</v>
      </c>
      <c r="G60" s="296">
        <v>0</v>
      </c>
      <c r="H60" s="296">
        <v>0.08</v>
      </c>
      <c r="I60" s="296">
        <v>0.08</v>
      </c>
      <c r="J60" s="296">
        <v>0.05</v>
      </c>
      <c r="K60" s="296">
        <v>0.05</v>
      </c>
      <c r="L60" s="295">
        <v>0.05</v>
      </c>
      <c r="M60" s="295">
        <v>0.15</v>
      </c>
      <c r="N60" s="295">
        <v>0.15</v>
      </c>
      <c r="O60" s="295">
        <v>0.14000000000000001</v>
      </c>
      <c r="P60" s="295">
        <v>0.05</v>
      </c>
      <c r="Q60" s="295">
        <v>0.05</v>
      </c>
      <c r="R60" s="297">
        <v>0.15</v>
      </c>
      <c r="S60" s="298">
        <f t="shared" si="0"/>
        <v>1</v>
      </c>
      <c r="T60" s="570"/>
      <c r="U60" s="620">
        <f>+U58</f>
        <v>2.2216666666666666E-2</v>
      </c>
      <c r="V60" s="618" t="s">
        <v>257</v>
      </c>
      <c r="W60" s="215"/>
      <c r="X60" s="215"/>
      <c r="Y60" s="215"/>
      <c r="Z60" s="215"/>
      <c r="AA60" s="215"/>
      <c r="AB60" s="215"/>
      <c r="AC60" s="215"/>
      <c r="AD60" s="215"/>
    </row>
    <row r="61" spans="1:30" s="216" customFormat="1" ht="31.5" customHeight="1" thickBot="1" x14ac:dyDescent="0.3">
      <c r="A61" s="624"/>
      <c r="B61" s="624"/>
      <c r="C61" s="639"/>
      <c r="D61" s="537"/>
      <c r="E61" s="539"/>
      <c r="F61" s="49" t="s">
        <v>29</v>
      </c>
      <c r="G61" s="299">
        <v>0</v>
      </c>
      <c r="H61" s="299">
        <v>0.08</v>
      </c>
      <c r="I61" s="299">
        <v>0.08</v>
      </c>
      <c r="J61" s="300"/>
      <c r="K61" s="300"/>
      <c r="L61" s="301"/>
      <c r="M61" s="301"/>
      <c r="N61" s="300"/>
      <c r="O61" s="300"/>
      <c r="P61" s="300"/>
      <c r="Q61" s="301"/>
      <c r="R61" s="302"/>
      <c r="S61" s="303">
        <f t="shared" si="0"/>
        <v>0.16</v>
      </c>
      <c r="T61" s="570"/>
      <c r="U61" s="621"/>
      <c r="V61" s="619"/>
      <c r="W61" s="215"/>
      <c r="X61" s="215"/>
      <c r="Y61" s="215"/>
      <c r="Z61" s="215"/>
      <c r="AA61" s="215"/>
      <c r="AB61" s="215"/>
      <c r="AC61" s="215"/>
      <c r="AD61" s="215"/>
    </row>
    <row r="62" spans="1:30" s="216" customFormat="1" ht="25.5" customHeight="1" x14ac:dyDescent="0.25">
      <c r="A62" s="624"/>
      <c r="B62" s="624"/>
      <c r="C62" s="535" t="s">
        <v>258</v>
      </c>
      <c r="D62" s="575" t="s">
        <v>209</v>
      </c>
      <c r="E62" s="622"/>
      <c r="F62" s="48" t="s">
        <v>28</v>
      </c>
      <c r="G62" s="296">
        <v>8.4000000000000005E-2</v>
      </c>
      <c r="H62" s="296">
        <v>8.4000000000000005E-2</v>
      </c>
      <c r="I62" s="296">
        <v>8.4000000000000005E-2</v>
      </c>
      <c r="J62" s="295">
        <v>8.3000000000000004E-2</v>
      </c>
      <c r="K62" s="295">
        <v>8.3000000000000004E-2</v>
      </c>
      <c r="L62" s="295">
        <v>8.3000000000000004E-2</v>
      </c>
      <c r="M62" s="295">
        <v>8.3000000000000004E-2</v>
      </c>
      <c r="N62" s="295">
        <v>8.4000000000000005E-2</v>
      </c>
      <c r="O62" s="295">
        <v>8.3000000000000004E-2</v>
      </c>
      <c r="P62" s="295">
        <v>8.3000000000000004E-2</v>
      </c>
      <c r="Q62" s="295">
        <v>8.3000000000000004E-2</v>
      </c>
      <c r="R62" s="297">
        <v>8.3000000000000004E-2</v>
      </c>
      <c r="S62" s="298">
        <f t="shared" si="0"/>
        <v>0.99999999999999978</v>
      </c>
      <c r="T62" s="570"/>
      <c r="U62" s="609">
        <f>+U58</f>
        <v>2.2216666666666666E-2</v>
      </c>
      <c r="V62" s="617" t="s">
        <v>259</v>
      </c>
      <c r="W62" s="215"/>
      <c r="X62" s="215"/>
      <c r="Y62" s="215"/>
      <c r="Z62" s="215"/>
      <c r="AA62" s="215"/>
      <c r="AB62" s="215"/>
      <c r="AC62" s="215"/>
      <c r="AD62" s="215"/>
    </row>
    <row r="63" spans="1:30" s="216" customFormat="1" ht="25.5" customHeight="1" thickBot="1" x14ac:dyDescent="0.3">
      <c r="A63" s="624"/>
      <c r="B63" s="625"/>
      <c r="C63" s="632"/>
      <c r="D63" s="575"/>
      <c r="E63" s="622"/>
      <c r="F63" s="49" t="s">
        <v>29</v>
      </c>
      <c r="G63" s="299">
        <v>8.4000000000000005E-2</v>
      </c>
      <c r="H63" s="299">
        <v>8.4000000000000005E-2</v>
      </c>
      <c r="I63" s="299">
        <v>8.4000000000000005E-2</v>
      </c>
      <c r="J63" s="311"/>
      <c r="K63" s="311"/>
      <c r="L63" s="312"/>
      <c r="M63" s="312"/>
      <c r="N63" s="311"/>
      <c r="O63" s="311"/>
      <c r="P63" s="311"/>
      <c r="Q63" s="312"/>
      <c r="R63" s="313"/>
      <c r="S63" s="303">
        <f t="shared" si="0"/>
        <v>0.252</v>
      </c>
      <c r="T63" s="570"/>
      <c r="U63" s="609"/>
      <c r="V63" s="617"/>
      <c r="W63" s="215"/>
      <c r="X63" s="215"/>
      <c r="Y63" s="215"/>
      <c r="Z63" s="215"/>
      <c r="AA63" s="215"/>
      <c r="AB63" s="215"/>
      <c r="AC63" s="215"/>
      <c r="AD63" s="215"/>
    </row>
    <row r="64" spans="1:30" s="216" customFormat="1" ht="34.5" customHeight="1" x14ac:dyDescent="0.25">
      <c r="A64" s="624"/>
      <c r="B64" s="623" t="s">
        <v>198</v>
      </c>
      <c r="C64" s="646" t="s">
        <v>260</v>
      </c>
      <c r="D64" s="536"/>
      <c r="E64" s="648" t="s">
        <v>209</v>
      </c>
      <c r="F64" s="48" t="s">
        <v>28</v>
      </c>
      <c r="G64" s="296">
        <v>0.33300000000000002</v>
      </c>
      <c r="H64" s="296">
        <v>0.33300000000000002</v>
      </c>
      <c r="I64" s="296">
        <v>0.33400000000000002</v>
      </c>
      <c r="J64" s="296">
        <v>0</v>
      </c>
      <c r="K64" s="296">
        <v>0</v>
      </c>
      <c r="L64" s="295">
        <v>0</v>
      </c>
      <c r="M64" s="295">
        <v>0</v>
      </c>
      <c r="N64" s="296">
        <v>0</v>
      </c>
      <c r="O64" s="296">
        <v>0</v>
      </c>
      <c r="P64" s="296">
        <v>0</v>
      </c>
      <c r="Q64" s="295">
        <v>0</v>
      </c>
      <c r="R64" s="297">
        <v>0</v>
      </c>
      <c r="S64" s="298">
        <f t="shared" si="0"/>
        <v>1</v>
      </c>
      <c r="T64" s="590">
        <v>0.1333</v>
      </c>
      <c r="U64" s="590">
        <v>0.01</v>
      </c>
      <c r="V64" s="584" t="s">
        <v>261</v>
      </c>
      <c r="W64" s="215"/>
      <c r="X64" s="215"/>
      <c r="Y64" s="215"/>
      <c r="Z64" s="215"/>
      <c r="AA64" s="215"/>
      <c r="AB64" s="215"/>
      <c r="AC64" s="215"/>
      <c r="AD64" s="215"/>
    </row>
    <row r="65" spans="1:33" s="216" customFormat="1" ht="42.75" customHeight="1" thickBot="1" x14ac:dyDescent="0.3">
      <c r="A65" s="624"/>
      <c r="B65" s="624"/>
      <c r="C65" s="647"/>
      <c r="D65" s="537"/>
      <c r="E65" s="649"/>
      <c r="F65" s="49" t="s">
        <v>29</v>
      </c>
      <c r="G65" s="299">
        <v>0</v>
      </c>
      <c r="H65" s="299">
        <v>0</v>
      </c>
      <c r="I65" s="299">
        <v>0</v>
      </c>
      <c r="J65" s="300"/>
      <c r="K65" s="300"/>
      <c r="L65" s="301"/>
      <c r="M65" s="301"/>
      <c r="N65" s="300"/>
      <c r="O65" s="300"/>
      <c r="P65" s="300"/>
      <c r="Q65" s="301"/>
      <c r="R65" s="302"/>
      <c r="S65" s="303">
        <f t="shared" si="0"/>
        <v>0</v>
      </c>
      <c r="T65" s="567"/>
      <c r="U65" s="591"/>
      <c r="V65" s="564"/>
      <c r="W65" s="215"/>
      <c r="X65" s="215"/>
      <c r="Y65" s="215"/>
      <c r="Z65" s="215"/>
      <c r="AA65" s="215"/>
      <c r="AB65" s="215"/>
      <c r="AC65" s="215"/>
      <c r="AD65" s="215"/>
    </row>
    <row r="66" spans="1:33" s="216" customFormat="1" ht="34.5" customHeight="1" x14ac:dyDescent="0.25">
      <c r="A66" s="624"/>
      <c r="B66" s="624"/>
      <c r="C66" s="635" t="s">
        <v>262</v>
      </c>
      <c r="D66" s="605"/>
      <c r="E66" s="652" t="s">
        <v>209</v>
      </c>
      <c r="F66" s="48" t="s">
        <v>28</v>
      </c>
      <c r="G66" s="296">
        <v>0.3</v>
      </c>
      <c r="H66" s="296">
        <v>0.3</v>
      </c>
      <c r="I66" s="296">
        <v>0.3</v>
      </c>
      <c r="J66" s="296">
        <v>0.1</v>
      </c>
      <c r="K66" s="296">
        <v>0</v>
      </c>
      <c r="L66" s="295">
        <v>0</v>
      </c>
      <c r="M66" s="295">
        <v>0</v>
      </c>
      <c r="N66" s="296">
        <v>0</v>
      </c>
      <c r="O66" s="296">
        <v>0</v>
      </c>
      <c r="P66" s="296">
        <v>0</v>
      </c>
      <c r="Q66" s="295">
        <v>0</v>
      </c>
      <c r="R66" s="297">
        <v>0</v>
      </c>
      <c r="S66" s="298">
        <f t="shared" si="0"/>
        <v>0.99999999999999989</v>
      </c>
      <c r="T66" s="567"/>
      <c r="U66" s="640">
        <v>2.666E-2</v>
      </c>
      <c r="V66" s="584" t="s">
        <v>263</v>
      </c>
      <c r="W66" s="215"/>
      <c r="X66" s="215"/>
      <c r="Y66" s="215"/>
      <c r="Z66" s="215"/>
      <c r="AA66" s="215"/>
      <c r="AB66" s="215"/>
      <c r="AC66" s="215"/>
    </row>
    <row r="67" spans="1:33" s="216" customFormat="1" ht="34.5" customHeight="1" thickBot="1" x14ac:dyDescent="0.3">
      <c r="A67" s="624"/>
      <c r="B67" s="624"/>
      <c r="C67" s="634"/>
      <c r="D67" s="575"/>
      <c r="E67" s="653"/>
      <c r="F67" s="49" t="s">
        <v>29</v>
      </c>
      <c r="G67" s="299">
        <v>7.0000000000000001E-3</v>
      </c>
      <c r="H67" s="299">
        <v>0</v>
      </c>
      <c r="I67" s="299">
        <v>0</v>
      </c>
      <c r="J67" s="300"/>
      <c r="K67" s="300"/>
      <c r="L67" s="301"/>
      <c r="M67" s="301"/>
      <c r="N67" s="300"/>
      <c r="O67" s="300"/>
      <c r="P67" s="300"/>
      <c r="Q67" s="301"/>
      <c r="R67" s="302"/>
      <c r="S67" s="310">
        <f t="shared" si="0"/>
        <v>7.0000000000000001E-3</v>
      </c>
      <c r="T67" s="567"/>
      <c r="U67" s="613"/>
      <c r="V67" s="564"/>
      <c r="W67" s="215"/>
      <c r="X67" s="215"/>
      <c r="Y67" s="215"/>
      <c r="Z67" s="215"/>
      <c r="AA67" s="215"/>
      <c r="AB67" s="215"/>
      <c r="AC67" s="215"/>
    </row>
    <row r="68" spans="1:33" s="213" customFormat="1" ht="24.75" customHeight="1" x14ac:dyDescent="0.25">
      <c r="A68" s="624"/>
      <c r="B68" s="624"/>
      <c r="C68" s="633" t="s">
        <v>264</v>
      </c>
      <c r="D68" s="605"/>
      <c r="E68" s="650" t="s">
        <v>209</v>
      </c>
      <c r="F68" s="48" t="s">
        <v>28</v>
      </c>
      <c r="G68" s="296">
        <v>0.2</v>
      </c>
      <c r="H68" s="296">
        <v>0.2</v>
      </c>
      <c r="I68" s="296">
        <v>0.6</v>
      </c>
      <c r="J68" s="296">
        <v>0</v>
      </c>
      <c r="K68" s="296">
        <v>0</v>
      </c>
      <c r="L68" s="295">
        <v>0</v>
      </c>
      <c r="M68" s="295">
        <v>0</v>
      </c>
      <c r="N68" s="296">
        <v>0</v>
      </c>
      <c r="O68" s="296">
        <v>0</v>
      </c>
      <c r="P68" s="296">
        <v>0</v>
      </c>
      <c r="Q68" s="295">
        <v>0</v>
      </c>
      <c r="R68" s="297">
        <v>0</v>
      </c>
      <c r="S68" s="298">
        <f t="shared" si="0"/>
        <v>1</v>
      </c>
      <c r="T68" s="567"/>
      <c r="U68" s="590">
        <v>1.67E-2</v>
      </c>
      <c r="V68" s="568" t="s">
        <v>265</v>
      </c>
    </row>
    <row r="69" spans="1:33" s="213" customFormat="1" ht="24.75" customHeight="1" thickBot="1" x14ac:dyDescent="0.3">
      <c r="A69" s="624"/>
      <c r="B69" s="624"/>
      <c r="C69" s="634"/>
      <c r="D69" s="537"/>
      <c r="E69" s="649"/>
      <c r="F69" s="49" t="s">
        <v>29</v>
      </c>
      <c r="G69" s="299">
        <v>0.1</v>
      </c>
      <c r="H69" s="299">
        <v>0.2</v>
      </c>
      <c r="I69" s="299">
        <v>0.5</v>
      </c>
      <c r="J69" s="300"/>
      <c r="K69" s="300"/>
      <c r="L69" s="301"/>
      <c r="M69" s="301"/>
      <c r="N69" s="300"/>
      <c r="O69" s="300"/>
      <c r="P69" s="300"/>
      <c r="Q69" s="301"/>
      <c r="R69" s="302"/>
      <c r="S69" s="303">
        <f t="shared" si="0"/>
        <v>0.8</v>
      </c>
      <c r="T69" s="567"/>
      <c r="U69" s="566"/>
      <c r="V69" s="564"/>
    </row>
    <row r="70" spans="1:33" s="213" customFormat="1" ht="31.5" customHeight="1" x14ac:dyDescent="0.15">
      <c r="A70" s="624"/>
      <c r="B70" s="624"/>
      <c r="C70" s="635" t="s">
        <v>266</v>
      </c>
      <c r="D70" s="605" t="s">
        <v>209</v>
      </c>
      <c r="E70" s="217"/>
      <c r="F70" s="48" t="s">
        <v>28</v>
      </c>
      <c r="G70" s="296">
        <v>0.25</v>
      </c>
      <c r="H70" s="296">
        <v>0.25</v>
      </c>
      <c r="I70" s="296">
        <v>0.25</v>
      </c>
      <c r="J70" s="296">
        <v>0.25</v>
      </c>
      <c r="K70" s="296">
        <v>0</v>
      </c>
      <c r="L70" s="295">
        <v>0</v>
      </c>
      <c r="M70" s="295">
        <v>0</v>
      </c>
      <c r="N70" s="296">
        <v>0</v>
      </c>
      <c r="O70" s="296">
        <v>0</v>
      </c>
      <c r="P70" s="296">
        <v>0</v>
      </c>
      <c r="Q70" s="295">
        <v>0</v>
      </c>
      <c r="R70" s="297">
        <v>0</v>
      </c>
      <c r="S70" s="298">
        <f t="shared" si="0"/>
        <v>1</v>
      </c>
      <c r="T70" s="567"/>
      <c r="U70" s="597">
        <v>2.666E-2</v>
      </c>
      <c r="V70" s="573" t="s">
        <v>267</v>
      </c>
    </row>
    <row r="71" spans="1:33" s="213" customFormat="1" ht="31.5" customHeight="1" thickBot="1" x14ac:dyDescent="0.2">
      <c r="A71" s="624"/>
      <c r="B71" s="624"/>
      <c r="C71" s="634"/>
      <c r="D71" s="575"/>
      <c r="E71" s="218"/>
      <c r="F71" s="49" t="s">
        <v>29</v>
      </c>
      <c r="G71" s="299">
        <v>0.1</v>
      </c>
      <c r="H71" s="299">
        <v>0.25</v>
      </c>
      <c r="I71" s="299">
        <v>0.25</v>
      </c>
      <c r="J71" s="300"/>
      <c r="K71" s="300"/>
      <c r="L71" s="301"/>
      <c r="M71" s="301"/>
      <c r="N71" s="300"/>
      <c r="O71" s="300"/>
      <c r="P71" s="300"/>
      <c r="Q71" s="301"/>
      <c r="R71" s="302"/>
      <c r="S71" s="310">
        <f t="shared" si="0"/>
        <v>0.6</v>
      </c>
      <c r="T71" s="567"/>
      <c r="U71" s="598"/>
      <c r="V71" s="574"/>
    </row>
    <row r="72" spans="1:33" s="213" customFormat="1" ht="27.75" customHeight="1" x14ac:dyDescent="0.25">
      <c r="A72" s="624"/>
      <c r="B72" s="624"/>
      <c r="C72" s="636" t="s">
        <v>268</v>
      </c>
      <c r="D72" s="605" t="s">
        <v>209</v>
      </c>
      <c r="E72" s="611"/>
      <c r="F72" s="48" t="s">
        <v>28</v>
      </c>
      <c r="G72" s="296">
        <v>0</v>
      </c>
      <c r="H72" s="296">
        <v>0</v>
      </c>
      <c r="I72" s="296">
        <v>0</v>
      </c>
      <c r="J72" s="296">
        <v>0</v>
      </c>
      <c r="K72" s="296">
        <v>0.25</v>
      </c>
      <c r="L72" s="295">
        <v>0.25</v>
      </c>
      <c r="M72" s="295">
        <v>0.25</v>
      </c>
      <c r="N72" s="296">
        <v>0.25</v>
      </c>
      <c r="O72" s="296">
        <v>0</v>
      </c>
      <c r="P72" s="296">
        <v>0</v>
      </c>
      <c r="Q72" s="295">
        <v>0</v>
      </c>
      <c r="R72" s="297">
        <v>0</v>
      </c>
      <c r="S72" s="298">
        <f t="shared" si="0"/>
        <v>1</v>
      </c>
      <c r="T72" s="567"/>
      <c r="U72" s="599">
        <v>2.666E-2</v>
      </c>
      <c r="V72" s="573" t="s">
        <v>269</v>
      </c>
    </row>
    <row r="73" spans="1:33" s="213" customFormat="1" ht="27.75" customHeight="1" thickBot="1" x14ac:dyDescent="0.3">
      <c r="A73" s="624"/>
      <c r="B73" s="624"/>
      <c r="C73" s="635"/>
      <c r="D73" s="575"/>
      <c r="E73" s="576"/>
      <c r="F73" s="49" t="s">
        <v>29</v>
      </c>
      <c r="G73" s="299">
        <v>0</v>
      </c>
      <c r="H73" s="299">
        <v>0</v>
      </c>
      <c r="I73" s="307">
        <v>0</v>
      </c>
      <c r="J73" s="300"/>
      <c r="K73" s="300"/>
      <c r="L73" s="301"/>
      <c r="M73" s="301"/>
      <c r="N73" s="300"/>
      <c r="O73" s="300"/>
      <c r="P73" s="300"/>
      <c r="Q73" s="301"/>
      <c r="R73" s="302"/>
      <c r="S73" s="310">
        <f t="shared" si="0"/>
        <v>0</v>
      </c>
      <c r="T73" s="567"/>
      <c r="U73" s="598"/>
      <c r="V73" s="574"/>
    </row>
    <row r="74" spans="1:33" s="214" customFormat="1" ht="45" customHeight="1" x14ac:dyDescent="0.25">
      <c r="A74" s="624"/>
      <c r="B74" s="624"/>
      <c r="C74" s="636" t="s">
        <v>270</v>
      </c>
      <c r="D74" s="605" t="s">
        <v>209</v>
      </c>
      <c r="E74" s="611"/>
      <c r="F74" s="48" t="s">
        <v>28</v>
      </c>
      <c r="G74" s="296">
        <v>0</v>
      </c>
      <c r="H74" s="296">
        <v>0</v>
      </c>
      <c r="I74" s="296">
        <v>0</v>
      </c>
      <c r="J74" s="296">
        <v>0</v>
      </c>
      <c r="K74" s="296">
        <v>0</v>
      </c>
      <c r="L74" s="295">
        <v>0</v>
      </c>
      <c r="M74" s="295">
        <v>0</v>
      </c>
      <c r="N74" s="296">
        <v>0</v>
      </c>
      <c r="O74" s="296">
        <v>0.25</v>
      </c>
      <c r="P74" s="296">
        <v>0.25</v>
      </c>
      <c r="Q74" s="295">
        <v>0.25</v>
      </c>
      <c r="R74" s="297">
        <v>0.25</v>
      </c>
      <c r="S74" s="298">
        <f t="shared" si="0"/>
        <v>1</v>
      </c>
      <c r="T74" s="567"/>
      <c r="U74" s="599">
        <v>2.666E-2</v>
      </c>
      <c r="V74" s="573" t="s">
        <v>271</v>
      </c>
    </row>
    <row r="75" spans="1:33" s="214" customFormat="1" ht="45" customHeight="1" thickBot="1" x14ac:dyDescent="0.3">
      <c r="A75" s="625"/>
      <c r="B75" s="625"/>
      <c r="C75" s="637"/>
      <c r="D75" s="606"/>
      <c r="E75" s="651"/>
      <c r="F75" s="49" t="s">
        <v>29</v>
      </c>
      <c r="G75" s="299">
        <v>0</v>
      </c>
      <c r="H75" s="299">
        <v>0</v>
      </c>
      <c r="I75" s="307">
        <v>0</v>
      </c>
      <c r="J75" s="300"/>
      <c r="K75" s="300"/>
      <c r="L75" s="301"/>
      <c r="M75" s="301"/>
      <c r="N75" s="300"/>
      <c r="O75" s="300"/>
      <c r="P75" s="300"/>
      <c r="Q75" s="301"/>
      <c r="R75" s="302"/>
      <c r="S75" s="303">
        <f t="shared" si="0"/>
        <v>0</v>
      </c>
      <c r="T75" s="591"/>
      <c r="U75" s="600"/>
      <c r="V75" s="587"/>
    </row>
    <row r="76" spans="1:33" s="213" customFormat="1" ht="23.25" customHeight="1" x14ac:dyDescent="0.25">
      <c r="A76" s="626" t="s">
        <v>202</v>
      </c>
      <c r="B76" s="623" t="s">
        <v>203</v>
      </c>
      <c r="C76" s="636" t="s">
        <v>272</v>
      </c>
      <c r="D76" s="605" t="s">
        <v>209</v>
      </c>
      <c r="E76" s="589"/>
      <c r="F76" s="48" t="s">
        <v>28</v>
      </c>
      <c r="G76" s="314">
        <v>8.3400000000000002E-2</v>
      </c>
      <c r="H76" s="314">
        <v>8.3400000000000002E-2</v>
      </c>
      <c r="I76" s="314">
        <v>8.3400000000000002E-2</v>
      </c>
      <c r="J76" s="314">
        <v>8.3400000000000002E-2</v>
      </c>
      <c r="K76" s="314">
        <v>8.3400000000000002E-2</v>
      </c>
      <c r="L76" s="315">
        <v>8.3400000000000002E-2</v>
      </c>
      <c r="M76" s="315">
        <v>8.3400000000000002E-2</v>
      </c>
      <c r="N76" s="314">
        <v>8.3400000000000002E-2</v>
      </c>
      <c r="O76" s="314">
        <v>8.3400000000000002E-2</v>
      </c>
      <c r="P76" s="314">
        <v>8.3400000000000002E-2</v>
      </c>
      <c r="Q76" s="315">
        <v>8.3400000000000002E-2</v>
      </c>
      <c r="R76" s="316">
        <v>8.2600000000000007E-2</v>
      </c>
      <c r="S76" s="298">
        <f>SUM(G76:R76)</f>
        <v>1.0000000000000002</v>
      </c>
      <c r="T76" s="644">
        <v>0.01</v>
      </c>
      <c r="U76" s="601">
        <v>0.01</v>
      </c>
      <c r="V76" s="595" t="s">
        <v>346</v>
      </c>
    </row>
    <row r="77" spans="1:33" s="213" customFormat="1" ht="23.25" customHeight="1" thickBot="1" x14ac:dyDescent="0.3">
      <c r="A77" s="628"/>
      <c r="B77" s="625"/>
      <c r="C77" s="637"/>
      <c r="D77" s="606"/>
      <c r="E77" s="572"/>
      <c r="F77" s="49" t="s">
        <v>29</v>
      </c>
      <c r="G77" s="317">
        <v>0</v>
      </c>
      <c r="H77" s="317">
        <v>0</v>
      </c>
      <c r="I77" s="307">
        <v>0</v>
      </c>
      <c r="J77" s="300"/>
      <c r="K77" s="300"/>
      <c r="L77" s="318"/>
      <c r="M77" s="318"/>
      <c r="N77" s="300"/>
      <c r="O77" s="300"/>
      <c r="P77" s="300"/>
      <c r="Q77" s="318"/>
      <c r="R77" s="319"/>
      <c r="S77" s="303">
        <f>SUM(G77:I77)</f>
        <v>0</v>
      </c>
      <c r="T77" s="645"/>
      <c r="U77" s="602"/>
      <c r="V77" s="596"/>
    </row>
    <row r="78" spans="1:33" s="13" customFormat="1" ht="18.75" customHeight="1" thickBot="1" x14ac:dyDescent="0.3">
      <c r="A78" s="603" t="s">
        <v>30</v>
      </c>
      <c r="B78" s="550"/>
      <c r="C78" s="550"/>
      <c r="D78" s="550"/>
      <c r="E78" s="550"/>
      <c r="F78" s="550"/>
      <c r="G78" s="550"/>
      <c r="H78" s="550"/>
      <c r="I78" s="550"/>
      <c r="J78" s="550"/>
      <c r="K78" s="550"/>
      <c r="L78" s="550"/>
      <c r="M78" s="550"/>
      <c r="N78" s="550"/>
      <c r="O78" s="550"/>
      <c r="P78" s="550"/>
      <c r="Q78" s="550"/>
      <c r="R78" s="550"/>
      <c r="S78" s="550"/>
      <c r="T78" s="289">
        <f>SUM(T8:T77)</f>
        <v>0.99983333333333324</v>
      </c>
      <c r="U78" s="289">
        <f>SUM(U8:U77)</f>
        <v>0.99987333333333372</v>
      </c>
      <c r="V78" s="50"/>
      <c r="W78" s="12"/>
      <c r="X78" s="12"/>
      <c r="Y78" s="12"/>
      <c r="Z78" s="12"/>
      <c r="AA78" s="12"/>
      <c r="AB78" s="12"/>
      <c r="AC78" s="12"/>
      <c r="AD78" s="12"/>
      <c r="AE78" s="12"/>
      <c r="AF78" s="12"/>
      <c r="AG78" s="12"/>
    </row>
    <row r="79" spans="1:33" x14ac:dyDescent="0.25">
      <c r="A79" s="11"/>
      <c r="B79" s="11"/>
      <c r="C79" s="17"/>
      <c r="D79" s="11"/>
      <c r="E79" s="11"/>
      <c r="F79" s="11"/>
      <c r="G79" s="11"/>
      <c r="H79" s="11"/>
      <c r="I79" s="11"/>
      <c r="J79" s="11"/>
      <c r="K79" s="11"/>
      <c r="L79" s="11"/>
      <c r="M79" s="11"/>
      <c r="N79" s="14"/>
      <c r="O79" s="14"/>
      <c r="P79" s="14"/>
      <c r="Q79" s="14"/>
      <c r="R79" s="14"/>
      <c r="S79" s="14"/>
      <c r="T79" s="14"/>
      <c r="U79" s="14"/>
    </row>
    <row r="80" spans="1:33" x14ac:dyDescent="0.25">
      <c r="A80" s="11"/>
      <c r="B80" s="11"/>
      <c r="C80" s="17"/>
      <c r="D80" s="11"/>
      <c r="E80" s="11"/>
      <c r="F80" s="11"/>
      <c r="G80" s="11"/>
      <c r="H80" s="11"/>
      <c r="I80" s="11"/>
      <c r="J80" s="11"/>
      <c r="K80" s="11"/>
      <c r="L80" s="11"/>
      <c r="M80" s="11"/>
      <c r="N80" s="14"/>
      <c r="O80" s="14"/>
      <c r="P80" s="14"/>
      <c r="Q80" s="14"/>
      <c r="R80" s="14"/>
      <c r="S80" s="14"/>
      <c r="T80" s="14"/>
      <c r="U80" s="14"/>
    </row>
    <row r="81" spans="1:21" ht="15" x14ac:dyDescent="0.25">
      <c r="A81" s="58" t="s">
        <v>130</v>
      </c>
      <c r="B81" s="4"/>
      <c r="C81" s="4"/>
      <c r="D81" s="4"/>
      <c r="E81" s="4"/>
      <c r="F81" s="4"/>
      <c r="G81" s="4"/>
      <c r="H81" s="21"/>
      <c r="I81" s="11"/>
      <c r="J81" s="11"/>
      <c r="K81" s="11"/>
      <c r="L81" s="11"/>
      <c r="M81" s="11"/>
      <c r="N81" s="14"/>
      <c r="O81" s="14"/>
      <c r="P81" s="14"/>
      <c r="Q81" s="14"/>
      <c r="R81" s="14"/>
      <c r="S81" s="14"/>
      <c r="T81" s="14"/>
      <c r="U81" s="14"/>
    </row>
    <row r="82" spans="1:21" ht="15" customHeight="1" x14ac:dyDescent="0.25">
      <c r="A82" s="60" t="s">
        <v>131</v>
      </c>
      <c r="B82" s="416" t="s">
        <v>132</v>
      </c>
      <c r="C82" s="416"/>
      <c r="D82" s="416"/>
      <c r="E82" s="416"/>
      <c r="F82" s="416"/>
      <c r="G82" s="416"/>
      <c r="H82" s="416"/>
      <c r="I82" s="418" t="s">
        <v>133</v>
      </c>
      <c r="J82" s="418"/>
      <c r="K82" s="418"/>
      <c r="L82" s="418"/>
      <c r="M82" s="418"/>
      <c r="N82" s="418"/>
      <c r="O82" s="418"/>
      <c r="P82" s="14"/>
      <c r="Q82" s="14"/>
      <c r="R82" s="14"/>
      <c r="S82" s="14"/>
      <c r="T82" s="14"/>
      <c r="U82" s="14"/>
    </row>
    <row r="83" spans="1:21" ht="33.75" customHeight="1" x14ac:dyDescent="0.25">
      <c r="A83" s="59">
        <v>11</v>
      </c>
      <c r="B83" s="419" t="s">
        <v>134</v>
      </c>
      <c r="C83" s="419"/>
      <c r="D83" s="419"/>
      <c r="E83" s="419"/>
      <c r="F83" s="419"/>
      <c r="G83" s="419"/>
      <c r="H83" s="419"/>
      <c r="I83" s="419" t="s">
        <v>136</v>
      </c>
      <c r="J83" s="419"/>
      <c r="K83" s="419"/>
      <c r="L83" s="419"/>
      <c r="M83" s="419"/>
      <c r="N83" s="419"/>
      <c r="O83" s="419"/>
      <c r="P83" s="14"/>
      <c r="Q83" s="14"/>
      <c r="R83" s="14"/>
      <c r="S83" s="14"/>
      <c r="T83" s="14"/>
      <c r="U83" s="14"/>
    </row>
    <row r="84" spans="1:21" x14ac:dyDescent="0.25">
      <c r="A84" s="11"/>
      <c r="B84" s="11"/>
      <c r="C84" s="17"/>
      <c r="D84" s="11"/>
      <c r="E84" s="11"/>
      <c r="F84" s="11"/>
      <c r="G84" s="11"/>
      <c r="H84" s="11"/>
      <c r="I84" s="11"/>
      <c r="J84" s="11"/>
      <c r="K84" s="11"/>
      <c r="L84" s="11"/>
      <c r="M84" s="11"/>
      <c r="N84" s="14"/>
      <c r="O84" s="14"/>
      <c r="P84" s="14"/>
      <c r="Q84" s="14"/>
      <c r="R84" s="14"/>
      <c r="S84" s="14"/>
      <c r="T84" s="14"/>
      <c r="U84" s="14"/>
    </row>
    <row r="85" spans="1:21" x14ac:dyDescent="0.25">
      <c r="A85" s="11"/>
      <c r="B85" s="11"/>
      <c r="C85" s="17"/>
      <c r="D85" s="11"/>
      <c r="E85" s="11"/>
      <c r="F85" s="11"/>
      <c r="G85" s="11"/>
      <c r="H85" s="11"/>
      <c r="I85" s="11"/>
      <c r="J85" s="11"/>
      <c r="K85" s="11"/>
      <c r="L85" s="11"/>
      <c r="M85" s="11"/>
      <c r="N85" s="14"/>
      <c r="O85" s="14"/>
      <c r="P85" s="14"/>
      <c r="Q85" s="14"/>
      <c r="R85" s="14"/>
      <c r="S85" s="14"/>
      <c r="T85" s="14"/>
      <c r="U85" s="14"/>
    </row>
    <row r="86" spans="1:21" x14ac:dyDescent="0.25">
      <c r="A86" s="11"/>
      <c r="B86" s="11"/>
      <c r="C86" s="17"/>
      <c r="D86" s="11"/>
      <c r="E86" s="11"/>
      <c r="F86" s="11"/>
      <c r="G86" s="11"/>
      <c r="H86" s="11"/>
      <c r="I86" s="11"/>
      <c r="J86" s="11"/>
      <c r="K86" s="11"/>
      <c r="L86" s="11"/>
      <c r="M86" s="11"/>
      <c r="N86" s="14"/>
      <c r="O86" s="14"/>
      <c r="P86" s="14"/>
      <c r="Q86" s="14"/>
      <c r="R86" s="14"/>
      <c r="S86" s="14"/>
      <c r="T86" s="14"/>
      <c r="U86" s="14"/>
    </row>
    <row r="87" spans="1:21" x14ac:dyDescent="0.25">
      <c r="A87" s="11"/>
      <c r="B87" s="11"/>
      <c r="C87" s="17"/>
      <c r="D87" s="11"/>
      <c r="E87" s="11"/>
      <c r="F87" s="11"/>
      <c r="G87" s="11"/>
      <c r="H87" s="11"/>
      <c r="I87" s="11"/>
      <c r="J87" s="11"/>
      <c r="K87" s="11"/>
      <c r="L87" s="11"/>
      <c r="M87" s="11"/>
      <c r="N87" s="14"/>
      <c r="O87" s="14"/>
      <c r="P87" s="14"/>
      <c r="Q87" s="14"/>
      <c r="R87" s="14"/>
      <c r="S87" s="14"/>
      <c r="T87" s="14"/>
      <c r="U87" s="14"/>
    </row>
    <row r="88" spans="1:21" x14ac:dyDescent="0.25">
      <c r="A88" s="11"/>
      <c r="B88" s="11"/>
      <c r="C88" s="17"/>
      <c r="D88" s="11"/>
      <c r="E88" s="11"/>
      <c r="F88" s="11"/>
      <c r="G88" s="11"/>
      <c r="H88" s="11"/>
      <c r="I88" s="11"/>
      <c r="J88" s="11"/>
      <c r="K88" s="11"/>
      <c r="L88" s="11"/>
      <c r="M88" s="11"/>
      <c r="N88" s="14"/>
      <c r="O88" s="14"/>
      <c r="P88" s="14"/>
      <c r="Q88" s="14"/>
      <c r="R88" s="14"/>
      <c r="S88" s="14"/>
      <c r="T88" s="14"/>
      <c r="U88" s="14"/>
    </row>
    <row r="89" spans="1:21" x14ac:dyDescent="0.25">
      <c r="A89" s="11"/>
      <c r="B89" s="11"/>
      <c r="C89" s="17"/>
      <c r="D89" s="11"/>
      <c r="E89" s="11"/>
      <c r="F89" s="11"/>
      <c r="G89" s="11"/>
      <c r="H89" s="11"/>
      <c r="I89" s="11"/>
      <c r="J89" s="11"/>
      <c r="K89" s="11"/>
      <c r="L89" s="11"/>
      <c r="M89" s="11"/>
      <c r="N89" s="14"/>
      <c r="O89" s="14"/>
      <c r="P89" s="14"/>
      <c r="Q89" s="14"/>
      <c r="R89" s="14"/>
      <c r="S89" s="14"/>
      <c r="T89" s="14"/>
      <c r="U89" s="14"/>
    </row>
    <row r="90" spans="1:21" x14ac:dyDescent="0.25">
      <c r="A90" s="11"/>
      <c r="B90" s="11"/>
      <c r="C90" s="17"/>
      <c r="D90" s="11"/>
      <c r="E90" s="11"/>
      <c r="F90" s="11"/>
      <c r="G90" s="11"/>
      <c r="H90" s="11"/>
      <c r="I90" s="11"/>
      <c r="J90" s="11"/>
      <c r="K90" s="11"/>
      <c r="L90" s="11"/>
      <c r="M90" s="11"/>
      <c r="N90" s="14"/>
      <c r="O90" s="14"/>
      <c r="P90" s="14"/>
      <c r="Q90" s="14"/>
      <c r="R90" s="14"/>
      <c r="S90" s="14"/>
      <c r="T90" s="14"/>
      <c r="U90" s="14"/>
    </row>
    <row r="91" spans="1:21" x14ac:dyDescent="0.25">
      <c r="A91" s="11"/>
      <c r="B91" s="11"/>
      <c r="C91" s="17"/>
      <c r="D91" s="11"/>
      <c r="E91" s="11"/>
      <c r="F91" s="11"/>
      <c r="G91" s="11"/>
      <c r="H91" s="11"/>
      <c r="I91" s="11"/>
      <c r="J91" s="11"/>
      <c r="K91" s="11"/>
      <c r="L91" s="11"/>
      <c r="M91" s="11"/>
      <c r="N91" s="14"/>
      <c r="O91" s="14"/>
      <c r="P91" s="14"/>
      <c r="Q91" s="14"/>
      <c r="R91" s="14"/>
      <c r="S91" s="14"/>
      <c r="T91" s="14"/>
      <c r="U91" s="14"/>
    </row>
    <row r="92" spans="1:21" x14ac:dyDescent="0.25">
      <c r="A92" s="11"/>
      <c r="B92" s="11"/>
      <c r="C92" s="17"/>
      <c r="D92" s="11"/>
      <c r="E92" s="11"/>
      <c r="F92" s="11"/>
      <c r="G92" s="11"/>
      <c r="H92" s="11"/>
      <c r="I92" s="11"/>
      <c r="J92" s="11"/>
      <c r="K92" s="11"/>
      <c r="L92" s="11"/>
      <c r="M92" s="11"/>
      <c r="N92" s="14"/>
      <c r="O92" s="14"/>
      <c r="P92" s="14"/>
      <c r="Q92" s="14"/>
      <c r="R92" s="14"/>
      <c r="S92" s="14"/>
      <c r="T92" s="14"/>
      <c r="U92" s="14"/>
    </row>
    <row r="93" spans="1:21" x14ac:dyDescent="0.25">
      <c r="A93" s="11"/>
      <c r="B93" s="11"/>
      <c r="C93" s="17"/>
      <c r="D93" s="11"/>
      <c r="E93" s="11"/>
      <c r="F93" s="11"/>
      <c r="G93" s="11"/>
      <c r="H93" s="11"/>
      <c r="I93" s="11"/>
      <c r="J93" s="11"/>
      <c r="K93" s="11"/>
      <c r="L93" s="11"/>
      <c r="M93" s="11"/>
      <c r="N93" s="14"/>
      <c r="O93" s="14"/>
      <c r="P93" s="14"/>
      <c r="Q93" s="14"/>
      <c r="R93" s="14"/>
      <c r="S93" s="14"/>
      <c r="T93" s="14"/>
      <c r="U93" s="14"/>
    </row>
    <row r="94" spans="1:21" x14ac:dyDescent="0.25">
      <c r="A94" s="11"/>
      <c r="B94" s="11"/>
      <c r="C94" s="17"/>
      <c r="D94" s="11"/>
      <c r="E94" s="11"/>
      <c r="F94" s="11"/>
      <c r="G94" s="11"/>
      <c r="H94" s="11"/>
      <c r="I94" s="11"/>
      <c r="J94" s="11"/>
      <c r="K94" s="11"/>
      <c r="L94" s="11"/>
      <c r="M94" s="11"/>
      <c r="N94" s="14"/>
      <c r="O94" s="14"/>
      <c r="P94" s="14"/>
      <c r="Q94" s="14"/>
      <c r="R94" s="14"/>
      <c r="S94" s="14"/>
      <c r="T94" s="14"/>
      <c r="U94" s="14"/>
    </row>
    <row r="95" spans="1:21" x14ac:dyDescent="0.25">
      <c r="A95" s="11"/>
      <c r="B95" s="11"/>
      <c r="C95" s="17"/>
      <c r="D95" s="11"/>
      <c r="E95" s="11"/>
      <c r="F95" s="11"/>
      <c r="G95" s="11"/>
      <c r="H95" s="11"/>
      <c r="I95" s="11"/>
      <c r="J95" s="11"/>
      <c r="K95" s="11"/>
      <c r="L95" s="11"/>
      <c r="M95" s="11"/>
      <c r="N95" s="14"/>
      <c r="O95" s="14"/>
      <c r="P95" s="14"/>
      <c r="Q95" s="14"/>
      <c r="R95" s="14"/>
      <c r="S95" s="14"/>
      <c r="T95" s="14"/>
      <c r="U95" s="14"/>
    </row>
    <row r="96" spans="1:21" x14ac:dyDescent="0.25">
      <c r="A96" s="11"/>
      <c r="B96" s="11"/>
      <c r="C96" s="17"/>
      <c r="D96" s="11"/>
      <c r="E96" s="11"/>
      <c r="F96" s="11"/>
      <c r="G96" s="11"/>
      <c r="H96" s="11"/>
      <c r="I96" s="11"/>
      <c r="J96" s="11"/>
      <c r="K96" s="11"/>
      <c r="L96" s="11"/>
      <c r="M96" s="11"/>
      <c r="N96" s="14"/>
      <c r="O96" s="14"/>
      <c r="P96" s="14"/>
      <c r="Q96" s="14"/>
      <c r="R96" s="14"/>
      <c r="S96" s="14"/>
      <c r="T96" s="14"/>
      <c r="U96" s="14"/>
    </row>
    <row r="97" spans="1:21" x14ac:dyDescent="0.25">
      <c r="A97" s="11"/>
      <c r="B97" s="11"/>
      <c r="C97" s="17"/>
      <c r="D97" s="11"/>
      <c r="E97" s="11"/>
      <c r="F97" s="11"/>
      <c r="G97" s="11"/>
      <c r="H97" s="11"/>
      <c r="I97" s="11"/>
      <c r="J97" s="11"/>
      <c r="K97" s="11"/>
      <c r="L97" s="11"/>
      <c r="M97" s="11"/>
      <c r="N97" s="14"/>
      <c r="O97" s="14"/>
      <c r="P97" s="14"/>
      <c r="Q97" s="14"/>
      <c r="R97" s="14"/>
      <c r="S97" s="14"/>
      <c r="T97" s="14"/>
      <c r="U97" s="14"/>
    </row>
    <row r="98" spans="1:21" x14ac:dyDescent="0.25">
      <c r="A98" s="11"/>
      <c r="B98" s="11"/>
      <c r="C98" s="17"/>
      <c r="D98" s="11"/>
      <c r="E98" s="11"/>
      <c r="F98" s="11"/>
      <c r="G98" s="11"/>
      <c r="H98" s="11"/>
      <c r="I98" s="11"/>
      <c r="J98" s="11"/>
      <c r="K98" s="11"/>
      <c r="L98" s="11"/>
      <c r="M98" s="11"/>
      <c r="N98" s="14"/>
      <c r="O98" s="14"/>
      <c r="P98" s="14"/>
      <c r="Q98" s="14"/>
      <c r="R98" s="14"/>
      <c r="S98" s="14"/>
      <c r="T98" s="14"/>
      <c r="U98" s="14"/>
    </row>
    <row r="99" spans="1:21" x14ac:dyDescent="0.25">
      <c r="A99" s="11"/>
      <c r="B99" s="11"/>
      <c r="C99" s="17"/>
      <c r="D99" s="11"/>
      <c r="E99" s="11"/>
      <c r="F99" s="11"/>
      <c r="G99" s="11"/>
      <c r="H99" s="11"/>
      <c r="I99" s="11"/>
      <c r="J99" s="11"/>
      <c r="K99" s="11"/>
      <c r="L99" s="11"/>
      <c r="M99" s="11"/>
      <c r="N99" s="14"/>
      <c r="O99" s="14"/>
      <c r="P99" s="14"/>
      <c r="Q99" s="14"/>
      <c r="R99" s="14"/>
      <c r="S99" s="14"/>
      <c r="T99" s="14"/>
      <c r="U99" s="14"/>
    </row>
    <row r="100" spans="1:21" x14ac:dyDescent="0.25">
      <c r="A100" s="11"/>
      <c r="B100" s="11"/>
      <c r="C100" s="17"/>
      <c r="D100" s="11"/>
      <c r="E100" s="11"/>
      <c r="F100" s="11"/>
      <c r="G100" s="11"/>
      <c r="H100" s="11"/>
      <c r="I100" s="11"/>
      <c r="J100" s="11"/>
      <c r="K100" s="11"/>
      <c r="L100" s="11"/>
      <c r="M100" s="11"/>
      <c r="N100" s="14"/>
      <c r="O100" s="14"/>
      <c r="P100" s="14"/>
      <c r="Q100" s="14"/>
      <c r="R100" s="14"/>
      <c r="S100" s="14"/>
      <c r="T100" s="14"/>
      <c r="U100" s="14"/>
    </row>
    <row r="101" spans="1:21" x14ac:dyDescent="0.25">
      <c r="A101" s="11"/>
      <c r="B101" s="11"/>
      <c r="C101" s="17"/>
      <c r="D101" s="11"/>
      <c r="E101" s="11"/>
      <c r="F101" s="11"/>
      <c r="G101" s="11"/>
      <c r="H101" s="11"/>
      <c r="I101" s="11"/>
      <c r="J101" s="11"/>
      <c r="K101" s="11"/>
      <c r="L101" s="11"/>
      <c r="M101" s="11"/>
      <c r="N101" s="14"/>
      <c r="O101" s="14"/>
      <c r="P101" s="14"/>
      <c r="Q101" s="14"/>
      <c r="R101" s="14"/>
      <c r="S101" s="14"/>
      <c r="T101" s="14"/>
      <c r="U101" s="14"/>
    </row>
    <row r="102" spans="1:21" x14ac:dyDescent="0.25">
      <c r="A102" s="11"/>
      <c r="B102" s="11"/>
      <c r="C102" s="17"/>
      <c r="D102" s="11"/>
      <c r="E102" s="11"/>
      <c r="F102" s="11"/>
      <c r="G102" s="11"/>
      <c r="H102" s="11"/>
      <c r="I102" s="11"/>
      <c r="J102" s="11"/>
      <c r="K102" s="11"/>
      <c r="L102" s="11"/>
      <c r="M102" s="11"/>
      <c r="N102" s="14"/>
      <c r="O102" s="14"/>
      <c r="P102" s="14"/>
      <c r="Q102" s="14"/>
      <c r="R102" s="14"/>
      <c r="S102" s="14"/>
      <c r="T102" s="14"/>
      <c r="U102" s="14"/>
    </row>
    <row r="103" spans="1:21" x14ac:dyDescent="0.25">
      <c r="A103" s="11"/>
      <c r="B103" s="11"/>
      <c r="C103" s="17"/>
      <c r="D103" s="11"/>
      <c r="E103" s="11"/>
      <c r="F103" s="11"/>
      <c r="G103" s="11"/>
      <c r="H103" s="11"/>
      <c r="I103" s="11"/>
      <c r="J103" s="11"/>
      <c r="K103" s="11"/>
      <c r="L103" s="11"/>
      <c r="M103" s="11"/>
      <c r="N103" s="14"/>
      <c r="O103" s="14"/>
      <c r="P103" s="14"/>
      <c r="Q103" s="14"/>
      <c r="R103" s="14"/>
      <c r="S103" s="14"/>
      <c r="T103" s="14"/>
      <c r="U103" s="14"/>
    </row>
    <row r="104" spans="1:21" x14ac:dyDescent="0.25">
      <c r="A104" s="11"/>
      <c r="B104" s="11"/>
      <c r="C104" s="17"/>
      <c r="D104" s="11"/>
      <c r="E104" s="11"/>
      <c r="F104" s="11"/>
      <c r="G104" s="11"/>
      <c r="H104" s="11"/>
      <c r="I104" s="11"/>
      <c r="J104" s="11"/>
      <c r="K104" s="11"/>
      <c r="L104" s="11"/>
      <c r="M104" s="11"/>
      <c r="N104" s="14"/>
      <c r="O104" s="14"/>
      <c r="P104" s="14"/>
      <c r="Q104" s="14"/>
      <c r="R104" s="14"/>
      <c r="S104" s="14"/>
      <c r="T104" s="14"/>
      <c r="U104" s="14"/>
    </row>
    <row r="105" spans="1:21" x14ac:dyDescent="0.25">
      <c r="A105" s="11"/>
      <c r="B105" s="11"/>
      <c r="C105" s="17"/>
      <c r="D105" s="11"/>
      <c r="E105" s="11"/>
      <c r="F105" s="11"/>
      <c r="G105" s="11"/>
      <c r="H105" s="11"/>
      <c r="I105" s="11"/>
      <c r="J105" s="11"/>
      <c r="K105" s="11"/>
      <c r="L105" s="11"/>
      <c r="M105" s="11"/>
      <c r="N105" s="14"/>
      <c r="O105" s="14"/>
      <c r="P105" s="14"/>
      <c r="Q105" s="14"/>
      <c r="R105" s="14"/>
      <c r="S105" s="14"/>
      <c r="T105" s="14"/>
      <c r="U105" s="14"/>
    </row>
    <row r="106" spans="1:21" x14ac:dyDescent="0.25">
      <c r="A106" s="11"/>
      <c r="B106" s="11"/>
      <c r="C106" s="17"/>
      <c r="D106" s="11"/>
      <c r="E106" s="11"/>
      <c r="F106" s="11"/>
      <c r="G106" s="11"/>
      <c r="H106" s="11"/>
      <c r="I106" s="11"/>
      <c r="J106" s="11"/>
      <c r="K106" s="11"/>
      <c r="L106" s="11"/>
      <c r="M106" s="11"/>
      <c r="N106" s="14"/>
      <c r="O106" s="14"/>
      <c r="P106" s="14"/>
      <c r="Q106" s="14"/>
      <c r="R106" s="14"/>
      <c r="S106" s="14"/>
      <c r="T106" s="14"/>
      <c r="U106" s="14"/>
    </row>
    <row r="107" spans="1:21" x14ac:dyDescent="0.25">
      <c r="A107" s="11"/>
      <c r="B107" s="11"/>
      <c r="C107" s="17"/>
      <c r="D107" s="11"/>
      <c r="E107" s="11"/>
      <c r="F107" s="11"/>
      <c r="G107" s="11"/>
      <c r="H107" s="11"/>
      <c r="I107" s="11"/>
      <c r="J107" s="11"/>
      <c r="K107" s="11"/>
      <c r="L107" s="11"/>
      <c r="M107" s="11"/>
      <c r="N107" s="14"/>
      <c r="O107" s="14"/>
      <c r="P107" s="14"/>
      <c r="Q107" s="14"/>
      <c r="R107" s="14"/>
      <c r="S107" s="14"/>
      <c r="T107" s="14"/>
      <c r="U107" s="14"/>
    </row>
    <row r="108" spans="1:21" x14ac:dyDescent="0.25">
      <c r="A108" s="11"/>
      <c r="B108" s="11"/>
      <c r="C108" s="17"/>
      <c r="D108" s="11"/>
      <c r="E108" s="11"/>
      <c r="F108" s="11"/>
      <c r="G108" s="11"/>
      <c r="H108" s="11"/>
      <c r="I108" s="11"/>
      <c r="J108" s="11"/>
      <c r="K108" s="11"/>
      <c r="L108" s="11"/>
      <c r="M108" s="11"/>
      <c r="N108" s="14"/>
      <c r="O108" s="14"/>
      <c r="P108" s="14"/>
      <c r="Q108" s="14"/>
      <c r="R108" s="14"/>
      <c r="S108" s="14"/>
      <c r="T108" s="14"/>
      <c r="U108" s="14"/>
    </row>
    <row r="109" spans="1:21" x14ac:dyDescent="0.25">
      <c r="A109" s="11"/>
      <c r="B109" s="11"/>
      <c r="C109" s="17"/>
      <c r="D109" s="11"/>
      <c r="E109" s="11"/>
      <c r="F109" s="11"/>
      <c r="G109" s="11"/>
      <c r="H109" s="11"/>
      <c r="I109" s="11"/>
      <c r="J109" s="11"/>
      <c r="K109" s="11"/>
      <c r="L109" s="11"/>
      <c r="M109" s="11"/>
      <c r="N109" s="14"/>
      <c r="O109" s="14"/>
      <c r="P109" s="14"/>
      <c r="Q109" s="14"/>
      <c r="R109" s="14"/>
      <c r="S109" s="14"/>
      <c r="T109" s="14"/>
      <c r="U109" s="14"/>
    </row>
    <row r="110" spans="1:21" x14ac:dyDescent="0.25">
      <c r="A110" s="11"/>
      <c r="B110" s="11"/>
      <c r="C110" s="17"/>
      <c r="D110" s="11"/>
      <c r="E110" s="11"/>
      <c r="F110" s="11"/>
      <c r="G110" s="11"/>
      <c r="H110" s="11"/>
      <c r="I110" s="11"/>
      <c r="J110" s="11"/>
      <c r="K110" s="11"/>
      <c r="L110" s="11"/>
      <c r="M110" s="11"/>
      <c r="N110" s="14"/>
      <c r="O110" s="14"/>
      <c r="P110" s="14"/>
      <c r="Q110" s="14"/>
      <c r="R110" s="14"/>
      <c r="S110" s="14"/>
      <c r="T110" s="14"/>
      <c r="U110" s="14"/>
    </row>
    <row r="111" spans="1:21" x14ac:dyDescent="0.25">
      <c r="A111" s="11"/>
      <c r="B111" s="11"/>
      <c r="C111" s="17"/>
      <c r="D111" s="11"/>
      <c r="E111" s="11"/>
      <c r="F111" s="11"/>
      <c r="G111" s="11"/>
      <c r="H111" s="11"/>
      <c r="I111" s="11"/>
      <c r="J111" s="11"/>
      <c r="K111" s="11"/>
      <c r="L111" s="11"/>
      <c r="M111" s="11"/>
      <c r="N111" s="14"/>
      <c r="O111" s="14"/>
      <c r="P111" s="14"/>
      <c r="Q111" s="14"/>
      <c r="R111" s="14"/>
      <c r="S111" s="14"/>
      <c r="T111" s="14"/>
      <c r="U111" s="14"/>
    </row>
    <row r="112" spans="1:21" x14ac:dyDescent="0.25">
      <c r="A112" s="11"/>
      <c r="B112" s="11"/>
      <c r="C112" s="17"/>
      <c r="D112" s="11"/>
      <c r="E112" s="11"/>
      <c r="F112" s="11"/>
      <c r="G112" s="11"/>
      <c r="H112" s="11"/>
      <c r="I112" s="11"/>
      <c r="J112" s="11"/>
      <c r="K112" s="11"/>
      <c r="L112" s="11"/>
      <c r="M112" s="11"/>
      <c r="N112" s="14"/>
      <c r="O112" s="14"/>
      <c r="P112" s="14"/>
      <c r="Q112" s="14"/>
      <c r="R112" s="14"/>
      <c r="S112" s="14"/>
      <c r="T112" s="14"/>
      <c r="U112" s="14"/>
    </row>
    <row r="113" spans="1:21" x14ac:dyDescent="0.25">
      <c r="A113" s="11"/>
      <c r="B113" s="11"/>
      <c r="C113" s="17"/>
      <c r="D113" s="11"/>
      <c r="E113" s="11"/>
      <c r="F113" s="11"/>
      <c r="G113" s="11"/>
      <c r="H113" s="11"/>
      <c r="I113" s="11"/>
      <c r="J113" s="11"/>
      <c r="K113" s="11"/>
      <c r="L113" s="11"/>
      <c r="M113" s="11"/>
      <c r="N113" s="14"/>
      <c r="O113" s="14"/>
      <c r="P113" s="14"/>
      <c r="Q113" s="14"/>
      <c r="R113" s="14"/>
      <c r="S113" s="14"/>
      <c r="T113" s="14"/>
      <c r="U113" s="14"/>
    </row>
    <row r="114" spans="1:21" x14ac:dyDescent="0.25">
      <c r="A114" s="11"/>
      <c r="B114" s="11"/>
      <c r="C114" s="17"/>
      <c r="D114" s="11"/>
      <c r="E114" s="11"/>
      <c r="F114" s="11"/>
      <c r="G114" s="11"/>
      <c r="H114" s="11"/>
      <c r="I114" s="11"/>
      <c r="J114" s="11"/>
      <c r="K114" s="11"/>
      <c r="L114" s="11"/>
      <c r="M114" s="11"/>
      <c r="N114" s="14"/>
      <c r="O114" s="14"/>
      <c r="P114" s="14"/>
      <c r="Q114" s="14"/>
      <c r="R114" s="14"/>
      <c r="S114" s="14"/>
      <c r="T114" s="14"/>
      <c r="U114" s="14"/>
    </row>
    <row r="115" spans="1:21" x14ac:dyDescent="0.25">
      <c r="A115" s="11"/>
      <c r="B115" s="11"/>
      <c r="C115" s="17"/>
      <c r="D115" s="11"/>
      <c r="E115" s="11"/>
      <c r="F115" s="11"/>
      <c r="G115" s="11"/>
      <c r="H115" s="11"/>
      <c r="I115" s="11"/>
      <c r="J115" s="11"/>
      <c r="K115" s="11"/>
      <c r="L115" s="11"/>
      <c r="M115" s="11"/>
      <c r="N115" s="14"/>
      <c r="O115" s="14"/>
      <c r="P115" s="14"/>
      <c r="Q115" s="14"/>
      <c r="R115" s="14"/>
      <c r="S115" s="14"/>
      <c r="T115" s="14"/>
      <c r="U115" s="14"/>
    </row>
    <row r="116" spans="1:21" x14ac:dyDescent="0.25">
      <c r="A116" s="11"/>
      <c r="B116" s="11"/>
      <c r="C116" s="17"/>
      <c r="D116" s="11"/>
      <c r="E116" s="11"/>
      <c r="F116" s="11"/>
      <c r="G116" s="11"/>
      <c r="H116" s="11"/>
      <c r="I116" s="11"/>
      <c r="J116" s="11"/>
      <c r="K116" s="11"/>
      <c r="L116" s="11"/>
      <c r="M116" s="11"/>
      <c r="N116" s="14"/>
      <c r="O116" s="14"/>
      <c r="P116" s="14"/>
      <c r="Q116" s="14"/>
      <c r="R116" s="14"/>
      <c r="S116" s="14"/>
      <c r="T116" s="14"/>
      <c r="U116" s="14"/>
    </row>
    <row r="117" spans="1:21" x14ac:dyDescent="0.25">
      <c r="A117" s="11"/>
      <c r="B117" s="11"/>
      <c r="C117" s="17"/>
      <c r="D117" s="11"/>
      <c r="E117" s="11"/>
      <c r="F117" s="11"/>
      <c r="G117" s="11"/>
      <c r="H117" s="11"/>
      <c r="I117" s="11"/>
      <c r="J117" s="11"/>
      <c r="K117" s="11"/>
      <c r="L117" s="11"/>
      <c r="M117" s="11"/>
      <c r="N117" s="14"/>
      <c r="O117" s="14"/>
      <c r="P117" s="14"/>
      <c r="Q117" s="14"/>
      <c r="R117" s="14"/>
      <c r="S117" s="14"/>
      <c r="T117" s="14"/>
      <c r="U117" s="14"/>
    </row>
    <row r="118" spans="1:21" x14ac:dyDescent="0.25">
      <c r="A118" s="11"/>
      <c r="B118" s="11"/>
      <c r="C118" s="17"/>
      <c r="D118" s="11"/>
      <c r="E118" s="11"/>
      <c r="F118" s="11"/>
      <c r="G118" s="11"/>
      <c r="H118" s="11"/>
      <c r="I118" s="11"/>
      <c r="J118" s="11"/>
      <c r="K118" s="11"/>
      <c r="L118" s="11"/>
      <c r="M118" s="11"/>
      <c r="N118" s="14"/>
      <c r="O118" s="14"/>
      <c r="P118" s="14"/>
      <c r="Q118" s="14"/>
      <c r="R118" s="14"/>
      <c r="S118" s="14"/>
      <c r="T118" s="14"/>
      <c r="U118" s="14"/>
    </row>
    <row r="119" spans="1:21" x14ac:dyDescent="0.25">
      <c r="A119" s="11"/>
      <c r="B119" s="11"/>
      <c r="C119" s="17"/>
      <c r="D119" s="11"/>
      <c r="E119" s="11"/>
      <c r="F119" s="11"/>
      <c r="G119" s="11"/>
      <c r="H119" s="11"/>
      <c r="I119" s="11"/>
      <c r="J119" s="11"/>
      <c r="K119" s="11"/>
      <c r="L119" s="11"/>
      <c r="M119" s="11"/>
      <c r="N119" s="14"/>
      <c r="O119" s="14"/>
      <c r="P119" s="14"/>
      <c r="Q119" s="14"/>
      <c r="R119" s="14"/>
      <c r="S119" s="14"/>
      <c r="T119" s="14"/>
      <c r="U119" s="14"/>
    </row>
    <row r="120" spans="1:21" x14ac:dyDescent="0.25">
      <c r="A120" s="11"/>
      <c r="B120" s="11"/>
      <c r="C120" s="17"/>
      <c r="D120" s="11"/>
      <c r="E120" s="11"/>
      <c r="F120" s="11"/>
      <c r="G120" s="11"/>
      <c r="H120" s="11"/>
      <c r="I120" s="11"/>
      <c r="J120" s="11"/>
      <c r="K120" s="11"/>
      <c r="L120" s="11"/>
      <c r="M120" s="11"/>
      <c r="N120" s="14"/>
      <c r="O120" s="14"/>
      <c r="P120" s="14"/>
      <c r="Q120" s="14"/>
      <c r="R120" s="14"/>
      <c r="S120" s="14"/>
      <c r="T120" s="14"/>
      <c r="U120" s="14"/>
    </row>
    <row r="121" spans="1:21" x14ac:dyDescent="0.25">
      <c r="A121" s="11"/>
      <c r="B121" s="11"/>
      <c r="C121" s="17"/>
      <c r="D121" s="11"/>
      <c r="E121" s="11"/>
      <c r="F121" s="11"/>
      <c r="G121" s="11"/>
      <c r="H121" s="11"/>
      <c r="I121" s="11"/>
      <c r="J121" s="11"/>
      <c r="K121" s="11"/>
      <c r="L121" s="11"/>
      <c r="M121" s="11"/>
      <c r="N121" s="14"/>
      <c r="O121" s="14"/>
      <c r="P121" s="14"/>
      <c r="Q121" s="14"/>
      <c r="R121" s="14"/>
      <c r="S121" s="14"/>
      <c r="T121" s="14"/>
      <c r="U121" s="14"/>
    </row>
    <row r="122" spans="1:21" x14ac:dyDescent="0.25">
      <c r="A122" s="11"/>
      <c r="B122" s="11"/>
      <c r="C122" s="17"/>
      <c r="D122" s="11"/>
      <c r="E122" s="11"/>
      <c r="F122" s="11"/>
      <c r="G122" s="11"/>
      <c r="H122" s="11"/>
      <c r="I122" s="11"/>
      <c r="J122" s="11"/>
      <c r="K122" s="11"/>
      <c r="L122" s="11"/>
      <c r="M122" s="11"/>
      <c r="N122" s="14"/>
      <c r="O122" s="14"/>
      <c r="P122" s="14"/>
      <c r="Q122" s="14"/>
      <c r="R122" s="14"/>
      <c r="S122" s="14"/>
      <c r="T122" s="14"/>
      <c r="U122" s="14"/>
    </row>
    <row r="123" spans="1:21" x14ac:dyDescent="0.25">
      <c r="A123" s="11"/>
      <c r="B123" s="11"/>
      <c r="C123" s="17"/>
      <c r="D123" s="11"/>
      <c r="E123" s="11"/>
      <c r="F123" s="11"/>
      <c r="G123" s="11"/>
      <c r="H123" s="11"/>
      <c r="I123" s="11"/>
      <c r="J123" s="11"/>
      <c r="K123" s="11"/>
      <c r="L123" s="11"/>
      <c r="M123" s="11"/>
      <c r="N123" s="14"/>
      <c r="O123" s="14"/>
      <c r="P123" s="14"/>
      <c r="Q123" s="14"/>
      <c r="R123" s="14"/>
      <c r="S123" s="14"/>
      <c r="T123" s="14"/>
      <c r="U123" s="14"/>
    </row>
    <row r="124" spans="1:21" x14ac:dyDescent="0.25">
      <c r="A124" s="11"/>
      <c r="B124" s="11"/>
      <c r="C124" s="17"/>
      <c r="D124" s="11"/>
      <c r="E124" s="11"/>
      <c r="F124" s="11"/>
      <c r="G124" s="11"/>
      <c r="H124" s="11"/>
      <c r="I124" s="11"/>
      <c r="J124" s="11"/>
      <c r="K124" s="11"/>
      <c r="L124" s="11"/>
      <c r="M124" s="11"/>
      <c r="N124" s="14"/>
      <c r="O124" s="14"/>
      <c r="P124" s="14"/>
      <c r="Q124" s="14"/>
      <c r="R124" s="14"/>
      <c r="S124" s="14"/>
      <c r="T124" s="14"/>
      <c r="U124" s="14"/>
    </row>
    <row r="125" spans="1:21" x14ac:dyDescent="0.25">
      <c r="A125" s="11"/>
      <c r="B125" s="11"/>
      <c r="C125" s="17"/>
      <c r="D125" s="11"/>
      <c r="E125" s="11"/>
      <c r="F125" s="11"/>
      <c r="G125" s="11"/>
      <c r="H125" s="11"/>
      <c r="I125" s="11"/>
      <c r="J125" s="11"/>
      <c r="K125" s="11"/>
      <c r="L125" s="11"/>
      <c r="M125" s="11"/>
      <c r="N125" s="14"/>
      <c r="O125" s="14"/>
      <c r="P125" s="14"/>
      <c r="Q125" s="14"/>
      <c r="R125" s="14"/>
      <c r="S125" s="14"/>
      <c r="T125" s="14"/>
      <c r="U125" s="14"/>
    </row>
    <row r="126" spans="1:21" x14ac:dyDescent="0.25">
      <c r="A126" s="11"/>
      <c r="B126" s="11"/>
      <c r="C126" s="17"/>
      <c r="D126" s="11"/>
      <c r="E126" s="11"/>
      <c r="F126" s="11"/>
      <c r="G126" s="11"/>
      <c r="H126" s="11"/>
      <c r="I126" s="11"/>
      <c r="J126" s="11"/>
      <c r="K126" s="11"/>
      <c r="L126" s="11"/>
      <c r="M126" s="11"/>
      <c r="N126" s="14"/>
      <c r="O126" s="14"/>
      <c r="P126" s="14"/>
      <c r="Q126" s="14"/>
      <c r="R126" s="14"/>
      <c r="S126" s="14"/>
      <c r="T126" s="14"/>
      <c r="U126" s="14"/>
    </row>
    <row r="127" spans="1:21" x14ac:dyDescent="0.25">
      <c r="A127" s="11"/>
      <c r="B127" s="11"/>
      <c r="C127" s="17"/>
      <c r="D127" s="11"/>
      <c r="E127" s="11"/>
      <c r="F127" s="11"/>
      <c r="G127" s="11"/>
      <c r="H127" s="11"/>
      <c r="I127" s="11"/>
      <c r="J127" s="11"/>
      <c r="K127" s="11"/>
      <c r="L127" s="11"/>
      <c r="M127" s="11"/>
      <c r="N127" s="14"/>
      <c r="O127" s="14"/>
      <c r="P127" s="14"/>
      <c r="Q127" s="14"/>
      <c r="R127" s="14"/>
      <c r="S127" s="14"/>
      <c r="T127" s="14"/>
      <c r="U127" s="14"/>
    </row>
    <row r="128" spans="1:21" x14ac:dyDescent="0.25">
      <c r="A128" s="11"/>
      <c r="B128" s="11"/>
      <c r="C128" s="17"/>
      <c r="D128" s="11"/>
      <c r="E128" s="11"/>
      <c r="F128" s="11"/>
      <c r="G128" s="11"/>
      <c r="H128" s="11"/>
      <c r="I128" s="11"/>
      <c r="J128" s="11"/>
      <c r="K128" s="11"/>
      <c r="L128" s="11"/>
      <c r="M128" s="11"/>
      <c r="N128" s="14"/>
      <c r="O128" s="14"/>
      <c r="P128" s="14"/>
      <c r="Q128" s="14"/>
      <c r="R128" s="14"/>
      <c r="S128" s="14"/>
      <c r="T128" s="14"/>
      <c r="U128" s="14"/>
    </row>
    <row r="129" spans="1:21" x14ac:dyDescent="0.25">
      <c r="A129" s="11"/>
      <c r="B129" s="11"/>
      <c r="C129" s="17"/>
      <c r="D129" s="11"/>
      <c r="E129" s="11"/>
      <c r="F129" s="11"/>
      <c r="G129" s="11"/>
      <c r="H129" s="11"/>
      <c r="I129" s="11"/>
      <c r="J129" s="11"/>
      <c r="K129" s="11"/>
      <c r="L129" s="11"/>
      <c r="M129" s="11"/>
      <c r="N129" s="14"/>
      <c r="O129" s="14"/>
      <c r="P129" s="14"/>
      <c r="Q129" s="14"/>
      <c r="R129" s="14"/>
      <c r="S129" s="14"/>
      <c r="T129" s="14"/>
      <c r="U129" s="14"/>
    </row>
    <row r="130" spans="1:21" x14ac:dyDescent="0.25">
      <c r="A130" s="11"/>
      <c r="B130" s="11"/>
      <c r="C130" s="17"/>
      <c r="D130" s="11"/>
      <c r="E130" s="11"/>
      <c r="F130" s="11"/>
      <c r="G130" s="11"/>
      <c r="H130" s="11"/>
      <c r="I130" s="11"/>
      <c r="J130" s="11"/>
      <c r="K130" s="11"/>
      <c r="L130" s="11"/>
      <c r="M130" s="11"/>
      <c r="N130" s="14"/>
      <c r="O130" s="14"/>
      <c r="P130" s="14"/>
      <c r="Q130" s="14"/>
      <c r="R130" s="14"/>
      <c r="S130" s="14"/>
      <c r="T130" s="14"/>
      <c r="U130" s="14"/>
    </row>
    <row r="131" spans="1:21" x14ac:dyDescent="0.25">
      <c r="A131" s="11"/>
      <c r="B131" s="11"/>
      <c r="C131" s="17"/>
      <c r="D131" s="11"/>
      <c r="E131" s="11"/>
      <c r="F131" s="11"/>
      <c r="G131" s="11"/>
      <c r="H131" s="11"/>
      <c r="I131" s="11"/>
      <c r="J131" s="11"/>
      <c r="K131" s="11"/>
      <c r="L131" s="11"/>
      <c r="M131" s="11"/>
      <c r="N131" s="14"/>
      <c r="O131" s="14"/>
      <c r="P131" s="14"/>
      <c r="Q131" s="14"/>
      <c r="R131" s="14"/>
      <c r="S131" s="14"/>
      <c r="T131" s="14"/>
      <c r="U131" s="14"/>
    </row>
    <row r="132" spans="1:21" x14ac:dyDescent="0.25">
      <c r="A132" s="11"/>
      <c r="B132" s="11"/>
      <c r="C132" s="17"/>
      <c r="D132" s="11"/>
      <c r="E132" s="11"/>
      <c r="F132" s="11"/>
      <c r="G132" s="11"/>
      <c r="H132" s="11"/>
      <c r="I132" s="11"/>
      <c r="J132" s="11"/>
      <c r="K132" s="11"/>
      <c r="L132" s="11"/>
      <c r="M132" s="11"/>
      <c r="N132" s="14"/>
      <c r="O132" s="14"/>
      <c r="P132" s="14"/>
      <c r="Q132" s="14"/>
      <c r="R132" s="14"/>
      <c r="S132" s="14"/>
      <c r="T132" s="14"/>
      <c r="U132" s="14"/>
    </row>
    <row r="133" spans="1:21" x14ac:dyDescent="0.25">
      <c r="A133" s="11"/>
      <c r="B133" s="11"/>
      <c r="C133" s="17"/>
      <c r="D133" s="11"/>
      <c r="E133" s="11"/>
      <c r="F133" s="11"/>
      <c r="G133" s="11"/>
      <c r="H133" s="11"/>
      <c r="I133" s="11"/>
      <c r="J133" s="11"/>
      <c r="K133" s="11"/>
      <c r="L133" s="11"/>
      <c r="M133" s="11"/>
      <c r="N133" s="14"/>
      <c r="O133" s="14"/>
      <c r="P133" s="14"/>
      <c r="Q133" s="14"/>
      <c r="R133" s="14"/>
      <c r="S133" s="14"/>
      <c r="T133" s="14"/>
      <c r="U133" s="14"/>
    </row>
    <row r="134" spans="1:21" x14ac:dyDescent="0.25">
      <c r="A134" s="11"/>
      <c r="B134" s="11"/>
      <c r="C134" s="17"/>
      <c r="D134" s="11"/>
      <c r="E134" s="11"/>
      <c r="F134" s="11"/>
      <c r="G134" s="11"/>
      <c r="H134" s="11"/>
      <c r="I134" s="11"/>
      <c r="J134" s="11"/>
      <c r="K134" s="11"/>
      <c r="L134" s="11"/>
      <c r="M134" s="11"/>
      <c r="N134" s="14"/>
      <c r="O134" s="14"/>
      <c r="P134" s="14"/>
      <c r="Q134" s="14"/>
      <c r="R134" s="14"/>
      <c r="S134" s="14"/>
      <c r="T134" s="14"/>
      <c r="U134" s="14"/>
    </row>
    <row r="135" spans="1:21" x14ac:dyDescent="0.25">
      <c r="A135" s="11"/>
      <c r="B135" s="11"/>
      <c r="C135" s="17"/>
      <c r="D135" s="11"/>
      <c r="E135" s="11"/>
      <c r="F135" s="11"/>
      <c r="G135" s="11"/>
      <c r="H135" s="11"/>
      <c r="I135" s="11"/>
      <c r="J135" s="11"/>
      <c r="K135" s="11"/>
      <c r="L135" s="11"/>
      <c r="M135" s="11"/>
      <c r="N135" s="14"/>
      <c r="O135" s="14"/>
      <c r="P135" s="14"/>
      <c r="Q135" s="14"/>
      <c r="R135" s="14"/>
      <c r="S135" s="14"/>
      <c r="T135" s="14"/>
      <c r="U135" s="14"/>
    </row>
    <row r="136" spans="1:21" x14ac:dyDescent="0.25">
      <c r="A136" s="11"/>
      <c r="B136" s="11"/>
      <c r="C136" s="17"/>
      <c r="D136" s="11"/>
      <c r="E136" s="11"/>
      <c r="F136" s="11"/>
      <c r="G136" s="11"/>
      <c r="H136" s="11"/>
      <c r="I136" s="11"/>
      <c r="J136" s="11"/>
      <c r="K136" s="11"/>
      <c r="L136" s="11"/>
      <c r="M136" s="11"/>
      <c r="N136" s="14"/>
      <c r="O136" s="14"/>
      <c r="P136" s="14"/>
      <c r="Q136" s="14"/>
      <c r="R136" s="14"/>
      <c r="S136" s="14"/>
      <c r="T136" s="14"/>
      <c r="U136" s="14"/>
    </row>
    <row r="137" spans="1:21" x14ac:dyDescent="0.25">
      <c r="A137" s="11"/>
      <c r="B137" s="11"/>
      <c r="C137" s="17"/>
      <c r="D137" s="11"/>
      <c r="E137" s="11"/>
      <c r="F137" s="11"/>
      <c r="G137" s="11"/>
      <c r="H137" s="11"/>
      <c r="I137" s="11"/>
      <c r="J137" s="11"/>
      <c r="K137" s="11"/>
      <c r="L137" s="11"/>
      <c r="M137" s="11"/>
      <c r="N137" s="14"/>
      <c r="O137" s="14"/>
      <c r="P137" s="14"/>
      <c r="Q137" s="14"/>
      <c r="R137" s="14"/>
      <c r="S137" s="14"/>
      <c r="T137" s="14"/>
      <c r="U137" s="14"/>
    </row>
    <row r="138" spans="1:21" x14ac:dyDescent="0.25">
      <c r="A138" s="11"/>
      <c r="B138" s="11"/>
      <c r="C138" s="17"/>
      <c r="D138" s="11"/>
      <c r="E138" s="11"/>
      <c r="F138" s="11"/>
      <c r="G138" s="11"/>
      <c r="H138" s="11"/>
      <c r="I138" s="11"/>
      <c r="J138" s="11"/>
      <c r="K138" s="11"/>
      <c r="L138" s="11"/>
      <c r="M138" s="11"/>
      <c r="N138" s="14"/>
      <c r="O138" s="14"/>
      <c r="P138" s="14"/>
      <c r="Q138" s="14"/>
      <c r="R138" s="14"/>
      <c r="S138" s="14"/>
      <c r="T138" s="14"/>
      <c r="U138" s="14"/>
    </row>
    <row r="139" spans="1:21" x14ac:dyDescent="0.25">
      <c r="A139" s="11"/>
      <c r="B139" s="11"/>
      <c r="C139" s="17"/>
      <c r="D139" s="11"/>
      <c r="E139" s="11"/>
      <c r="F139" s="11"/>
      <c r="G139" s="11"/>
      <c r="H139" s="11"/>
      <c r="I139" s="11"/>
      <c r="J139" s="11"/>
      <c r="K139" s="11"/>
      <c r="L139" s="11"/>
      <c r="M139" s="11"/>
      <c r="N139" s="14"/>
      <c r="O139" s="14"/>
      <c r="P139" s="14"/>
      <c r="Q139" s="14"/>
      <c r="R139" s="14"/>
      <c r="S139" s="14"/>
      <c r="T139" s="14"/>
      <c r="U139" s="14"/>
    </row>
    <row r="140" spans="1:21" x14ac:dyDescent="0.25">
      <c r="A140" s="11"/>
      <c r="B140" s="11"/>
      <c r="C140" s="17"/>
      <c r="D140" s="11"/>
      <c r="E140" s="11"/>
      <c r="F140" s="11"/>
      <c r="G140" s="11"/>
      <c r="H140" s="11"/>
      <c r="I140" s="11"/>
      <c r="J140" s="11"/>
      <c r="K140" s="11"/>
      <c r="L140" s="11"/>
      <c r="M140" s="11"/>
      <c r="N140" s="14"/>
      <c r="O140" s="14"/>
      <c r="P140" s="14"/>
      <c r="Q140" s="14"/>
      <c r="R140" s="14"/>
      <c r="S140" s="14"/>
      <c r="T140" s="14"/>
      <c r="U140" s="14"/>
    </row>
    <row r="141" spans="1:21" x14ac:dyDescent="0.25">
      <c r="A141" s="11"/>
      <c r="B141" s="11"/>
      <c r="C141" s="17"/>
      <c r="D141" s="11"/>
      <c r="E141" s="11"/>
      <c r="F141" s="11"/>
      <c r="G141" s="11"/>
      <c r="H141" s="11"/>
      <c r="I141" s="11"/>
      <c r="J141" s="11"/>
      <c r="K141" s="11"/>
      <c r="L141" s="11"/>
      <c r="M141" s="11"/>
      <c r="N141" s="14"/>
      <c r="O141" s="14"/>
      <c r="P141" s="14"/>
      <c r="Q141" s="14"/>
      <c r="R141" s="14"/>
      <c r="S141" s="14"/>
      <c r="T141" s="14"/>
      <c r="U141" s="14"/>
    </row>
    <row r="142" spans="1:21" x14ac:dyDescent="0.25">
      <c r="A142" s="11"/>
      <c r="B142" s="11"/>
      <c r="C142" s="17"/>
      <c r="D142" s="11"/>
      <c r="E142" s="11"/>
      <c r="F142" s="11"/>
      <c r="G142" s="11"/>
      <c r="H142" s="11"/>
      <c r="I142" s="11"/>
      <c r="J142" s="11"/>
      <c r="K142" s="11"/>
      <c r="L142" s="11"/>
      <c r="M142" s="11"/>
      <c r="N142" s="14"/>
      <c r="O142" s="14"/>
      <c r="P142" s="14"/>
      <c r="Q142" s="14"/>
      <c r="R142" s="14"/>
      <c r="S142" s="14"/>
      <c r="T142" s="14"/>
      <c r="U142" s="14"/>
    </row>
    <row r="143" spans="1:21" x14ac:dyDescent="0.25">
      <c r="A143" s="11"/>
      <c r="B143" s="11"/>
      <c r="C143" s="17"/>
      <c r="D143" s="11"/>
      <c r="E143" s="11"/>
      <c r="F143" s="11"/>
      <c r="G143" s="11"/>
      <c r="H143" s="11"/>
      <c r="I143" s="11"/>
      <c r="J143" s="11"/>
      <c r="K143" s="11"/>
      <c r="L143" s="11"/>
      <c r="M143" s="11"/>
      <c r="N143" s="14"/>
      <c r="O143" s="14"/>
      <c r="P143" s="14"/>
      <c r="Q143" s="14"/>
      <c r="R143" s="14"/>
      <c r="S143" s="14"/>
      <c r="T143" s="14"/>
      <c r="U143" s="14"/>
    </row>
    <row r="144" spans="1:21" x14ac:dyDescent="0.25">
      <c r="A144" s="11"/>
      <c r="B144" s="11"/>
      <c r="C144" s="17"/>
      <c r="D144" s="11"/>
      <c r="E144" s="11"/>
      <c r="F144" s="11"/>
      <c r="G144" s="11"/>
      <c r="H144" s="11"/>
      <c r="I144" s="11"/>
      <c r="J144" s="11"/>
      <c r="K144" s="11"/>
      <c r="L144" s="11"/>
      <c r="M144" s="11"/>
      <c r="N144" s="14"/>
      <c r="O144" s="14"/>
      <c r="P144" s="14"/>
      <c r="Q144" s="14"/>
      <c r="R144" s="14"/>
      <c r="S144" s="14"/>
      <c r="T144" s="14"/>
      <c r="U144" s="14"/>
    </row>
    <row r="145" spans="1:21" x14ac:dyDescent="0.25">
      <c r="A145" s="11"/>
      <c r="B145" s="11"/>
      <c r="C145" s="17"/>
      <c r="D145" s="11"/>
      <c r="E145" s="11"/>
      <c r="F145" s="11"/>
      <c r="G145" s="11"/>
      <c r="H145" s="11"/>
      <c r="I145" s="11"/>
      <c r="J145" s="11"/>
      <c r="K145" s="11"/>
      <c r="L145" s="11"/>
      <c r="M145" s="11"/>
      <c r="N145" s="14"/>
      <c r="O145" s="14"/>
      <c r="P145" s="14"/>
      <c r="Q145" s="14"/>
      <c r="R145" s="14"/>
      <c r="S145" s="14"/>
      <c r="T145" s="14"/>
      <c r="U145" s="14"/>
    </row>
    <row r="146" spans="1:21" x14ac:dyDescent="0.25">
      <c r="C146" s="17"/>
      <c r="D146" s="11"/>
      <c r="E146" s="11"/>
      <c r="F146" s="11"/>
      <c r="G146" s="11"/>
      <c r="H146" s="11"/>
      <c r="I146" s="11"/>
      <c r="J146" s="11"/>
      <c r="K146" s="11"/>
      <c r="L146" s="11"/>
      <c r="M146" s="11"/>
      <c r="N146" s="14"/>
    </row>
    <row r="147" spans="1:21" x14ac:dyDescent="0.25">
      <c r="C147" s="17"/>
      <c r="D147" s="11"/>
      <c r="E147" s="11"/>
      <c r="F147" s="11"/>
      <c r="G147" s="11"/>
      <c r="H147" s="11"/>
      <c r="I147" s="11"/>
      <c r="J147" s="11"/>
      <c r="K147" s="11"/>
      <c r="L147" s="11"/>
      <c r="M147" s="11"/>
      <c r="N147" s="14"/>
    </row>
    <row r="148" spans="1:21" x14ac:dyDescent="0.25">
      <c r="C148" s="17"/>
      <c r="D148" s="11"/>
      <c r="E148" s="11"/>
      <c r="F148" s="11"/>
      <c r="G148" s="11"/>
      <c r="H148" s="11"/>
      <c r="I148" s="11"/>
      <c r="J148" s="11"/>
      <c r="K148" s="11"/>
      <c r="L148" s="11"/>
      <c r="M148" s="11"/>
      <c r="N148" s="14"/>
    </row>
    <row r="149" spans="1:21" x14ac:dyDescent="0.25">
      <c r="C149" s="17"/>
      <c r="D149" s="11"/>
      <c r="E149" s="11"/>
      <c r="F149" s="11"/>
      <c r="G149" s="11"/>
      <c r="H149" s="11"/>
      <c r="I149" s="11"/>
      <c r="J149" s="11"/>
      <c r="K149" s="11"/>
      <c r="L149" s="11"/>
      <c r="M149" s="11"/>
      <c r="N149" s="14"/>
    </row>
  </sheetData>
  <mergeCells count="216">
    <mergeCell ref="A76:A77"/>
    <mergeCell ref="B76:B77"/>
    <mergeCell ref="C76:C77"/>
    <mergeCell ref="T76:T77"/>
    <mergeCell ref="A44:A75"/>
    <mergeCell ref="B64:B75"/>
    <mergeCell ref="C64:C65"/>
    <mergeCell ref="T64:T75"/>
    <mergeCell ref="C66:C67"/>
    <mergeCell ref="E64:E65"/>
    <mergeCell ref="E54:E55"/>
    <mergeCell ref="D68:D69"/>
    <mergeCell ref="E68:E69"/>
    <mergeCell ref="D70:D71"/>
    <mergeCell ref="D72:D73"/>
    <mergeCell ref="E72:E73"/>
    <mergeCell ref="D74:D75"/>
    <mergeCell ref="E74:E75"/>
    <mergeCell ref="D64:D65"/>
    <mergeCell ref="E66:E67"/>
    <mergeCell ref="V66:V67"/>
    <mergeCell ref="C68:C69"/>
    <mergeCell ref="C70:C71"/>
    <mergeCell ref="C72:C73"/>
    <mergeCell ref="C74:C75"/>
    <mergeCell ref="C48:C49"/>
    <mergeCell ref="C50:C51"/>
    <mergeCell ref="B52:B63"/>
    <mergeCell ref="C52:C53"/>
    <mergeCell ref="T52:T63"/>
    <mergeCell ref="C54:C55"/>
    <mergeCell ref="C56:C57"/>
    <mergeCell ref="C58:C59"/>
    <mergeCell ref="C60:C61"/>
    <mergeCell ref="C62:C63"/>
    <mergeCell ref="U66:U67"/>
    <mergeCell ref="V54:V55"/>
    <mergeCell ref="D56:D57"/>
    <mergeCell ref="E56:E57"/>
    <mergeCell ref="U56:U57"/>
    <mergeCell ref="V56:V57"/>
    <mergeCell ref="D58:D59"/>
    <mergeCell ref="E58:E59"/>
    <mergeCell ref="U58:U59"/>
    <mergeCell ref="A8:A35"/>
    <mergeCell ref="B8:B11"/>
    <mergeCell ref="T8:T11"/>
    <mergeCell ref="B12:B19"/>
    <mergeCell ref="C12:C13"/>
    <mergeCell ref="T12:T19"/>
    <mergeCell ref="C14:C15"/>
    <mergeCell ref="C16:C17"/>
    <mergeCell ref="B20:B27"/>
    <mergeCell ref="T20:T27"/>
    <mergeCell ref="B28:B35"/>
    <mergeCell ref="T28:T35"/>
    <mergeCell ref="E18:E19"/>
    <mergeCell ref="C18:C19"/>
    <mergeCell ref="C20:C21"/>
    <mergeCell ref="C22:C23"/>
    <mergeCell ref="C24:C25"/>
    <mergeCell ref="C26:C27"/>
    <mergeCell ref="D14:D15"/>
    <mergeCell ref="E14:E15"/>
    <mergeCell ref="D16:D17"/>
    <mergeCell ref="E16:E17"/>
    <mergeCell ref="D20:D21"/>
    <mergeCell ref="E20:E21"/>
    <mergeCell ref="A36:A43"/>
    <mergeCell ref="B36:B43"/>
    <mergeCell ref="T36:T43"/>
    <mergeCell ref="C38:C39"/>
    <mergeCell ref="C40:C41"/>
    <mergeCell ref="C42:C43"/>
    <mergeCell ref="B44:B51"/>
    <mergeCell ref="C44:C45"/>
    <mergeCell ref="T44:T51"/>
    <mergeCell ref="C46:C47"/>
    <mergeCell ref="V58:V59"/>
    <mergeCell ref="D60:D61"/>
    <mergeCell ref="E60:E61"/>
    <mergeCell ref="U60:U61"/>
    <mergeCell ref="V60:V61"/>
    <mergeCell ref="D62:D63"/>
    <mergeCell ref="E62:E63"/>
    <mergeCell ref="U62:U63"/>
    <mergeCell ref="V62:V63"/>
    <mergeCell ref="U64:U65"/>
    <mergeCell ref="V64:V65"/>
    <mergeCell ref="D66:D67"/>
    <mergeCell ref="D38:D39"/>
    <mergeCell ref="E38:E39"/>
    <mergeCell ref="U38:U39"/>
    <mergeCell ref="V38:V39"/>
    <mergeCell ref="D40:D41"/>
    <mergeCell ref="E40:E41"/>
    <mergeCell ref="U40:U41"/>
    <mergeCell ref="V40:V41"/>
    <mergeCell ref="D48:D49"/>
    <mergeCell ref="E48:E49"/>
    <mergeCell ref="U48:U49"/>
    <mergeCell ref="V48:V49"/>
    <mergeCell ref="D50:D51"/>
    <mergeCell ref="E50:E51"/>
    <mergeCell ref="U50:U51"/>
    <mergeCell ref="V50:V51"/>
    <mergeCell ref="D52:D53"/>
    <mergeCell ref="E52:E53"/>
    <mergeCell ref="U52:U53"/>
    <mergeCell ref="V52:V53"/>
    <mergeCell ref="D54:D55"/>
    <mergeCell ref="V34:V35"/>
    <mergeCell ref="D36:D37"/>
    <mergeCell ref="E36:E37"/>
    <mergeCell ref="U36:U37"/>
    <mergeCell ref="V36:V37"/>
    <mergeCell ref="D42:D43"/>
    <mergeCell ref="E42:E43"/>
    <mergeCell ref="U42:U43"/>
    <mergeCell ref="V42:V43"/>
    <mergeCell ref="D3:U3"/>
    <mergeCell ref="B83:H83"/>
    <mergeCell ref="B82:H82"/>
    <mergeCell ref="I82:O82"/>
    <mergeCell ref="I83:O83"/>
    <mergeCell ref="V76:V77"/>
    <mergeCell ref="U68:U69"/>
    <mergeCell ref="U70:U71"/>
    <mergeCell ref="U72:U73"/>
    <mergeCell ref="U74:U75"/>
    <mergeCell ref="U76:U77"/>
    <mergeCell ref="A78:S78"/>
    <mergeCell ref="C36:C37"/>
    <mergeCell ref="C28:C29"/>
    <mergeCell ref="C30:C31"/>
    <mergeCell ref="D76:D77"/>
    <mergeCell ref="E76:E77"/>
    <mergeCell ref="C32:C33"/>
    <mergeCell ref="D24:D25"/>
    <mergeCell ref="E24:E25"/>
    <mergeCell ref="U24:U25"/>
    <mergeCell ref="V24:V25"/>
    <mergeCell ref="D26:D27"/>
    <mergeCell ref="E26:E27"/>
    <mergeCell ref="V72:V73"/>
    <mergeCell ref="V74:V75"/>
    <mergeCell ref="D18:D19"/>
    <mergeCell ref="E22:E23"/>
    <mergeCell ref="V10:V11"/>
    <mergeCell ref="D46:D47"/>
    <mergeCell ref="E46:E47"/>
    <mergeCell ref="D44:D45"/>
    <mergeCell ref="E44:E45"/>
    <mergeCell ref="V12:V13"/>
    <mergeCell ref="V44:V45"/>
    <mergeCell ref="D12:D13"/>
    <mergeCell ref="E12:E13"/>
    <mergeCell ref="U10:U11"/>
    <mergeCell ref="U12:U13"/>
    <mergeCell ref="U44:U45"/>
    <mergeCell ref="V46:V47"/>
    <mergeCell ref="U14:U15"/>
    <mergeCell ref="V14:V15"/>
    <mergeCell ref="U16:U17"/>
    <mergeCell ref="V16:V17"/>
    <mergeCell ref="D30:D31"/>
    <mergeCell ref="E30:E31"/>
    <mergeCell ref="U30:U31"/>
    <mergeCell ref="V20:V21"/>
    <mergeCell ref="U22:U23"/>
    <mergeCell ref="V22:V23"/>
    <mergeCell ref="U8:U9"/>
    <mergeCell ref="U46:U47"/>
    <mergeCell ref="E10:E11"/>
    <mergeCell ref="C34:C35"/>
    <mergeCell ref="V68:V69"/>
    <mergeCell ref="V70:V71"/>
    <mergeCell ref="V30:V31"/>
    <mergeCell ref="D32:D33"/>
    <mergeCell ref="E32:E33"/>
    <mergeCell ref="U26:U27"/>
    <mergeCell ref="V26:V27"/>
    <mergeCell ref="D28:D29"/>
    <mergeCell ref="E28:E29"/>
    <mergeCell ref="U28:U29"/>
    <mergeCell ref="V28:V29"/>
    <mergeCell ref="U54:U55"/>
    <mergeCell ref="U32:U33"/>
    <mergeCell ref="V32:V33"/>
    <mergeCell ref="D34:D35"/>
    <mergeCell ref="E34:E35"/>
    <mergeCell ref="U34:U35"/>
    <mergeCell ref="C10:C11"/>
    <mergeCell ref="D10:D11"/>
    <mergeCell ref="D22:D23"/>
    <mergeCell ref="C8:C9"/>
    <mergeCell ref="D8:D9"/>
    <mergeCell ref="E8:E9"/>
    <mergeCell ref="T6:U6"/>
    <mergeCell ref="V6:V7"/>
    <mergeCell ref="A1:C3"/>
    <mergeCell ref="D1:V1"/>
    <mergeCell ref="D2:V2"/>
    <mergeCell ref="C6:C7"/>
    <mergeCell ref="D6:E6"/>
    <mergeCell ref="F6:S6"/>
    <mergeCell ref="A5:C5"/>
    <mergeCell ref="D4:V4"/>
    <mergeCell ref="D5:V5"/>
    <mergeCell ref="A4:C4"/>
    <mergeCell ref="A6:A7"/>
    <mergeCell ref="B6:B7"/>
    <mergeCell ref="V8:V9"/>
    <mergeCell ref="U18:U19"/>
    <mergeCell ref="V18:V19"/>
    <mergeCell ref="U20:U21"/>
  </mergeCells>
  <printOptions horizontalCentered="1" verticalCentered="1"/>
  <pageMargins left="0" right="0" top="0" bottom="0" header="0.31496062992125984" footer="0"/>
  <pageSetup scale="55" fitToHeight="0" orientation="portrait"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667"/>
  <sheetViews>
    <sheetView tabSelected="1" topLeftCell="A85" zoomScale="85" zoomScaleNormal="85" workbookViewId="0">
      <selection activeCell="C8" sqref="C8:C11"/>
    </sheetView>
  </sheetViews>
  <sheetFormatPr baseColWidth="10" defaultRowHeight="15" x14ac:dyDescent="0.25"/>
  <cols>
    <col min="1" max="1" width="7.42578125" customWidth="1"/>
    <col min="2" max="2" width="16.5703125" customWidth="1"/>
    <col min="3" max="3" width="33.5703125" customWidth="1"/>
    <col min="4" max="4" width="14.140625" customWidth="1"/>
    <col min="5" max="5" width="21.85546875" bestFit="1" customWidth="1"/>
    <col min="6" max="6" width="26.140625" customWidth="1"/>
    <col min="7" max="7" width="18.7109375" style="29" customWidth="1"/>
    <col min="8" max="9" width="18.7109375" customWidth="1"/>
    <col min="10" max="10" width="20.85546875" bestFit="1" customWidth="1"/>
    <col min="11" max="11" width="18.7109375" customWidth="1"/>
    <col min="12" max="12" width="18.7109375" style="28" customWidth="1"/>
    <col min="13" max="13" width="18.7109375" customWidth="1"/>
    <col min="14" max="14" width="17.42578125" customWidth="1"/>
    <col min="15" max="15" width="16.140625" customWidth="1"/>
    <col min="16" max="16" width="19.42578125" customWidth="1"/>
    <col min="17" max="18" width="20.85546875" customWidth="1"/>
    <col min="19" max="19" width="14" customWidth="1"/>
    <col min="20" max="21" width="14.7109375" customWidth="1"/>
    <col min="22" max="22" width="9.85546875" customWidth="1"/>
    <col min="23" max="23" width="11.7109375" customWidth="1"/>
    <col min="24" max="24" width="15.28515625" customWidth="1"/>
    <col min="25" max="25" width="23.140625" customWidth="1"/>
  </cols>
  <sheetData>
    <row r="1" spans="1:25" ht="31.5" customHeight="1" x14ac:dyDescent="0.25">
      <c r="A1" s="441"/>
      <c r="B1" s="442"/>
      <c r="C1" s="442"/>
      <c r="D1" s="442"/>
      <c r="E1" s="543" t="s">
        <v>140</v>
      </c>
      <c r="F1" s="544"/>
      <c r="G1" s="544"/>
      <c r="H1" s="544"/>
      <c r="I1" s="544"/>
      <c r="J1" s="544"/>
      <c r="K1" s="544"/>
      <c r="L1" s="544"/>
      <c r="M1" s="544"/>
      <c r="N1" s="544"/>
      <c r="O1" s="544"/>
      <c r="P1" s="544"/>
      <c r="Q1" s="544"/>
      <c r="R1" s="544"/>
      <c r="S1" s="544"/>
      <c r="T1" s="544"/>
      <c r="U1" s="544"/>
      <c r="V1" s="544"/>
      <c r="W1" s="544"/>
      <c r="X1" s="544"/>
      <c r="Y1" s="545"/>
    </row>
    <row r="2" spans="1:25" ht="55.5" customHeight="1" x14ac:dyDescent="0.25">
      <c r="A2" s="389"/>
      <c r="B2" s="390"/>
      <c r="C2" s="390"/>
      <c r="D2" s="390"/>
      <c r="E2" s="546" t="s">
        <v>139</v>
      </c>
      <c r="F2" s="547"/>
      <c r="G2" s="547"/>
      <c r="H2" s="547"/>
      <c r="I2" s="547"/>
      <c r="J2" s="547"/>
      <c r="K2" s="547"/>
      <c r="L2" s="547"/>
      <c r="M2" s="547"/>
      <c r="N2" s="547"/>
      <c r="O2" s="547"/>
      <c r="P2" s="547"/>
      <c r="Q2" s="547"/>
      <c r="R2" s="547"/>
      <c r="S2" s="547"/>
      <c r="T2" s="547"/>
      <c r="U2" s="547"/>
      <c r="V2" s="547"/>
      <c r="W2" s="547"/>
      <c r="X2" s="547"/>
      <c r="Y2" s="548"/>
    </row>
    <row r="3" spans="1:25" ht="31.5" customHeight="1" thickBot="1" x14ac:dyDescent="0.3">
      <c r="A3" s="445"/>
      <c r="B3" s="446"/>
      <c r="C3" s="446"/>
      <c r="D3" s="446"/>
      <c r="E3" s="690" t="s">
        <v>128</v>
      </c>
      <c r="F3" s="691"/>
      <c r="G3" s="691"/>
      <c r="H3" s="691"/>
      <c r="I3" s="691"/>
      <c r="J3" s="691"/>
      <c r="K3" s="691"/>
      <c r="L3" s="691"/>
      <c r="M3" s="691"/>
      <c r="N3" s="691"/>
      <c r="O3" s="691"/>
      <c r="P3" s="691"/>
      <c r="Q3" s="691"/>
      <c r="R3" s="691"/>
      <c r="S3" s="688" t="s">
        <v>129</v>
      </c>
      <c r="T3" s="688"/>
      <c r="U3" s="688"/>
      <c r="V3" s="688"/>
      <c r="W3" s="688"/>
      <c r="X3" s="688"/>
      <c r="Y3" s="689"/>
    </row>
    <row r="4" spans="1:25" ht="29.25" customHeight="1" x14ac:dyDescent="0.25">
      <c r="A4" s="682" t="s">
        <v>32</v>
      </c>
      <c r="B4" s="683"/>
      <c r="C4" s="683"/>
      <c r="D4" s="684"/>
      <c r="E4" s="692" t="s">
        <v>142</v>
      </c>
      <c r="F4" s="693"/>
      <c r="G4" s="693"/>
      <c r="H4" s="693"/>
      <c r="I4" s="693"/>
      <c r="J4" s="693"/>
      <c r="K4" s="693"/>
      <c r="L4" s="693"/>
      <c r="M4" s="693"/>
      <c r="N4" s="693"/>
      <c r="O4" s="693"/>
      <c r="P4" s="693"/>
      <c r="Q4" s="693"/>
      <c r="R4" s="693"/>
      <c r="S4" s="693"/>
      <c r="T4" s="693"/>
      <c r="U4" s="693"/>
      <c r="V4" s="693"/>
      <c r="W4" s="693"/>
      <c r="X4" s="693"/>
      <c r="Y4" s="694"/>
    </row>
    <row r="5" spans="1:25" ht="27.75" customHeight="1" thickBot="1" x14ac:dyDescent="0.3">
      <c r="A5" s="685" t="s">
        <v>33</v>
      </c>
      <c r="B5" s="686"/>
      <c r="C5" s="686"/>
      <c r="D5" s="687"/>
      <c r="E5" s="679" t="s">
        <v>345</v>
      </c>
      <c r="F5" s="680"/>
      <c r="G5" s="680"/>
      <c r="H5" s="680"/>
      <c r="I5" s="680"/>
      <c r="J5" s="680"/>
      <c r="K5" s="680"/>
      <c r="L5" s="680"/>
      <c r="M5" s="680"/>
      <c r="N5" s="680"/>
      <c r="O5" s="680"/>
      <c r="P5" s="680"/>
      <c r="Q5" s="680"/>
      <c r="R5" s="680"/>
      <c r="S5" s="680"/>
      <c r="T5" s="680"/>
      <c r="U5" s="680"/>
      <c r="V5" s="680"/>
      <c r="W5" s="680"/>
      <c r="X5" s="680"/>
      <c r="Y5" s="681"/>
    </row>
    <row r="6" spans="1:25" ht="26.25" customHeight="1" x14ac:dyDescent="0.25">
      <c r="A6" s="654" t="s">
        <v>41</v>
      </c>
      <c r="B6" s="656" t="s">
        <v>42</v>
      </c>
      <c r="C6" s="656" t="s">
        <v>114</v>
      </c>
      <c r="D6" s="656" t="s">
        <v>43</v>
      </c>
      <c r="E6" s="656" t="s">
        <v>44</v>
      </c>
      <c r="F6" s="670" t="s">
        <v>113</v>
      </c>
      <c r="G6" s="671"/>
      <c r="H6" s="671"/>
      <c r="I6" s="671"/>
      <c r="J6" s="656"/>
      <c r="K6" s="656"/>
      <c r="L6" s="656"/>
      <c r="M6" s="656"/>
      <c r="N6" s="656" t="s">
        <v>45</v>
      </c>
      <c r="O6" s="656"/>
      <c r="P6" s="656"/>
      <c r="Q6" s="656"/>
      <c r="R6" s="656"/>
      <c r="S6" s="656" t="s">
        <v>51</v>
      </c>
      <c r="T6" s="656"/>
      <c r="U6" s="656"/>
      <c r="V6" s="656"/>
      <c r="W6" s="656"/>
      <c r="X6" s="656"/>
      <c r="Y6" s="695"/>
    </row>
    <row r="7" spans="1:25" ht="27.75" customHeight="1" thickBot="1" x14ac:dyDescent="0.3">
      <c r="A7" s="655" t="s">
        <v>34</v>
      </c>
      <c r="B7" s="657"/>
      <c r="C7" s="657"/>
      <c r="D7" s="657"/>
      <c r="E7" s="657"/>
      <c r="F7" s="52" t="s">
        <v>112</v>
      </c>
      <c r="G7" s="52" t="s">
        <v>111</v>
      </c>
      <c r="H7" s="52" t="s">
        <v>110</v>
      </c>
      <c r="I7" s="52" t="s">
        <v>109</v>
      </c>
      <c r="J7" s="52" t="s">
        <v>112</v>
      </c>
      <c r="K7" s="52" t="s">
        <v>111</v>
      </c>
      <c r="L7" s="52" t="s">
        <v>110</v>
      </c>
      <c r="M7" s="52" t="s">
        <v>109</v>
      </c>
      <c r="N7" s="70" t="s">
        <v>46</v>
      </c>
      <c r="O7" s="70" t="s">
        <v>47</v>
      </c>
      <c r="P7" s="70" t="s">
        <v>48</v>
      </c>
      <c r="Q7" s="70" t="s">
        <v>49</v>
      </c>
      <c r="R7" s="70" t="s">
        <v>50</v>
      </c>
      <c r="S7" s="70" t="s">
        <v>52</v>
      </c>
      <c r="T7" s="70" t="s">
        <v>53</v>
      </c>
      <c r="U7" s="70" t="s">
        <v>108</v>
      </c>
      <c r="V7" s="70" t="s">
        <v>54</v>
      </c>
      <c r="W7" s="70" t="s">
        <v>55</v>
      </c>
      <c r="X7" s="51" t="s">
        <v>56</v>
      </c>
      <c r="Y7" s="71" t="s">
        <v>57</v>
      </c>
    </row>
    <row r="8" spans="1:25" ht="24" customHeight="1" x14ac:dyDescent="0.25">
      <c r="A8" s="674">
        <v>1</v>
      </c>
      <c r="B8" s="676" t="s">
        <v>156</v>
      </c>
      <c r="C8" s="676" t="s">
        <v>273</v>
      </c>
      <c r="D8" s="48" t="s">
        <v>35</v>
      </c>
      <c r="E8" s="83">
        <v>60</v>
      </c>
      <c r="F8" s="83">
        <v>60</v>
      </c>
      <c r="G8" s="83"/>
      <c r="H8" s="83"/>
      <c r="I8" s="83"/>
      <c r="J8" s="226">
        <v>0.35</v>
      </c>
      <c r="K8" s="226"/>
      <c r="L8" s="226"/>
      <c r="M8" s="275"/>
      <c r="N8" s="672" t="s">
        <v>107</v>
      </c>
      <c r="O8" s="672" t="s">
        <v>274</v>
      </c>
      <c r="P8" s="696" t="s">
        <v>275</v>
      </c>
      <c r="Q8" s="672" t="s">
        <v>276</v>
      </c>
      <c r="R8" s="696" t="s">
        <v>277</v>
      </c>
      <c r="S8" s="698" t="s">
        <v>278</v>
      </c>
      <c r="T8" s="698" t="s">
        <v>278</v>
      </c>
      <c r="U8" s="698" t="s">
        <v>278</v>
      </c>
      <c r="V8" s="698" t="s">
        <v>278</v>
      </c>
      <c r="W8" s="698" t="s">
        <v>278</v>
      </c>
      <c r="X8" s="698" t="s">
        <v>278</v>
      </c>
      <c r="Y8" s="700">
        <v>195797</v>
      </c>
    </row>
    <row r="9" spans="1:25" ht="24" customHeight="1" x14ac:dyDescent="0.25">
      <c r="A9" s="675"/>
      <c r="B9" s="677"/>
      <c r="C9" s="677"/>
      <c r="D9" s="49" t="s">
        <v>36</v>
      </c>
      <c r="E9" s="84">
        <v>102327157.89473684</v>
      </c>
      <c r="F9" s="84">
        <v>110172240</v>
      </c>
      <c r="G9" s="84"/>
      <c r="H9" s="96"/>
      <c r="I9" s="84"/>
      <c r="J9" s="84">
        <v>57326720</v>
      </c>
      <c r="K9" s="84"/>
      <c r="L9" s="84"/>
      <c r="M9" s="251"/>
      <c r="N9" s="673"/>
      <c r="O9" s="673"/>
      <c r="P9" s="678"/>
      <c r="Q9" s="673"/>
      <c r="R9" s="678"/>
      <c r="S9" s="699"/>
      <c r="T9" s="699"/>
      <c r="U9" s="699"/>
      <c r="V9" s="699"/>
      <c r="W9" s="699"/>
      <c r="X9" s="699"/>
      <c r="Y9" s="701"/>
    </row>
    <row r="10" spans="1:25" ht="24" customHeight="1" x14ac:dyDescent="0.25">
      <c r="A10" s="675"/>
      <c r="B10" s="677"/>
      <c r="C10" s="677"/>
      <c r="D10" s="249" t="s">
        <v>37</v>
      </c>
      <c r="E10" s="144">
        <v>0</v>
      </c>
      <c r="F10" s="144">
        <v>0</v>
      </c>
      <c r="G10" s="144"/>
      <c r="H10" s="99"/>
      <c r="I10" s="85"/>
      <c r="J10" s="227">
        <v>0</v>
      </c>
      <c r="K10" s="252"/>
      <c r="L10" s="252"/>
      <c r="M10" s="253"/>
      <c r="N10" s="673"/>
      <c r="O10" s="673"/>
      <c r="P10" s="678"/>
      <c r="Q10" s="673"/>
      <c r="R10" s="678"/>
      <c r="S10" s="699"/>
      <c r="T10" s="699"/>
      <c r="U10" s="699"/>
      <c r="V10" s="699"/>
      <c r="W10" s="699"/>
      <c r="X10" s="699"/>
      <c r="Y10" s="701"/>
    </row>
    <row r="11" spans="1:25" ht="24" customHeight="1" x14ac:dyDescent="0.25">
      <c r="A11" s="675"/>
      <c r="B11" s="677"/>
      <c r="C11" s="677"/>
      <c r="D11" s="49" t="s">
        <v>38</v>
      </c>
      <c r="E11" s="84">
        <v>19068884</v>
      </c>
      <c r="F11" s="84">
        <v>19068884</v>
      </c>
      <c r="G11" s="84"/>
      <c r="H11" s="228"/>
      <c r="I11" s="228"/>
      <c r="J11" s="252">
        <v>12753095</v>
      </c>
      <c r="K11" s="252"/>
      <c r="L11" s="252"/>
      <c r="M11" s="232"/>
      <c r="N11" s="673"/>
      <c r="O11" s="673"/>
      <c r="P11" s="678"/>
      <c r="Q11" s="673"/>
      <c r="R11" s="678"/>
      <c r="S11" s="699"/>
      <c r="T11" s="699"/>
      <c r="U11" s="699"/>
      <c r="V11" s="699"/>
      <c r="W11" s="699"/>
      <c r="X11" s="699"/>
      <c r="Y11" s="701"/>
    </row>
    <row r="12" spans="1:25" ht="24" customHeight="1" x14ac:dyDescent="0.25">
      <c r="A12" s="675"/>
      <c r="B12" s="677"/>
      <c r="C12" s="677" t="s">
        <v>279</v>
      </c>
      <c r="D12" s="249" t="s">
        <v>35</v>
      </c>
      <c r="E12" s="254">
        <v>35</v>
      </c>
      <c r="F12" s="254">
        <v>35</v>
      </c>
      <c r="G12" s="254"/>
      <c r="H12" s="88"/>
      <c r="I12" s="85"/>
      <c r="J12" s="227">
        <v>0.35</v>
      </c>
      <c r="K12" s="227"/>
      <c r="L12" s="227"/>
      <c r="M12" s="250"/>
      <c r="N12" s="673" t="s">
        <v>280</v>
      </c>
      <c r="O12" s="673" t="s">
        <v>281</v>
      </c>
      <c r="P12" s="673" t="s">
        <v>282</v>
      </c>
      <c r="Q12" s="673" t="s">
        <v>276</v>
      </c>
      <c r="R12" s="678" t="s">
        <v>277</v>
      </c>
      <c r="S12" s="699" t="s">
        <v>278</v>
      </c>
      <c r="T12" s="699" t="s">
        <v>278</v>
      </c>
      <c r="U12" s="699" t="s">
        <v>278</v>
      </c>
      <c r="V12" s="699" t="s">
        <v>278</v>
      </c>
      <c r="W12" s="699" t="s">
        <v>278</v>
      </c>
      <c r="X12" s="699" t="s">
        <v>278</v>
      </c>
      <c r="Y12" s="697">
        <v>30939</v>
      </c>
    </row>
    <row r="13" spans="1:25" ht="24" customHeight="1" x14ac:dyDescent="0.25">
      <c r="A13" s="675"/>
      <c r="B13" s="677"/>
      <c r="C13" s="677"/>
      <c r="D13" s="49" t="s">
        <v>36</v>
      </c>
      <c r="E13" s="84">
        <v>59690842.105263159</v>
      </c>
      <c r="F13" s="84">
        <v>51845760</v>
      </c>
      <c r="G13" s="84"/>
      <c r="H13" s="84"/>
      <c r="I13" s="84"/>
      <c r="J13" s="84">
        <v>26977280</v>
      </c>
      <c r="K13" s="84"/>
      <c r="L13" s="84"/>
      <c r="M13" s="251"/>
      <c r="N13" s="673"/>
      <c r="O13" s="673"/>
      <c r="P13" s="673"/>
      <c r="Q13" s="673"/>
      <c r="R13" s="678"/>
      <c r="S13" s="699"/>
      <c r="T13" s="699"/>
      <c r="U13" s="699"/>
      <c r="V13" s="699"/>
      <c r="W13" s="699"/>
      <c r="X13" s="699"/>
      <c r="Y13" s="697"/>
    </row>
    <row r="14" spans="1:25" ht="24" customHeight="1" x14ac:dyDescent="0.25">
      <c r="A14" s="675"/>
      <c r="B14" s="677"/>
      <c r="C14" s="677"/>
      <c r="D14" s="249" t="s">
        <v>37</v>
      </c>
      <c r="E14" s="99">
        <v>0</v>
      </c>
      <c r="F14" s="99">
        <v>0</v>
      </c>
      <c r="G14" s="99"/>
      <c r="H14" s="99"/>
      <c r="I14" s="85"/>
      <c r="J14" s="227">
        <v>0</v>
      </c>
      <c r="K14" s="227"/>
      <c r="L14" s="227"/>
      <c r="M14" s="253"/>
      <c r="N14" s="673"/>
      <c r="O14" s="673"/>
      <c r="P14" s="673"/>
      <c r="Q14" s="673"/>
      <c r="R14" s="678"/>
      <c r="S14" s="699"/>
      <c r="T14" s="699"/>
      <c r="U14" s="699"/>
      <c r="V14" s="699"/>
      <c r="W14" s="699"/>
      <c r="X14" s="699"/>
      <c r="Y14" s="697"/>
    </row>
    <row r="15" spans="1:25" ht="24" customHeight="1" x14ac:dyDescent="0.25">
      <c r="A15" s="675"/>
      <c r="B15" s="677"/>
      <c r="C15" s="677"/>
      <c r="D15" s="49" t="s">
        <v>38</v>
      </c>
      <c r="E15" s="228">
        <v>11123516</v>
      </c>
      <c r="F15" s="228">
        <v>11123516</v>
      </c>
      <c r="G15" s="228"/>
      <c r="H15" s="228"/>
      <c r="I15" s="228"/>
      <c r="J15" s="252">
        <v>7439305</v>
      </c>
      <c r="K15" s="252"/>
      <c r="L15" s="252"/>
      <c r="M15" s="232"/>
      <c r="N15" s="673"/>
      <c r="O15" s="673"/>
      <c r="P15" s="673"/>
      <c r="Q15" s="673"/>
      <c r="R15" s="678"/>
      <c r="S15" s="699"/>
      <c r="T15" s="699"/>
      <c r="U15" s="699"/>
      <c r="V15" s="699"/>
      <c r="W15" s="699"/>
      <c r="X15" s="699"/>
      <c r="Y15" s="697"/>
    </row>
    <row r="16" spans="1:25" ht="24" customHeight="1" x14ac:dyDescent="0.25">
      <c r="A16" s="675"/>
      <c r="B16" s="677"/>
      <c r="C16" s="753" t="s">
        <v>39</v>
      </c>
      <c r="D16" s="255" t="s">
        <v>106</v>
      </c>
      <c r="E16" s="91">
        <f>E8+E12</f>
        <v>95</v>
      </c>
      <c r="F16" s="91">
        <f>F8+F12</f>
        <v>95</v>
      </c>
      <c r="G16" s="91"/>
      <c r="H16" s="256"/>
      <c r="I16" s="91"/>
      <c r="J16" s="280">
        <f>J8+J12</f>
        <v>0.7</v>
      </c>
      <c r="K16" s="91"/>
      <c r="L16" s="91"/>
      <c r="M16" s="233"/>
      <c r="N16" s="673"/>
      <c r="O16" s="673"/>
      <c r="P16" s="673"/>
      <c r="Q16" s="673"/>
      <c r="R16" s="678"/>
      <c r="S16" s="721"/>
      <c r="T16" s="721"/>
      <c r="U16" s="721"/>
      <c r="V16" s="721"/>
      <c r="W16" s="721"/>
      <c r="X16" s="721"/>
      <c r="Y16" s="722"/>
    </row>
    <row r="17" spans="1:25" ht="24" customHeight="1" thickBot="1" x14ac:dyDescent="0.3">
      <c r="A17" s="675"/>
      <c r="B17" s="677"/>
      <c r="C17" s="659"/>
      <c r="D17" s="257" t="s">
        <v>105</v>
      </c>
      <c r="E17" s="228">
        <f>E9+E13</f>
        <v>162018000</v>
      </c>
      <c r="F17" s="228">
        <f>F9+F13</f>
        <v>162018000</v>
      </c>
      <c r="G17" s="228"/>
      <c r="H17" s="229"/>
      <c r="I17" s="228"/>
      <c r="J17" s="228">
        <f>J9+J13</f>
        <v>84304000</v>
      </c>
      <c r="K17" s="84"/>
      <c r="L17" s="84"/>
      <c r="M17" s="84"/>
      <c r="N17" s="673"/>
      <c r="O17" s="673"/>
      <c r="P17" s="673"/>
      <c r="Q17" s="673"/>
      <c r="R17" s="678"/>
      <c r="S17" s="721"/>
      <c r="T17" s="721"/>
      <c r="U17" s="721"/>
      <c r="V17" s="721"/>
      <c r="W17" s="721"/>
      <c r="X17" s="721"/>
      <c r="Y17" s="722"/>
    </row>
    <row r="18" spans="1:25" ht="24" customHeight="1" x14ac:dyDescent="0.25">
      <c r="A18" s="674">
        <v>2</v>
      </c>
      <c r="B18" s="676" t="s">
        <v>161</v>
      </c>
      <c r="C18" s="676" t="s">
        <v>283</v>
      </c>
      <c r="D18" s="48" t="s">
        <v>35</v>
      </c>
      <c r="E18" s="83">
        <v>17</v>
      </c>
      <c r="F18" s="83">
        <v>17</v>
      </c>
      <c r="G18" s="87"/>
      <c r="H18" s="87"/>
      <c r="I18" s="87"/>
      <c r="J18" s="89">
        <v>0</v>
      </c>
      <c r="K18" s="89"/>
      <c r="L18" s="89"/>
      <c r="M18" s="89"/>
      <c r="N18" s="672" t="s">
        <v>107</v>
      </c>
      <c r="O18" s="672" t="s">
        <v>274</v>
      </c>
      <c r="P18" s="696" t="s">
        <v>275</v>
      </c>
      <c r="Q18" s="672" t="s">
        <v>276</v>
      </c>
      <c r="R18" s="696" t="s">
        <v>277</v>
      </c>
      <c r="S18" s="698" t="s">
        <v>278</v>
      </c>
      <c r="T18" s="698" t="s">
        <v>278</v>
      </c>
      <c r="U18" s="698" t="s">
        <v>278</v>
      </c>
      <c r="V18" s="698" t="s">
        <v>278</v>
      </c>
      <c r="W18" s="698" t="s">
        <v>278</v>
      </c>
      <c r="X18" s="698" t="s">
        <v>278</v>
      </c>
      <c r="Y18" s="700">
        <v>195797</v>
      </c>
    </row>
    <row r="19" spans="1:25" ht="24" customHeight="1" x14ac:dyDescent="0.25">
      <c r="A19" s="675"/>
      <c r="B19" s="677"/>
      <c r="C19" s="677"/>
      <c r="D19" s="49" t="s">
        <v>36</v>
      </c>
      <c r="E19" s="84">
        <v>2852600000</v>
      </c>
      <c r="F19" s="84">
        <v>2852600000</v>
      </c>
      <c r="G19" s="98"/>
      <c r="H19" s="96"/>
      <c r="I19" s="96"/>
      <c r="J19" s="84">
        <v>0</v>
      </c>
      <c r="K19" s="98"/>
      <c r="L19" s="98"/>
      <c r="M19" s="98"/>
      <c r="N19" s="673"/>
      <c r="O19" s="673"/>
      <c r="P19" s="678"/>
      <c r="Q19" s="673"/>
      <c r="R19" s="678"/>
      <c r="S19" s="699"/>
      <c r="T19" s="699"/>
      <c r="U19" s="699"/>
      <c r="V19" s="699"/>
      <c r="W19" s="699"/>
      <c r="X19" s="699"/>
      <c r="Y19" s="701"/>
    </row>
    <row r="20" spans="1:25" s="75" customFormat="1" ht="24" customHeight="1" x14ac:dyDescent="0.25">
      <c r="A20" s="675"/>
      <c r="B20" s="677"/>
      <c r="C20" s="677"/>
      <c r="D20" s="249" t="s">
        <v>37</v>
      </c>
      <c r="E20" s="144"/>
      <c r="F20" s="144"/>
      <c r="G20" s="144"/>
      <c r="H20" s="99"/>
      <c r="I20" s="99"/>
      <c r="J20" s="91"/>
      <c r="K20" s="91"/>
      <c r="L20" s="91"/>
      <c r="M20" s="91"/>
      <c r="N20" s="673"/>
      <c r="O20" s="673"/>
      <c r="P20" s="678"/>
      <c r="Q20" s="673"/>
      <c r="R20" s="678"/>
      <c r="S20" s="699"/>
      <c r="T20" s="699"/>
      <c r="U20" s="699"/>
      <c r="V20" s="699"/>
      <c r="W20" s="699"/>
      <c r="X20" s="699"/>
      <c r="Y20" s="701"/>
    </row>
    <row r="21" spans="1:25" s="75" customFormat="1" ht="24" customHeight="1" x14ac:dyDescent="0.25">
      <c r="A21" s="675"/>
      <c r="B21" s="677"/>
      <c r="C21" s="677"/>
      <c r="D21" s="49" t="s">
        <v>38</v>
      </c>
      <c r="E21" s="84"/>
      <c r="F21" s="84"/>
      <c r="G21" s="228"/>
      <c r="H21" s="229"/>
      <c r="I21" s="258"/>
      <c r="J21" s="228"/>
      <c r="K21" s="228"/>
      <c r="L21" s="228"/>
      <c r="M21" s="98"/>
      <c r="N21" s="673"/>
      <c r="O21" s="673"/>
      <c r="P21" s="678"/>
      <c r="Q21" s="673"/>
      <c r="R21" s="678"/>
      <c r="S21" s="699"/>
      <c r="T21" s="699"/>
      <c r="U21" s="699"/>
      <c r="V21" s="699"/>
      <c r="W21" s="699"/>
      <c r="X21" s="699"/>
      <c r="Y21" s="701"/>
    </row>
    <row r="22" spans="1:25" s="75" customFormat="1" ht="24" customHeight="1" x14ac:dyDescent="0.25">
      <c r="A22" s="675"/>
      <c r="B22" s="677"/>
      <c r="C22" s="677" t="s">
        <v>284</v>
      </c>
      <c r="D22" s="249" t="s">
        <v>35</v>
      </c>
      <c r="E22" s="254">
        <v>8</v>
      </c>
      <c r="F22" s="254">
        <v>8</v>
      </c>
      <c r="G22" s="259"/>
      <c r="H22" s="88"/>
      <c r="I22" s="88"/>
      <c r="J22" s="91">
        <v>0</v>
      </c>
      <c r="K22" s="91"/>
      <c r="L22" s="91"/>
      <c r="M22" s="91"/>
      <c r="N22" s="673" t="s">
        <v>280</v>
      </c>
      <c r="O22" s="673" t="s">
        <v>281</v>
      </c>
      <c r="P22" s="673" t="s">
        <v>282</v>
      </c>
      <c r="Q22" s="673" t="s">
        <v>276</v>
      </c>
      <c r="R22" s="678" t="s">
        <v>277</v>
      </c>
      <c r="S22" s="699" t="s">
        <v>278</v>
      </c>
      <c r="T22" s="699" t="s">
        <v>278</v>
      </c>
      <c r="U22" s="699" t="s">
        <v>278</v>
      </c>
      <c r="V22" s="699" t="s">
        <v>278</v>
      </c>
      <c r="W22" s="699" t="s">
        <v>278</v>
      </c>
      <c r="X22" s="699" t="s">
        <v>278</v>
      </c>
      <c r="Y22" s="697">
        <v>30939</v>
      </c>
    </row>
    <row r="23" spans="1:25" s="75" customFormat="1" ht="24" customHeight="1" x14ac:dyDescent="0.25">
      <c r="A23" s="675"/>
      <c r="B23" s="677"/>
      <c r="C23" s="677"/>
      <c r="D23" s="49" t="s">
        <v>36</v>
      </c>
      <c r="E23" s="84">
        <v>1342400000</v>
      </c>
      <c r="F23" s="84">
        <v>1342400000</v>
      </c>
      <c r="G23" s="98"/>
      <c r="H23" s="96"/>
      <c r="I23" s="96"/>
      <c r="J23" s="84">
        <v>0</v>
      </c>
      <c r="K23" s="98"/>
      <c r="L23" s="98"/>
      <c r="M23" s="98"/>
      <c r="N23" s="673"/>
      <c r="O23" s="673"/>
      <c r="P23" s="673"/>
      <c r="Q23" s="673"/>
      <c r="R23" s="678"/>
      <c r="S23" s="699"/>
      <c r="T23" s="699"/>
      <c r="U23" s="699"/>
      <c r="V23" s="699"/>
      <c r="W23" s="699"/>
      <c r="X23" s="699"/>
      <c r="Y23" s="697"/>
    </row>
    <row r="24" spans="1:25" s="75" customFormat="1" ht="24" customHeight="1" x14ac:dyDescent="0.25">
      <c r="A24" s="675"/>
      <c r="B24" s="677"/>
      <c r="C24" s="677"/>
      <c r="D24" s="249" t="s">
        <v>37</v>
      </c>
      <c r="E24" s="99"/>
      <c r="F24" s="99"/>
      <c r="G24" s="99"/>
      <c r="H24" s="99"/>
      <c r="I24" s="99"/>
      <c r="J24" s="91"/>
      <c r="K24" s="91"/>
      <c r="L24" s="91"/>
      <c r="M24" s="91"/>
      <c r="N24" s="673"/>
      <c r="O24" s="673"/>
      <c r="P24" s="673"/>
      <c r="Q24" s="673"/>
      <c r="R24" s="678"/>
      <c r="S24" s="699"/>
      <c r="T24" s="699"/>
      <c r="U24" s="699"/>
      <c r="V24" s="699"/>
      <c r="W24" s="699"/>
      <c r="X24" s="699"/>
      <c r="Y24" s="697"/>
    </row>
    <row r="25" spans="1:25" s="75" customFormat="1" ht="24" customHeight="1" x14ac:dyDescent="0.25">
      <c r="A25" s="675"/>
      <c r="B25" s="677"/>
      <c r="C25" s="677"/>
      <c r="D25" s="49" t="s">
        <v>38</v>
      </c>
      <c r="E25" s="228"/>
      <c r="F25" s="228"/>
      <c r="G25" s="228"/>
      <c r="H25" s="229"/>
      <c r="I25" s="260"/>
      <c r="J25" s="91"/>
      <c r="K25" s="228"/>
      <c r="L25" s="228"/>
      <c r="M25" s="98"/>
      <c r="N25" s="673"/>
      <c r="O25" s="673"/>
      <c r="P25" s="673"/>
      <c r="Q25" s="673"/>
      <c r="R25" s="678"/>
      <c r="S25" s="699"/>
      <c r="T25" s="699"/>
      <c r="U25" s="699"/>
      <c r="V25" s="699"/>
      <c r="W25" s="699"/>
      <c r="X25" s="699"/>
      <c r="Y25" s="697"/>
    </row>
    <row r="26" spans="1:25" s="75" customFormat="1" ht="24" customHeight="1" x14ac:dyDescent="0.25">
      <c r="A26" s="675"/>
      <c r="B26" s="677"/>
      <c r="C26" s="753" t="s">
        <v>39</v>
      </c>
      <c r="D26" s="255" t="s">
        <v>106</v>
      </c>
      <c r="E26" s="85">
        <f>E18+E22</f>
        <v>25</v>
      </c>
      <c r="F26" s="85">
        <f>F18+F22</f>
        <v>25</v>
      </c>
      <c r="G26" s="85"/>
      <c r="H26" s="85"/>
      <c r="I26" s="85"/>
      <c r="J26" s="280">
        <f>J18+J22</f>
        <v>0</v>
      </c>
      <c r="K26" s="91"/>
      <c r="L26" s="91"/>
      <c r="M26" s="91"/>
      <c r="N26" s="661"/>
      <c r="O26" s="663"/>
      <c r="P26" s="663"/>
      <c r="Q26" s="661"/>
      <c r="R26" s="663"/>
      <c r="S26" s="663"/>
      <c r="T26" s="661"/>
      <c r="U26" s="663"/>
      <c r="V26" s="663"/>
      <c r="W26" s="661"/>
      <c r="X26" s="663"/>
      <c r="Y26" s="727"/>
    </row>
    <row r="27" spans="1:25" s="75" customFormat="1" ht="24" customHeight="1" thickBot="1" x14ac:dyDescent="0.3">
      <c r="A27" s="675"/>
      <c r="B27" s="677"/>
      <c r="C27" s="659"/>
      <c r="D27" s="257" t="s">
        <v>105</v>
      </c>
      <c r="E27" s="85">
        <f>E19+E23</f>
        <v>4195000000</v>
      </c>
      <c r="F27" s="85">
        <f>F19+F23</f>
        <v>4195000000</v>
      </c>
      <c r="G27" s="228"/>
      <c r="H27" s="228"/>
      <c r="I27" s="228"/>
      <c r="J27" s="281">
        <f>J19+J23</f>
        <v>0</v>
      </c>
      <c r="K27" s="228"/>
      <c r="L27" s="228"/>
      <c r="M27" s="228"/>
      <c r="N27" s="661"/>
      <c r="O27" s="663"/>
      <c r="P27" s="663"/>
      <c r="Q27" s="661"/>
      <c r="R27" s="663"/>
      <c r="S27" s="663"/>
      <c r="T27" s="661"/>
      <c r="U27" s="663"/>
      <c r="V27" s="663"/>
      <c r="W27" s="661"/>
      <c r="X27" s="663"/>
      <c r="Y27" s="727"/>
    </row>
    <row r="28" spans="1:25" s="75" customFormat="1" ht="24" customHeight="1" x14ac:dyDescent="0.25">
      <c r="A28" s="674">
        <v>3</v>
      </c>
      <c r="B28" s="676" t="s">
        <v>168</v>
      </c>
      <c r="C28" s="676" t="s">
        <v>285</v>
      </c>
      <c r="D28" s="48" t="s">
        <v>35</v>
      </c>
      <c r="E28" s="86">
        <v>0.2</v>
      </c>
      <c r="F28" s="147">
        <v>0.2</v>
      </c>
      <c r="G28" s="147"/>
      <c r="H28" s="147"/>
      <c r="I28" s="147"/>
      <c r="J28" s="147">
        <v>0</v>
      </c>
      <c r="K28" s="147"/>
      <c r="L28" s="147"/>
      <c r="M28" s="276"/>
      <c r="N28" s="672" t="s">
        <v>286</v>
      </c>
      <c r="O28" s="672" t="s">
        <v>287</v>
      </c>
      <c r="P28" s="672" t="s">
        <v>288</v>
      </c>
      <c r="Q28" s="672" t="s">
        <v>289</v>
      </c>
      <c r="R28" s="696" t="s">
        <v>290</v>
      </c>
      <c r="S28" s="698" t="s">
        <v>278</v>
      </c>
      <c r="T28" s="698" t="s">
        <v>278</v>
      </c>
      <c r="U28" s="698" t="s">
        <v>278</v>
      </c>
      <c r="V28" s="698" t="s">
        <v>278</v>
      </c>
      <c r="W28" s="698" t="s">
        <v>278</v>
      </c>
      <c r="X28" s="698" t="s">
        <v>278</v>
      </c>
      <c r="Y28" s="729">
        <v>96232</v>
      </c>
    </row>
    <row r="29" spans="1:25" s="75" customFormat="1" ht="24" customHeight="1" x14ac:dyDescent="0.25">
      <c r="A29" s="675"/>
      <c r="B29" s="677"/>
      <c r="C29" s="677"/>
      <c r="D29" s="49" t="s">
        <v>36</v>
      </c>
      <c r="E29" s="263">
        <v>391598372.09302324</v>
      </c>
      <c r="F29" s="98">
        <v>391598372.09302324</v>
      </c>
      <c r="G29" s="98"/>
      <c r="H29" s="96"/>
      <c r="I29" s="98"/>
      <c r="J29" s="98">
        <v>6876770</v>
      </c>
      <c r="K29" s="98"/>
      <c r="L29" s="98"/>
      <c r="M29" s="264"/>
      <c r="N29" s="673"/>
      <c r="O29" s="673"/>
      <c r="P29" s="673"/>
      <c r="Q29" s="673"/>
      <c r="R29" s="678"/>
      <c r="S29" s="699"/>
      <c r="T29" s="699"/>
      <c r="U29" s="699"/>
      <c r="V29" s="699"/>
      <c r="W29" s="699"/>
      <c r="X29" s="699"/>
      <c r="Y29" s="697"/>
    </row>
    <row r="30" spans="1:25" s="75" customFormat="1" ht="24" customHeight="1" x14ac:dyDescent="0.25">
      <c r="A30" s="675"/>
      <c r="B30" s="677"/>
      <c r="C30" s="677"/>
      <c r="D30" s="249" t="s">
        <v>37</v>
      </c>
      <c r="E30" s="92">
        <v>1.27</v>
      </c>
      <c r="F30" s="92">
        <v>1.27</v>
      </c>
      <c r="G30" s="92"/>
      <c r="H30" s="92"/>
      <c r="I30" s="85"/>
      <c r="J30" s="92">
        <v>0</v>
      </c>
      <c r="K30" s="92"/>
      <c r="L30" s="92"/>
      <c r="M30" s="265"/>
      <c r="N30" s="673"/>
      <c r="O30" s="673"/>
      <c r="P30" s="673"/>
      <c r="Q30" s="673"/>
      <c r="R30" s="678"/>
      <c r="S30" s="699"/>
      <c r="T30" s="699"/>
      <c r="U30" s="699"/>
      <c r="V30" s="699"/>
      <c r="W30" s="699"/>
      <c r="X30" s="699"/>
      <c r="Y30" s="697"/>
    </row>
    <row r="31" spans="1:25" s="75" customFormat="1" ht="24" customHeight="1" x14ac:dyDescent="0.25">
      <c r="A31" s="675"/>
      <c r="B31" s="677"/>
      <c r="C31" s="677"/>
      <c r="D31" s="49" t="s">
        <v>38</v>
      </c>
      <c r="E31" s="263">
        <v>1195058360.2711267</v>
      </c>
      <c r="F31" s="90">
        <v>1195058360.2711267</v>
      </c>
      <c r="G31" s="90"/>
      <c r="H31" s="90"/>
      <c r="I31" s="85"/>
      <c r="J31" s="90">
        <v>1173431691.2570424</v>
      </c>
      <c r="K31" s="90"/>
      <c r="L31" s="90"/>
      <c r="M31" s="266"/>
      <c r="N31" s="673"/>
      <c r="O31" s="673"/>
      <c r="P31" s="673"/>
      <c r="Q31" s="673"/>
      <c r="R31" s="678"/>
      <c r="S31" s="699"/>
      <c r="T31" s="699"/>
      <c r="U31" s="699"/>
      <c r="V31" s="699"/>
      <c r="W31" s="699"/>
      <c r="X31" s="699"/>
      <c r="Y31" s="697"/>
    </row>
    <row r="32" spans="1:25" s="75" customFormat="1" ht="24" customHeight="1" x14ac:dyDescent="0.25">
      <c r="A32" s="675"/>
      <c r="B32" s="677"/>
      <c r="C32" s="677" t="s">
        <v>291</v>
      </c>
      <c r="D32" s="249" t="s">
        <v>35</v>
      </c>
      <c r="E32" s="92">
        <v>0.4</v>
      </c>
      <c r="F32" s="230">
        <v>0.4</v>
      </c>
      <c r="G32" s="230"/>
      <c r="H32" s="230"/>
      <c r="I32" s="230"/>
      <c r="J32" s="230">
        <v>0</v>
      </c>
      <c r="K32" s="230"/>
      <c r="L32" s="230"/>
      <c r="M32" s="262"/>
      <c r="N32" s="673" t="s">
        <v>292</v>
      </c>
      <c r="O32" s="673" t="s">
        <v>293</v>
      </c>
      <c r="P32" s="673" t="s">
        <v>294</v>
      </c>
      <c r="Q32" s="673" t="s">
        <v>295</v>
      </c>
      <c r="R32" s="678" t="s">
        <v>296</v>
      </c>
      <c r="S32" s="699" t="s">
        <v>278</v>
      </c>
      <c r="T32" s="699" t="s">
        <v>278</v>
      </c>
      <c r="U32" s="699" t="s">
        <v>278</v>
      </c>
      <c r="V32" s="699" t="s">
        <v>278</v>
      </c>
      <c r="W32" s="699" t="s">
        <v>278</v>
      </c>
      <c r="X32" s="699" t="s">
        <v>278</v>
      </c>
      <c r="Y32" s="697">
        <v>35327</v>
      </c>
    </row>
    <row r="33" spans="1:25" s="75" customFormat="1" ht="24" customHeight="1" x14ac:dyDescent="0.25">
      <c r="A33" s="675"/>
      <c r="B33" s="677"/>
      <c r="C33" s="677"/>
      <c r="D33" s="49" t="s">
        <v>36</v>
      </c>
      <c r="E33" s="263">
        <v>783196744.18604648</v>
      </c>
      <c r="F33" s="98">
        <v>783196744.18604648</v>
      </c>
      <c r="G33" s="98"/>
      <c r="H33" s="96"/>
      <c r="I33" s="98"/>
      <c r="J33" s="98">
        <f>14052530-10000</f>
        <v>14042530</v>
      </c>
      <c r="K33" s="98"/>
      <c r="L33" s="98"/>
      <c r="M33" s="264"/>
      <c r="N33" s="673"/>
      <c r="O33" s="673"/>
      <c r="P33" s="673"/>
      <c r="Q33" s="673"/>
      <c r="R33" s="678"/>
      <c r="S33" s="699"/>
      <c r="T33" s="699"/>
      <c r="U33" s="699"/>
      <c r="V33" s="699"/>
      <c r="W33" s="699"/>
      <c r="X33" s="699"/>
      <c r="Y33" s="697"/>
    </row>
    <row r="34" spans="1:25" s="75" customFormat="1" ht="24" customHeight="1" x14ac:dyDescent="0.25">
      <c r="A34" s="675"/>
      <c r="B34" s="677"/>
      <c r="C34" s="677"/>
      <c r="D34" s="249" t="s">
        <v>37</v>
      </c>
      <c r="E34" s="92">
        <v>0.43</v>
      </c>
      <c r="F34" s="92">
        <v>0.43</v>
      </c>
      <c r="G34" s="92"/>
      <c r="H34" s="92"/>
      <c r="I34" s="85"/>
      <c r="J34" s="92">
        <v>0</v>
      </c>
      <c r="K34" s="92"/>
      <c r="L34" s="92"/>
      <c r="M34" s="265"/>
      <c r="N34" s="673"/>
      <c r="O34" s="673"/>
      <c r="P34" s="673"/>
      <c r="Q34" s="673"/>
      <c r="R34" s="678"/>
      <c r="S34" s="699"/>
      <c r="T34" s="699"/>
      <c r="U34" s="699"/>
      <c r="V34" s="699"/>
      <c r="W34" s="699"/>
      <c r="X34" s="699"/>
      <c r="Y34" s="697"/>
    </row>
    <row r="35" spans="1:25" s="75" customFormat="1" ht="24" customHeight="1" x14ac:dyDescent="0.25">
      <c r="A35" s="675"/>
      <c r="B35" s="677"/>
      <c r="C35" s="677"/>
      <c r="D35" s="49" t="s">
        <v>38</v>
      </c>
      <c r="E35" s="263">
        <v>404626058.98943663</v>
      </c>
      <c r="F35" s="90">
        <v>404626058.98943663</v>
      </c>
      <c r="G35" s="90"/>
      <c r="H35" s="90"/>
      <c r="I35" s="85"/>
      <c r="J35" s="90">
        <v>397303643.49647886</v>
      </c>
      <c r="K35" s="90"/>
      <c r="L35" s="90"/>
      <c r="M35" s="266"/>
      <c r="N35" s="673"/>
      <c r="O35" s="673"/>
      <c r="P35" s="673"/>
      <c r="Q35" s="673"/>
      <c r="R35" s="678"/>
      <c r="S35" s="699"/>
      <c r="T35" s="699"/>
      <c r="U35" s="699"/>
      <c r="V35" s="699"/>
      <c r="W35" s="699"/>
      <c r="X35" s="699"/>
      <c r="Y35" s="697"/>
    </row>
    <row r="36" spans="1:25" s="75" customFormat="1" ht="24" customHeight="1" x14ac:dyDescent="0.25">
      <c r="A36" s="675"/>
      <c r="B36" s="677"/>
      <c r="C36" s="677" t="s">
        <v>297</v>
      </c>
      <c r="D36" s="249" t="s">
        <v>35</v>
      </c>
      <c r="E36" s="92">
        <v>0.26</v>
      </c>
      <c r="F36" s="230">
        <v>0.26</v>
      </c>
      <c r="G36" s="230"/>
      <c r="H36" s="230"/>
      <c r="I36" s="230"/>
      <c r="J36" s="230">
        <v>0</v>
      </c>
      <c r="K36" s="230"/>
      <c r="L36" s="230"/>
      <c r="M36" s="262"/>
      <c r="N36" s="673" t="s">
        <v>298</v>
      </c>
      <c r="O36" s="673" t="s">
        <v>299</v>
      </c>
      <c r="P36" s="673" t="s">
        <v>300</v>
      </c>
      <c r="Q36" s="673" t="s">
        <v>301</v>
      </c>
      <c r="R36" s="678" t="s">
        <v>296</v>
      </c>
      <c r="S36" s="699" t="s">
        <v>278</v>
      </c>
      <c r="T36" s="699" t="s">
        <v>278</v>
      </c>
      <c r="U36" s="699" t="s">
        <v>278</v>
      </c>
      <c r="V36" s="699" t="s">
        <v>278</v>
      </c>
      <c r="W36" s="699" t="s">
        <v>278</v>
      </c>
      <c r="X36" s="699" t="s">
        <v>278</v>
      </c>
      <c r="Y36" s="697">
        <v>40715</v>
      </c>
    </row>
    <row r="37" spans="1:25" s="75" customFormat="1" ht="24" customHeight="1" x14ac:dyDescent="0.25">
      <c r="A37" s="675"/>
      <c r="B37" s="677"/>
      <c r="C37" s="677"/>
      <c r="D37" s="49" t="s">
        <v>36</v>
      </c>
      <c r="E37" s="263">
        <v>509077883.72093022</v>
      </c>
      <c r="F37" s="98">
        <v>509077883.72093022</v>
      </c>
      <c r="G37" s="98"/>
      <c r="H37" s="96"/>
      <c r="I37" s="98"/>
      <c r="J37" s="98">
        <v>8969700</v>
      </c>
      <c r="K37" s="98"/>
      <c r="L37" s="98"/>
      <c r="M37" s="264"/>
      <c r="N37" s="673"/>
      <c r="O37" s="673"/>
      <c r="P37" s="673"/>
      <c r="Q37" s="673"/>
      <c r="R37" s="678"/>
      <c r="S37" s="699"/>
      <c r="T37" s="699"/>
      <c r="U37" s="699"/>
      <c r="V37" s="699"/>
      <c r="W37" s="699"/>
      <c r="X37" s="699"/>
      <c r="Y37" s="697"/>
    </row>
    <row r="38" spans="1:25" s="75" customFormat="1" ht="24" customHeight="1" x14ac:dyDescent="0.25">
      <c r="A38" s="675"/>
      <c r="B38" s="677"/>
      <c r="C38" s="677"/>
      <c r="D38" s="249" t="s">
        <v>37</v>
      </c>
      <c r="E38" s="92">
        <v>1.1399999999999999</v>
      </c>
      <c r="F38" s="92">
        <v>1.1399999999999999</v>
      </c>
      <c r="G38" s="92"/>
      <c r="H38" s="92"/>
      <c r="I38" s="85"/>
      <c r="J38" s="92">
        <v>0</v>
      </c>
      <c r="K38" s="92"/>
      <c r="L38" s="92"/>
      <c r="M38" s="265"/>
      <c r="N38" s="673"/>
      <c r="O38" s="673"/>
      <c r="P38" s="673"/>
      <c r="Q38" s="673"/>
      <c r="R38" s="678"/>
      <c r="S38" s="699"/>
      <c r="T38" s="699"/>
      <c r="U38" s="699"/>
      <c r="V38" s="699"/>
      <c r="W38" s="699"/>
      <c r="X38" s="699"/>
      <c r="Y38" s="697"/>
    </row>
    <row r="39" spans="1:25" s="75" customFormat="1" ht="24" customHeight="1" x14ac:dyDescent="0.25">
      <c r="A39" s="675"/>
      <c r="B39" s="677"/>
      <c r="C39" s="677"/>
      <c r="D39" s="49" t="s">
        <v>38</v>
      </c>
      <c r="E39" s="263">
        <v>1072729551.7394365</v>
      </c>
      <c r="F39" s="90">
        <v>1072729551.7394365</v>
      </c>
      <c r="G39" s="90"/>
      <c r="H39" s="90"/>
      <c r="I39" s="85"/>
      <c r="J39" s="90">
        <v>1053316636.2464788</v>
      </c>
      <c r="K39" s="90"/>
      <c r="L39" s="90"/>
      <c r="M39" s="266"/>
      <c r="N39" s="673"/>
      <c r="O39" s="673"/>
      <c r="P39" s="673"/>
      <c r="Q39" s="673"/>
      <c r="R39" s="678"/>
      <c r="S39" s="699"/>
      <c r="T39" s="699"/>
      <c r="U39" s="699"/>
      <c r="V39" s="699"/>
      <c r="W39" s="699"/>
      <c r="X39" s="699"/>
      <c r="Y39" s="697"/>
    </row>
    <row r="40" spans="1:25" s="75" customFormat="1" ht="24" customHeight="1" x14ac:dyDescent="0.25">
      <c r="A40" s="675"/>
      <c r="B40" s="677"/>
      <c r="C40" s="753" t="s">
        <v>39</v>
      </c>
      <c r="D40" s="255" t="s">
        <v>106</v>
      </c>
      <c r="E40" s="92">
        <f>E28+E32+E36</f>
        <v>0.8600000000000001</v>
      </c>
      <c r="F40" s="92">
        <f>F28+F32+F36</f>
        <v>0.8600000000000001</v>
      </c>
      <c r="G40" s="92"/>
      <c r="H40" s="92"/>
      <c r="I40" s="92"/>
      <c r="J40" s="92">
        <f t="shared" ref="J40" si="0">J28+J32+J36</f>
        <v>0</v>
      </c>
      <c r="K40" s="92"/>
      <c r="L40" s="92"/>
      <c r="M40" s="92"/>
      <c r="N40" s="661"/>
      <c r="O40" s="663"/>
      <c r="P40" s="663"/>
      <c r="Q40" s="661"/>
      <c r="R40" s="663"/>
      <c r="S40" s="663"/>
      <c r="T40" s="661"/>
      <c r="U40" s="663"/>
      <c r="V40" s="663"/>
      <c r="W40" s="661"/>
      <c r="X40" s="663"/>
      <c r="Y40" s="727"/>
    </row>
    <row r="41" spans="1:25" s="75" customFormat="1" ht="24" customHeight="1" thickBot="1" x14ac:dyDescent="0.3">
      <c r="A41" s="675"/>
      <c r="B41" s="677"/>
      <c r="C41" s="659"/>
      <c r="D41" s="257" t="s">
        <v>105</v>
      </c>
      <c r="E41" s="85">
        <f>E29+E33+E37</f>
        <v>1683873000</v>
      </c>
      <c r="F41" s="85">
        <f>F29+F33+F37</f>
        <v>1683873000</v>
      </c>
      <c r="G41" s="85"/>
      <c r="H41" s="85"/>
      <c r="I41" s="85"/>
      <c r="J41" s="85">
        <f>J29+J33+J37</f>
        <v>29889000</v>
      </c>
      <c r="K41" s="228"/>
      <c r="L41" s="228"/>
      <c r="M41" s="228"/>
      <c r="N41" s="661"/>
      <c r="O41" s="663"/>
      <c r="P41" s="663"/>
      <c r="Q41" s="661"/>
      <c r="R41" s="663"/>
      <c r="S41" s="663"/>
      <c r="T41" s="661"/>
      <c r="U41" s="663"/>
      <c r="V41" s="663"/>
      <c r="W41" s="661"/>
      <c r="X41" s="663"/>
      <c r="Y41" s="727"/>
    </row>
    <row r="42" spans="1:25" s="75" customFormat="1" ht="24" customHeight="1" x14ac:dyDescent="0.25">
      <c r="A42" s="664">
        <v>4</v>
      </c>
      <c r="B42" s="667" t="s">
        <v>174</v>
      </c>
      <c r="C42" s="676" t="s">
        <v>302</v>
      </c>
      <c r="D42" s="48" t="s">
        <v>35</v>
      </c>
      <c r="E42" s="83">
        <v>5</v>
      </c>
      <c r="F42" s="147">
        <v>5</v>
      </c>
      <c r="G42" s="147"/>
      <c r="H42" s="89"/>
      <c r="I42" s="89"/>
      <c r="J42" s="231">
        <v>1</v>
      </c>
      <c r="K42" s="147"/>
      <c r="L42" s="147"/>
      <c r="M42" s="236"/>
      <c r="N42" s="672" t="s">
        <v>303</v>
      </c>
      <c r="O42" s="672" t="s">
        <v>287</v>
      </c>
      <c r="P42" s="696" t="s">
        <v>288</v>
      </c>
      <c r="Q42" s="672" t="s">
        <v>304</v>
      </c>
      <c r="R42" s="696" t="s">
        <v>305</v>
      </c>
      <c r="S42" s="726" t="s">
        <v>278</v>
      </c>
      <c r="T42" s="726" t="s">
        <v>278</v>
      </c>
      <c r="U42" s="726" t="s">
        <v>278</v>
      </c>
      <c r="V42" s="726" t="s">
        <v>278</v>
      </c>
      <c r="W42" s="726" t="s">
        <v>278</v>
      </c>
      <c r="X42" s="726" t="s">
        <v>278</v>
      </c>
      <c r="Y42" s="730">
        <v>96232</v>
      </c>
    </row>
    <row r="43" spans="1:25" s="75" customFormat="1" ht="24" customHeight="1" x14ac:dyDescent="0.25">
      <c r="A43" s="665"/>
      <c r="B43" s="668"/>
      <c r="C43" s="677"/>
      <c r="D43" s="49" t="s">
        <v>36</v>
      </c>
      <c r="E43" s="84">
        <v>193935000</v>
      </c>
      <c r="F43" s="90">
        <v>193935000</v>
      </c>
      <c r="G43" s="90"/>
      <c r="H43" s="90"/>
      <c r="I43" s="228"/>
      <c r="J43" s="232">
        <v>0</v>
      </c>
      <c r="K43" s="90"/>
      <c r="L43" s="90"/>
      <c r="M43" s="90"/>
      <c r="N43" s="673"/>
      <c r="O43" s="673"/>
      <c r="P43" s="678"/>
      <c r="Q43" s="673"/>
      <c r="R43" s="678"/>
      <c r="S43" s="721"/>
      <c r="T43" s="721"/>
      <c r="U43" s="721"/>
      <c r="V43" s="721"/>
      <c r="W43" s="721"/>
      <c r="X43" s="721"/>
      <c r="Y43" s="728"/>
    </row>
    <row r="44" spans="1:25" s="75" customFormat="1" ht="24" customHeight="1" x14ac:dyDescent="0.25">
      <c r="A44" s="665"/>
      <c r="B44" s="668"/>
      <c r="C44" s="677"/>
      <c r="D44" s="249" t="s">
        <v>37</v>
      </c>
      <c r="E44" s="144">
        <v>0</v>
      </c>
      <c r="F44" s="91">
        <v>0</v>
      </c>
      <c r="G44" s="91"/>
      <c r="H44" s="91"/>
      <c r="I44" s="91"/>
      <c r="J44" s="233">
        <v>0</v>
      </c>
      <c r="K44" s="91"/>
      <c r="L44" s="91"/>
      <c r="M44" s="91"/>
      <c r="N44" s="673"/>
      <c r="O44" s="673"/>
      <c r="P44" s="678"/>
      <c r="Q44" s="673"/>
      <c r="R44" s="678"/>
      <c r="S44" s="721"/>
      <c r="T44" s="721"/>
      <c r="U44" s="721"/>
      <c r="V44" s="721"/>
      <c r="W44" s="721"/>
      <c r="X44" s="721"/>
      <c r="Y44" s="728"/>
    </row>
    <row r="45" spans="1:25" s="75" customFormat="1" ht="24" customHeight="1" x14ac:dyDescent="0.25">
      <c r="A45" s="665"/>
      <c r="B45" s="668"/>
      <c r="C45" s="677"/>
      <c r="D45" s="49" t="s">
        <v>38</v>
      </c>
      <c r="E45" s="84">
        <v>184661985</v>
      </c>
      <c r="F45" s="90">
        <v>184661985</v>
      </c>
      <c r="G45" s="90"/>
      <c r="H45" s="90"/>
      <c r="I45" s="228"/>
      <c r="J45" s="232">
        <v>184661985</v>
      </c>
      <c r="K45" s="90"/>
      <c r="L45" s="90"/>
      <c r="M45" s="90"/>
      <c r="N45" s="673"/>
      <c r="O45" s="673"/>
      <c r="P45" s="678"/>
      <c r="Q45" s="673"/>
      <c r="R45" s="678"/>
      <c r="S45" s="721"/>
      <c r="T45" s="721"/>
      <c r="U45" s="721"/>
      <c r="V45" s="721"/>
      <c r="W45" s="721"/>
      <c r="X45" s="721"/>
      <c r="Y45" s="728"/>
    </row>
    <row r="46" spans="1:25" s="75" customFormat="1" ht="24" customHeight="1" x14ac:dyDescent="0.25">
      <c r="A46" s="665"/>
      <c r="B46" s="668"/>
      <c r="C46" s="658" t="s">
        <v>39</v>
      </c>
      <c r="D46" s="282" t="s">
        <v>106</v>
      </c>
      <c r="E46" s="283">
        <f>E42</f>
        <v>5</v>
      </c>
      <c r="F46" s="283">
        <f>F42</f>
        <v>5</v>
      </c>
      <c r="G46" s="283"/>
      <c r="H46" s="283"/>
      <c r="I46" s="283"/>
      <c r="J46" s="283">
        <f t="shared" ref="J46" si="1">J42</f>
        <v>1</v>
      </c>
      <c r="K46" s="284"/>
      <c r="L46" s="284"/>
      <c r="M46" s="284"/>
      <c r="N46" s="660"/>
      <c r="O46" s="662"/>
      <c r="P46" s="662"/>
      <c r="Q46" s="660"/>
      <c r="R46" s="662"/>
      <c r="S46" s="662"/>
      <c r="T46" s="660"/>
      <c r="U46" s="662"/>
      <c r="V46" s="662"/>
      <c r="W46" s="660"/>
      <c r="X46" s="662"/>
      <c r="Y46" s="734"/>
    </row>
    <row r="47" spans="1:25" s="75" customFormat="1" ht="24" customHeight="1" thickBot="1" x14ac:dyDescent="0.3">
      <c r="A47" s="666"/>
      <c r="B47" s="669"/>
      <c r="C47" s="659"/>
      <c r="D47" s="257" t="s">
        <v>105</v>
      </c>
      <c r="E47" s="228">
        <f>E43</f>
        <v>193935000</v>
      </c>
      <c r="F47" s="228">
        <f>F43</f>
        <v>193935000</v>
      </c>
      <c r="G47" s="228"/>
      <c r="H47" s="228"/>
      <c r="I47" s="228"/>
      <c r="J47" s="228">
        <f t="shared" ref="J47" si="2">J43</f>
        <v>0</v>
      </c>
      <c r="K47" s="98"/>
      <c r="L47" s="98"/>
      <c r="M47" s="238"/>
      <c r="N47" s="661"/>
      <c r="O47" s="663"/>
      <c r="P47" s="663"/>
      <c r="Q47" s="661"/>
      <c r="R47" s="663"/>
      <c r="S47" s="663"/>
      <c r="T47" s="661"/>
      <c r="U47" s="663"/>
      <c r="V47" s="663"/>
      <c r="W47" s="661"/>
      <c r="X47" s="663"/>
      <c r="Y47" s="727"/>
    </row>
    <row r="48" spans="1:25" s="75" customFormat="1" ht="24" customHeight="1" x14ac:dyDescent="0.25">
      <c r="A48" s="674">
        <v>5</v>
      </c>
      <c r="B48" s="676" t="s">
        <v>306</v>
      </c>
      <c r="C48" s="676" t="s">
        <v>307</v>
      </c>
      <c r="D48" s="48" t="s">
        <v>35</v>
      </c>
      <c r="E48" s="97">
        <v>3</v>
      </c>
      <c r="F48" s="93">
        <v>3</v>
      </c>
      <c r="G48" s="93"/>
      <c r="H48" s="93"/>
      <c r="I48" s="93"/>
      <c r="J48" s="93">
        <v>0</v>
      </c>
      <c r="K48" s="93"/>
      <c r="L48" s="93"/>
      <c r="M48" s="93"/>
      <c r="N48" s="672" t="s">
        <v>308</v>
      </c>
      <c r="O48" s="672" t="s">
        <v>309</v>
      </c>
      <c r="P48" s="696" t="s">
        <v>310</v>
      </c>
      <c r="Q48" s="672" t="s">
        <v>276</v>
      </c>
      <c r="R48" s="696" t="s">
        <v>311</v>
      </c>
      <c r="S48" s="737">
        <v>10.757</v>
      </c>
      <c r="T48" s="731">
        <v>10782</v>
      </c>
      <c r="U48" s="731" t="s">
        <v>278</v>
      </c>
      <c r="V48" s="731" t="s">
        <v>278</v>
      </c>
      <c r="W48" s="731" t="s">
        <v>278</v>
      </c>
      <c r="X48" s="731" t="s">
        <v>278</v>
      </c>
      <c r="Y48" s="733">
        <v>21539</v>
      </c>
    </row>
    <row r="49" spans="1:25" s="75" customFormat="1" ht="24" customHeight="1" x14ac:dyDescent="0.25">
      <c r="A49" s="675"/>
      <c r="B49" s="677"/>
      <c r="C49" s="677"/>
      <c r="D49" s="49" t="s">
        <v>36</v>
      </c>
      <c r="E49" s="84">
        <v>239525000</v>
      </c>
      <c r="F49" s="98">
        <v>239525000</v>
      </c>
      <c r="G49" s="98"/>
      <c r="H49" s="98"/>
      <c r="I49" s="98"/>
      <c r="J49" s="98">
        <v>94380000</v>
      </c>
      <c r="K49" s="98"/>
      <c r="L49" s="98"/>
      <c r="M49" s="238"/>
      <c r="N49" s="673"/>
      <c r="O49" s="673"/>
      <c r="P49" s="678"/>
      <c r="Q49" s="673"/>
      <c r="R49" s="678"/>
      <c r="S49" s="732"/>
      <c r="T49" s="732"/>
      <c r="U49" s="732"/>
      <c r="V49" s="732"/>
      <c r="W49" s="732"/>
      <c r="X49" s="732"/>
      <c r="Y49" s="720"/>
    </row>
    <row r="50" spans="1:25" s="75" customFormat="1" ht="24" customHeight="1" x14ac:dyDescent="0.25">
      <c r="A50" s="675"/>
      <c r="B50" s="677"/>
      <c r="C50" s="677"/>
      <c r="D50" s="249" t="s">
        <v>37</v>
      </c>
      <c r="E50" s="99">
        <v>0</v>
      </c>
      <c r="F50" s="94">
        <v>0</v>
      </c>
      <c r="G50" s="94"/>
      <c r="H50" s="94"/>
      <c r="I50" s="94"/>
      <c r="J50" s="94">
        <v>0</v>
      </c>
      <c r="K50" s="94"/>
      <c r="L50" s="94"/>
      <c r="M50" s="94"/>
      <c r="N50" s="673"/>
      <c r="O50" s="673"/>
      <c r="P50" s="678"/>
      <c r="Q50" s="673"/>
      <c r="R50" s="678"/>
      <c r="S50" s="732"/>
      <c r="T50" s="732"/>
      <c r="U50" s="732"/>
      <c r="V50" s="732"/>
      <c r="W50" s="732"/>
      <c r="X50" s="732"/>
      <c r="Y50" s="720"/>
    </row>
    <row r="51" spans="1:25" s="75" customFormat="1" ht="24" customHeight="1" x14ac:dyDescent="0.25">
      <c r="A51" s="675"/>
      <c r="B51" s="677"/>
      <c r="C51" s="677"/>
      <c r="D51" s="49" t="s">
        <v>38</v>
      </c>
      <c r="E51" s="228">
        <v>43785825</v>
      </c>
      <c r="F51" s="235">
        <v>43785825</v>
      </c>
      <c r="G51" s="235"/>
      <c r="H51" s="268"/>
      <c r="I51" s="235"/>
      <c r="J51" s="235">
        <v>27203500</v>
      </c>
      <c r="K51" s="235"/>
      <c r="L51" s="235"/>
      <c r="M51" s="235"/>
      <c r="N51" s="673"/>
      <c r="O51" s="673"/>
      <c r="P51" s="678"/>
      <c r="Q51" s="673"/>
      <c r="R51" s="678"/>
      <c r="S51" s="732"/>
      <c r="T51" s="732"/>
      <c r="U51" s="732"/>
      <c r="V51" s="732"/>
      <c r="W51" s="732"/>
      <c r="X51" s="732"/>
      <c r="Y51" s="720"/>
    </row>
    <row r="52" spans="1:25" s="75" customFormat="1" ht="24" customHeight="1" x14ac:dyDescent="0.25">
      <c r="A52" s="675"/>
      <c r="B52" s="677"/>
      <c r="C52" s="753" t="s">
        <v>39</v>
      </c>
      <c r="D52" s="255" t="s">
        <v>106</v>
      </c>
      <c r="E52" s="269">
        <f>E48</f>
        <v>3</v>
      </c>
      <c r="F52" s="269">
        <f t="shared" ref="F52:J52" si="3">F48</f>
        <v>3</v>
      </c>
      <c r="G52" s="269"/>
      <c r="H52" s="269"/>
      <c r="I52" s="269"/>
      <c r="J52" s="269">
        <f t="shared" si="3"/>
        <v>0</v>
      </c>
      <c r="K52" s="267"/>
      <c r="L52" s="267"/>
      <c r="M52" s="267"/>
      <c r="N52" s="661"/>
      <c r="O52" s="663"/>
      <c r="P52" s="663"/>
      <c r="Q52" s="661"/>
      <c r="R52" s="663"/>
      <c r="S52" s="663"/>
      <c r="T52" s="661"/>
      <c r="U52" s="663"/>
      <c r="V52" s="663"/>
      <c r="W52" s="661"/>
      <c r="X52" s="663"/>
      <c r="Y52" s="727"/>
    </row>
    <row r="53" spans="1:25" s="75" customFormat="1" ht="24" customHeight="1" thickBot="1" x14ac:dyDescent="0.3">
      <c r="A53" s="675"/>
      <c r="B53" s="677"/>
      <c r="C53" s="659"/>
      <c r="D53" s="257" t="s">
        <v>105</v>
      </c>
      <c r="E53" s="228">
        <f>E49</f>
        <v>239525000</v>
      </c>
      <c r="F53" s="228">
        <f t="shared" ref="F53:J53" si="4">F49</f>
        <v>239525000</v>
      </c>
      <c r="G53" s="228"/>
      <c r="H53" s="228"/>
      <c r="I53" s="228"/>
      <c r="J53" s="228">
        <f t="shared" si="4"/>
        <v>94380000</v>
      </c>
      <c r="K53" s="98"/>
      <c r="L53" s="98"/>
      <c r="M53" s="238"/>
      <c r="N53" s="661"/>
      <c r="O53" s="663"/>
      <c r="P53" s="663"/>
      <c r="Q53" s="661"/>
      <c r="R53" s="663"/>
      <c r="S53" s="663"/>
      <c r="T53" s="661"/>
      <c r="U53" s="663"/>
      <c r="V53" s="663"/>
      <c r="W53" s="661"/>
      <c r="X53" s="663"/>
      <c r="Y53" s="727"/>
    </row>
    <row r="54" spans="1:25" s="75" customFormat="1" ht="24" customHeight="1" x14ac:dyDescent="0.25">
      <c r="A54" s="674">
        <v>6</v>
      </c>
      <c r="B54" s="676" t="s">
        <v>312</v>
      </c>
      <c r="C54" s="735" t="s">
        <v>313</v>
      </c>
      <c r="D54" s="48" t="s">
        <v>35</v>
      </c>
      <c r="E54" s="83">
        <v>10</v>
      </c>
      <c r="F54" s="97">
        <v>10</v>
      </c>
      <c r="G54" s="97"/>
      <c r="H54" s="93"/>
      <c r="I54" s="93"/>
      <c r="J54" s="93">
        <v>0</v>
      </c>
      <c r="K54" s="93"/>
      <c r="L54" s="93"/>
      <c r="M54" s="93"/>
      <c r="N54" s="672" t="s">
        <v>280</v>
      </c>
      <c r="O54" s="672" t="s">
        <v>314</v>
      </c>
      <c r="P54" s="672" t="s">
        <v>315</v>
      </c>
      <c r="Q54" s="672" t="s">
        <v>316</v>
      </c>
      <c r="R54" s="672" t="s">
        <v>317</v>
      </c>
      <c r="S54" s="726" t="s">
        <v>278</v>
      </c>
      <c r="T54" s="726" t="s">
        <v>278</v>
      </c>
      <c r="U54" s="726" t="s">
        <v>278</v>
      </c>
      <c r="V54" s="726" t="s">
        <v>278</v>
      </c>
      <c r="W54" s="726" t="s">
        <v>278</v>
      </c>
      <c r="X54" s="726" t="s">
        <v>278</v>
      </c>
      <c r="Y54" s="730">
        <v>327900</v>
      </c>
    </row>
    <row r="55" spans="1:25" s="75" customFormat="1" ht="24" customHeight="1" x14ac:dyDescent="0.25">
      <c r="A55" s="675"/>
      <c r="B55" s="677"/>
      <c r="C55" s="736"/>
      <c r="D55" s="49" t="s">
        <v>36</v>
      </c>
      <c r="E55" s="84">
        <v>769658000</v>
      </c>
      <c r="F55" s="96">
        <v>769658000</v>
      </c>
      <c r="G55" s="96">
        <v>50</v>
      </c>
      <c r="H55" s="98"/>
      <c r="I55" s="98"/>
      <c r="J55" s="98">
        <v>97342000</v>
      </c>
      <c r="K55" s="98"/>
      <c r="L55" s="98"/>
      <c r="M55" s="98"/>
      <c r="N55" s="673"/>
      <c r="O55" s="673"/>
      <c r="P55" s="673"/>
      <c r="Q55" s="673"/>
      <c r="R55" s="673"/>
      <c r="S55" s="721"/>
      <c r="T55" s="721"/>
      <c r="U55" s="721"/>
      <c r="V55" s="721"/>
      <c r="W55" s="721"/>
      <c r="X55" s="721"/>
      <c r="Y55" s="728"/>
    </row>
    <row r="56" spans="1:25" s="75" customFormat="1" ht="24" customHeight="1" x14ac:dyDescent="0.25">
      <c r="A56" s="675"/>
      <c r="B56" s="677"/>
      <c r="C56" s="736"/>
      <c r="D56" s="249" t="s">
        <v>37</v>
      </c>
      <c r="E56" s="144">
        <v>16</v>
      </c>
      <c r="F56" s="88">
        <v>16</v>
      </c>
      <c r="G56" s="88"/>
      <c r="H56" s="94"/>
      <c r="I56" s="94"/>
      <c r="J56" s="94">
        <v>0</v>
      </c>
      <c r="K56" s="94"/>
      <c r="L56" s="94"/>
      <c r="M56" s="94"/>
      <c r="N56" s="673"/>
      <c r="O56" s="673"/>
      <c r="P56" s="673"/>
      <c r="Q56" s="673"/>
      <c r="R56" s="673"/>
      <c r="S56" s="721"/>
      <c r="T56" s="721"/>
      <c r="U56" s="721"/>
      <c r="V56" s="721"/>
      <c r="W56" s="721"/>
      <c r="X56" s="721"/>
      <c r="Y56" s="728"/>
    </row>
    <row r="57" spans="1:25" s="75" customFormat="1" ht="24" customHeight="1" x14ac:dyDescent="0.25">
      <c r="A57" s="675"/>
      <c r="B57" s="677"/>
      <c r="C57" s="736"/>
      <c r="D57" s="49" t="s">
        <v>38</v>
      </c>
      <c r="E57" s="84">
        <v>926741172</v>
      </c>
      <c r="F57" s="235">
        <v>926741172</v>
      </c>
      <c r="G57" s="235"/>
      <c r="H57" s="268"/>
      <c r="I57" s="268"/>
      <c r="J57" s="90">
        <v>922720672</v>
      </c>
      <c r="K57" s="268"/>
      <c r="L57" s="268"/>
      <c r="M57" s="268"/>
      <c r="N57" s="673"/>
      <c r="O57" s="673"/>
      <c r="P57" s="673"/>
      <c r="Q57" s="673"/>
      <c r="R57" s="673"/>
      <c r="S57" s="721"/>
      <c r="T57" s="721"/>
      <c r="U57" s="721"/>
      <c r="V57" s="721"/>
      <c r="W57" s="721"/>
      <c r="X57" s="721"/>
      <c r="Y57" s="728"/>
    </row>
    <row r="58" spans="1:25" s="75" customFormat="1" ht="24" customHeight="1" x14ac:dyDescent="0.25">
      <c r="A58" s="675"/>
      <c r="B58" s="677"/>
      <c r="C58" s="677" t="s">
        <v>318</v>
      </c>
      <c r="D58" s="249" t="s">
        <v>35</v>
      </c>
      <c r="E58" s="254">
        <v>10</v>
      </c>
      <c r="F58" s="254">
        <v>10</v>
      </c>
      <c r="G58" s="254"/>
      <c r="H58" s="254"/>
      <c r="I58" s="85"/>
      <c r="J58" s="85">
        <v>0</v>
      </c>
      <c r="K58" s="85"/>
      <c r="L58" s="85"/>
      <c r="M58" s="92"/>
      <c r="N58" s="677" t="s">
        <v>319</v>
      </c>
      <c r="O58" s="673" t="s">
        <v>320</v>
      </c>
      <c r="P58" s="678" t="s">
        <v>321</v>
      </c>
      <c r="Q58" s="673" t="s">
        <v>322</v>
      </c>
      <c r="R58" s="678" t="s">
        <v>323</v>
      </c>
      <c r="S58" s="721" t="s">
        <v>278</v>
      </c>
      <c r="T58" s="721" t="s">
        <v>278</v>
      </c>
      <c r="U58" s="721" t="s">
        <v>278</v>
      </c>
      <c r="V58" s="721" t="s">
        <v>278</v>
      </c>
      <c r="W58" s="721" t="s">
        <v>278</v>
      </c>
      <c r="X58" s="721" t="s">
        <v>278</v>
      </c>
      <c r="Y58" s="728">
        <v>201740</v>
      </c>
    </row>
    <row r="59" spans="1:25" s="75" customFormat="1" ht="24" customHeight="1" x14ac:dyDescent="0.25">
      <c r="A59" s="675"/>
      <c r="B59" s="677"/>
      <c r="C59" s="677"/>
      <c r="D59" s="49" t="s">
        <v>36</v>
      </c>
      <c r="E59" s="84">
        <v>769658000</v>
      </c>
      <c r="F59" s="96">
        <v>769658000</v>
      </c>
      <c r="G59" s="96"/>
      <c r="H59" s="96"/>
      <c r="I59" s="98"/>
      <c r="J59" s="98">
        <v>97342000</v>
      </c>
      <c r="K59" s="98"/>
      <c r="L59" s="98"/>
      <c r="M59" s="98"/>
      <c r="N59" s="677"/>
      <c r="O59" s="673"/>
      <c r="P59" s="678"/>
      <c r="Q59" s="673"/>
      <c r="R59" s="678"/>
      <c r="S59" s="721"/>
      <c r="T59" s="721"/>
      <c r="U59" s="721"/>
      <c r="V59" s="721"/>
      <c r="W59" s="721"/>
      <c r="X59" s="721"/>
      <c r="Y59" s="728"/>
    </row>
    <row r="60" spans="1:25" s="75" customFormat="1" ht="24" customHeight="1" x14ac:dyDescent="0.25">
      <c r="A60" s="675"/>
      <c r="B60" s="677"/>
      <c r="C60" s="677"/>
      <c r="D60" s="249" t="s">
        <v>37</v>
      </c>
      <c r="E60" s="99">
        <v>33.4</v>
      </c>
      <c r="F60" s="88">
        <v>33.4</v>
      </c>
      <c r="G60" s="88"/>
      <c r="H60" s="95"/>
      <c r="I60" s="92"/>
      <c r="J60" s="234">
        <v>15</v>
      </c>
      <c r="K60" s="92"/>
      <c r="L60" s="92"/>
      <c r="M60" s="228"/>
      <c r="N60" s="677"/>
      <c r="O60" s="673"/>
      <c r="P60" s="678"/>
      <c r="Q60" s="673"/>
      <c r="R60" s="678"/>
      <c r="S60" s="721"/>
      <c r="T60" s="721"/>
      <c r="U60" s="721"/>
      <c r="V60" s="721"/>
      <c r="W60" s="721"/>
      <c r="X60" s="721"/>
      <c r="Y60" s="728"/>
    </row>
    <row r="61" spans="1:25" s="75" customFormat="1" ht="24" customHeight="1" x14ac:dyDescent="0.25">
      <c r="A61" s="675"/>
      <c r="B61" s="677"/>
      <c r="C61" s="677"/>
      <c r="D61" s="49" t="s">
        <v>38</v>
      </c>
      <c r="E61" s="228">
        <v>926741172</v>
      </c>
      <c r="F61" s="235">
        <v>926741172</v>
      </c>
      <c r="G61" s="235"/>
      <c r="H61" s="235"/>
      <c r="I61" s="228"/>
      <c r="J61" s="90">
        <v>922720672</v>
      </c>
      <c r="K61" s="90"/>
      <c r="L61" s="90"/>
      <c r="M61" s="90"/>
      <c r="N61" s="677"/>
      <c r="O61" s="673"/>
      <c r="P61" s="678"/>
      <c r="Q61" s="673"/>
      <c r="R61" s="678"/>
      <c r="S61" s="721"/>
      <c r="T61" s="721"/>
      <c r="U61" s="721"/>
      <c r="V61" s="721"/>
      <c r="W61" s="721"/>
      <c r="X61" s="721"/>
      <c r="Y61" s="728"/>
    </row>
    <row r="62" spans="1:25" s="75" customFormat="1" ht="24" customHeight="1" x14ac:dyDescent="0.25">
      <c r="A62" s="675"/>
      <c r="B62" s="677"/>
      <c r="C62" s="753" t="s">
        <v>39</v>
      </c>
      <c r="D62" s="255" t="s">
        <v>106</v>
      </c>
      <c r="E62" s="254">
        <f>E54+E58</f>
        <v>20</v>
      </c>
      <c r="F62" s="254">
        <f t="shared" ref="F62:J62" si="5">F54+F58</f>
        <v>20</v>
      </c>
      <c r="G62" s="254"/>
      <c r="H62" s="254"/>
      <c r="I62" s="254"/>
      <c r="J62" s="254">
        <f t="shared" si="5"/>
        <v>0</v>
      </c>
      <c r="K62" s="254"/>
      <c r="L62" s="254"/>
      <c r="M62" s="90"/>
      <c r="N62" s="661"/>
      <c r="O62" s="663"/>
      <c r="P62" s="663"/>
      <c r="Q62" s="661"/>
      <c r="R62" s="663"/>
      <c r="S62" s="663"/>
      <c r="T62" s="661"/>
      <c r="U62" s="663"/>
      <c r="V62" s="663"/>
      <c r="W62" s="661"/>
      <c r="X62" s="663"/>
      <c r="Y62" s="727"/>
    </row>
    <row r="63" spans="1:25" s="75" customFormat="1" ht="24" customHeight="1" thickBot="1" x14ac:dyDescent="0.3">
      <c r="A63" s="675"/>
      <c r="B63" s="677"/>
      <c r="C63" s="659"/>
      <c r="D63" s="257" t="s">
        <v>105</v>
      </c>
      <c r="E63" s="96">
        <f>E55+E59</f>
        <v>1539316000</v>
      </c>
      <c r="F63" s="96">
        <f t="shared" ref="F63:J63" si="6">F55+F59</f>
        <v>1539316000</v>
      </c>
      <c r="G63" s="96"/>
      <c r="H63" s="96"/>
      <c r="I63" s="96"/>
      <c r="J63" s="96">
        <f t="shared" si="6"/>
        <v>194684000</v>
      </c>
      <c r="K63" s="96"/>
      <c r="L63" s="96"/>
      <c r="M63" s="90"/>
      <c r="N63" s="661"/>
      <c r="O63" s="663"/>
      <c r="P63" s="663"/>
      <c r="Q63" s="661"/>
      <c r="R63" s="663"/>
      <c r="S63" s="663"/>
      <c r="T63" s="661"/>
      <c r="U63" s="663"/>
      <c r="V63" s="663"/>
      <c r="W63" s="661"/>
      <c r="X63" s="663"/>
      <c r="Y63" s="727"/>
    </row>
    <row r="64" spans="1:25" s="75" customFormat="1" ht="24" customHeight="1" x14ac:dyDescent="0.25">
      <c r="A64" s="674">
        <v>7</v>
      </c>
      <c r="B64" s="676" t="s">
        <v>192</v>
      </c>
      <c r="C64" s="676" t="s">
        <v>324</v>
      </c>
      <c r="D64" s="48" t="s">
        <v>35</v>
      </c>
      <c r="E64" s="93">
        <v>1</v>
      </c>
      <c r="F64" s="93">
        <v>1</v>
      </c>
      <c r="G64" s="93"/>
      <c r="H64" s="83"/>
      <c r="I64" s="83"/>
      <c r="J64" s="236">
        <v>0</v>
      </c>
      <c r="K64" s="83"/>
      <c r="L64" s="83"/>
      <c r="M64" s="236"/>
      <c r="N64" s="738" t="s">
        <v>325</v>
      </c>
      <c r="O64" s="738" t="s">
        <v>326</v>
      </c>
      <c r="P64" s="738" t="s">
        <v>327</v>
      </c>
      <c r="Q64" s="740" t="s">
        <v>328</v>
      </c>
      <c r="R64" s="742" t="s">
        <v>329</v>
      </c>
      <c r="S64" s="726" t="s">
        <v>278</v>
      </c>
      <c r="T64" s="726" t="s">
        <v>278</v>
      </c>
      <c r="U64" s="726" t="s">
        <v>278</v>
      </c>
      <c r="V64" s="726" t="s">
        <v>278</v>
      </c>
      <c r="W64" s="726" t="s">
        <v>278</v>
      </c>
      <c r="X64" s="726" t="s">
        <v>278</v>
      </c>
      <c r="Y64" s="700">
        <v>175682</v>
      </c>
    </row>
    <row r="65" spans="1:25" s="75" customFormat="1" ht="24" customHeight="1" x14ac:dyDescent="0.25">
      <c r="A65" s="675"/>
      <c r="B65" s="677"/>
      <c r="C65" s="677"/>
      <c r="D65" s="49" t="s">
        <v>36</v>
      </c>
      <c r="E65" s="84">
        <v>274487111.1111111</v>
      </c>
      <c r="F65" s="237">
        <v>274487111.1111111</v>
      </c>
      <c r="G65" s="96"/>
      <c r="H65" s="98"/>
      <c r="I65" s="98"/>
      <c r="J65" s="238">
        <v>0</v>
      </c>
      <c r="K65" s="98"/>
      <c r="L65" s="98"/>
      <c r="M65" s="270"/>
      <c r="N65" s="739"/>
      <c r="O65" s="739"/>
      <c r="P65" s="739"/>
      <c r="Q65" s="741"/>
      <c r="R65" s="743"/>
      <c r="S65" s="721"/>
      <c r="T65" s="721"/>
      <c r="U65" s="721"/>
      <c r="V65" s="721"/>
      <c r="W65" s="721"/>
      <c r="X65" s="721"/>
      <c r="Y65" s="701"/>
    </row>
    <row r="66" spans="1:25" s="75" customFormat="1" ht="24" customHeight="1" x14ac:dyDescent="0.25">
      <c r="A66" s="675"/>
      <c r="B66" s="677"/>
      <c r="C66" s="677"/>
      <c r="D66" s="249" t="s">
        <v>37</v>
      </c>
      <c r="E66" s="99">
        <v>2.5</v>
      </c>
      <c r="F66" s="239">
        <v>2.5</v>
      </c>
      <c r="G66" s="95"/>
      <c r="H66" s="85"/>
      <c r="I66" s="85"/>
      <c r="J66" s="234">
        <v>0</v>
      </c>
      <c r="K66" s="92"/>
      <c r="L66" s="92"/>
      <c r="M66" s="240"/>
      <c r="N66" s="739"/>
      <c r="O66" s="739"/>
      <c r="P66" s="739"/>
      <c r="Q66" s="741"/>
      <c r="R66" s="743"/>
      <c r="S66" s="721"/>
      <c r="T66" s="721"/>
      <c r="U66" s="721"/>
      <c r="V66" s="721"/>
      <c r="W66" s="721"/>
      <c r="X66" s="721"/>
      <c r="Y66" s="701"/>
    </row>
    <row r="67" spans="1:25" s="75" customFormat="1" ht="24" customHeight="1" x14ac:dyDescent="0.25">
      <c r="A67" s="675"/>
      <c r="B67" s="677"/>
      <c r="C67" s="677"/>
      <c r="D67" s="49" t="s">
        <v>38</v>
      </c>
      <c r="E67" s="228">
        <v>324348963.5</v>
      </c>
      <c r="F67" s="271">
        <v>324348963.5</v>
      </c>
      <c r="G67" s="261"/>
      <c r="H67" s="228"/>
      <c r="I67" s="228"/>
      <c r="J67" s="270">
        <v>178626843.79428571</v>
      </c>
      <c r="K67" s="228"/>
      <c r="L67" s="228"/>
      <c r="M67" s="272"/>
      <c r="N67" s="739"/>
      <c r="O67" s="739"/>
      <c r="P67" s="739"/>
      <c r="Q67" s="741"/>
      <c r="R67" s="743"/>
      <c r="S67" s="721"/>
      <c r="T67" s="721"/>
      <c r="U67" s="721"/>
      <c r="V67" s="721"/>
      <c r="W67" s="721"/>
      <c r="X67" s="721"/>
      <c r="Y67" s="701"/>
    </row>
    <row r="68" spans="1:25" s="75" customFormat="1" ht="24" customHeight="1" x14ac:dyDescent="0.25">
      <c r="A68" s="675"/>
      <c r="B68" s="677"/>
      <c r="C68" s="677" t="s">
        <v>330</v>
      </c>
      <c r="D68" s="249" t="s">
        <v>35</v>
      </c>
      <c r="E68" s="267">
        <v>1.25</v>
      </c>
      <c r="F68" s="267">
        <v>1.25</v>
      </c>
      <c r="G68" s="267"/>
      <c r="H68" s="85"/>
      <c r="I68" s="85"/>
      <c r="J68" s="253">
        <v>0</v>
      </c>
      <c r="K68" s="85"/>
      <c r="L68" s="85"/>
      <c r="M68" s="253"/>
      <c r="N68" s="739" t="s">
        <v>280</v>
      </c>
      <c r="O68" s="739" t="s">
        <v>331</v>
      </c>
      <c r="P68" s="739" t="s">
        <v>332</v>
      </c>
      <c r="Q68" s="741" t="s">
        <v>333</v>
      </c>
      <c r="R68" s="743" t="s">
        <v>334</v>
      </c>
      <c r="S68" s="721" t="s">
        <v>278</v>
      </c>
      <c r="T68" s="721" t="s">
        <v>278</v>
      </c>
      <c r="U68" s="721" t="s">
        <v>278</v>
      </c>
      <c r="V68" s="721" t="s">
        <v>278</v>
      </c>
      <c r="W68" s="721" t="s">
        <v>278</v>
      </c>
      <c r="X68" s="721" t="s">
        <v>278</v>
      </c>
      <c r="Y68" s="701">
        <v>31927</v>
      </c>
    </row>
    <row r="69" spans="1:25" s="75" customFormat="1" ht="24" customHeight="1" x14ac:dyDescent="0.25">
      <c r="A69" s="675"/>
      <c r="B69" s="677"/>
      <c r="C69" s="677"/>
      <c r="D69" s="49" t="s">
        <v>36</v>
      </c>
      <c r="E69" s="84">
        <v>343108888.8888889</v>
      </c>
      <c r="F69" s="237">
        <v>343108888.8888889</v>
      </c>
      <c r="G69" s="96"/>
      <c r="H69" s="98"/>
      <c r="I69" s="98"/>
      <c r="J69" s="238">
        <v>58740000</v>
      </c>
      <c r="K69" s="98"/>
      <c r="L69" s="98"/>
      <c r="M69" s="270"/>
      <c r="N69" s="739"/>
      <c r="O69" s="739"/>
      <c r="P69" s="739"/>
      <c r="Q69" s="741"/>
      <c r="R69" s="743"/>
      <c r="S69" s="721"/>
      <c r="T69" s="721"/>
      <c r="U69" s="721"/>
      <c r="V69" s="721"/>
      <c r="W69" s="721"/>
      <c r="X69" s="721"/>
      <c r="Y69" s="701"/>
    </row>
    <row r="70" spans="1:25" s="75" customFormat="1" ht="24" customHeight="1" x14ac:dyDescent="0.25">
      <c r="A70" s="675"/>
      <c r="B70" s="677"/>
      <c r="C70" s="677"/>
      <c r="D70" s="249" t="s">
        <v>37</v>
      </c>
      <c r="E70" s="99">
        <v>3.5</v>
      </c>
      <c r="F70" s="239">
        <v>3.5</v>
      </c>
      <c r="G70" s="95"/>
      <c r="H70" s="95"/>
      <c r="I70" s="85"/>
      <c r="J70" s="234">
        <v>0.94</v>
      </c>
      <c r="K70" s="92"/>
      <c r="L70" s="92"/>
      <c r="M70" s="240"/>
      <c r="N70" s="739"/>
      <c r="O70" s="739"/>
      <c r="P70" s="739"/>
      <c r="Q70" s="741"/>
      <c r="R70" s="743"/>
      <c r="S70" s="721"/>
      <c r="T70" s="721"/>
      <c r="U70" s="721"/>
      <c r="V70" s="721"/>
      <c r="W70" s="721"/>
      <c r="X70" s="721"/>
      <c r="Y70" s="701"/>
    </row>
    <row r="71" spans="1:25" s="75" customFormat="1" ht="24" customHeight="1" x14ac:dyDescent="0.25">
      <c r="A71" s="675"/>
      <c r="B71" s="677"/>
      <c r="C71" s="677"/>
      <c r="D71" s="49" t="s">
        <v>38</v>
      </c>
      <c r="E71" s="228">
        <v>324348963.5</v>
      </c>
      <c r="F71" s="271">
        <v>324348963.5</v>
      </c>
      <c r="G71" s="261"/>
      <c r="H71" s="261"/>
      <c r="I71" s="228"/>
      <c r="J71" s="270">
        <v>65589544.205714285</v>
      </c>
      <c r="K71" s="228"/>
      <c r="L71" s="228"/>
      <c r="M71" s="272"/>
      <c r="N71" s="739"/>
      <c r="O71" s="739"/>
      <c r="P71" s="739"/>
      <c r="Q71" s="741"/>
      <c r="R71" s="743"/>
      <c r="S71" s="721"/>
      <c r="T71" s="721"/>
      <c r="U71" s="721"/>
      <c r="V71" s="721"/>
      <c r="W71" s="721"/>
      <c r="X71" s="721"/>
      <c r="Y71" s="701"/>
    </row>
    <row r="72" spans="1:25" s="75" customFormat="1" ht="24" customHeight="1" x14ac:dyDescent="0.25">
      <c r="A72" s="675"/>
      <c r="B72" s="677"/>
      <c r="C72" s="753" t="s">
        <v>39</v>
      </c>
      <c r="D72" s="255" t="s">
        <v>106</v>
      </c>
      <c r="E72" s="230">
        <f>E64+E68</f>
        <v>2.25</v>
      </c>
      <c r="F72" s="230">
        <f t="shared" ref="F72:J72" si="7">F64+F68</f>
        <v>2.25</v>
      </c>
      <c r="G72" s="230"/>
      <c r="H72" s="230"/>
      <c r="I72" s="230"/>
      <c r="J72" s="230">
        <f t="shared" si="7"/>
        <v>0</v>
      </c>
      <c r="K72" s="85"/>
      <c r="L72" s="85"/>
      <c r="M72" s="253"/>
      <c r="N72" s="661"/>
      <c r="O72" s="663"/>
      <c r="P72" s="663"/>
      <c r="Q72" s="661"/>
      <c r="R72" s="663"/>
      <c r="S72" s="663"/>
      <c r="T72" s="661"/>
      <c r="U72" s="663"/>
      <c r="V72" s="663"/>
      <c r="W72" s="661"/>
      <c r="X72" s="663"/>
      <c r="Y72" s="727"/>
    </row>
    <row r="73" spans="1:25" s="75" customFormat="1" ht="24" customHeight="1" thickBot="1" x14ac:dyDescent="0.3">
      <c r="A73" s="675"/>
      <c r="B73" s="677"/>
      <c r="C73" s="659"/>
      <c r="D73" s="257" t="s">
        <v>105</v>
      </c>
      <c r="E73" s="228">
        <f>E65+E69</f>
        <v>617596000</v>
      </c>
      <c r="F73" s="228">
        <f t="shared" ref="F73:J73" si="8">F65+F69</f>
        <v>617596000</v>
      </c>
      <c r="G73" s="228"/>
      <c r="H73" s="228"/>
      <c r="I73" s="228"/>
      <c r="J73" s="228">
        <f t="shared" si="8"/>
        <v>58740000</v>
      </c>
      <c r="K73" s="98"/>
      <c r="L73" s="98"/>
      <c r="M73" s="270"/>
      <c r="N73" s="661"/>
      <c r="O73" s="663"/>
      <c r="P73" s="663"/>
      <c r="Q73" s="661"/>
      <c r="R73" s="663"/>
      <c r="S73" s="663"/>
      <c r="T73" s="661"/>
      <c r="U73" s="663"/>
      <c r="V73" s="663"/>
      <c r="W73" s="661"/>
      <c r="X73" s="663"/>
      <c r="Y73" s="727"/>
    </row>
    <row r="74" spans="1:25" s="75" customFormat="1" ht="24" customHeight="1" x14ac:dyDescent="0.25">
      <c r="A74" s="674">
        <v>8</v>
      </c>
      <c r="B74" s="676" t="s">
        <v>198</v>
      </c>
      <c r="C74" s="735" t="s">
        <v>335</v>
      </c>
      <c r="D74" s="48" t="s">
        <v>35</v>
      </c>
      <c r="E74" s="97">
        <v>0</v>
      </c>
      <c r="F74" s="97">
        <v>0</v>
      </c>
      <c r="G74" s="97"/>
      <c r="H74" s="97"/>
      <c r="I74" s="83"/>
      <c r="J74" s="97">
        <v>0</v>
      </c>
      <c r="K74" s="277"/>
      <c r="L74" s="277"/>
      <c r="M74" s="278"/>
      <c r="N74" s="672" t="s">
        <v>107</v>
      </c>
      <c r="O74" s="672" t="s">
        <v>336</v>
      </c>
      <c r="P74" s="696" t="s">
        <v>337</v>
      </c>
      <c r="Q74" s="672" t="s">
        <v>276</v>
      </c>
      <c r="R74" s="696" t="s">
        <v>338</v>
      </c>
      <c r="S74" s="744">
        <v>37445</v>
      </c>
      <c r="T74" s="744">
        <v>38908</v>
      </c>
      <c r="U74" s="726" t="s">
        <v>278</v>
      </c>
      <c r="V74" s="726" t="s">
        <v>278</v>
      </c>
      <c r="W74" s="726" t="s">
        <v>278</v>
      </c>
      <c r="X74" s="726" t="s">
        <v>278</v>
      </c>
      <c r="Y74" s="730">
        <v>76353</v>
      </c>
    </row>
    <row r="75" spans="1:25" s="75" customFormat="1" ht="24" customHeight="1" x14ac:dyDescent="0.25">
      <c r="A75" s="675"/>
      <c r="B75" s="677"/>
      <c r="C75" s="736"/>
      <c r="D75" s="49" t="s">
        <v>36</v>
      </c>
      <c r="E75" s="84">
        <v>0</v>
      </c>
      <c r="F75" s="237">
        <v>0</v>
      </c>
      <c r="G75" s="237"/>
      <c r="H75" s="237"/>
      <c r="I75" s="98"/>
      <c r="J75" s="237">
        <v>0</v>
      </c>
      <c r="K75" s="228"/>
      <c r="L75" s="228"/>
      <c r="M75" s="272"/>
      <c r="N75" s="673"/>
      <c r="O75" s="673"/>
      <c r="P75" s="678"/>
      <c r="Q75" s="673"/>
      <c r="R75" s="678"/>
      <c r="S75" s="745"/>
      <c r="T75" s="745"/>
      <c r="U75" s="721"/>
      <c r="V75" s="721"/>
      <c r="W75" s="721"/>
      <c r="X75" s="721"/>
      <c r="Y75" s="728"/>
    </row>
    <row r="76" spans="1:25" s="75" customFormat="1" ht="24" customHeight="1" x14ac:dyDescent="0.25">
      <c r="A76" s="675"/>
      <c r="B76" s="677"/>
      <c r="C76" s="736"/>
      <c r="D76" s="249" t="s">
        <v>37</v>
      </c>
      <c r="E76" s="99">
        <v>1</v>
      </c>
      <c r="F76" s="239">
        <v>1</v>
      </c>
      <c r="G76" s="239"/>
      <c r="H76" s="239"/>
      <c r="I76" s="85"/>
      <c r="J76" s="239">
        <v>0.1</v>
      </c>
      <c r="K76" s="228"/>
      <c r="L76" s="228"/>
      <c r="M76" s="272"/>
      <c r="N76" s="673"/>
      <c r="O76" s="673"/>
      <c r="P76" s="678"/>
      <c r="Q76" s="673"/>
      <c r="R76" s="678"/>
      <c r="S76" s="745"/>
      <c r="T76" s="745"/>
      <c r="U76" s="721"/>
      <c r="V76" s="721"/>
      <c r="W76" s="721"/>
      <c r="X76" s="721"/>
      <c r="Y76" s="728"/>
    </row>
    <row r="77" spans="1:25" s="75" customFormat="1" ht="24" customHeight="1" x14ac:dyDescent="0.25">
      <c r="A77" s="675"/>
      <c r="B77" s="677"/>
      <c r="C77" s="736"/>
      <c r="D77" s="49" t="s">
        <v>38</v>
      </c>
      <c r="E77" s="228">
        <v>7050842.2000000002</v>
      </c>
      <c r="F77" s="237">
        <v>7050842.2000000002</v>
      </c>
      <c r="G77" s="237"/>
      <c r="H77" s="237"/>
      <c r="I77" s="228"/>
      <c r="J77" s="237">
        <v>705084.22000000009</v>
      </c>
      <c r="K77" s="228"/>
      <c r="L77" s="228"/>
      <c r="M77" s="272"/>
      <c r="N77" s="673"/>
      <c r="O77" s="673"/>
      <c r="P77" s="678"/>
      <c r="Q77" s="673"/>
      <c r="R77" s="678"/>
      <c r="S77" s="745"/>
      <c r="T77" s="745"/>
      <c r="U77" s="721"/>
      <c r="V77" s="721"/>
      <c r="W77" s="721"/>
      <c r="X77" s="721"/>
      <c r="Y77" s="728"/>
    </row>
    <row r="78" spans="1:25" s="75" customFormat="1" ht="24" customHeight="1" x14ac:dyDescent="0.25">
      <c r="A78" s="675"/>
      <c r="B78" s="677"/>
      <c r="C78" s="677" t="s">
        <v>339</v>
      </c>
      <c r="D78" s="249" t="s">
        <v>35</v>
      </c>
      <c r="E78" s="254">
        <v>0</v>
      </c>
      <c r="F78" s="254">
        <v>0</v>
      </c>
      <c r="G78" s="254"/>
      <c r="H78" s="254"/>
      <c r="I78" s="85"/>
      <c r="J78" s="254">
        <v>0</v>
      </c>
      <c r="K78" s="254"/>
      <c r="L78" s="254"/>
      <c r="M78" s="237"/>
      <c r="N78" s="673" t="s">
        <v>340</v>
      </c>
      <c r="O78" s="673" t="s">
        <v>341</v>
      </c>
      <c r="P78" s="673" t="s">
        <v>342</v>
      </c>
      <c r="Q78" s="673" t="s">
        <v>276</v>
      </c>
      <c r="R78" s="673" t="s">
        <v>343</v>
      </c>
      <c r="S78" s="721" t="s">
        <v>278</v>
      </c>
      <c r="T78" s="721" t="s">
        <v>278</v>
      </c>
      <c r="U78" s="721" t="s">
        <v>278</v>
      </c>
      <c r="V78" s="721" t="s">
        <v>278</v>
      </c>
      <c r="W78" s="721" t="s">
        <v>278</v>
      </c>
      <c r="X78" s="721" t="s">
        <v>278</v>
      </c>
      <c r="Y78" s="728">
        <v>190309</v>
      </c>
    </row>
    <row r="79" spans="1:25" s="75" customFormat="1" ht="24" customHeight="1" x14ac:dyDescent="0.25">
      <c r="A79" s="675"/>
      <c r="B79" s="677"/>
      <c r="C79" s="677"/>
      <c r="D79" s="49" t="s">
        <v>36</v>
      </c>
      <c r="E79" s="84">
        <v>0</v>
      </c>
      <c r="F79" s="237">
        <v>0</v>
      </c>
      <c r="G79" s="237"/>
      <c r="H79" s="237"/>
      <c r="I79" s="98"/>
      <c r="J79" s="237">
        <v>0</v>
      </c>
      <c r="K79" s="237"/>
      <c r="L79" s="237"/>
      <c r="M79" s="237"/>
      <c r="N79" s="673"/>
      <c r="O79" s="673"/>
      <c r="P79" s="673"/>
      <c r="Q79" s="673"/>
      <c r="R79" s="673"/>
      <c r="S79" s="721"/>
      <c r="T79" s="721"/>
      <c r="U79" s="721"/>
      <c r="V79" s="721"/>
      <c r="W79" s="721"/>
      <c r="X79" s="721"/>
      <c r="Y79" s="728"/>
    </row>
    <row r="80" spans="1:25" s="75" customFormat="1" ht="24" customHeight="1" x14ac:dyDescent="0.25">
      <c r="A80" s="675"/>
      <c r="B80" s="677"/>
      <c r="C80" s="677"/>
      <c r="D80" s="249" t="s">
        <v>37</v>
      </c>
      <c r="E80" s="99">
        <v>14</v>
      </c>
      <c r="F80" s="239">
        <v>14</v>
      </c>
      <c r="G80" s="239"/>
      <c r="H80" s="239"/>
      <c r="I80" s="85"/>
      <c r="J80" s="239">
        <v>0</v>
      </c>
      <c r="K80" s="239"/>
      <c r="L80" s="239"/>
      <c r="M80" s="273"/>
      <c r="N80" s="673"/>
      <c r="O80" s="673"/>
      <c r="P80" s="673"/>
      <c r="Q80" s="673"/>
      <c r="R80" s="673"/>
      <c r="S80" s="721"/>
      <c r="T80" s="721"/>
      <c r="U80" s="721"/>
      <c r="V80" s="721"/>
      <c r="W80" s="721"/>
      <c r="X80" s="721"/>
      <c r="Y80" s="728"/>
    </row>
    <row r="81" spans="1:25" s="75" customFormat="1" ht="24" customHeight="1" x14ac:dyDescent="0.25">
      <c r="A81" s="675"/>
      <c r="B81" s="677"/>
      <c r="C81" s="677"/>
      <c r="D81" s="49" t="s">
        <v>38</v>
      </c>
      <c r="E81" s="228">
        <v>98711790.799999997</v>
      </c>
      <c r="F81" s="237">
        <v>98711790.799999997</v>
      </c>
      <c r="G81" s="237"/>
      <c r="H81" s="237"/>
      <c r="I81" s="228"/>
      <c r="J81" s="237">
        <v>95057548.780000001</v>
      </c>
      <c r="K81" s="237"/>
      <c r="L81" s="237"/>
      <c r="M81" s="273"/>
      <c r="N81" s="673"/>
      <c r="O81" s="673"/>
      <c r="P81" s="673"/>
      <c r="Q81" s="673"/>
      <c r="R81" s="673"/>
      <c r="S81" s="721"/>
      <c r="T81" s="721"/>
      <c r="U81" s="721"/>
      <c r="V81" s="721"/>
      <c r="W81" s="721"/>
      <c r="X81" s="721"/>
      <c r="Y81" s="728"/>
    </row>
    <row r="82" spans="1:25" s="75" customFormat="1" ht="24" customHeight="1" x14ac:dyDescent="0.25">
      <c r="A82" s="675"/>
      <c r="B82" s="677"/>
      <c r="C82" s="677" t="s">
        <v>344</v>
      </c>
      <c r="D82" s="249" t="s">
        <v>35</v>
      </c>
      <c r="E82" s="254">
        <v>10</v>
      </c>
      <c r="F82" s="254">
        <v>10</v>
      </c>
      <c r="G82" s="254"/>
      <c r="H82" s="254"/>
      <c r="I82" s="85"/>
      <c r="J82" s="254">
        <v>0</v>
      </c>
      <c r="K82" s="254"/>
      <c r="L82" s="254"/>
      <c r="M82" s="237"/>
      <c r="N82" s="673" t="s">
        <v>280</v>
      </c>
      <c r="O82" s="673" t="s">
        <v>309</v>
      </c>
      <c r="P82" s="673" t="s">
        <v>310</v>
      </c>
      <c r="Q82" s="673" t="s">
        <v>276</v>
      </c>
      <c r="R82" s="673" t="s">
        <v>311</v>
      </c>
      <c r="S82" s="673">
        <v>10.757</v>
      </c>
      <c r="T82" s="673">
        <v>10782</v>
      </c>
      <c r="U82" s="673" t="s">
        <v>278</v>
      </c>
      <c r="V82" s="673" t="s">
        <v>278</v>
      </c>
      <c r="W82" s="673" t="s">
        <v>278</v>
      </c>
      <c r="X82" s="673" t="s">
        <v>278</v>
      </c>
      <c r="Y82" s="720">
        <v>21539</v>
      </c>
    </row>
    <row r="83" spans="1:25" s="75" customFormat="1" ht="24" customHeight="1" x14ac:dyDescent="0.25">
      <c r="A83" s="675"/>
      <c r="B83" s="677"/>
      <c r="C83" s="677"/>
      <c r="D83" s="49" t="s">
        <v>36</v>
      </c>
      <c r="E83" s="84">
        <v>201788000</v>
      </c>
      <c r="F83" s="237">
        <v>201788000</v>
      </c>
      <c r="G83" s="237"/>
      <c r="H83" s="237"/>
      <c r="I83" s="98"/>
      <c r="J83" s="237">
        <v>136099000</v>
      </c>
      <c r="K83" s="237"/>
      <c r="L83" s="237"/>
      <c r="M83" s="237"/>
      <c r="N83" s="673"/>
      <c r="O83" s="673"/>
      <c r="P83" s="673"/>
      <c r="Q83" s="673"/>
      <c r="R83" s="673"/>
      <c r="S83" s="673"/>
      <c r="T83" s="673"/>
      <c r="U83" s="673"/>
      <c r="V83" s="673"/>
      <c r="W83" s="673"/>
      <c r="X83" s="673"/>
      <c r="Y83" s="720"/>
    </row>
    <row r="84" spans="1:25" s="75" customFormat="1" ht="24" customHeight="1" x14ac:dyDescent="0.25">
      <c r="A84" s="675"/>
      <c r="B84" s="677"/>
      <c r="C84" s="677"/>
      <c r="D84" s="249" t="s">
        <v>37</v>
      </c>
      <c r="E84" s="261">
        <v>0</v>
      </c>
      <c r="F84" s="239">
        <v>0</v>
      </c>
      <c r="G84" s="239"/>
      <c r="H84" s="239"/>
      <c r="I84" s="85"/>
      <c r="J84" s="239">
        <v>0</v>
      </c>
      <c r="K84" s="239"/>
      <c r="L84" s="239"/>
      <c r="M84" s="273"/>
      <c r="N84" s="673"/>
      <c r="O84" s="673"/>
      <c r="P84" s="673"/>
      <c r="Q84" s="673"/>
      <c r="R84" s="673"/>
      <c r="S84" s="673"/>
      <c r="T84" s="673"/>
      <c r="U84" s="673"/>
      <c r="V84" s="673"/>
      <c r="W84" s="673"/>
      <c r="X84" s="673"/>
      <c r="Y84" s="720"/>
    </row>
    <row r="85" spans="1:25" s="75" customFormat="1" ht="24" customHeight="1" x14ac:dyDescent="0.25">
      <c r="A85" s="675"/>
      <c r="B85" s="677"/>
      <c r="C85" s="677"/>
      <c r="D85" s="49" t="s">
        <v>38</v>
      </c>
      <c r="E85" s="228">
        <v>0</v>
      </c>
      <c r="F85" s="237">
        <v>0</v>
      </c>
      <c r="G85" s="237"/>
      <c r="H85" s="237"/>
      <c r="I85" s="228"/>
      <c r="J85" s="237">
        <v>0</v>
      </c>
      <c r="K85" s="237"/>
      <c r="L85" s="237"/>
      <c r="M85" s="273"/>
      <c r="N85" s="673"/>
      <c r="O85" s="673"/>
      <c r="P85" s="673"/>
      <c r="Q85" s="673"/>
      <c r="R85" s="673"/>
      <c r="S85" s="673"/>
      <c r="T85" s="673"/>
      <c r="U85" s="673"/>
      <c r="V85" s="673"/>
      <c r="W85" s="673"/>
      <c r="X85" s="673"/>
      <c r="Y85" s="720"/>
    </row>
    <row r="86" spans="1:25" s="75" customFormat="1" ht="24" customHeight="1" x14ac:dyDescent="0.25">
      <c r="A86" s="675"/>
      <c r="B86" s="677"/>
      <c r="C86" s="753" t="s">
        <v>39</v>
      </c>
      <c r="D86" s="255" t="s">
        <v>106</v>
      </c>
      <c r="E86" s="243">
        <f>E74+E78+E82</f>
        <v>10</v>
      </c>
      <c r="F86" s="243">
        <f t="shared" ref="F86:J86" si="9">F74+F78+F82</f>
        <v>10</v>
      </c>
      <c r="G86" s="243"/>
      <c r="H86" s="243"/>
      <c r="I86" s="243"/>
      <c r="J86" s="243">
        <f t="shared" si="9"/>
        <v>0</v>
      </c>
      <c r="K86" s="245"/>
      <c r="L86" s="244"/>
      <c r="M86" s="245"/>
      <c r="N86" s="673"/>
      <c r="O86" s="673"/>
      <c r="P86" s="673"/>
      <c r="Q86" s="673"/>
      <c r="R86" s="673"/>
      <c r="S86" s="673"/>
      <c r="T86" s="673"/>
      <c r="U86" s="750"/>
      <c r="V86" s="673"/>
      <c r="W86" s="673"/>
      <c r="X86" s="673"/>
      <c r="Y86" s="722"/>
    </row>
    <row r="87" spans="1:25" s="75" customFormat="1" ht="24" customHeight="1" thickBot="1" x14ac:dyDescent="0.3">
      <c r="A87" s="675"/>
      <c r="B87" s="677"/>
      <c r="C87" s="659"/>
      <c r="D87" s="257" t="s">
        <v>105</v>
      </c>
      <c r="E87" s="242">
        <f>E75+E79+E83</f>
        <v>201788000</v>
      </c>
      <c r="F87" s="242">
        <f t="shared" ref="F87:J87" si="10">F75+F79+F83</f>
        <v>201788000</v>
      </c>
      <c r="G87" s="242"/>
      <c r="H87" s="242"/>
      <c r="I87" s="242"/>
      <c r="J87" s="242">
        <f t="shared" si="10"/>
        <v>136099000</v>
      </c>
      <c r="K87" s="237"/>
      <c r="L87" s="237"/>
      <c r="M87" s="237"/>
      <c r="N87" s="673"/>
      <c r="O87" s="673"/>
      <c r="P87" s="673"/>
      <c r="Q87" s="673"/>
      <c r="R87" s="673"/>
      <c r="S87" s="673"/>
      <c r="T87" s="673"/>
      <c r="U87" s="751"/>
      <c r="V87" s="673"/>
      <c r="W87" s="673"/>
      <c r="X87" s="673"/>
      <c r="Y87" s="722"/>
    </row>
    <row r="88" spans="1:25" s="75" customFormat="1" ht="24" customHeight="1" x14ac:dyDescent="0.25">
      <c r="A88" s="674">
        <v>9</v>
      </c>
      <c r="B88" s="676" t="s">
        <v>203</v>
      </c>
      <c r="C88" s="676" t="s">
        <v>339</v>
      </c>
      <c r="D88" s="48" t="s">
        <v>35</v>
      </c>
      <c r="E88" s="247">
        <v>1</v>
      </c>
      <c r="F88" s="247">
        <v>1</v>
      </c>
      <c r="G88" s="97"/>
      <c r="H88" s="97"/>
      <c r="I88" s="83"/>
      <c r="J88" s="97">
        <v>0</v>
      </c>
      <c r="K88" s="97"/>
      <c r="L88" s="97"/>
      <c r="M88" s="279"/>
      <c r="N88" s="672" t="s">
        <v>340</v>
      </c>
      <c r="O88" s="672" t="s">
        <v>341</v>
      </c>
      <c r="P88" s="672" t="s">
        <v>342</v>
      </c>
      <c r="Q88" s="672" t="s">
        <v>276</v>
      </c>
      <c r="R88" s="672" t="s">
        <v>343</v>
      </c>
      <c r="S88" s="726" t="s">
        <v>278</v>
      </c>
      <c r="T88" s="726" t="s">
        <v>278</v>
      </c>
      <c r="U88" s="726" t="s">
        <v>278</v>
      </c>
      <c r="V88" s="726" t="s">
        <v>278</v>
      </c>
      <c r="W88" s="726" t="s">
        <v>278</v>
      </c>
      <c r="X88" s="726" t="s">
        <v>278</v>
      </c>
      <c r="Y88" s="730">
        <v>190309</v>
      </c>
    </row>
    <row r="89" spans="1:25" s="75" customFormat="1" ht="24" customHeight="1" x14ac:dyDescent="0.25">
      <c r="A89" s="675"/>
      <c r="B89" s="677"/>
      <c r="C89" s="677"/>
      <c r="D89" s="49" t="s">
        <v>36</v>
      </c>
      <c r="E89" s="84">
        <v>314820000</v>
      </c>
      <c r="F89" s="237">
        <v>314820000</v>
      </c>
      <c r="G89" s="237"/>
      <c r="H89" s="237"/>
      <c r="I89" s="98"/>
      <c r="J89" s="237">
        <v>0</v>
      </c>
      <c r="K89" s="237"/>
      <c r="L89" s="237"/>
      <c r="M89" s="237"/>
      <c r="N89" s="673"/>
      <c r="O89" s="673"/>
      <c r="P89" s="673"/>
      <c r="Q89" s="673"/>
      <c r="R89" s="673"/>
      <c r="S89" s="721"/>
      <c r="T89" s="721"/>
      <c r="U89" s="721"/>
      <c r="V89" s="721"/>
      <c r="W89" s="721"/>
      <c r="X89" s="721"/>
      <c r="Y89" s="728"/>
    </row>
    <row r="90" spans="1:25" s="75" customFormat="1" ht="24" customHeight="1" x14ac:dyDescent="0.25">
      <c r="A90" s="675"/>
      <c r="B90" s="677"/>
      <c r="C90" s="677"/>
      <c r="D90" s="249" t="s">
        <v>37</v>
      </c>
      <c r="E90" s="99">
        <v>0</v>
      </c>
      <c r="F90" s="239">
        <v>0</v>
      </c>
      <c r="G90" s="239"/>
      <c r="H90" s="239"/>
      <c r="I90" s="85"/>
      <c r="J90" s="239">
        <v>0</v>
      </c>
      <c r="K90" s="239"/>
      <c r="L90" s="239"/>
      <c r="M90" s="273"/>
      <c r="N90" s="673"/>
      <c r="O90" s="673"/>
      <c r="P90" s="673"/>
      <c r="Q90" s="673"/>
      <c r="R90" s="673"/>
      <c r="S90" s="721"/>
      <c r="T90" s="721"/>
      <c r="U90" s="721"/>
      <c r="V90" s="721"/>
      <c r="W90" s="721"/>
      <c r="X90" s="721"/>
      <c r="Y90" s="728"/>
    </row>
    <row r="91" spans="1:25" s="75" customFormat="1" ht="24" customHeight="1" x14ac:dyDescent="0.25">
      <c r="A91" s="675"/>
      <c r="B91" s="677"/>
      <c r="C91" s="677"/>
      <c r="D91" s="49" t="s">
        <v>38</v>
      </c>
      <c r="E91" s="228">
        <v>0</v>
      </c>
      <c r="F91" s="237">
        <v>0</v>
      </c>
      <c r="G91" s="237"/>
      <c r="H91" s="237"/>
      <c r="I91" s="228"/>
      <c r="J91" s="237">
        <v>0</v>
      </c>
      <c r="K91" s="237"/>
      <c r="L91" s="237"/>
      <c r="M91" s="273"/>
      <c r="N91" s="673"/>
      <c r="O91" s="673"/>
      <c r="P91" s="673"/>
      <c r="Q91" s="673"/>
      <c r="R91" s="673"/>
      <c r="S91" s="721"/>
      <c r="T91" s="721"/>
      <c r="U91" s="721"/>
      <c r="V91" s="721"/>
      <c r="W91" s="721"/>
      <c r="X91" s="721"/>
      <c r="Y91" s="728"/>
    </row>
    <row r="92" spans="1:25" s="75" customFormat="1" ht="24" customHeight="1" x14ac:dyDescent="0.25">
      <c r="A92" s="675"/>
      <c r="B92" s="677"/>
      <c r="C92" s="753" t="s">
        <v>39</v>
      </c>
      <c r="D92" s="255" t="s">
        <v>106</v>
      </c>
      <c r="E92" s="274">
        <f>E88</f>
        <v>1</v>
      </c>
      <c r="F92" s="274">
        <f t="shared" ref="F92:J92" si="11">F88</f>
        <v>1</v>
      </c>
      <c r="G92" s="274"/>
      <c r="H92" s="274"/>
      <c r="I92" s="274"/>
      <c r="J92" s="274">
        <f t="shared" si="11"/>
        <v>0</v>
      </c>
      <c r="K92" s="245"/>
      <c r="L92" s="244"/>
      <c r="M92" s="245"/>
      <c r="N92" s="673"/>
      <c r="O92" s="673"/>
      <c r="P92" s="673"/>
      <c r="Q92" s="673"/>
      <c r="R92" s="673"/>
      <c r="S92" s="673"/>
      <c r="T92" s="673"/>
      <c r="U92" s="750"/>
      <c r="V92" s="673"/>
      <c r="W92" s="673"/>
      <c r="X92" s="673"/>
      <c r="Y92" s="722"/>
    </row>
    <row r="93" spans="1:25" s="75" customFormat="1" ht="24" customHeight="1" thickBot="1" x14ac:dyDescent="0.3">
      <c r="A93" s="746"/>
      <c r="B93" s="747"/>
      <c r="C93" s="659"/>
      <c r="D93" s="285" t="s">
        <v>105</v>
      </c>
      <c r="E93" s="246">
        <f>E89</f>
        <v>314820000</v>
      </c>
      <c r="F93" s="246">
        <f t="shared" ref="F93:J93" si="12">F89</f>
        <v>314820000</v>
      </c>
      <c r="G93" s="246"/>
      <c r="H93" s="246"/>
      <c r="I93" s="246"/>
      <c r="J93" s="246">
        <f t="shared" si="12"/>
        <v>0</v>
      </c>
      <c r="K93" s="241"/>
      <c r="L93" s="241"/>
      <c r="M93" s="241"/>
      <c r="N93" s="748"/>
      <c r="O93" s="748"/>
      <c r="P93" s="748"/>
      <c r="Q93" s="748"/>
      <c r="R93" s="748"/>
      <c r="S93" s="748"/>
      <c r="T93" s="748"/>
      <c r="U93" s="752"/>
      <c r="V93" s="748"/>
      <c r="W93" s="748"/>
      <c r="X93" s="748"/>
      <c r="Y93" s="749"/>
    </row>
    <row r="94" spans="1:25" s="75" customFormat="1" ht="29.25" customHeight="1" x14ac:dyDescent="0.25">
      <c r="A94" s="708" t="s">
        <v>40</v>
      </c>
      <c r="B94" s="709"/>
      <c r="C94" s="710"/>
      <c r="D94" s="248" t="s">
        <v>104</v>
      </c>
      <c r="E94" s="287">
        <f>E93+E87+E73+E63+E53+E47+E41+E27+E17</f>
        <v>9147871000</v>
      </c>
      <c r="F94" s="287">
        <f t="shared" ref="F94:J94" si="13">F93+F87+F73+F63+F53+F47+F41+F27+F17</f>
        <v>9147871000</v>
      </c>
      <c r="G94" s="287"/>
      <c r="H94" s="287"/>
      <c r="I94" s="287"/>
      <c r="J94" s="287">
        <f t="shared" si="13"/>
        <v>598096000</v>
      </c>
      <c r="K94" s="53"/>
      <c r="L94" s="53"/>
      <c r="M94" s="53"/>
      <c r="N94" s="714"/>
      <c r="O94" s="715"/>
      <c r="P94" s="715"/>
      <c r="Q94" s="715"/>
      <c r="R94" s="715"/>
      <c r="S94" s="715"/>
      <c r="T94" s="715"/>
      <c r="U94" s="715"/>
      <c r="V94" s="715"/>
      <c r="W94" s="715"/>
      <c r="X94" s="715"/>
      <c r="Y94" s="716"/>
    </row>
    <row r="95" spans="1:25" s="75" customFormat="1" ht="29.25" customHeight="1" x14ac:dyDescent="0.25">
      <c r="A95" s="708"/>
      <c r="B95" s="709"/>
      <c r="C95" s="710"/>
      <c r="D95" s="56" t="s">
        <v>103</v>
      </c>
      <c r="E95" s="288">
        <f>E91+E85+E81+E77+E71+E67+E61+E57+E51+E45+E39+E35+E31+E25+E21+E15+E11</f>
        <v>5538997085</v>
      </c>
      <c r="F95" s="288">
        <f t="shared" ref="F95:J95" si="14">F91+F85+F81+F77+F71+F67+F61+F57+F51+F45+F39+F35+F31+F25+F21+F15+F11</f>
        <v>5538997085</v>
      </c>
      <c r="G95" s="288"/>
      <c r="H95" s="288"/>
      <c r="I95" s="288"/>
      <c r="J95" s="288">
        <f t="shared" si="14"/>
        <v>5041530221</v>
      </c>
      <c r="K95" s="57"/>
      <c r="L95" s="57"/>
      <c r="M95" s="57"/>
      <c r="N95" s="714"/>
      <c r="O95" s="715"/>
      <c r="P95" s="715"/>
      <c r="Q95" s="715"/>
      <c r="R95" s="715"/>
      <c r="S95" s="715"/>
      <c r="T95" s="715"/>
      <c r="U95" s="715"/>
      <c r="V95" s="715"/>
      <c r="W95" s="715"/>
      <c r="X95" s="715"/>
      <c r="Y95" s="716"/>
    </row>
    <row r="96" spans="1:25" s="75" customFormat="1" ht="29.25" customHeight="1" thickBot="1" x14ac:dyDescent="0.3">
      <c r="A96" s="711"/>
      <c r="B96" s="712"/>
      <c r="C96" s="713"/>
      <c r="D96" s="55" t="s">
        <v>102</v>
      </c>
      <c r="E96" s="286">
        <f>E95+E94</f>
        <v>14686868085</v>
      </c>
      <c r="F96" s="286">
        <f t="shared" ref="F96:J96" si="15">F95+F94</f>
        <v>14686868085</v>
      </c>
      <c r="G96" s="286"/>
      <c r="H96" s="286"/>
      <c r="I96" s="286"/>
      <c r="J96" s="286">
        <f t="shared" si="15"/>
        <v>5639626221</v>
      </c>
      <c r="K96" s="54"/>
      <c r="L96" s="54"/>
      <c r="M96" s="54"/>
      <c r="N96" s="717"/>
      <c r="O96" s="718"/>
      <c r="P96" s="718"/>
      <c r="Q96" s="718"/>
      <c r="R96" s="718"/>
      <c r="S96" s="718"/>
      <c r="T96" s="718"/>
      <c r="U96" s="718"/>
      <c r="V96" s="718"/>
      <c r="W96" s="718"/>
      <c r="X96" s="718"/>
      <c r="Y96" s="719"/>
    </row>
    <row r="97" spans="1:25" s="75" customFormat="1" x14ac:dyDescent="0.25">
      <c r="A97" s="78"/>
      <c r="B97" s="31"/>
      <c r="C97" s="31"/>
      <c r="D97" s="31"/>
      <c r="E97" s="78"/>
      <c r="F97" s="78"/>
      <c r="G97" s="78"/>
      <c r="H97" s="78"/>
      <c r="I97" s="78"/>
      <c r="J97" s="78"/>
      <c r="K97" s="78"/>
      <c r="L97" s="78"/>
      <c r="M97" s="78"/>
      <c r="N97" s="78"/>
      <c r="O97" s="78"/>
      <c r="P97" s="78"/>
      <c r="Q97" s="31"/>
      <c r="R97" s="31"/>
      <c r="S97" s="31"/>
      <c r="T97" s="31"/>
      <c r="U97" s="31"/>
      <c r="V97" s="31"/>
      <c r="W97" s="31"/>
      <c r="X97" s="31"/>
      <c r="Y97" s="31"/>
    </row>
    <row r="98" spans="1:25" s="75" customFormat="1" ht="18" x14ac:dyDescent="0.25">
      <c r="A98" s="78"/>
      <c r="B98" s="31"/>
      <c r="C98" s="31"/>
      <c r="D98" s="31"/>
      <c r="E98" s="78"/>
      <c r="F98" s="78"/>
      <c r="G98" s="78"/>
      <c r="H98" s="78"/>
      <c r="I98" s="78"/>
      <c r="J98" s="78"/>
      <c r="K98" s="78"/>
      <c r="L98" s="78"/>
      <c r="M98" s="78"/>
      <c r="N98" s="78"/>
      <c r="O98" s="78"/>
      <c r="P98" s="78"/>
      <c r="Q98" s="30"/>
      <c r="R98" s="30"/>
      <c r="S98" s="30"/>
      <c r="T98" s="30"/>
      <c r="U98" s="30"/>
      <c r="V98" s="33"/>
      <c r="W98" s="33"/>
      <c r="X98" s="33"/>
      <c r="Y98" s="33"/>
    </row>
    <row r="99" spans="1:25" s="75" customFormat="1" ht="18" x14ac:dyDescent="0.25">
      <c r="A99" s="62" t="s">
        <v>130</v>
      </c>
      <c r="B99" s="78"/>
      <c r="C99" s="78"/>
      <c r="D99" s="78"/>
      <c r="E99" s="78"/>
      <c r="F99" s="78"/>
      <c r="G99" s="78"/>
      <c r="H99" s="78"/>
      <c r="I99" s="78"/>
      <c r="J99" s="78"/>
      <c r="K99" s="78"/>
      <c r="L99" s="78"/>
      <c r="M99" s="78"/>
      <c r="N99" s="78"/>
      <c r="O99" s="78"/>
      <c r="P99" s="78"/>
      <c r="Q99" s="30"/>
      <c r="R99" s="30"/>
      <c r="S99" s="30"/>
      <c r="T99" s="30"/>
      <c r="U99" s="30"/>
      <c r="V99" s="32"/>
      <c r="W99" s="32"/>
      <c r="X99" s="32"/>
      <c r="Y99" s="32"/>
    </row>
    <row r="100" spans="1:25" s="75" customFormat="1" ht="18" customHeight="1" x14ac:dyDescent="0.25">
      <c r="A100" s="68" t="s">
        <v>131</v>
      </c>
      <c r="B100" s="723" t="s">
        <v>132</v>
      </c>
      <c r="C100" s="724"/>
      <c r="D100" s="724"/>
      <c r="E100" s="725"/>
      <c r="F100" s="702" t="s">
        <v>133</v>
      </c>
      <c r="G100" s="703"/>
      <c r="H100" s="704"/>
      <c r="I100" s="78"/>
      <c r="J100" s="78"/>
      <c r="K100" s="78"/>
      <c r="L100" s="78"/>
      <c r="M100" s="78"/>
      <c r="N100" s="78"/>
      <c r="O100" s="78"/>
      <c r="P100" s="78"/>
      <c r="Q100" s="30"/>
      <c r="R100" s="30"/>
      <c r="S100" s="30"/>
      <c r="T100" s="30"/>
      <c r="U100" s="30"/>
      <c r="V100" s="30"/>
      <c r="W100" s="30"/>
      <c r="X100" s="30"/>
      <c r="Y100" s="30"/>
    </row>
    <row r="101" spans="1:25" s="75" customFormat="1" x14ac:dyDescent="0.25">
      <c r="A101" s="69">
        <v>11</v>
      </c>
      <c r="B101" s="705" t="s">
        <v>134</v>
      </c>
      <c r="C101" s="706"/>
      <c r="D101" s="706"/>
      <c r="E101" s="707"/>
      <c r="F101" s="705" t="s">
        <v>136</v>
      </c>
      <c r="G101" s="706"/>
      <c r="H101" s="707"/>
      <c r="I101" s="78"/>
      <c r="J101" s="78"/>
      <c r="K101" s="78"/>
      <c r="L101" s="78"/>
      <c r="M101" s="78"/>
      <c r="N101" s="78"/>
      <c r="O101" s="78"/>
      <c r="P101" s="78"/>
      <c r="Q101" s="78"/>
      <c r="R101" s="78"/>
      <c r="S101" s="78"/>
      <c r="T101" s="78"/>
      <c r="U101" s="78"/>
      <c r="V101" s="78"/>
      <c r="W101" s="78"/>
      <c r="X101" s="78"/>
      <c r="Y101" s="78"/>
    </row>
    <row r="102" spans="1:25" s="75" customFormat="1" x14ac:dyDescent="0.25">
      <c r="E102" s="76"/>
      <c r="F102" s="76"/>
      <c r="G102" s="76"/>
      <c r="H102" s="76"/>
      <c r="I102" s="76"/>
      <c r="J102" s="76"/>
      <c r="K102" s="76"/>
      <c r="L102" s="76"/>
      <c r="M102" s="76"/>
      <c r="N102" s="76"/>
      <c r="O102" s="76"/>
      <c r="P102" s="76"/>
    </row>
    <row r="103" spans="1:25" s="75" customFormat="1" x14ac:dyDescent="0.25">
      <c r="A103"/>
      <c r="B103"/>
      <c r="C103"/>
      <c r="D103"/>
      <c r="E103"/>
      <c r="F103"/>
      <c r="G103" s="76"/>
      <c r="H103" s="76"/>
      <c r="I103" s="76"/>
      <c r="J103" s="76"/>
      <c r="K103" s="76"/>
      <c r="L103" s="76"/>
      <c r="M103"/>
      <c r="N103"/>
      <c r="O103"/>
      <c r="P103"/>
      <c r="Q103"/>
      <c r="R103"/>
      <c r="S103"/>
      <c r="T103"/>
      <c r="U103"/>
      <c r="V103"/>
      <c r="W103"/>
      <c r="X103"/>
      <c r="Y103"/>
    </row>
    <row r="104" spans="1:25" x14ac:dyDescent="0.25">
      <c r="G104" s="1"/>
      <c r="H104" s="1"/>
      <c r="I104" s="1"/>
      <c r="J104" s="1"/>
      <c r="K104" s="1"/>
      <c r="L104" s="1"/>
    </row>
    <row r="105" spans="1:25" x14ac:dyDescent="0.25">
      <c r="G105" s="1"/>
      <c r="H105" s="1"/>
      <c r="I105" s="1"/>
      <c r="J105" s="1"/>
      <c r="K105" s="1"/>
      <c r="L105" s="1"/>
    </row>
    <row r="106" spans="1:25" x14ac:dyDescent="0.25">
      <c r="G106" s="1"/>
      <c r="H106" s="1"/>
      <c r="I106" s="1"/>
      <c r="J106" s="1"/>
      <c r="K106" s="1"/>
      <c r="L106" s="1"/>
    </row>
    <row r="107" spans="1:25" x14ac:dyDescent="0.25">
      <c r="G107" s="1"/>
      <c r="H107" s="1"/>
      <c r="I107" s="1"/>
      <c r="J107" s="1"/>
      <c r="K107" s="1"/>
      <c r="L107" s="1"/>
    </row>
    <row r="108" spans="1:25" x14ac:dyDescent="0.25">
      <c r="G108" s="1"/>
      <c r="H108" s="1"/>
      <c r="I108" s="1"/>
      <c r="J108" s="1"/>
      <c r="K108" s="1"/>
      <c r="L108" s="1"/>
    </row>
    <row r="109" spans="1:25" x14ac:dyDescent="0.25">
      <c r="G109" s="1"/>
      <c r="H109" s="1"/>
      <c r="I109" s="1"/>
      <c r="J109" s="1"/>
      <c r="K109" s="1"/>
      <c r="L109" s="1"/>
    </row>
    <row r="110" spans="1:25" x14ac:dyDescent="0.25">
      <c r="G110" s="1"/>
      <c r="H110" s="1"/>
      <c r="I110" s="1"/>
      <c r="J110" s="1"/>
      <c r="K110" s="1"/>
      <c r="L110" s="1"/>
    </row>
    <row r="111" spans="1:25" x14ac:dyDescent="0.25">
      <c r="G111" s="1"/>
      <c r="H111" s="1"/>
      <c r="I111" s="1"/>
      <c r="J111" s="1"/>
      <c r="K111" s="1"/>
      <c r="L111" s="1"/>
    </row>
    <row r="112" spans="1:25" x14ac:dyDescent="0.25">
      <c r="G112" s="1"/>
      <c r="H112" s="1"/>
      <c r="I112" s="1"/>
      <c r="J112" s="1"/>
      <c r="K112" s="1"/>
      <c r="L112" s="1"/>
    </row>
    <row r="113" spans="7:12" x14ac:dyDescent="0.25">
      <c r="G113" s="1"/>
      <c r="H113" s="1"/>
      <c r="I113" s="1"/>
      <c r="J113" s="1"/>
      <c r="K113" s="1"/>
      <c r="L113" s="1"/>
    </row>
    <row r="114" spans="7:12" x14ac:dyDescent="0.25">
      <c r="G114" s="1"/>
      <c r="H114" s="1"/>
      <c r="I114" s="1"/>
      <c r="J114" s="1"/>
      <c r="K114" s="1"/>
      <c r="L114" s="1"/>
    </row>
    <row r="115" spans="7:12" x14ac:dyDescent="0.25">
      <c r="G115" s="1"/>
      <c r="H115" s="1"/>
      <c r="I115" s="1"/>
      <c r="J115" s="1"/>
      <c r="K115" s="1"/>
      <c r="L115" s="1"/>
    </row>
    <row r="116" spans="7:12" x14ac:dyDescent="0.25">
      <c r="G116" s="1"/>
      <c r="H116" s="1"/>
      <c r="I116" s="1"/>
      <c r="J116" s="1"/>
      <c r="K116" s="1"/>
      <c r="L116" s="1"/>
    </row>
    <row r="117" spans="7:12" x14ac:dyDescent="0.25">
      <c r="G117" s="1"/>
      <c r="H117" s="1"/>
      <c r="I117" s="1"/>
      <c r="J117" s="1"/>
      <c r="K117" s="1"/>
      <c r="L117" s="1"/>
    </row>
    <row r="118" spans="7:12" x14ac:dyDescent="0.25">
      <c r="G118" s="1"/>
      <c r="H118" s="1"/>
      <c r="I118" s="1"/>
      <c r="J118" s="1"/>
      <c r="K118" s="1"/>
      <c r="L118" s="1"/>
    </row>
    <row r="119" spans="7:12" x14ac:dyDescent="0.25">
      <c r="G119" s="1"/>
      <c r="H119" s="1"/>
      <c r="I119" s="1"/>
      <c r="J119" s="1"/>
      <c r="K119" s="1"/>
      <c r="L119" s="1"/>
    </row>
    <row r="120" spans="7:12" x14ac:dyDescent="0.25">
      <c r="G120" s="1"/>
      <c r="H120" s="1"/>
      <c r="I120" s="1"/>
      <c r="J120" s="1"/>
      <c r="K120" s="1"/>
      <c r="L120" s="1"/>
    </row>
    <row r="121" spans="7:12" x14ac:dyDescent="0.25">
      <c r="G121" s="1"/>
      <c r="H121" s="1"/>
      <c r="I121" s="1"/>
      <c r="J121" s="1"/>
      <c r="K121" s="1"/>
      <c r="L121" s="1"/>
    </row>
    <row r="122" spans="7:12" x14ac:dyDescent="0.25">
      <c r="G122" s="1"/>
      <c r="H122" s="1"/>
      <c r="I122" s="1"/>
      <c r="J122" s="1"/>
      <c r="K122" s="1"/>
      <c r="L122" s="1"/>
    </row>
    <row r="123" spans="7:12" x14ac:dyDescent="0.25">
      <c r="G123" s="1"/>
      <c r="H123" s="1"/>
      <c r="I123" s="1"/>
      <c r="J123" s="1"/>
      <c r="K123" s="1"/>
      <c r="L123" s="1"/>
    </row>
    <row r="124" spans="7:12" x14ac:dyDescent="0.25">
      <c r="G124" s="1"/>
      <c r="H124" s="1"/>
      <c r="I124" s="1"/>
      <c r="J124" s="1"/>
      <c r="K124" s="1"/>
      <c r="L124" s="1"/>
    </row>
    <row r="125" spans="7:12" x14ac:dyDescent="0.25">
      <c r="G125" s="1"/>
      <c r="H125" s="1"/>
      <c r="I125" s="1"/>
      <c r="J125" s="1"/>
      <c r="K125" s="1"/>
      <c r="L125" s="1"/>
    </row>
    <row r="126" spans="7:12" x14ac:dyDescent="0.25">
      <c r="G126" s="1"/>
      <c r="H126" s="1"/>
      <c r="I126" s="1"/>
      <c r="J126" s="1"/>
      <c r="K126" s="1"/>
      <c r="L126" s="1"/>
    </row>
    <row r="127" spans="7:12" x14ac:dyDescent="0.25">
      <c r="G127" s="1"/>
      <c r="H127" s="1"/>
      <c r="I127" s="1"/>
      <c r="J127" s="1"/>
      <c r="K127" s="1"/>
      <c r="L127" s="1"/>
    </row>
    <row r="128" spans="7:12" x14ac:dyDescent="0.25">
      <c r="G128" s="1"/>
      <c r="H128" s="1"/>
      <c r="I128" s="1"/>
      <c r="J128" s="1"/>
      <c r="K128" s="1"/>
      <c r="L128" s="1"/>
    </row>
    <row r="129" spans="7:12" x14ac:dyDescent="0.25">
      <c r="G129" s="1"/>
      <c r="H129" s="1"/>
      <c r="I129" s="1"/>
      <c r="J129" s="1"/>
      <c r="K129" s="1"/>
      <c r="L129" s="1"/>
    </row>
    <row r="130" spans="7:12" x14ac:dyDescent="0.25">
      <c r="G130" s="1"/>
      <c r="H130" s="1"/>
      <c r="I130" s="1"/>
      <c r="J130" s="1"/>
      <c r="K130" s="1"/>
      <c r="L130" s="1"/>
    </row>
    <row r="131" spans="7:12" x14ac:dyDescent="0.25">
      <c r="G131" s="1"/>
      <c r="H131" s="1"/>
      <c r="I131" s="1"/>
      <c r="J131" s="1"/>
      <c r="K131" s="1"/>
      <c r="L131" s="1"/>
    </row>
    <row r="132" spans="7:12" x14ac:dyDescent="0.25">
      <c r="G132" s="1"/>
      <c r="H132" s="1"/>
      <c r="I132" s="1"/>
      <c r="J132" s="1"/>
      <c r="K132" s="1"/>
      <c r="L132" s="1"/>
    </row>
    <row r="133" spans="7:12" x14ac:dyDescent="0.25">
      <c r="G133" s="1"/>
      <c r="H133" s="1"/>
      <c r="I133" s="1"/>
      <c r="J133" s="1"/>
      <c r="K133" s="1"/>
      <c r="L133" s="1"/>
    </row>
    <row r="134" spans="7:12" x14ac:dyDescent="0.25">
      <c r="G134" s="1"/>
      <c r="H134" s="1"/>
      <c r="I134" s="1"/>
      <c r="J134" s="1"/>
      <c r="K134" s="1"/>
      <c r="L134" s="1"/>
    </row>
    <row r="135" spans="7:12" x14ac:dyDescent="0.25">
      <c r="G135" s="1"/>
      <c r="H135" s="1"/>
      <c r="I135" s="1"/>
      <c r="J135" s="1"/>
      <c r="K135" s="1"/>
      <c r="L135" s="1"/>
    </row>
    <row r="136" spans="7:12" x14ac:dyDescent="0.25">
      <c r="G136" s="1"/>
      <c r="H136" s="1"/>
      <c r="I136" s="1"/>
      <c r="J136" s="1"/>
      <c r="K136" s="1"/>
      <c r="L136" s="1"/>
    </row>
    <row r="137" spans="7:12" x14ac:dyDescent="0.25">
      <c r="G137" s="1"/>
      <c r="H137" s="1"/>
      <c r="I137" s="1"/>
      <c r="J137" s="1"/>
      <c r="K137" s="1"/>
      <c r="L137" s="1"/>
    </row>
    <row r="138" spans="7:12" x14ac:dyDescent="0.25">
      <c r="G138" s="1"/>
      <c r="H138" s="1"/>
      <c r="I138" s="1"/>
      <c r="J138" s="1"/>
      <c r="K138" s="1"/>
      <c r="L138" s="1"/>
    </row>
    <row r="139" spans="7:12" x14ac:dyDescent="0.25">
      <c r="G139" s="1"/>
      <c r="H139" s="1"/>
      <c r="I139" s="1"/>
      <c r="J139" s="1"/>
      <c r="K139" s="1"/>
      <c r="L139" s="1"/>
    </row>
    <row r="140" spans="7:12" x14ac:dyDescent="0.25">
      <c r="G140" s="1"/>
      <c r="H140" s="1"/>
      <c r="I140" s="1"/>
      <c r="J140" s="1"/>
      <c r="K140" s="1"/>
      <c r="L140" s="1"/>
    </row>
    <row r="141" spans="7:12" x14ac:dyDescent="0.25">
      <c r="G141" s="1"/>
      <c r="H141" s="1"/>
      <c r="I141" s="1"/>
      <c r="J141" s="1"/>
      <c r="K141" s="1"/>
      <c r="L141" s="1"/>
    </row>
    <row r="142" spans="7:12" x14ac:dyDescent="0.25">
      <c r="G142" s="1"/>
      <c r="H142" s="1"/>
      <c r="I142" s="1"/>
      <c r="J142" s="1"/>
      <c r="K142" s="1"/>
      <c r="L142" s="1"/>
    </row>
    <row r="143" spans="7:12" x14ac:dyDescent="0.25">
      <c r="G143" s="1"/>
      <c r="H143" s="1"/>
      <c r="I143" s="1"/>
      <c r="J143" s="1"/>
      <c r="K143" s="1"/>
      <c r="L143" s="1"/>
    </row>
    <row r="144" spans="7:12" x14ac:dyDescent="0.25">
      <c r="G144" s="1"/>
      <c r="H144" s="1"/>
      <c r="I144" s="1"/>
      <c r="J144" s="1"/>
      <c r="K144" s="1"/>
      <c r="L144" s="1"/>
    </row>
    <row r="145" spans="7:12" x14ac:dyDescent="0.25">
      <c r="G145" s="1"/>
      <c r="H145" s="1"/>
      <c r="I145" s="1"/>
      <c r="J145" s="1"/>
      <c r="K145" s="1"/>
      <c r="L145" s="1"/>
    </row>
    <row r="146" spans="7:12" x14ac:dyDescent="0.25">
      <c r="G146" s="1"/>
      <c r="H146" s="1"/>
      <c r="I146" s="1"/>
      <c r="J146" s="1"/>
      <c r="K146" s="1"/>
      <c r="L146" s="1"/>
    </row>
    <row r="147" spans="7:12" x14ac:dyDescent="0.25">
      <c r="G147" s="1"/>
      <c r="H147" s="1"/>
      <c r="I147" s="1"/>
      <c r="J147" s="1"/>
      <c r="K147" s="1"/>
      <c r="L147" s="1"/>
    </row>
    <row r="148" spans="7:12" x14ac:dyDescent="0.25">
      <c r="G148" s="1"/>
      <c r="H148" s="1"/>
      <c r="I148" s="1"/>
      <c r="J148" s="1"/>
      <c r="K148" s="1"/>
      <c r="L148" s="1"/>
    </row>
    <row r="149" spans="7:12" x14ac:dyDescent="0.25">
      <c r="G149" s="1"/>
      <c r="H149" s="1"/>
      <c r="I149" s="1"/>
      <c r="J149" s="1"/>
      <c r="K149" s="1"/>
      <c r="L149" s="1"/>
    </row>
    <row r="150" spans="7:12" x14ac:dyDescent="0.25">
      <c r="G150" s="1"/>
      <c r="H150" s="1"/>
      <c r="I150" s="1"/>
      <c r="J150" s="1"/>
      <c r="K150" s="1"/>
      <c r="L150" s="1"/>
    </row>
    <row r="151" spans="7:12" x14ac:dyDescent="0.25">
      <c r="G151" s="1"/>
      <c r="H151" s="1"/>
      <c r="I151" s="1"/>
      <c r="J151" s="1"/>
      <c r="K151" s="1"/>
      <c r="L151" s="1"/>
    </row>
    <row r="152" spans="7:12" x14ac:dyDescent="0.25">
      <c r="G152" s="1"/>
      <c r="H152" s="1"/>
      <c r="I152" s="1"/>
      <c r="J152" s="1"/>
      <c r="K152" s="1"/>
      <c r="L152" s="1"/>
    </row>
    <row r="153" spans="7:12" x14ac:dyDescent="0.25">
      <c r="G153" s="1"/>
      <c r="H153" s="1"/>
      <c r="I153" s="1"/>
      <c r="J153" s="1"/>
      <c r="K153" s="1"/>
      <c r="L153" s="1"/>
    </row>
    <row r="154" spans="7:12" x14ac:dyDescent="0.25">
      <c r="G154" s="1"/>
      <c r="H154" s="1"/>
      <c r="I154" s="1"/>
      <c r="J154" s="1"/>
      <c r="K154" s="1"/>
      <c r="L154" s="1"/>
    </row>
    <row r="155" spans="7:12" x14ac:dyDescent="0.25">
      <c r="G155" s="1"/>
      <c r="H155" s="1"/>
      <c r="I155" s="1"/>
      <c r="J155" s="1"/>
      <c r="K155" s="1"/>
      <c r="L155" s="1"/>
    </row>
    <row r="156" spans="7:12" x14ac:dyDescent="0.25">
      <c r="G156" s="1"/>
      <c r="H156" s="1"/>
      <c r="I156" s="1"/>
      <c r="J156" s="1"/>
      <c r="K156" s="1"/>
      <c r="L156" s="1"/>
    </row>
    <row r="157" spans="7:12" x14ac:dyDescent="0.25">
      <c r="G157" s="1"/>
      <c r="H157" s="1"/>
      <c r="I157" s="1"/>
      <c r="J157" s="1"/>
      <c r="K157" s="1"/>
      <c r="L157" s="1"/>
    </row>
    <row r="158" spans="7:12" x14ac:dyDescent="0.25">
      <c r="G158" s="1"/>
      <c r="H158" s="1"/>
      <c r="I158" s="1"/>
      <c r="J158" s="1"/>
      <c r="K158" s="1"/>
      <c r="L158" s="1"/>
    </row>
    <row r="159" spans="7:12" x14ac:dyDescent="0.25">
      <c r="G159" s="1"/>
      <c r="H159" s="1"/>
      <c r="I159" s="1"/>
      <c r="J159" s="1"/>
      <c r="K159" s="1"/>
      <c r="L159" s="1"/>
    </row>
    <row r="160" spans="7:12" x14ac:dyDescent="0.25">
      <c r="G160" s="1"/>
      <c r="H160" s="1"/>
      <c r="I160" s="1"/>
      <c r="J160" s="1"/>
      <c r="K160" s="1"/>
      <c r="L160" s="1"/>
    </row>
    <row r="161" spans="7:12" x14ac:dyDescent="0.25">
      <c r="G161" s="1"/>
      <c r="H161" s="1"/>
      <c r="I161" s="1"/>
      <c r="J161" s="1"/>
      <c r="K161" s="1"/>
      <c r="L161" s="1"/>
    </row>
    <row r="162" spans="7:12" x14ac:dyDescent="0.25">
      <c r="G162" s="1"/>
      <c r="H162" s="1"/>
      <c r="I162" s="1"/>
      <c r="J162" s="1"/>
      <c r="K162" s="1"/>
      <c r="L162" s="1"/>
    </row>
    <row r="163" spans="7:12" x14ac:dyDescent="0.25">
      <c r="G163" s="1"/>
      <c r="H163" s="1"/>
      <c r="I163" s="1"/>
      <c r="J163" s="1"/>
      <c r="K163" s="1"/>
      <c r="L163" s="1"/>
    </row>
    <row r="164" spans="7:12" x14ac:dyDescent="0.25">
      <c r="G164" s="1"/>
      <c r="H164" s="1"/>
      <c r="I164" s="1"/>
      <c r="J164" s="1"/>
      <c r="K164" s="1"/>
      <c r="L164" s="1"/>
    </row>
    <row r="165" spans="7:12" x14ac:dyDescent="0.25">
      <c r="G165" s="1"/>
      <c r="H165" s="1"/>
      <c r="I165" s="1"/>
      <c r="J165" s="1"/>
      <c r="K165" s="1"/>
      <c r="L165" s="1"/>
    </row>
    <row r="166" spans="7:12" x14ac:dyDescent="0.25">
      <c r="G166" s="1"/>
      <c r="H166" s="1"/>
      <c r="I166" s="1"/>
      <c r="J166" s="1"/>
      <c r="K166" s="1"/>
      <c r="L166" s="1"/>
    </row>
    <row r="167" spans="7:12" x14ac:dyDescent="0.25">
      <c r="G167" s="1"/>
      <c r="H167" s="1"/>
      <c r="I167" s="1"/>
      <c r="J167" s="1"/>
      <c r="K167" s="1"/>
      <c r="L167" s="1"/>
    </row>
    <row r="168" spans="7:12" x14ac:dyDescent="0.25">
      <c r="G168" s="1"/>
      <c r="H168" s="1"/>
      <c r="I168" s="1"/>
      <c r="J168" s="1"/>
      <c r="K168" s="1"/>
      <c r="L168" s="1"/>
    </row>
    <row r="169" spans="7:12" x14ac:dyDescent="0.25">
      <c r="G169" s="1"/>
      <c r="H169" s="1"/>
      <c r="I169" s="1"/>
      <c r="J169" s="1"/>
      <c r="K169" s="1"/>
      <c r="L169" s="1"/>
    </row>
    <row r="170" spans="7:12" x14ac:dyDescent="0.25">
      <c r="G170" s="1"/>
      <c r="H170" s="1"/>
      <c r="I170" s="1"/>
      <c r="J170" s="1"/>
      <c r="K170" s="1"/>
      <c r="L170" s="1"/>
    </row>
    <row r="171" spans="7:12" x14ac:dyDescent="0.25">
      <c r="G171" s="1"/>
      <c r="H171" s="1"/>
      <c r="I171" s="1"/>
      <c r="J171" s="1"/>
      <c r="K171" s="1"/>
      <c r="L171" s="1"/>
    </row>
    <row r="172" spans="7:12" x14ac:dyDescent="0.25">
      <c r="G172" s="1"/>
      <c r="H172" s="1"/>
      <c r="I172" s="1"/>
      <c r="J172" s="1"/>
      <c r="K172" s="1"/>
      <c r="L172" s="1"/>
    </row>
    <row r="173" spans="7:12" x14ac:dyDescent="0.25">
      <c r="G173" s="1"/>
      <c r="H173" s="1"/>
      <c r="I173" s="1"/>
      <c r="J173" s="1"/>
      <c r="K173" s="1"/>
      <c r="L173" s="1"/>
    </row>
    <row r="174" spans="7:12" x14ac:dyDescent="0.25">
      <c r="G174" s="1"/>
      <c r="H174" s="1"/>
      <c r="I174" s="1"/>
      <c r="J174" s="1"/>
      <c r="K174" s="1"/>
      <c r="L174" s="1"/>
    </row>
    <row r="175" spans="7:12" x14ac:dyDescent="0.25">
      <c r="G175" s="1"/>
      <c r="H175" s="1"/>
      <c r="I175" s="1"/>
      <c r="J175" s="1"/>
      <c r="K175" s="1"/>
      <c r="L175" s="1"/>
    </row>
    <row r="176" spans="7:12" x14ac:dyDescent="0.25">
      <c r="G176" s="1"/>
      <c r="H176" s="1"/>
      <c r="I176" s="1"/>
      <c r="J176" s="1"/>
      <c r="K176" s="1"/>
      <c r="L176" s="1"/>
    </row>
    <row r="177" spans="7:12" x14ac:dyDescent="0.25">
      <c r="G177" s="1"/>
      <c r="H177" s="1"/>
      <c r="I177" s="1"/>
      <c r="J177" s="1"/>
      <c r="K177" s="1"/>
      <c r="L177" s="1"/>
    </row>
    <row r="178" spans="7:12" x14ac:dyDescent="0.25">
      <c r="G178" s="1"/>
      <c r="H178" s="1"/>
      <c r="I178" s="1"/>
      <c r="J178" s="1"/>
      <c r="K178" s="1"/>
      <c r="L178" s="1"/>
    </row>
    <row r="179" spans="7:12" x14ac:dyDescent="0.25">
      <c r="G179" s="1"/>
      <c r="H179" s="1"/>
      <c r="I179" s="1"/>
      <c r="J179" s="1"/>
      <c r="K179" s="1"/>
      <c r="L179" s="1"/>
    </row>
    <row r="180" spans="7:12" x14ac:dyDescent="0.25">
      <c r="G180" s="1"/>
      <c r="H180" s="1"/>
      <c r="I180" s="1"/>
      <c r="J180" s="1"/>
      <c r="K180" s="1"/>
      <c r="L180" s="1"/>
    </row>
    <row r="181" spans="7:12" x14ac:dyDescent="0.25">
      <c r="G181" s="1"/>
      <c r="H181" s="1"/>
      <c r="I181" s="1"/>
      <c r="J181" s="1"/>
      <c r="K181" s="1"/>
      <c r="L181" s="1"/>
    </row>
    <row r="182" spans="7:12" x14ac:dyDescent="0.25">
      <c r="G182" s="1"/>
      <c r="H182" s="1"/>
      <c r="I182" s="1"/>
      <c r="J182" s="1"/>
      <c r="K182" s="1"/>
      <c r="L182" s="1"/>
    </row>
    <row r="183" spans="7:12" x14ac:dyDescent="0.25">
      <c r="G183" s="1"/>
      <c r="H183" s="1"/>
      <c r="I183" s="1"/>
      <c r="J183" s="1"/>
      <c r="K183" s="1"/>
      <c r="L183" s="1"/>
    </row>
    <row r="184" spans="7:12" x14ac:dyDescent="0.25">
      <c r="G184" s="1"/>
      <c r="H184" s="1"/>
      <c r="I184" s="1"/>
      <c r="J184" s="1"/>
      <c r="K184" s="1"/>
      <c r="L184" s="1"/>
    </row>
    <row r="185" spans="7:12" x14ac:dyDescent="0.25">
      <c r="G185" s="1"/>
      <c r="H185" s="1"/>
      <c r="I185" s="1"/>
      <c r="J185" s="1"/>
      <c r="K185" s="1"/>
      <c r="L185" s="1"/>
    </row>
    <row r="186" spans="7:12" x14ac:dyDescent="0.25">
      <c r="G186" s="1"/>
      <c r="H186" s="1"/>
      <c r="I186" s="1"/>
      <c r="J186" s="1"/>
      <c r="K186" s="1"/>
      <c r="L186" s="1"/>
    </row>
    <row r="187" spans="7:12" x14ac:dyDescent="0.25">
      <c r="G187" s="1"/>
      <c r="H187" s="1"/>
      <c r="I187" s="1"/>
      <c r="J187" s="1"/>
      <c r="K187" s="1"/>
      <c r="L187" s="1"/>
    </row>
    <row r="188" spans="7:12" x14ac:dyDescent="0.25">
      <c r="G188" s="1"/>
      <c r="H188" s="1"/>
      <c r="I188" s="1"/>
      <c r="J188" s="1"/>
      <c r="K188" s="1"/>
      <c r="L188" s="1"/>
    </row>
    <row r="189" spans="7:12" x14ac:dyDescent="0.25">
      <c r="G189" s="1"/>
      <c r="H189" s="1"/>
      <c r="I189" s="1"/>
      <c r="J189" s="1"/>
      <c r="K189" s="1"/>
      <c r="L189" s="1"/>
    </row>
    <row r="190" spans="7:12" x14ac:dyDescent="0.25">
      <c r="G190" s="1"/>
      <c r="H190" s="1"/>
      <c r="I190" s="1"/>
      <c r="J190" s="1"/>
      <c r="K190" s="1"/>
      <c r="L190" s="1"/>
    </row>
    <row r="191" spans="7:12" x14ac:dyDescent="0.25">
      <c r="G191" s="1"/>
      <c r="H191" s="1"/>
      <c r="I191" s="1"/>
      <c r="J191" s="1"/>
      <c r="K191" s="1"/>
      <c r="L191" s="1"/>
    </row>
    <row r="192" spans="7:12" x14ac:dyDescent="0.25">
      <c r="G192" s="1"/>
      <c r="H192" s="1"/>
      <c r="I192" s="1"/>
      <c r="J192" s="1"/>
      <c r="K192" s="1"/>
      <c r="L192" s="1"/>
    </row>
    <row r="193" spans="7:12" x14ac:dyDescent="0.25">
      <c r="G193" s="1"/>
      <c r="H193" s="1"/>
      <c r="I193" s="1"/>
      <c r="J193" s="1"/>
      <c r="K193" s="1"/>
      <c r="L193" s="1"/>
    </row>
    <row r="194" spans="7:12" x14ac:dyDescent="0.25">
      <c r="G194" s="1"/>
      <c r="H194" s="1"/>
      <c r="I194" s="1"/>
      <c r="J194" s="1"/>
      <c r="K194" s="1"/>
      <c r="L194" s="1"/>
    </row>
    <row r="195" spans="7:12" x14ac:dyDescent="0.25">
      <c r="G195" s="1"/>
      <c r="H195" s="1"/>
      <c r="I195" s="1"/>
      <c r="J195" s="1"/>
      <c r="K195" s="1"/>
      <c r="L195" s="1"/>
    </row>
    <row r="196" spans="7:12" x14ac:dyDescent="0.25">
      <c r="G196" s="1"/>
      <c r="H196" s="1"/>
      <c r="I196" s="1"/>
      <c r="J196" s="1"/>
      <c r="K196" s="1"/>
      <c r="L196" s="1"/>
    </row>
    <row r="197" spans="7:12" x14ac:dyDescent="0.25">
      <c r="G197" s="1"/>
      <c r="H197" s="1"/>
      <c r="I197" s="1"/>
      <c r="J197" s="1"/>
      <c r="K197" s="1"/>
      <c r="L197" s="1"/>
    </row>
    <row r="198" spans="7:12" x14ac:dyDescent="0.25">
      <c r="G198" s="1"/>
      <c r="H198" s="1"/>
      <c r="I198" s="1"/>
      <c r="J198" s="1"/>
      <c r="K198" s="1"/>
      <c r="L198" s="1"/>
    </row>
    <row r="199" spans="7:12" x14ac:dyDescent="0.25">
      <c r="G199" s="1"/>
      <c r="H199" s="1"/>
      <c r="I199" s="1"/>
      <c r="J199" s="1"/>
      <c r="K199" s="1"/>
      <c r="L199" s="1"/>
    </row>
    <row r="200" spans="7:12" x14ac:dyDescent="0.25">
      <c r="G200" s="1"/>
      <c r="H200" s="1"/>
      <c r="I200" s="1"/>
      <c r="J200" s="1"/>
      <c r="K200" s="1"/>
      <c r="L200" s="1"/>
    </row>
    <row r="201" spans="7:12" x14ac:dyDescent="0.25">
      <c r="G201" s="1"/>
      <c r="H201" s="1"/>
      <c r="I201" s="1"/>
      <c r="J201" s="1"/>
      <c r="K201" s="1"/>
      <c r="L201" s="1"/>
    </row>
    <row r="202" spans="7:12" x14ac:dyDescent="0.25">
      <c r="G202" s="1"/>
      <c r="H202" s="1"/>
      <c r="I202" s="1"/>
      <c r="J202" s="1"/>
      <c r="K202" s="1"/>
      <c r="L202" s="1"/>
    </row>
    <row r="203" spans="7:12" x14ac:dyDescent="0.25">
      <c r="G203" s="1"/>
      <c r="H203" s="1"/>
      <c r="I203" s="1"/>
      <c r="J203" s="1"/>
      <c r="K203" s="1"/>
      <c r="L203" s="1"/>
    </row>
    <row r="204" spans="7:12" x14ac:dyDescent="0.25">
      <c r="G204" s="1"/>
      <c r="H204" s="1"/>
      <c r="I204" s="1"/>
      <c r="J204" s="1"/>
      <c r="K204" s="1"/>
      <c r="L204" s="1"/>
    </row>
    <row r="205" spans="7:12" x14ac:dyDescent="0.25">
      <c r="G205" s="1"/>
      <c r="H205" s="1"/>
      <c r="I205" s="1"/>
      <c r="J205" s="1"/>
      <c r="K205" s="1"/>
      <c r="L205" s="1"/>
    </row>
    <row r="206" spans="7:12" x14ac:dyDescent="0.25">
      <c r="G206" s="1"/>
      <c r="H206" s="1"/>
      <c r="I206" s="1"/>
      <c r="J206" s="1"/>
      <c r="K206" s="1"/>
      <c r="L206" s="1"/>
    </row>
    <row r="207" spans="7:12" x14ac:dyDescent="0.25">
      <c r="G207" s="1"/>
      <c r="H207" s="1"/>
      <c r="I207" s="1"/>
      <c r="J207" s="1"/>
      <c r="K207" s="1"/>
      <c r="L207" s="1"/>
    </row>
    <row r="208" spans="7:12" x14ac:dyDescent="0.25">
      <c r="G208" s="1"/>
      <c r="H208" s="1"/>
      <c r="I208" s="1"/>
      <c r="J208" s="1"/>
      <c r="K208" s="1"/>
      <c r="L208" s="1"/>
    </row>
    <row r="209" spans="7:12" x14ac:dyDescent="0.25">
      <c r="G209" s="1"/>
      <c r="H209" s="1"/>
      <c r="I209" s="1"/>
      <c r="J209" s="1"/>
      <c r="K209" s="1"/>
      <c r="L209" s="1"/>
    </row>
    <row r="210" spans="7:12" x14ac:dyDescent="0.25">
      <c r="G210" s="1"/>
      <c r="H210" s="1"/>
      <c r="I210" s="1"/>
      <c r="J210" s="1"/>
      <c r="K210" s="1"/>
      <c r="L210" s="1"/>
    </row>
    <row r="211" spans="7:12" x14ac:dyDescent="0.25">
      <c r="G211" s="1"/>
      <c r="H211" s="1"/>
      <c r="I211" s="1"/>
      <c r="J211" s="1"/>
      <c r="K211" s="1"/>
      <c r="L211" s="1"/>
    </row>
    <row r="212" spans="7:12" x14ac:dyDescent="0.25">
      <c r="G212" s="1"/>
      <c r="H212" s="1"/>
      <c r="I212" s="1"/>
      <c r="J212" s="1"/>
      <c r="K212" s="1"/>
      <c r="L212" s="1"/>
    </row>
    <row r="213" spans="7:12" x14ac:dyDescent="0.25">
      <c r="G213" s="1"/>
      <c r="H213" s="1"/>
      <c r="I213" s="1"/>
      <c r="J213" s="1"/>
      <c r="K213" s="1"/>
      <c r="L213" s="1"/>
    </row>
    <row r="214" spans="7:12" x14ac:dyDescent="0.25">
      <c r="G214" s="1"/>
      <c r="H214" s="1"/>
      <c r="I214" s="1"/>
      <c r="J214" s="1"/>
      <c r="K214" s="1"/>
      <c r="L214" s="1"/>
    </row>
    <row r="215" spans="7:12" x14ac:dyDescent="0.25">
      <c r="G215" s="1"/>
      <c r="H215" s="1"/>
      <c r="I215" s="1"/>
      <c r="J215" s="1"/>
      <c r="K215" s="1"/>
      <c r="L215" s="1"/>
    </row>
    <row r="216" spans="7:12" x14ac:dyDescent="0.25">
      <c r="G216" s="1"/>
      <c r="H216" s="1"/>
      <c r="I216" s="1"/>
      <c r="J216" s="1"/>
      <c r="K216" s="1"/>
      <c r="L216" s="1"/>
    </row>
    <row r="217" spans="7:12" x14ac:dyDescent="0.25">
      <c r="G217" s="1"/>
      <c r="H217" s="1"/>
      <c r="I217" s="1"/>
      <c r="J217" s="1"/>
      <c r="K217" s="1"/>
      <c r="L217" s="1"/>
    </row>
    <row r="218" spans="7:12" x14ac:dyDescent="0.25">
      <c r="G218" s="1"/>
      <c r="H218" s="1"/>
      <c r="I218" s="1"/>
      <c r="J218" s="1"/>
      <c r="K218" s="1"/>
      <c r="L218" s="1"/>
    </row>
    <row r="219" spans="7:12" x14ac:dyDescent="0.25">
      <c r="G219" s="1"/>
      <c r="H219" s="1"/>
      <c r="I219" s="1"/>
      <c r="J219" s="1"/>
      <c r="K219" s="1"/>
      <c r="L219" s="1"/>
    </row>
    <row r="220" spans="7:12" x14ac:dyDescent="0.25">
      <c r="G220" s="1"/>
      <c r="H220" s="1"/>
      <c r="I220" s="1"/>
      <c r="J220" s="1"/>
      <c r="K220" s="1"/>
      <c r="L220" s="1"/>
    </row>
    <row r="221" spans="7:12" x14ac:dyDescent="0.25">
      <c r="G221" s="1"/>
      <c r="H221" s="1"/>
      <c r="I221" s="1"/>
      <c r="J221" s="1"/>
      <c r="K221" s="1"/>
      <c r="L221" s="1"/>
    </row>
    <row r="222" spans="7:12" x14ac:dyDescent="0.25">
      <c r="G222" s="1"/>
      <c r="H222" s="1"/>
      <c r="I222" s="1"/>
      <c r="J222" s="1"/>
      <c r="K222" s="1"/>
      <c r="L222" s="1"/>
    </row>
    <row r="223" spans="7:12" x14ac:dyDescent="0.25">
      <c r="G223" s="1"/>
      <c r="H223" s="1"/>
      <c r="I223" s="1"/>
      <c r="J223" s="1"/>
      <c r="K223" s="1"/>
      <c r="L223" s="1"/>
    </row>
    <row r="224" spans="7:12" x14ac:dyDescent="0.25">
      <c r="G224" s="1"/>
      <c r="H224" s="1"/>
      <c r="I224" s="1"/>
      <c r="J224" s="1"/>
      <c r="K224" s="1"/>
      <c r="L224" s="1"/>
    </row>
    <row r="225" spans="7:12" x14ac:dyDescent="0.25">
      <c r="G225" s="1"/>
      <c r="H225" s="1"/>
      <c r="I225" s="1"/>
      <c r="J225" s="1"/>
      <c r="K225" s="1"/>
      <c r="L225" s="1"/>
    </row>
    <row r="226" spans="7:12" x14ac:dyDescent="0.25">
      <c r="G226" s="1"/>
      <c r="H226" s="1"/>
      <c r="I226" s="1"/>
      <c r="J226" s="1"/>
      <c r="K226" s="1"/>
      <c r="L226" s="1"/>
    </row>
    <row r="227" spans="7:12" x14ac:dyDescent="0.25">
      <c r="G227" s="1"/>
      <c r="H227" s="1"/>
      <c r="I227" s="1"/>
      <c r="J227" s="1"/>
      <c r="K227" s="1"/>
      <c r="L227" s="1"/>
    </row>
    <row r="228" spans="7:12" x14ac:dyDescent="0.25">
      <c r="G228" s="1"/>
      <c r="H228" s="1"/>
      <c r="I228" s="1"/>
      <c r="J228" s="1"/>
      <c r="K228" s="1"/>
      <c r="L228" s="1"/>
    </row>
    <row r="229" spans="7:12" x14ac:dyDescent="0.25">
      <c r="G229" s="1"/>
      <c r="H229" s="1"/>
      <c r="I229" s="1"/>
      <c r="J229" s="1"/>
      <c r="K229" s="1"/>
      <c r="L229" s="1"/>
    </row>
    <row r="230" spans="7:12" x14ac:dyDescent="0.25">
      <c r="G230" s="1"/>
      <c r="H230" s="1"/>
      <c r="I230" s="1"/>
      <c r="J230" s="1"/>
      <c r="K230" s="1"/>
      <c r="L230" s="1"/>
    </row>
    <row r="231" spans="7:12" x14ac:dyDescent="0.25">
      <c r="G231" s="1"/>
      <c r="H231" s="1"/>
      <c r="I231" s="1"/>
      <c r="J231" s="1"/>
      <c r="K231" s="1"/>
      <c r="L231" s="1"/>
    </row>
    <row r="232" spans="7:12" x14ac:dyDescent="0.25">
      <c r="G232" s="1"/>
      <c r="H232" s="1"/>
      <c r="I232" s="1"/>
      <c r="J232" s="1"/>
      <c r="K232" s="1"/>
      <c r="L232" s="1"/>
    </row>
    <row r="233" spans="7:12" x14ac:dyDescent="0.25">
      <c r="G233" s="1"/>
      <c r="H233" s="1"/>
      <c r="I233" s="1"/>
      <c r="J233" s="1"/>
      <c r="K233" s="1"/>
      <c r="L233" s="1"/>
    </row>
    <row r="234" spans="7:12" x14ac:dyDescent="0.25">
      <c r="G234" s="1"/>
      <c r="H234" s="1"/>
      <c r="I234" s="1"/>
      <c r="J234" s="1"/>
      <c r="K234" s="1"/>
      <c r="L234" s="1"/>
    </row>
    <row r="235" spans="7:12" x14ac:dyDescent="0.25">
      <c r="G235" s="1"/>
      <c r="H235" s="1"/>
      <c r="I235" s="1"/>
      <c r="J235" s="1"/>
      <c r="K235" s="1"/>
      <c r="L235" s="1"/>
    </row>
    <row r="236" spans="7:12" x14ac:dyDescent="0.25">
      <c r="G236" s="1"/>
      <c r="H236" s="1"/>
      <c r="I236" s="1"/>
      <c r="J236" s="1"/>
      <c r="K236" s="1"/>
      <c r="L236" s="1"/>
    </row>
    <row r="237" spans="7:12" x14ac:dyDescent="0.25">
      <c r="G237" s="1"/>
      <c r="H237" s="1"/>
      <c r="I237" s="1"/>
      <c r="J237" s="1"/>
      <c r="K237" s="1"/>
      <c r="L237" s="1"/>
    </row>
    <row r="238" spans="7:12" x14ac:dyDescent="0.25">
      <c r="G238" s="1"/>
      <c r="H238" s="1"/>
      <c r="I238" s="1"/>
      <c r="J238" s="1"/>
      <c r="K238" s="1"/>
      <c r="L238" s="1"/>
    </row>
    <row r="239" spans="7:12" x14ac:dyDescent="0.25">
      <c r="G239" s="1"/>
      <c r="H239" s="1"/>
      <c r="I239" s="1"/>
      <c r="J239" s="1"/>
      <c r="K239" s="1"/>
      <c r="L239" s="1"/>
    </row>
    <row r="240" spans="7:12" x14ac:dyDescent="0.25">
      <c r="G240" s="1"/>
      <c r="H240" s="1"/>
      <c r="I240" s="1"/>
      <c r="J240" s="1"/>
      <c r="K240" s="1"/>
      <c r="L240" s="1"/>
    </row>
    <row r="241" spans="7:12" x14ac:dyDescent="0.25">
      <c r="G241" s="1"/>
      <c r="H241" s="1"/>
      <c r="I241" s="1"/>
      <c r="J241" s="1"/>
      <c r="K241" s="1"/>
      <c r="L241" s="1"/>
    </row>
    <row r="242" spans="7:12" x14ac:dyDescent="0.25">
      <c r="G242" s="1"/>
      <c r="H242" s="1"/>
      <c r="I242" s="1"/>
      <c r="J242" s="1"/>
      <c r="K242" s="1"/>
      <c r="L242" s="1"/>
    </row>
    <row r="243" spans="7:12" x14ac:dyDescent="0.25">
      <c r="G243" s="1"/>
      <c r="H243" s="1"/>
      <c r="I243" s="1"/>
      <c r="J243" s="1"/>
      <c r="K243" s="1"/>
      <c r="L243" s="1"/>
    </row>
    <row r="244" spans="7:12" x14ac:dyDescent="0.25">
      <c r="G244" s="1"/>
      <c r="H244" s="1"/>
      <c r="I244" s="1"/>
      <c r="J244" s="1"/>
      <c r="K244" s="1"/>
      <c r="L244" s="1"/>
    </row>
    <row r="245" spans="7:12" x14ac:dyDescent="0.25">
      <c r="G245" s="1"/>
      <c r="H245" s="1"/>
      <c r="I245" s="1"/>
      <c r="J245" s="1"/>
      <c r="K245" s="1"/>
      <c r="L245" s="1"/>
    </row>
    <row r="246" spans="7:12" x14ac:dyDescent="0.25">
      <c r="G246" s="1"/>
      <c r="H246" s="1"/>
      <c r="I246" s="1"/>
      <c r="J246" s="1"/>
      <c r="K246" s="1"/>
      <c r="L246" s="1"/>
    </row>
    <row r="247" spans="7:12" x14ac:dyDescent="0.25">
      <c r="G247" s="1"/>
      <c r="H247" s="1"/>
      <c r="I247" s="1"/>
      <c r="J247" s="1"/>
      <c r="K247" s="1"/>
      <c r="L247" s="1"/>
    </row>
    <row r="248" spans="7:12" x14ac:dyDescent="0.25">
      <c r="G248" s="1"/>
      <c r="H248" s="1"/>
      <c r="I248" s="1"/>
      <c r="J248" s="1"/>
      <c r="K248" s="1"/>
      <c r="L248" s="1"/>
    </row>
    <row r="249" spans="7:12" x14ac:dyDescent="0.25">
      <c r="G249" s="1"/>
      <c r="H249" s="1"/>
      <c r="I249" s="1"/>
      <c r="J249" s="1"/>
      <c r="K249" s="1"/>
      <c r="L249" s="1"/>
    </row>
    <row r="250" spans="7:12" x14ac:dyDescent="0.25">
      <c r="G250" s="1"/>
      <c r="H250" s="1"/>
      <c r="I250" s="1"/>
      <c r="J250" s="1"/>
      <c r="K250" s="1"/>
      <c r="L250" s="1"/>
    </row>
    <row r="251" spans="7:12" x14ac:dyDescent="0.25">
      <c r="G251" s="1"/>
      <c r="H251" s="1"/>
      <c r="I251" s="1"/>
      <c r="J251" s="1"/>
      <c r="K251" s="1"/>
      <c r="L251" s="1"/>
    </row>
    <row r="252" spans="7:12" x14ac:dyDescent="0.25">
      <c r="G252" s="1"/>
      <c r="H252" s="1"/>
      <c r="I252" s="1"/>
      <c r="J252" s="1"/>
      <c r="K252" s="1"/>
      <c r="L252" s="1"/>
    </row>
    <row r="253" spans="7:12" x14ac:dyDescent="0.25">
      <c r="G253" s="1"/>
      <c r="H253" s="1"/>
      <c r="I253" s="1"/>
      <c r="J253" s="1"/>
      <c r="K253" s="1"/>
      <c r="L253" s="1"/>
    </row>
    <row r="254" spans="7:12" x14ac:dyDescent="0.25">
      <c r="G254" s="1"/>
      <c r="H254" s="1"/>
      <c r="I254" s="1"/>
      <c r="J254" s="1"/>
      <c r="K254" s="1"/>
      <c r="L254" s="1"/>
    </row>
    <row r="255" spans="7:12" x14ac:dyDescent="0.25">
      <c r="G255" s="1"/>
      <c r="H255" s="1"/>
      <c r="I255" s="1"/>
      <c r="J255" s="1"/>
      <c r="K255" s="1"/>
      <c r="L255" s="1"/>
    </row>
    <row r="256" spans="7:12" x14ac:dyDescent="0.25">
      <c r="G256" s="1"/>
      <c r="H256" s="1"/>
      <c r="I256" s="1"/>
      <c r="J256" s="1"/>
      <c r="K256" s="1"/>
      <c r="L256" s="1"/>
    </row>
    <row r="257" spans="7:12" x14ac:dyDescent="0.25">
      <c r="G257" s="1"/>
      <c r="H257" s="1"/>
      <c r="I257" s="1"/>
      <c r="J257" s="1"/>
      <c r="K257" s="1"/>
      <c r="L257" s="1"/>
    </row>
    <row r="258" spans="7:12" x14ac:dyDescent="0.25">
      <c r="G258" s="1"/>
      <c r="H258" s="1"/>
      <c r="I258" s="1"/>
      <c r="J258" s="1"/>
      <c r="K258" s="1"/>
      <c r="L258" s="1"/>
    </row>
    <row r="259" spans="7:12" x14ac:dyDescent="0.25">
      <c r="G259" s="1"/>
      <c r="H259" s="1"/>
      <c r="I259" s="1"/>
      <c r="J259" s="1"/>
      <c r="K259" s="1"/>
      <c r="L259" s="1"/>
    </row>
    <row r="260" spans="7:12" x14ac:dyDescent="0.25">
      <c r="G260" s="1"/>
      <c r="H260" s="1"/>
      <c r="I260" s="1"/>
      <c r="J260" s="1"/>
      <c r="K260" s="1"/>
      <c r="L260" s="1"/>
    </row>
    <row r="261" spans="7:12" x14ac:dyDescent="0.25">
      <c r="G261" s="1"/>
      <c r="H261" s="1"/>
      <c r="I261" s="1"/>
      <c r="J261" s="1"/>
      <c r="K261" s="1"/>
      <c r="L261" s="1"/>
    </row>
    <row r="262" spans="7:12" x14ac:dyDescent="0.25">
      <c r="G262" s="1"/>
      <c r="H262" s="1"/>
      <c r="I262" s="1"/>
      <c r="J262" s="1"/>
      <c r="K262" s="1"/>
      <c r="L262" s="1"/>
    </row>
    <row r="263" spans="7:12" x14ac:dyDescent="0.25">
      <c r="G263" s="1"/>
      <c r="H263" s="1"/>
      <c r="I263" s="1"/>
      <c r="J263" s="1"/>
      <c r="K263" s="1"/>
      <c r="L263" s="1"/>
    </row>
    <row r="264" spans="7:12" x14ac:dyDescent="0.25">
      <c r="G264" s="1"/>
      <c r="H264" s="1"/>
      <c r="I264" s="1"/>
      <c r="J264" s="1"/>
      <c r="K264" s="1"/>
      <c r="L264" s="1"/>
    </row>
    <row r="265" spans="7:12" x14ac:dyDescent="0.25">
      <c r="G265" s="1"/>
      <c r="H265" s="1"/>
      <c r="I265" s="1"/>
      <c r="J265" s="1"/>
      <c r="K265" s="1"/>
      <c r="L265" s="1"/>
    </row>
    <row r="266" spans="7:12" x14ac:dyDescent="0.25">
      <c r="G266" s="1"/>
      <c r="H266" s="1"/>
      <c r="I266" s="1"/>
      <c r="J266" s="1"/>
      <c r="K266" s="1"/>
      <c r="L266" s="1"/>
    </row>
    <row r="267" spans="7:12" x14ac:dyDescent="0.25">
      <c r="G267" s="1"/>
      <c r="H267" s="1"/>
      <c r="I267" s="1"/>
      <c r="J267" s="1"/>
      <c r="K267" s="1"/>
      <c r="L267" s="1"/>
    </row>
    <row r="268" spans="7:12" x14ac:dyDescent="0.25">
      <c r="G268" s="1"/>
      <c r="H268" s="1"/>
      <c r="I268" s="1"/>
      <c r="J268" s="1"/>
      <c r="K268" s="1"/>
      <c r="L268" s="1"/>
    </row>
    <row r="269" spans="7:12" x14ac:dyDescent="0.25">
      <c r="G269" s="1"/>
      <c r="H269" s="1"/>
      <c r="I269" s="1"/>
      <c r="J269" s="1"/>
      <c r="K269" s="1"/>
      <c r="L269" s="1"/>
    </row>
    <row r="270" spans="7:12" x14ac:dyDescent="0.25">
      <c r="G270" s="1"/>
      <c r="H270" s="1"/>
      <c r="I270" s="1"/>
      <c r="J270" s="1"/>
      <c r="K270" s="1"/>
      <c r="L270" s="1"/>
    </row>
    <row r="271" spans="7:12" x14ac:dyDescent="0.25">
      <c r="G271" s="1"/>
      <c r="H271" s="1"/>
      <c r="I271" s="1"/>
      <c r="J271" s="1"/>
      <c r="K271" s="1"/>
      <c r="L271" s="1"/>
    </row>
    <row r="272" spans="7:12" x14ac:dyDescent="0.25">
      <c r="G272" s="1"/>
      <c r="H272" s="1"/>
      <c r="I272" s="1"/>
      <c r="J272" s="1"/>
      <c r="K272" s="1"/>
      <c r="L272" s="1"/>
    </row>
    <row r="273" spans="7:12" x14ac:dyDescent="0.25">
      <c r="G273" s="1"/>
      <c r="H273" s="1"/>
      <c r="I273" s="1"/>
      <c r="J273" s="1"/>
      <c r="K273" s="1"/>
      <c r="L273" s="1"/>
    </row>
    <row r="274" spans="7:12" x14ac:dyDescent="0.25">
      <c r="G274" s="1"/>
      <c r="H274" s="1"/>
      <c r="I274" s="1"/>
      <c r="J274" s="1"/>
      <c r="K274" s="1"/>
      <c r="L274" s="1"/>
    </row>
    <row r="275" spans="7:12" x14ac:dyDescent="0.25">
      <c r="G275" s="1"/>
      <c r="H275" s="1"/>
      <c r="I275" s="1"/>
      <c r="J275" s="1"/>
      <c r="K275" s="1"/>
      <c r="L275" s="1"/>
    </row>
    <row r="276" spans="7:12" x14ac:dyDescent="0.25">
      <c r="G276" s="1"/>
      <c r="H276" s="1"/>
      <c r="I276" s="1"/>
      <c r="J276" s="1"/>
      <c r="K276" s="1"/>
      <c r="L276" s="1"/>
    </row>
    <row r="277" spans="7:12" x14ac:dyDescent="0.25">
      <c r="G277" s="1"/>
      <c r="H277" s="1"/>
      <c r="I277" s="1"/>
      <c r="J277" s="1"/>
      <c r="K277" s="1"/>
      <c r="L277" s="1"/>
    </row>
    <row r="278" spans="7:12" x14ac:dyDescent="0.25">
      <c r="G278" s="1"/>
      <c r="H278" s="1"/>
      <c r="I278" s="1"/>
      <c r="J278" s="1"/>
      <c r="K278" s="1"/>
      <c r="L278" s="1"/>
    </row>
    <row r="279" spans="7:12" x14ac:dyDescent="0.25">
      <c r="G279" s="1"/>
      <c r="H279" s="1"/>
      <c r="I279" s="1"/>
      <c r="J279" s="1"/>
      <c r="K279" s="1"/>
      <c r="L279" s="1"/>
    </row>
    <row r="280" spans="7:12" x14ac:dyDescent="0.25">
      <c r="G280" s="1"/>
      <c r="H280" s="1"/>
      <c r="I280" s="1"/>
      <c r="J280" s="1"/>
      <c r="K280" s="1"/>
      <c r="L280" s="1"/>
    </row>
    <row r="281" spans="7:12" x14ac:dyDescent="0.25">
      <c r="G281" s="1"/>
      <c r="H281" s="1"/>
      <c r="I281" s="1"/>
      <c r="J281" s="1"/>
      <c r="K281" s="1"/>
      <c r="L281" s="1"/>
    </row>
    <row r="282" spans="7:12" x14ac:dyDescent="0.25">
      <c r="G282" s="1"/>
      <c r="H282" s="1"/>
      <c r="I282" s="1"/>
      <c r="J282" s="1"/>
      <c r="K282" s="1"/>
      <c r="L282" s="1"/>
    </row>
    <row r="283" spans="7:12" x14ac:dyDescent="0.25">
      <c r="G283" s="1"/>
      <c r="H283" s="1"/>
      <c r="I283" s="1"/>
      <c r="J283" s="1"/>
      <c r="K283" s="1"/>
      <c r="L283" s="1"/>
    </row>
    <row r="284" spans="7:12" x14ac:dyDescent="0.25">
      <c r="G284" s="1"/>
      <c r="H284" s="1"/>
      <c r="I284" s="1"/>
      <c r="J284" s="1"/>
      <c r="K284" s="1"/>
      <c r="L284" s="1"/>
    </row>
    <row r="285" spans="7:12" x14ac:dyDescent="0.25">
      <c r="G285" s="1"/>
      <c r="H285" s="1"/>
      <c r="I285" s="1"/>
      <c r="J285" s="1"/>
      <c r="K285" s="1"/>
      <c r="L285" s="1"/>
    </row>
    <row r="286" spans="7:12" x14ac:dyDescent="0.25">
      <c r="G286" s="1"/>
      <c r="H286" s="1"/>
      <c r="I286" s="1"/>
      <c r="J286" s="1"/>
      <c r="K286" s="1"/>
      <c r="L286" s="1"/>
    </row>
    <row r="287" spans="7:12" x14ac:dyDescent="0.25">
      <c r="G287" s="1"/>
      <c r="H287" s="1"/>
      <c r="I287" s="1"/>
      <c r="J287" s="1"/>
      <c r="K287" s="1"/>
      <c r="L287" s="1"/>
    </row>
    <row r="288" spans="7:12" x14ac:dyDescent="0.25">
      <c r="G288" s="1"/>
      <c r="H288" s="1"/>
      <c r="I288" s="1"/>
      <c r="J288" s="1"/>
      <c r="K288" s="1"/>
      <c r="L288" s="1"/>
    </row>
    <row r="289" spans="7:12" x14ac:dyDescent="0.25">
      <c r="G289" s="1"/>
      <c r="H289" s="1"/>
      <c r="I289" s="1"/>
      <c r="J289" s="1"/>
      <c r="K289" s="1"/>
      <c r="L289" s="1"/>
    </row>
    <row r="290" spans="7:12" x14ac:dyDescent="0.25">
      <c r="G290" s="1"/>
      <c r="H290" s="1"/>
      <c r="I290" s="1"/>
      <c r="J290" s="1"/>
      <c r="K290" s="1"/>
      <c r="L290" s="1"/>
    </row>
    <row r="291" spans="7:12" x14ac:dyDescent="0.25">
      <c r="G291" s="1"/>
      <c r="H291" s="1"/>
      <c r="I291" s="1"/>
      <c r="J291" s="1"/>
      <c r="K291" s="1"/>
      <c r="L291" s="1"/>
    </row>
    <row r="292" spans="7:12" x14ac:dyDescent="0.25">
      <c r="G292" s="1"/>
      <c r="H292" s="1"/>
      <c r="I292" s="1"/>
      <c r="J292" s="1"/>
      <c r="K292" s="1"/>
      <c r="L292" s="1"/>
    </row>
    <row r="293" spans="7:12" x14ac:dyDescent="0.25">
      <c r="G293" s="1"/>
      <c r="H293" s="1"/>
      <c r="I293" s="1"/>
      <c r="J293" s="1"/>
      <c r="K293" s="1"/>
      <c r="L293" s="1"/>
    </row>
    <row r="294" spans="7:12" x14ac:dyDescent="0.25">
      <c r="G294" s="1"/>
      <c r="H294" s="1"/>
      <c r="I294" s="1"/>
      <c r="J294" s="1"/>
      <c r="K294" s="1"/>
      <c r="L294" s="1"/>
    </row>
    <row r="295" spans="7:12" x14ac:dyDescent="0.25">
      <c r="G295" s="1"/>
      <c r="H295" s="1"/>
      <c r="I295" s="1"/>
      <c r="J295" s="1"/>
      <c r="K295" s="1"/>
      <c r="L295" s="1"/>
    </row>
    <row r="296" spans="7:12" x14ac:dyDescent="0.25">
      <c r="G296" s="1"/>
      <c r="H296" s="1"/>
      <c r="I296" s="1"/>
      <c r="J296" s="1"/>
      <c r="K296" s="1"/>
      <c r="L296" s="1"/>
    </row>
    <row r="297" spans="7:12" x14ac:dyDescent="0.25">
      <c r="G297" s="1"/>
      <c r="H297" s="1"/>
      <c r="I297" s="1"/>
      <c r="J297" s="1"/>
      <c r="K297" s="1"/>
      <c r="L297" s="1"/>
    </row>
    <row r="298" spans="7:12" x14ac:dyDescent="0.25">
      <c r="G298" s="1"/>
      <c r="H298" s="1"/>
      <c r="I298" s="1"/>
      <c r="J298" s="1"/>
      <c r="K298" s="1"/>
      <c r="L298" s="1"/>
    </row>
    <row r="299" spans="7:12" x14ac:dyDescent="0.25">
      <c r="G299" s="1"/>
      <c r="H299" s="1"/>
      <c r="I299" s="1"/>
      <c r="J299" s="1"/>
      <c r="K299" s="1"/>
      <c r="L299" s="1"/>
    </row>
    <row r="300" spans="7:12" x14ac:dyDescent="0.25">
      <c r="G300" s="1"/>
      <c r="H300" s="1"/>
      <c r="I300" s="1"/>
      <c r="J300" s="1"/>
      <c r="K300" s="1"/>
      <c r="L300" s="1"/>
    </row>
    <row r="301" spans="7:12" x14ac:dyDescent="0.25">
      <c r="G301" s="1"/>
      <c r="H301" s="1"/>
      <c r="I301" s="1"/>
      <c r="J301" s="1"/>
      <c r="K301" s="1"/>
      <c r="L301" s="1"/>
    </row>
    <row r="302" spans="7:12" x14ac:dyDescent="0.25">
      <c r="G302" s="1"/>
      <c r="H302" s="1"/>
      <c r="I302" s="1"/>
      <c r="J302" s="1"/>
      <c r="K302" s="1"/>
      <c r="L302" s="1"/>
    </row>
    <row r="303" spans="7:12" x14ac:dyDescent="0.25">
      <c r="G303" s="1"/>
      <c r="H303" s="1"/>
      <c r="I303" s="1"/>
      <c r="J303" s="1"/>
      <c r="K303" s="1"/>
      <c r="L303" s="1"/>
    </row>
    <row r="304" spans="7:12" x14ac:dyDescent="0.25">
      <c r="G304" s="1"/>
      <c r="H304" s="1"/>
      <c r="I304" s="1"/>
      <c r="J304" s="1"/>
      <c r="K304" s="1"/>
      <c r="L304" s="1"/>
    </row>
    <row r="305" spans="7:12" x14ac:dyDescent="0.25">
      <c r="G305" s="1"/>
      <c r="H305" s="1"/>
      <c r="I305" s="1"/>
      <c r="J305" s="1"/>
      <c r="K305" s="1"/>
      <c r="L305" s="1"/>
    </row>
    <row r="306" spans="7:12" x14ac:dyDescent="0.25">
      <c r="G306" s="1"/>
      <c r="H306" s="1"/>
      <c r="I306" s="1"/>
      <c r="J306" s="1"/>
      <c r="K306" s="1"/>
      <c r="L306" s="1"/>
    </row>
    <row r="307" spans="7:12" x14ac:dyDescent="0.25">
      <c r="G307" s="1"/>
      <c r="H307" s="1"/>
      <c r="I307" s="1"/>
      <c r="J307" s="1"/>
      <c r="K307" s="1"/>
      <c r="L307" s="1"/>
    </row>
    <row r="308" spans="7:12" x14ac:dyDescent="0.25">
      <c r="G308" s="1"/>
      <c r="H308" s="1"/>
      <c r="I308" s="1"/>
      <c r="J308" s="1"/>
      <c r="K308" s="1"/>
      <c r="L308" s="1"/>
    </row>
    <row r="309" spans="7:12" x14ac:dyDescent="0.25">
      <c r="G309" s="1"/>
      <c r="H309" s="1"/>
      <c r="I309" s="1"/>
      <c r="J309" s="1"/>
      <c r="K309" s="1"/>
      <c r="L309" s="1"/>
    </row>
    <row r="310" spans="7:12" x14ac:dyDescent="0.25">
      <c r="G310" s="1"/>
      <c r="H310" s="1"/>
      <c r="I310" s="1"/>
      <c r="J310" s="1"/>
      <c r="K310" s="1"/>
      <c r="L310" s="1"/>
    </row>
    <row r="311" spans="7:12" x14ac:dyDescent="0.25">
      <c r="G311" s="1"/>
      <c r="H311" s="1"/>
      <c r="I311" s="1"/>
      <c r="J311" s="1"/>
      <c r="K311" s="1"/>
      <c r="L311" s="1"/>
    </row>
    <row r="312" spans="7:12" x14ac:dyDescent="0.25">
      <c r="G312" s="1"/>
      <c r="H312" s="1"/>
      <c r="I312" s="1"/>
      <c r="J312" s="1"/>
      <c r="K312" s="1"/>
      <c r="L312" s="1"/>
    </row>
    <row r="313" spans="7:12" x14ac:dyDescent="0.25">
      <c r="G313" s="1"/>
      <c r="H313" s="1"/>
      <c r="I313" s="1"/>
      <c r="J313" s="1"/>
      <c r="K313" s="1"/>
      <c r="L313" s="1"/>
    </row>
    <row r="314" spans="7:12" x14ac:dyDescent="0.25">
      <c r="G314" s="1"/>
      <c r="H314" s="1"/>
      <c r="I314" s="1"/>
      <c r="J314" s="1"/>
      <c r="K314" s="1"/>
      <c r="L314" s="1"/>
    </row>
    <row r="315" spans="7:12" x14ac:dyDescent="0.25">
      <c r="G315" s="1"/>
      <c r="H315" s="1"/>
      <c r="I315" s="1"/>
      <c r="J315" s="1"/>
      <c r="K315" s="1"/>
      <c r="L315" s="1"/>
    </row>
    <row r="316" spans="7:12" x14ac:dyDescent="0.25">
      <c r="G316" s="1"/>
      <c r="H316" s="1"/>
      <c r="I316" s="1"/>
      <c r="J316" s="1"/>
      <c r="K316" s="1"/>
      <c r="L316" s="1"/>
    </row>
    <row r="317" spans="7:12" x14ac:dyDescent="0.25">
      <c r="G317" s="1"/>
      <c r="H317" s="1"/>
      <c r="I317" s="1"/>
      <c r="J317" s="1"/>
      <c r="K317" s="1"/>
      <c r="L317" s="1"/>
    </row>
    <row r="318" spans="7:12" x14ac:dyDescent="0.25">
      <c r="G318" s="1"/>
      <c r="H318" s="1"/>
      <c r="I318" s="1"/>
      <c r="J318" s="1"/>
      <c r="K318" s="1"/>
      <c r="L318" s="1"/>
    </row>
    <row r="319" spans="7:12" x14ac:dyDescent="0.25">
      <c r="G319" s="1"/>
      <c r="H319" s="1"/>
      <c r="I319" s="1"/>
      <c r="J319" s="1"/>
      <c r="K319" s="1"/>
      <c r="L319" s="1"/>
    </row>
    <row r="320" spans="7:12" x14ac:dyDescent="0.25">
      <c r="G320" s="1"/>
      <c r="H320" s="1"/>
      <c r="I320" s="1"/>
      <c r="J320" s="1"/>
      <c r="K320" s="1"/>
      <c r="L320" s="1"/>
    </row>
    <row r="321" spans="7:12" x14ac:dyDescent="0.25">
      <c r="G321" s="1"/>
      <c r="H321" s="1"/>
      <c r="I321" s="1"/>
      <c r="J321" s="1"/>
      <c r="K321" s="1"/>
      <c r="L321" s="1"/>
    </row>
    <row r="322" spans="7:12" x14ac:dyDescent="0.25">
      <c r="G322" s="1"/>
      <c r="H322" s="1"/>
      <c r="I322" s="1"/>
      <c r="J322" s="1"/>
      <c r="K322" s="1"/>
      <c r="L322" s="1"/>
    </row>
    <row r="323" spans="7:12" x14ac:dyDescent="0.25">
      <c r="G323" s="1"/>
      <c r="H323" s="1"/>
      <c r="I323" s="1"/>
      <c r="J323" s="1"/>
      <c r="K323" s="1"/>
      <c r="L323" s="1"/>
    </row>
    <row r="324" spans="7:12" x14ac:dyDescent="0.25">
      <c r="G324" s="1"/>
      <c r="H324" s="1"/>
      <c r="I324" s="1"/>
      <c r="J324" s="1"/>
      <c r="K324" s="1"/>
      <c r="L324" s="1"/>
    </row>
    <row r="325" spans="7:12" x14ac:dyDescent="0.25">
      <c r="G325" s="1"/>
      <c r="H325" s="1"/>
      <c r="I325" s="1"/>
      <c r="J325" s="1"/>
      <c r="K325" s="1"/>
      <c r="L325" s="1"/>
    </row>
    <row r="326" spans="7:12" x14ac:dyDescent="0.25">
      <c r="G326" s="1"/>
      <c r="H326" s="1"/>
      <c r="I326" s="1"/>
      <c r="J326" s="1"/>
      <c r="K326" s="1"/>
      <c r="L326" s="1"/>
    </row>
    <row r="327" spans="7:12" x14ac:dyDescent="0.25">
      <c r="G327" s="1"/>
      <c r="H327" s="1"/>
      <c r="I327" s="1"/>
      <c r="J327" s="1"/>
      <c r="K327" s="1"/>
      <c r="L327" s="1"/>
    </row>
    <row r="328" spans="7:12" x14ac:dyDescent="0.25">
      <c r="G328" s="1"/>
      <c r="H328" s="1"/>
      <c r="I328" s="1"/>
      <c r="J328" s="1"/>
      <c r="K328" s="1"/>
      <c r="L328" s="1"/>
    </row>
    <row r="329" spans="7:12" x14ac:dyDescent="0.25">
      <c r="G329" s="1"/>
      <c r="H329" s="1"/>
      <c r="I329" s="1"/>
      <c r="J329" s="1"/>
      <c r="K329" s="1"/>
      <c r="L329" s="1"/>
    </row>
    <row r="330" spans="7:12" x14ac:dyDescent="0.25">
      <c r="G330" s="1"/>
      <c r="H330" s="1"/>
      <c r="I330" s="1"/>
      <c r="J330" s="1"/>
      <c r="K330" s="1"/>
      <c r="L330" s="1"/>
    </row>
    <row r="331" spans="7:12" x14ac:dyDescent="0.25">
      <c r="G331" s="1"/>
      <c r="H331" s="1"/>
      <c r="I331" s="1"/>
      <c r="J331" s="1"/>
      <c r="K331" s="1"/>
      <c r="L331" s="1"/>
    </row>
    <row r="332" spans="7:12" x14ac:dyDescent="0.25">
      <c r="G332" s="1"/>
      <c r="H332" s="1"/>
      <c r="I332" s="1"/>
      <c r="J332" s="1"/>
      <c r="K332" s="1"/>
      <c r="L332" s="1"/>
    </row>
    <row r="333" spans="7:12" x14ac:dyDescent="0.25">
      <c r="G333" s="1"/>
      <c r="H333" s="1"/>
      <c r="I333" s="1"/>
      <c r="J333" s="1"/>
      <c r="K333" s="1"/>
      <c r="L333" s="1"/>
    </row>
    <row r="334" spans="7:12" x14ac:dyDescent="0.25">
      <c r="G334" s="1"/>
      <c r="H334" s="1"/>
      <c r="I334" s="1"/>
      <c r="J334" s="1"/>
      <c r="K334" s="1"/>
      <c r="L334" s="1"/>
    </row>
    <row r="335" spans="7:12" x14ac:dyDescent="0.25">
      <c r="G335" s="1"/>
      <c r="H335" s="1"/>
      <c r="I335" s="1"/>
      <c r="J335" s="1"/>
      <c r="K335" s="1"/>
      <c r="L335" s="1"/>
    </row>
    <row r="336" spans="7:12" x14ac:dyDescent="0.25">
      <c r="G336" s="1"/>
      <c r="H336" s="1"/>
      <c r="I336" s="1"/>
      <c r="J336" s="1"/>
      <c r="K336" s="1"/>
      <c r="L336" s="1"/>
    </row>
    <row r="337" spans="7:12" x14ac:dyDescent="0.25">
      <c r="G337" s="1"/>
      <c r="H337" s="1"/>
      <c r="I337" s="1"/>
      <c r="J337" s="1"/>
      <c r="K337" s="1"/>
      <c r="L337" s="1"/>
    </row>
    <row r="338" spans="7:12" x14ac:dyDescent="0.25">
      <c r="G338" s="1"/>
      <c r="H338" s="1"/>
      <c r="I338" s="1"/>
      <c r="J338" s="1"/>
      <c r="K338" s="1"/>
      <c r="L338" s="1"/>
    </row>
    <row r="339" spans="7:12" x14ac:dyDescent="0.25">
      <c r="G339" s="1"/>
      <c r="H339" s="1"/>
      <c r="I339" s="1"/>
      <c r="J339" s="1"/>
      <c r="K339" s="1"/>
      <c r="L339" s="1"/>
    </row>
    <row r="340" spans="7:12" x14ac:dyDescent="0.25">
      <c r="G340" s="1"/>
      <c r="H340" s="1"/>
      <c r="I340" s="1"/>
      <c r="J340" s="1"/>
      <c r="K340" s="1"/>
      <c r="L340" s="1"/>
    </row>
    <row r="341" spans="7:12" x14ac:dyDescent="0.25">
      <c r="G341" s="1"/>
      <c r="H341" s="1"/>
      <c r="I341" s="1"/>
      <c r="J341" s="1"/>
      <c r="K341" s="1"/>
      <c r="L341" s="1"/>
    </row>
    <row r="342" spans="7:12" x14ac:dyDescent="0.25">
      <c r="G342" s="1"/>
      <c r="H342" s="1"/>
      <c r="I342" s="1"/>
      <c r="J342" s="1"/>
      <c r="K342" s="1"/>
      <c r="L342" s="1"/>
    </row>
    <row r="343" spans="7:12" x14ac:dyDescent="0.25">
      <c r="G343" s="1"/>
      <c r="H343" s="1"/>
      <c r="I343" s="1"/>
      <c r="J343" s="1"/>
      <c r="K343" s="1"/>
      <c r="L343" s="1"/>
    </row>
    <row r="344" spans="7:12" x14ac:dyDescent="0.25">
      <c r="G344" s="1"/>
      <c r="H344" s="1"/>
      <c r="I344" s="1"/>
      <c r="J344" s="1"/>
      <c r="K344" s="1"/>
      <c r="L344" s="1"/>
    </row>
    <row r="345" spans="7:12" x14ac:dyDescent="0.25">
      <c r="G345" s="1"/>
      <c r="H345" s="1"/>
      <c r="I345" s="1"/>
      <c r="J345" s="1"/>
      <c r="K345" s="1"/>
      <c r="L345" s="1"/>
    </row>
    <row r="346" spans="7:12" x14ac:dyDescent="0.25">
      <c r="G346" s="1"/>
      <c r="H346" s="1"/>
      <c r="I346" s="1"/>
      <c r="J346" s="1"/>
      <c r="K346" s="1"/>
      <c r="L346" s="1"/>
    </row>
    <row r="347" spans="7:12" x14ac:dyDescent="0.25">
      <c r="G347" s="1"/>
      <c r="H347" s="1"/>
      <c r="I347" s="1"/>
      <c r="J347" s="1"/>
      <c r="K347" s="1"/>
      <c r="L347" s="1"/>
    </row>
    <row r="348" spans="7:12" x14ac:dyDescent="0.25">
      <c r="G348" s="1"/>
      <c r="H348" s="1"/>
      <c r="I348" s="1"/>
      <c r="J348" s="1"/>
      <c r="K348" s="1"/>
      <c r="L348" s="1"/>
    </row>
    <row r="349" spans="7:12" x14ac:dyDescent="0.25">
      <c r="G349" s="1"/>
      <c r="H349" s="1"/>
      <c r="I349" s="1"/>
      <c r="J349" s="1"/>
      <c r="K349" s="1"/>
      <c r="L349" s="1"/>
    </row>
    <row r="350" spans="7:12" x14ac:dyDescent="0.25">
      <c r="G350" s="1"/>
      <c r="H350" s="1"/>
      <c r="I350" s="1"/>
      <c r="J350" s="1"/>
      <c r="K350" s="1"/>
      <c r="L350" s="1"/>
    </row>
    <row r="351" spans="7:12" x14ac:dyDescent="0.25">
      <c r="G351" s="1"/>
      <c r="H351" s="1"/>
      <c r="I351" s="1"/>
      <c r="J351" s="1"/>
      <c r="K351" s="1"/>
      <c r="L351" s="1"/>
    </row>
    <row r="352" spans="7:12"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row r="1590" spans="7:12" x14ac:dyDescent="0.25">
      <c r="G1590" s="1"/>
      <c r="H1590" s="1"/>
      <c r="I1590" s="1"/>
      <c r="J1590" s="1"/>
      <c r="K1590" s="1"/>
      <c r="L1590" s="1"/>
    </row>
    <row r="1591" spans="7:12" x14ac:dyDescent="0.25">
      <c r="G1591" s="1"/>
      <c r="H1591" s="1"/>
      <c r="I1591" s="1"/>
      <c r="J1591" s="1"/>
      <c r="K1591" s="1"/>
      <c r="L1591" s="1"/>
    </row>
    <row r="1592" spans="7:12" x14ac:dyDescent="0.25">
      <c r="G1592" s="1"/>
      <c r="H1592" s="1"/>
      <c r="I1592" s="1"/>
      <c r="J1592" s="1"/>
      <c r="K1592" s="1"/>
      <c r="L1592" s="1"/>
    </row>
    <row r="1593" spans="7:12" x14ac:dyDescent="0.25">
      <c r="G1593" s="1"/>
      <c r="H1593" s="1"/>
      <c r="I1593" s="1"/>
      <c r="J1593" s="1"/>
      <c r="K1593" s="1"/>
      <c r="L1593" s="1"/>
    </row>
    <row r="1594" spans="7:12" x14ac:dyDescent="0.25">
      <c r="G1594" s="1"/>
      <c r="H1594" s="1"/>
      <c r="I1594" s="1"/>
      <c r="J1594" s="1"/>
      <c r="K1594" s="1"/>
      <c r="L1594" s="1"/>
    </row>
    <row r="1595" spans="7:12" x14ac:dyDescent="0.25">
      <c r="G1595" s="1"/>
      <c r="H1595" s="1"/>
      <c r="I1595" s="1"/>
      <c r="J1595" s="1"/>
      <c r="K1595" s="1"/>
      <c r="L1595" s="1"/>
    </row>
    <row r="1596" spans="7:12" x14ac:dyDescent="0.25">
      <c r="G1596" s="1"/>
      <c r="H1596" s="1"/>
      <c r="I1596" s="1"/>
      <c r="J1596" s="1"/>
      <c r="K1596" s="1"/>
      <c r="L1596" s="1"/>
    </row>
    <row r="1597" spans="7:12" x14ac:dyDescent="0.25">
      <c r="G1597" s="1"/>
      <c r="H1597" s="1"/>
      <c r="I1597" s="1"/>
      <c r="J1597" s="1"/>
      <c r="K1597" s="1"/>
      <c r="L1597" s="1"/>
    </row>
    <row r="1598" spans="7:12" x14ac:dyDescent="0.25">
      <c r="G1598" s="1"/>
      <c r="H1598" s="1"/>
      <c r="I1598" s="1"/>
      <c r="J1598" s="1"/>
      <c r="K1598" s="1"/>
      <c r="L1598" s="1"/>
    </row>
    <row r="1599" spans="7:12" x14ac:dyDescent="0.25">
      <c r="G1599" s="1"/>
      <c r="H1599" s="1"/>
      <c r="I1599" s="1"/>
      <c r="J1599" s="1"/>
      <c r="K1599" s="1"/>
      <c r="L1599" s="1"/>
    </row>
    <row r="1600" spans="7:12" x14ac:dyDescent="0.25">
      <c r="G1600" s="1"/>
      <c r="H1600" s="1"/>
      <c r="I1600" s="1"/>
      <c r="J1600" s="1"/>
      <c r="K1600" s="1"/>
      <c r="L1600" s="1"/>
    </row>
    <row r="1601" spans="7:12" x14ac:dyDescent="0.25">
      <c r="G1601" s="1"/>
      <c r="H1601" s="1"/>
      <c r="I1601" s="1"/>
      <c r="J1601" s="1"/>
      <c r="K1601" s="1"/>
      <c r="L1601" s="1"/>
    </row>
    <row r="1602" spans="7:12" x14ac:dyDescent="0.25">
      <c r="G1602" s="1"/>
      <c r="H1602" s="1"/>
      <c r="I1602" s="1"/>
      <c r="J1602" s="1"/>
      <c r="K1602" s="1"/>
      <c r="L1602" s="1"/>
    </row>
    <row r="1603" spans="7:12" x14ac:dyDescent="0.25">
      <c r="G1603" s="1"/>
      <c r="H1603" s="1"/>
      <c r="I1603" s="1"/>
      <c r="J1603" s="1"/>
      <c r="K1603" s="1"/>
      <c r="L1603" s="1"/>
    </row>
    <row r="1604" spans="7:12" x14ac:dyDescent="0.25">
      <c r="G1604" s="1"/>
      <c r="H1604" s="1"/>
      <c r="I1604" s="1"/>
      <c r="J1604" s="1"/>
      <c r="K1604" s="1"/>
      <c r="L1604" s="1"/>
    </row>
    <row r="1605" spans="7:12" x14ac:dyDescent="0.25">
      <c r="G1605" s="1"/>
      <c r="H1605" s="1"/>
      <c r="I1605" s="1"/>
      <c r="J1605" s="1"/>
      <c r="K1605" s="1"/>
      <c r="L1605" s="1"/>
    </row>
    <row r="1606" spans="7:12" x14ac:dyDescent="0.25">
      <c r="G1606" s="1"/>
      <c r="H1606" s="1"/>
      <c r="I1606" s="1"/>
      <c r="J1606" s="1"/>
      <c r="K1606" s="1"/>
      <c r="L1606" s="1"/>
    </row>
    <row r="1607" spans="7:12" x14ac:dyDescent="0.25">
      <c r="G1607" s="1"/>
      <c r="H1607" s="1"/>
      <c r="I1607" s="1"/>
      <c r="J1607" s="1"/>
      <c r="K1607" s="1"/>
      <c r="L1607" s="1"/>
    </row>
    <row r="1608" spans="7:12" x14ac:dyDescent="0.25">
      <c r="G1608" s="1"/>
      <c r="H1608" s="1"/>
      <c r="I1608" s="1"/>
      <c r="J1608" s="1"/>
      <c r="K1608" s="1"/>
      <c r="L1608" s="1"/>
    </row>
    <row r="1609" spans="7:12" x14ac:dyDescent="0.25">
      <c r="G1609" s="1"/>
      <c r="H1609" s="1"/>
      <c r="I1609" s="1"/>
      <c r="J1609" s="1"/>
      <c r="K1609" s="1"/>
      <c r="L1609" s="1"/>
    </row>
    <row r="1610" spans="7:12" x14ac:dyDescent="0.25">
      <c r="G1610" s="1"/>
      <c r="H1610" s="1"/>
      <c r="I1610" s="1"/>
      <c r="J1610" s="1"/>
      <c r="K1610" s="1"/>
      <c r="L1610" s="1"/>
    </row>
    <row r="1611" spans="7:12" x14ac:dyDescent="0.25">
      <c r="G1611" s="1"/>
      <c r="H1611" s="1"/>
      <c r="I1611" s="1"/>
      <c r="J1611" s="1"/>
      <c r="K1611" s="1"/>
      <c r="L1611" s="1"/>
    </row>
    <row r="1612" spans="7:12" x14ac:dyDescent="0.25">
      <c r="G1612" s="1"/>
      <c r="H1612" s="1"/>
      <c r="I1612" s="1"/>
      <c r="J1612" s="1"/>
      <c r="K1612" s="1"/>
      <c r="L1612" s="1"/>
    </row>
    <row r="1613" spans="7:12" x14ac:dyDescent="0.25">
      <c r="G1613" s="1"/>
      <c r="H1613" s="1"/>
      <c r="I1613" s="1"/>
      <c r="J1613" s="1"/>
      <c r="K1613" s="1"/>
      <c r="L1613" s="1"/>
    </row>
    <row r="1614" spans="7:12" x14ac:dyDescent="0.25">
      <c r="G1614" s="1"/>
      <c r="H1614" s="1"/>
      <c r="I1614" s="1"/>
      <c r="J1614" s="1"/>
      <c r="K1614" s="1"/>
      <c r="L1614" s="1"/>
    </row>
    <row r="1615" spans="7:12" x14ac:dyDescent="0.25">
      <c r="G1615" s="1"/>
      <c r="H1615" s="1"/>
      <c r="I1615" s="1"/>
      <c r="J1615" s="1"/>
      <c r="K1615" s="1"/>
      <c r="L1615" s="1"/>
    </row>
    <row r="1616" spans="7:12" x14ac:dyDescent="0.25">
      <c r="G1616" s="1"/>
      <c r="H1616" s="1"/>
      <c r="I1616" s="1"/>
      <c r="J1616" s="1"/>
      <c r="K1616" s="1"/>
      <c r="L1616" s="1"/>
    </row>
    <row r="1617" spans="7:12" x14ac:dyDescent="0.25">
      <c r="G1617" s="1"/>
      <c r="H1617" s="1"/>
      <c r="I1617" s="1"/>
      <c r="J1617" s="1"/>
      <c r="K1617" s="1"/>
      <c r="L1617" s="1"/>
    </row>
    <row r="1618" spans="7:12" x14ac:dyDescent="0.25">
      <c r="G1618" s="1"/>
      <c r="H1618" s="1"/>
      <c r="I1618" s="1"/>
      <c r="J1618" s="1"/>
      <c r="K1618" s="1"/>
      <c r="L1618" s="1"/>
    </row>
    <row r="1619" spans="7:12" x14ac:dyDescent="0.25">
      <c r="G1619" s="1"/>
      <c r="H1619" s="1"/>
      <c r="I1619" s="1"/>
      <c r="J1619" s="1"/>
      <c r="K1619" s="1"/>
      <c r="L1619" s="1"/>
    </row>
    <row r="1620" spans="7:12" x14ac:dyDescent="0.25">
      <c r="G1620" s="1"/>
      <c r="H1620" s="1"/>
      <c r="I1620" s="1"/>
      <c r="J1620" s="1"/>
      <c r="K1620" s="1"/>
      <c r="L1620" s="1"/>
    </row>
    <row r="1621" spans="7:12" x14ac:dyDescent="0.25">
      <c r="G1621" s="1"/>
      <c r="H1621" s="1"/>
      <c r="I1621" s="1"/>
      <c r="J1621" s="1"/>
      <c r="K1621" s="1"/>
      <c r="L1621" s="1"/>
    </row>
    <row r="1622" spans="7:12" x14ac:dyDescent="0.25">
      <c r="G1622" s="1"/>
      <c r="H1622" s="1"/>
      <c r="I1622" s="1"/>
      <c r="J1622" s="1"/>
      <c r="K1622" s="1"/>
      <c r="L1622" s="1"/>
    </row>
    <row r="1623" spans="7:12" x14ac:dyDescent="0.25">
      <c r="G1623" s="1"/>
      <c r="H1623" s="1"/>
      <c r="I1623" s="1"/>
      <c r="J1623" s="1"/>
      <c r="K1623" s="1"/>
      <c r="L1623" s="1"/>
    </row>
    <row r="1624" spans="7:12" x14ac:dyDescent="0.25">
      <c r="G1624" s="1"/>
      <c r="H1624" s="1"/>
      <c r="I1624" s="1"/>
      <c r="J1624" s="1"/>
      <c r="K1624" s="1"/>
      <c r="L1624" s="1"/>
    </row>
    <row r="1625" spans="7:12" x14ac:dyDescent="0.25">
      <c r="G1625" s="1"/>
      <c r="H1625" s="1"/>
      <c r="I1625" s="1"/>
      <c r="J1625" s="1"/>
      <c r="K1625" s="1"/>
      <c r="L1625" s="1"/>
    </row>
    <row r="1626" spans="7:12" x14ac:dyDescent="0.25">
      <c r="G1626" s="1"/>
      <c r="H1626" s="1"/>
      <c r="I1626" s="1"/>
      <c r="J1626" s="1"/>
      <c r="K1626" s="1"/>
      <c r="L1626" s="1"/>
    </row>
    <row r="1627" spans="7:12" x14ac:dyDescent="0.25">
      <c r="G1627" s="1"/>
      <c r="H1627" s="1"/>
      <c r="I1627" s="1"/>
      <c r="J1627" s="1"/>
      <c r="K1627" s="1"/>
      <c r="L1627" s="1"/>
    </row>
    <row r="1628" spans="7:12" x14ac:dyDescent="0.25">
      <c r="G1628" s="1"/>
      <c r="H1628" s="1"/>
      <c r="I1628" s="1"/>
      <c r="J1628" s="1"/>
      <c r="K1628" s="1"/>
      <c r="L1628" s="1"/>
    </row>
    <row r="1629" spans="7:12" x14ac:dyDescent="0.25">
      <c r="G1629" s="1"/>
      <c r="H1629" s="1"/>
      <c r="I1629" s="1"/>
      <c r="J1629" s="1"/>
      <c r="K1629" s="1"/>
      <c r="L1629" s="1"/>
    </row>
    <row r="1630" spans="7:12" x14ac:dyDescent="0.25">
      <c r="G1630" s="1"/>
      <c r="H1630" s="1"/>
      <c r="I1630" s="1"/>
      <c r="J1630" s="1"/>
      <c r="K1630" s="1"/>
      <c r="L1630" s="1"/>
    </row>
    <row r="1631" spans="7:12" x14ac:dyDescent="0.25">
      <c r="G1631" s="1"/>
      <c r="H1631" s="1"/>
      <c r="I1631" s="1"/>
      <c r="J1631" s="1"/>
      <c r="K1631" s="1"/>
      <c r="L1631" s="1"/>
    </row>
    <row r="1632" spans="7:12" x14ac:dyDescent="0.25">
      <c r="G1632" s="1"/>
      <c r="H1632" s="1"/>
      <c r="I1632" s="1"/>
      <c r="J1632" s="1"/>
      <c r="K1632" s="1"/>
      <c r="L1632" s="1"/>
    </row>
    <row r="1633" spans="7:12" x14ac:dyDescent="0.25">
      <c r="G1633" s="1"/>
      <c r="H1633" s="1"/>
      <c r="I1633" s="1"/>
      <c r="J1633" s="1"/>
      <c r="K1633" s="1"/>
      <c r="L1633" s="1"/>
    </row>
    <row r="1634" spans="7:12" x14ac:dyDescent="0.25">
      <c r="G1634" s="1"/>
      <c r="H1634" s="1"/>
      <c r="I1634" s="1"/>
      <c r="J1634" s="1"/>
      <c r="K1634" s="1"/>
      <c r="L1634" s="1"/>
    </row>
    <row r="1635" spans="7:12" x14ac:dyDescent="0.25">
      <c r="G1635" s="1"/>
      <c r="H1635" s="1"/>
      <c r="I1635" s="1"/>
      <c r="J1635" s="1"/>
      <c r="K1635" s="1"/>
      <c r="L1635" s="1"/>
    </row>
    <row r="1636" spans="7:12" x14ac:dyDescent="0.25">
      <c r="G1636" s="1"/>
      <c r="H1636" s="1"/>
      <c r="I1636" s="1"/>
      <c r="J1636" s="1"/>
      <c r="K1636" s="1"/>
      <c r="L1636" s="1"/>
    </row>
    <row r="1637" spans="7:12" x14ac:dyDescent="0.25">
      <c r="G1637" s="1"/>
      <c r="H1637" s="1"/>
      <c r="I1637" s="1"/>
      <c r="J1637" s="1"/>
      <c r="K1637" s="1"/>
      <c r="L1637" s="1"/>
    </row>
    <row r="1638" spans="7:12" x14ac:dyDescent="0.25">
      <c r="G1638" s="1"/>
      <c r="H1638" s="1"/>
      <c r="I1638" s="1"/>
      <c r="J1638" s="1"/>
      <c r="K1638" s="1"/>
      <c r="L1638" s="1"/>
    </row>
    <row r="1639" spans="7:12" x14ac:dyDescent="0.25">
      <c r="G1639" s="1"/>
      <c r="H1639" s="1"/>
      <c r="I1639" s="1"/>
      <c r="J1639" s="1"/>
      <c r="K1639" s="1"/>
      <c r="L1639" s="1"/>
    </row>
    <row r="1640" spans="7:12" x14ac:dyDescent="0.25">
      <c r="G1640" s="1"/>
      <c r="H1640" s="1"/>
      <c r="I1640" s="1"/>
      <c r="J1640" s="1"/>
      <c r="K1640" s="1"/>
      <c r="L1640" s="1"/>
    </row>
    <row r="1641" spans="7:12" x14ac:dyDescent="0.25">
      <c r="G1641" s="1"/>
      <c r="H1641" s="1"/>
      <c r="I1641" s="1"/>
      <c r="J1641" s="1"/>
      <c r="K1641" s="1"/>
      <c r="L1641" s="1"/>
    </row>
    <row r="1642" spans="7:12" x14ac:dyDescent="0.25">
      <c r="G1642" s="1"/>
      <c r="H1642" s="1"/>
      <c r="I1642" s="1"/>
      <c r="J1642" s="1"/>
      <c r="K1642" s="1"/>
      <c r="L1642" s="1"/>
    </row>
    <row r="1643" spans="7:12" x14ac:dyDescent="0.25">
      <c r="G1643" s="1"/>
      <c r="H1643" s="1"/>
      <c r="I1643" s="1"/>
      <c r="J1643" s="1"/>
      <c r="K1643" s="1"/>
      <c r="L1643" s="1"/>
    </row>
    <row r="1644" spans="7:12" x14ac:dyDescent="0.25">
      <c r="G1644" s="1"/>
      <c r="H1644" s="1"/>
      <c r="I1644" s="1"/>
      <c r="J1644" s="1"/>
      <c r="K1644" s="1"/>
      <c r="L1644" s="1"/>
    </row>
    <row r="1645" spans="7:12" x14ac:dyDescent="0.25">
      <c r="G1645" s="1"/>
      <c r="H1645" s="1"/>
      <c r="I1645" s="1"/>
      <c r="J1645" s="1"/>
      <c r="K1645" s="1"/>
      <c r="L1645" s="1"/>
    </row>
    <row r="1646" spans="7:12" x14ac:dyDescent="0.25">
      <c r="G1646" s="1"/>
      <c r="H1646" s="1"/>
      <c r="I1646" s="1"/>
      <c r="J1646" s="1"/>
      <c r="K1646" s="1"/>
      <c r="L1646" s="1"/>
    </row>
    <row r="1647" spans="7:12" x14ac:dyDescent="0.25">
      <c r="G1647" s="1"/>
      <c r="H1647" s="1"/>
      <c r="I1647" s="1"/>
      <c r="J1647" s="1"/>
      <c r="K1647" s="1"/>
      <c r="L1647" s="1"/>
    </row>
    <row r="1648" spans="7:12" x14ac:dyDescent="0.25">
      <c r="G1648" s="1"/>
      <c r="H1648" s="1"/>
      <c r="I1648" s="1"/>
      <c r="J1648" s="1"/>
      <c r="K1648" s="1"/>
      <c r="L1648" s="1"/>
    </row>
    <row r="1649" spans="7:12" x14ac:dyDescent="0.25">
      <c r="G1649" s="1"/>
      <c r="H1649" s="1"/>
      <c r="I1649" s="1"/>
      <c r="J1649" s="1"/>
      <c r="K1649" s="1"/>
      <c r="L1649" s="1"/>
    </row>
    <row r="1650" spans="7:12" x14ac:dyDescent="0.25">
      <c r="G1650" s="1"/>
      <c r="H1650" s="1"/>
      <c r="I1650" s="1"/>
      <c r="J1650" s="1"/>
      <c r="K1650" s="1"/>
      <c r="L1650" s="1"/>
    </row>
    <row r="1651" spans="7:12" x14ac:dyDescent="0.25">
      <c r="G1651" s="1"/>
      <c r="H1651" s="1"/>
      <c r="I1651" s="1"/>
      <c r="J1651" s="1"/>
      <c r="K1651" s="1"/>
      <c r="L1651" s="1"/>
    </row>
    <row r="1652" spans="7:12" x14ac:dyDescent="0.25">
      <c r="G1652" s="1"/>
      <c r="H1652" s="1"/>
      <c r="I1652" s="1"/>
      <c r="J1652" s="1"/>
      <c r="K1652" s="1"/>
      <c r="L1652" s="1"/>
    </row>
    <row r="1653" spans="7:12" x14ac:dyDescent="0.25">
      <c r="G1653" s="1"/>
      <c r="H1653" s="1"/>
      <c r="I1653" s="1"/>
      <c r="J1653" s="1"/>
      <c r="K1653" s="1"/>
      <c r="L1653" s="1"/>
    </row>
    <row r="1654" spans="7:12" x14ac:dyDescent="0.25">
      <c r="G1654" s="1"/>
      <c r="H1654" s="1"/>
      <c r="I1654" s="1"/>
      <c r="J1654" s="1"/>
      <c r="K1654" s="1"/>
      <c r="L1654" s="1"/>
    </row>
    <row r="1655" spans="7:12" x14ac:dyDescent="0.25">
      <c r="G1655" s="1"/>
      <c r="H1655" s="1"/>
      <c r="I1655" s="1"/>
      <c r="J1655" s="1"/>
      <c r="K1655" s="1"/>
      <c r="L1655" s="1"/>
    </row>
    <row r="1656" spans="7:12" x14ac:dyDescent="0.25">
      <c r="G1656" s="1"/>
      <c r="H1656" s="1"/>
      <c r="I1656" s="1"/>
      <c r="J1656" s="1"/>
      <c r="K1656" s="1"/>
      <c r="L1656" s="1"/>
    </row>
    <row r="1657" spans="7:12" x14ac:dyDescent="0.25">
      <c r="G1657" s="1"/>
      <c r="H1657" s="1"/>
      <c r="I1657" s="1"/>
      <c r="J1657" s="1"/>
      <c r="K1657" s="1"/>
      <c r="L1657" s="1"/>
    </row>
    <row r="1658" spans="7:12" x14ac:dyDescent="0.25">
      <c r="G1658" s="1"/>
      <c r="H1658" s="1"/>
      <c r="I1658" s="1"/>
      <c r="J1658" s="1"/>
      <c r="K1658" s="1"/>
      <c r="L1658" s="1"/>
    </row>
    <row r="1659" spans="7:12" x14ac:dyDescent="0.25">
      <c r="G1659" s="1"/>
      <c r="H1659" s="1"/>
      <c r="I1659" s="1"/>
      <c r="J1659" s="1"/>
      <c r="K1659" s="1"/>
      <c r="L1659" s="1"/>
    </row>
    <row r="1660" spans="7:12" x14ac:dyDescent="0.25">
      <c r="G1660" s="1"/>
      <c r="H1660" s="1"/>
      <c r="I1660" s="1"/>
      <c r="J1660" s="1"/>
      <c r="K1660" s="1"/>
      <c r="L1660" s="1"/>
    </row>
    <row r="1661" spans="7:12" x14ac:dyDescent="0.25">
      <c r="G1661" s="1"/>
      <c r="H1661" s="1"/>
      <c r="I1661" s="1"/>
      <c r="J1661" s="1"/>
      <c r="K1661" s="1"/>
      <c r="L1661" s="1"/>
    </row>
    <row r="1662" spans="7:12" x14ac:dyDescent="0.25">
      <c r="G1662" s="1"/>
      <c r="H1662" s="1"/>
      <c r="I1662" s="1"/>
      <c r="J1662" s="1"/>
      <c r="K1662" s="1"/>
      <c r="L1662" s="1"/>
    </row>
    <row r="1663" spans="7:12" x14ac:dyDescent="0.25">
      <c r="G1663" s="1"/>
      <c r="H1663" s="1"/>
      <c r="I1663" s="1"/>
      <c r="J1663" s="1"/>
      <c r="K1663" s="1"/>
      <c r="L1663" s="1"/>
    </row>
    <row r="1664" spans="7:12" x14ac:dyDescent="0.25">
      <c r="G1664" s="1"/>
      <c r="H1664" s="1"/>
      <c r="I1664" s="1"/>
      <c r="J1664" s="1"/>
      <c r="K1664" s="1"/>
      <c r="L1664" s="1"/>
    </row>
    <row r="1665" spans="7:12" x14ac:dyDescent="0.25">
      <c r="G1665" s="1"/>
      <c r="H1665" s="1"/>
      <c r="I1665" s="1"/>
      <c r="J1665" s="1"/>
      <c r="K1665" s="1"/>
      <c r="L1665" s="1"/>
    </row>
    <row r="1666" spans="7:12" x14ac:dyDescent="0.25">
      <c r="G1666" s="1"/>
      <c r="H1666" s="1"/>
      <c r="I1666" s="1"/>
      <c r="J1666" s="1"/>
      <c r="K1666" s="1"/>
      <c r="L1666" s="1"/>
    </row>
    <row r="1667" spans="7:12" x14ac:dyDescent="0.25">
      <c r="G1667" s="1"/>
      <c r="H1667" s="1"/>
      <c r="I1667" s="1"/>
      <c r="J1667" s="1"/>
      <c r="K1667" s="1"/>
      <c r="L1667" s="1"/>
    </row>
  </sheetData>
  <mergeCells count="380">
    <mergeCell ref="C16:C17"/>
    <mergeCell ref="C26:C27"/>
    <mergeCell ref="C40:C41"/>
    <mergeCell ref="C52:C53"/>
    <mergeCell ref="C62:C63"/>
    <mergeCell ref="C72:C73"/>
    <mergeCell ref="C86:C87"/>
    <mergeCell ref="C92:C93"/>
    <mergeCell ref="N92:N93"/>
    <mergeCell ref="N88:N91"/>
    <mergeCell ref="C82:C85"/>
    <mergeCell ref="N58:N61"/>
    <mergeCell ref="C42:C45"/>
    <mergeCell ref="N42:N45"/>
    <mergeCell ref="C32:C35"/>
    <mergeCell ref="N26:N27"/>
    <mergeCell ref="C58:C61"/>
    <mergeCell ref="V88:V91"/>
    <mergeCell ref="W88:W91"/>
    <mergeCell ref="X88:X91"/>
    <mergeCell ref="Y88:Y91"/>
    <mergeCell ref="S86:S87"/>
    <mergeCell ref="T86:T87"/>
    <mergeCell ref="V92:V93"/>
    <mergeCell ref="W92:W93"/>
    <mergeCell ref="X92:X93"/>
    <mergeCell ref="Y92:Y93"/>
    <mergeCell ref="V86:V87"/>
    <mergeCell ref="W86:W87"/>
    <mergeCell ref="X86:X87"/>
    <mergeCell ref="Y86:Y87"/>
    <mergeCell ref="U86:U87"/>
    <mergeCell ref="U92:U93"/>
    <mergeCell ref="A88:A93"/>
    <mergeCell ref="B88:B93"/>
    <mergeCell ref="C88:C91"/>
    <mergeCell ref="S88:S91"/>
    <mergeCell ref="T88:T91"/>
    <mergeCell ref="U88:U91"/>
    <mergeCell ref="S92:S93"/>
    <mergeCell ref="T92:T93"/>
    <mergeCell ref="N86:N87"/>
    <mergeCell ref="O86:O87"/>
    <mergeCell ref="P86:P87"/>
    <mergeCell ref="O88:O91"/>
    <mergeCell ref="P88:P91"/>
    <mergeCell ref="Q88:Q91"/>
    <mergeCell ref="R88:R91"/>
    <mergeCell ref="Q86:Q87"/>
    <mergeCell ref="R86:R87"/>
    <mergeCell ref="O92:O93"/>
    <mergeCell ref="P92:P93"/>
    <mergeCell ref="Q92:Q93"/>
    <mergeCell ref="R92:R93"/>
    <mergeCell ref="S82:S85"/>
    <mergeCell ref="T82:T85"/>
    <mergeCell ref="U82:U85"/>
    <mergeCell ref="A74:A87"/>
    <mergeCell ref="B74:B87"/>
    <mergeCell ref="C74:C77"/>
    <mergeCell ref="N74:N77"/>
    <mergeCell ref="O74:O77"/>
    <mergeCell ref="P74:P77"/>
    <mergeCell ref="Q74:Q77"/>
    <mergeCell ref="R74:R77"/>
    <mergeCell ref="S74:S77"/>
    <mergeCell ref="T74:T77"/>
    <mergeCell ref="U74:U77"/>
    <mergeCell ref="Q78:Q81"/>
    <mergeCell ref="R78:R81"/>
    <mergeCell ref="S78:S81"/>
    <mergeCell ref="T78:T81"/>
    <mergeCell ref="U78:U81"/>
    <mergeCell ref="S72:S73"/>
    <mergeCell ref="T72:T73"/>
    <mergeCell ref="N64:N67"/>
    <mergeCell ref="V74:V77"/>
    <mergeCell ref="W74:W77"/>
    <mergeCell ref="X74:X77"/>
    <mergeCell ref="Y74:Y77"/>
    <mergeCell ref="C78:C81"/>
    <mergeCell ref="N78:N81"/>
    <mergeCell ref="O78:O81"/>
    <mergeCell ref="C68:C71"/>
    <mergeCell ref="N68:N71"/>
    <mergeCell ref="O68:O71"/>
    <mergeCell ref="P68:P71"/>
    <mergeCell ref="Q68:Q71"/>
    <mergeCell ref="R68:R71"/>
    <mergeCell ref="S68:S71"/>
    <mergeCell ref="T68:T71"/>
    <mergeCell ref="U68:U71"/>
    <mergeCell ref="V68:V71"/>
    <mergeCell ref="W68:W71"/>
    <mergeCell ref="X68:X71"/>
    <mergeCell ref="Y68:Y71"/>
    <mergeCell ref="P78:P81"/>
    <mergeCell ref="A64:A73"/>
    <mergeCell ref="B64:B73"/>
    <mergeCell ref="C64:C67"/>
    <mergeCell ref="O64:O67"/>
    <mergeCell ref="P64:P67"/>
    <mergeCell ref="Q64:Q67"/>
    <mergeCell ref="R64:R67"/>
    <mergeCell ref="N72:N73"/>
    <mergeCell ref="O72:O73"/>
    <mergeCell ref="P72:P73"/>
    <mergeCell ref="Q72:Q73"/>
    <mergeCell ref="R72:R73"/>
    <mergeCell ref="S58:S61"/>
    <mergeCell ref="T58:T61"/>
    <mergeCell ref="A48:A53"/>
    <mergeCell ref="B48:B53"/>
    <mergeCell ref="C48:C51"/>
    <mergeCell ref="N48:N51"/>
    <mergeCell ref="O48:O51"/>
    <mergeCell ref="P48:P51"/>
    <mergeCell ref="Q48:Q51"/>
    <mergeCell ref="R48:R51"/>
    <mergeCell ref="S48:S51"/>
    <mergeCell ref="T48:T51"/>
    <mergeCell ref="N52:N53"/>
    <mergeCell ref="O52:O53"/>
    <mergeCell ref="A54:A63"/>
    <mergeCell ref="B54:B63"/>
    <mergeCell ref="O58:O61"/>
    <mergeCell ref="P58:P61"/>
    <mergeCell ref="Q58:Q61"/>
    <mergeCell ref="R58:R61"/>
    <mergeCell ref="O42:O45"/>
    <mergeCell ref="P42:P45"/>
    <mergeCell ref="Q42:Q45"/>
    <mergeCell ref="R42:R45"/>
    <mergeCell ref="S42:S45"/>
    <mergeCell ref="V54:V57"/>
    <mergeCell ref="W54:W57"/>
    <mergeCell ref="C54:C57"/>
    <mergeCell ref="N54:N57"/>
    <mergeCell ref="O54:O57"/>
    <mergeCell ref="P54:P57"/>
    <mergeCell ref="Q54:Q57"/>
    <mergeCell ref="R54:R57"/>
    <mergeCell ref="S54:S57"/>
    <mergeCell ref="T54:T57"/>
    <mergeCell ref="U54:U57"/>
    <mergeCell ref="P52:P53"/>
    <mergeCell ref="Q52:Q53"/>
    <mergeCell ref="R52:R53"/>
    <mergeCell ref="S52:S53"/>
    <mergeCell ref="T52:T53"/>
    <mergeCell ref="U52:U53"/>
    <mergeCell ref="V52:V53"/>
    <mergeCell ref="W52:W53"/>
    <mergeCell ref="Q40:Q41"/>
    <mergeCell ref="R40:R41"/>
    <mergeCell ref="S40:S41"/>
    <mergeCell ref="T40:T41"/>
    <mergeCell ref="U40:U41"/>
    <mergeCell ref="V40:V41"/>
    <mergeCell ref="W40:W41"/>
    <mergeCell ref="S32:S35"/>
    <mergeCell ref="T32:T35"/>
    <mergeCell ref="U32:U35"/>
    <mergeCell ref="V36:V39"/>
    <mergeCell ref="W36:W39"/>
    <mergeCell ref="T36:T39"/>
    <mergeCell ref="U36:U39"/>
    <mergeCell ref="V32:V35"/>
    <mergeCell ref="W32:W35"/>
    <mergeCell ref="A28:A41"/>
    <mergeCell ref="B28:B41"/>
    <mergeCell ref="C28:C31"/>
    <mergeCell ref="N28:N31"/>
    <mergeCell ref="O28:O31"/>
    <mergeCell ref="P28:P31"/>
    <mergeCell ref="Q28:Q31"/>
    <mergeCell ref="R28:R31"/>
    <mergeCell ref="S28:S31"/>
    <mergeCell ref="C36:C39"/>
    <mergeCell ref="S36:S39"/>
    <mergeCell ref="N36:N39"/>
    <mergeCell ref="O36:O39"/>
    <mergeCell ref="P36:P39"/>
    <mergeCell ref="Q36:Q39"/>
    <mergeCell ref="R36:R39"/>
    <mergeCell ref="P32:P35"/>
    <mergeCell ref="Q32:Q35"/>
    <mergeCell ref="R32:R35"/>
    <mergeCell ref="N40:N41"/>
    <mergeCell ref="N32:N35"/>
    <mergeCell ref="O32:O35"/>
    <mergeCell ref="O40:O41"/>
    <mergeCell ref="P40:P41"/>
    <mergeCell ref="O26:O27"/>
    <mergeCell ref="P26:P27"/>
    <mergeCell ref="Q26:Q27"/>
    <mergeCell ref="R26:R27"/>
    <mergeCell ref="S26:S27"/>
    <mergeCell ref="T26:T27"/>
    <mergeCell ref="U26:U27"/>
    <mergeCell ref="V26:V27"/>
    <mergeCell ref="S16:S17"/>
    <mergeCell ref="T16:T17"/>
    <mergeCell ref="U16:U17"/>
    <mergeCell ref="Q22:Q25"/>
    <mergeCell ref="R22:R25"/>
    <mergeCell ref="S22:S25"/>
    <mergeCell ref="T22:T25"/>
    <mergeCell ref="U22:U25"/>
    <mergeCell ref="V22:V25"/>
    <mergeCell ref="C8:C11"/>
    <mergeCell ref="W26:W27"/>
    <mergeCell ref="X26:X27"/>
    <mergeCell ref="Y26:Y27"/>
    <mergeCell ref="A18:A27"/>
    <mergeCell ref="B18:B27"/>
    <mergeCell ref="C18:C21"/>
    <mergeCell ref="N18:N21"/>
    <mergeCell ref="O18:O21"/>
    <mergeCell ref="P18:P21"/>
    <mergeCell ref="Q18:Q21"/>
    <mergeCell ref="R18:R21"/>
    <mergeCell ref="S18:S21"/>
    <mergeCell ref="T18:T21"/>
    <mergeCell ref="U18:U21"/>
    <mergeCell ref="V18:V21"/>
    <mergeCell ref="W18:W21"/>
    <mergeCell ref="X18:X21"/>
    <mergeCell ref="Y18:Y21"/>
    <mergeCell ref="C22:C25"/>
    <mergeCell ref="N22:N25"/>
    <mergeCell ref="V16:V17"/>
    <mergeCell ref="W16:W17"/>
    <mergeCell ref="P22:P25"/>
    <mergeCell ref="T28:T31"/>
    <mergeCell ref="U28:U31"/>
    <mergeCell ref="X52:X53"/>
    <mergeCell ref="Y52:Y53"/>
    <mergeCell ref="T42:T45"/>
    <mergeCell ref="U42:U45"/>
    <mergeCell ref="V42:V45"/>
    <mergeCell ref="W42:W45"/>
    <mergeCell ref="X42:X45"/>
    <mergeCell ref="Y42:Y45"/>
    <mergeCell ref="U46:U47"/>
    <mergeCell ref="V46:V47"/>
    <mergeCell ref="W46:W47"/>
    <mergeCell ref="X46:X47"/>
    <mergeCell ref="Y46:Y47"/>
    <mergeCell ref="X40:X41"/>
    <mergeCell ref="Y40:Y41"/>
    <mergeCell ref="Y32:Y35"/>
    <mergeCell ref="X36:X39"/>
    <mergeCell ref="Y36:Y39"/>
    <mergeCell ref="X32:X35"/>
    <mergeCell ref="U48:U51"/>
    <mergeCell ref="V48:V51"/>
    <mergeCell ref="W48:W51"/>
    <mergeCell ref="X58:X61"/>
    <mergeCell ref="Y58:Y61"/>
    <mergeCell ref="U58:U61"/>
    <mergeCell ref="V28:V31"/>
    <mergeCell ref="W28:W31"/>
    <mergeCell ref="X28:X31"/>
    <mergeCell ref="Y28:Y31"/>
    <mergeCell ref="V78:V81"/>
    <mergeCell ref="W78:W81"/>
    <mergeCell ref="X78:X81"/>
    <mergeCell ref="Y78:Y81"/>
    <mergeCell ref="U72:U73"/>
    <mergeCell ref="V72:V73"/>
    <mergeCell ref="W72:W73"/>
    <mergeCell ref="X72:X73"/>
    <mergeCell ref="Y72:Y73"/>
    <mergeCell ref="X54:X57"/>
    <mergeCell ref="Y54:Y57"/>
    <mergeCell ref="X48:X51"/>
    <mergeCell ref="Y48:Y51"/>
    <mergeCell ref="W22:W25"/>
    <mergeCell ref="X22:X25"/>
    <mergeCell ref="Y22:Y25"/>
    <mergeCell ref="U64:U67"/>
    <mergeCell ref="V64:V67"/>
    <mergeCell ref="W64:W67"/>
    <mergeCell ref="X64:X67"/>
    <mergeCell ref="Y64:Y67"/>
    <mergeCell ref="N62:N63"/>
    <mergeCell ref="O62:O63"/>
    <mergeCell ref="P62:P63"/>
    <mergeCell ref="Q62:Q63"/>
    <mergeCell ref="R62:R63"/>
    <mergeCell ref="V62:V63"/>
    <mergeCell ref="W62:W63"/>
    <mergeCell ref="X62:X63"/>
    <mergeCell ref="Y62:Y63"/>
    <mergeCell ref="S62:S63"/>
    <mergeCell ref="T62:T63"/>
    <mergeCell ref="U62:U63"/>
    <mergeCell ref="S64:S67"/>
    <mergeCell ref="T64:T67"/>
    <mergeCell ref="V58:V61"/>
    <mergeCell ref="W58:W61"/>
    <mergeCell ref="F100:H100"/>
    <mergeCell ref="F101:H101"/>
    <mergeCell ref="A94:C96"/>
    <mergeCell ref="N94:Y96"/>
    <mergeCell ref="W12:W15"/>
    <mergeCell ref="X12:X15"/>
    <mergeCell ref="N82:N85"/>
    <mergeCell ref="O82:O85"/>
    <mergeCell ref="P82:P85"/>
    <mergeCell ref="Q82:Q85"/>
    <mergeCell ref="R82:R85"/>
    <mergeCell ref="V82:V85"/>
    <mergeCell ref="N16:N17"/>
    <mergeCell ref="X82:X85"/>
    <mergeCell ref="Y82:Y85"/>
    <mergeCell ref="W82:W85"/>
    <mergeCell ref="X16:X17"/>
    <mergeCell ref="Y16:Y17"/>
    <mergeCell ref="B100:E100"/>
    <mergeCell ref="B101:E101"/>
    <mergeCell ref="C12:C15"/>
    <mergeCell ref="R46:R47"/>
    <mergeCell ref="S46:S47"/>
    <mergeCell ref="T46:T47"/>
    <mergeCell ref="S6:Y6"/>
    <mergeCell ref="O8:O11"/>
    <mergeCell ref="P8:P11"/>
    <mergeCell ref="O12:O15"/>
    <mergeCell ref="P12:P15"/>
    <mergeCell ref="Y12:Y15"/>
    <mergeCell ref="Q8:Q11"/>
    <mergeCell ref="R8:R11"/>
    <mergeCell ref="V8:V11"/>
    <mergeCell ref="W8:W11"/>
    <mergeCell ref="X8:X11"/>
    <mergeCell ref="Y8:Y11"/>
    <mergeCell ref="Q12:Q15"/>
    <mergeCell ref="R12:R15"/>
    <mergeCell ref="V12:V15"/>
    <mergeCell ref="S8:S11"/>
    <mergeCell ref="T8:T11"/>
    <mergeCell ref="U8:U11"/>
    <mergeCell ref="S12:S15"/>
    <mergeCell ref="T12:T15"/>
    <mergeCell ref="U12:U15"/>
    <mergeCell ref="E5:Y5"/>
    <mergeCell ref="A4:D4"/>
    <mergeCell ref="A5:D5"/>
    <mergeCell ref="E1:Y1"/>
    <mergeCell ref="E2:Y2"/>
    <mergeCell ref="S3:Y3"/>
    <mergeCell ref="E3:R3"/>
    <mergeCell ref="A1:D3"/>
    <mergeCell ref="E4:Y4"/>
    <mergeCell ref="A6:A7"/>
    <mergeCell ref="B6:B7"/>
    <mergeCell ref="C6:C7"/>
    <mergeCell ref="D6:D7"/>
    <mergeCell ref="C46:C47"/>
    <mergeCell ref="N46:N47"/>
    <mergeCell ref="O46:O47"/>
    <mergeCell ref="P46:P47"/>
    <mergeCell ref="Q46:Q47"/>
    <mergeCell ref="A42:A47"/>
    <mergeCell ref="B42:B47"/>
    <mergeCell ref="E6:E7"/>
    <mergeCell ref="J6:M6"/>
    <mergeCell ref="N6:R6"/>
    <mergeCell ref="F6:I6"/>
    <mergeCell ref="N8:N11"/>
    <mergeCell ref="N12:N15"/>
    <mergeCell ref="A8:A17"/>
    <mergeCell ref="B8:B17"/>
    <mergeCell ref="O16:O17"/>
    <mergeCell ref="P16:P17"/>
    <mergeCell ref="Q16:Q17"/>
    <mergeCell ref="R16:R17"/>
    <mergeCell ref="O22:O25"/>
  </mergeCells>
  <dataValidations count="4">
    <dataValidation type="list" allowBlank="1" showInputMessage="1" showErrorMessage="1" sqref="O8 O16 O12 O24 O20 O76 O58 O64 O62 O70 O32 O40 O36 O50 O44 V86:V93 N82:N93 X8:X93" xr:uid="{00000000-0002-0000-0300-000000000000}">
      <formula1>#REF!</formula1>
    </dataValidation>
    <dataValidation type="list" allowBlank="1" showInputMessage="1" showErrorMessage="1" sqref="C88:C91" xr:uid="{00000000-0002-0000-0300-000001000000}">
      <formula1>$R$94:$R$96</formula1>
    </dataValidation>
    <dataValidation type="list" allowBlank="1" showInputMessage="1" showErrorMessage="1" sqref="V82:V85 V8 V16 V12 V24 V20 V76 V58 V64 V62 V70 V32 V40 V36 V50 V44 C82:C85 W8:W85" xr:uid="{00000000-0002-0000-0300-000002000000}">
      <formula1>#REF!</formula1>
    </dataValidation>
    <dataValidation type="list" allowBlank="1" showInputMessage="1" showErrorMessage="1" sqref="W86:W93" xr:uid="{00000000-0002-0000-0300-000003000000}">
      <formula1>$O$94:$O$103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2019-04-10T15:02:50Z</cp:lastPrinted>
  <dcterms:created xsi:type="dcterms:W3CDTF">2010-03-25T16:40:43Z</dcterms:created>
  <dcterms:modified xsi:type="dcterms:W3CDTF">2019-05-17T17:27:49Z</dcterms:modified>
</cp:coreProperties>
</file>