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490" windowHeight="7155" tabRatio="373"/>
  </bookViews>
  <sheets>
    <sheet name="GESTIÓN" sheetId="5" r:id="rId1"/>
    <sheet name="INVERSIÓN" sheetId="6" r:id="rId2"/>
    <sheet name="ACTIVIDADES" sheetId="7" r:id="rId3"/>
    <sheet name="TERRITORIALIZACIÓN" sheetId="8" r:id="rId4"/>
    <sheet name="Hoja1" sheetId="9" state="hidden" r:id="rId5"/>
    <sheet name="Hoja2" sheetId="10" state="hidden" r:id="rId6"/>
    <sheet name="Hoja3" sheetId="11" state="hidden" r:id="rId7"/>
  </sheets>
  <externalReferences>
    <externalReference r:id="rId8"/>
    <externalReference r:id="rId9"/>
  </externalReferences>
  <definedNames>
    <definedName name="_xlnm.Print_Area" localSheetId="2">ACTIVIDADES!$A$1:$V$50</definedName>
    <definedName name="_xlnm.Print_Area" localSheetId="0">GESTIÓN!$A$1:$AQ$17</definedName>
    <definedName name="_xlnm.Print_Area" localSheetId="1">INVERSIÓN!$B$1:$AP$66</definedName>
    <definedName name="_xlnm.Print_Area" localSheetId="3">TERRITORIALIZACIÓN!$A$1:$X$69</definedName>
    <definedName name="CONDICION_POBLACIONAL">[1]Variables!$C$1:$C$24</definedName>
    <definedName name="GRUPO_ETAREO">[1]Variables!$A$1:$A$8</definedName>
    <definedName name="GRUPO_ETAREOS">#REF!</definedName>
    <definedName name="GRUPO_ETARIO">#REF!</definedName>
    <definedName name="GRUPO_ETNICO">#REF!</definedName>
    <definedName name="GRUPOETNICO">#REF!</definedName>
    <definedName name="GRUPOS_ETNICOS">[1]Variables!$H$1:$H$8</definedName>
    <definedName name="LOCALIDAD">#REF!</definedName>
    <definedName name="LOCALIZACION">#REF!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8" l="1"/>
  <c r="D4" i="7"/>
  <c r="E44" i="8"/>
  <c r="E43" i="8"/>
  <c r="E47" i="8"/>
  <c r="E51" i="8"/>
  <c r="E56" i="8"/>
  <c r="E55" i="8"/>
  <c r="E60" i="8"/>
  <c r="B59" i="8"/>
  <c r="B34" i="7"/>
  <c r="AA50" i="6" l="1"/>
  <c r="V50" i="6"/>
  <c r="V65" i="6" s="1"/>
  <c r="Q50" i="6"/>
  <c r="Q65" i="6" s="1"/>
  <c r="L50" i="6"/>
  <c r="L65" i="6" s="1"/>
  <c r="I50" i="6"/>
  <c r="I44" i="6"/>
  <c r="I38" i="6"/>
  <c r="I32" i="6"/>
  <c r="I20" i="6"/>
  <c r="I14" i="6"/>
  <c r="I63" i="6"/>
  <c r="Q63" i="6"/>
  <c r="AA65" i="6"/>
  <c r="AA64" i="6"/>
  <c r="AA63" i="6"/>
  <c r="V64" i="6"/>
  <c r="V63" i="6"/>
  <c r="Q64" i="6"/>
  <c r="L64" i="6"/>
  <c r="L63" i="6"/>
  <c r="I64" i="6"/>
  <c r="H65" i="6"/>
  <c r="H64" i="6"/>
  <c r="H63" i="6"/>
  <c r="I55" i="6"/>
  <c r="I37" i="6"/>
  <c r="I61" i="6"/>
  <c r="I62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I49" i="6"/>
  <c r="AA62" i="6"/>
  <c r="V62" i="6"/>
  <c r="Q62" i="6"/>
  <c r="L62" i="6"/>
  <c r="H61" i="6"/>
  <c r="H58" i="6"/>
  <c r="H62" i="6" s="1"/>
  <c r="E51" i="6"/>
  <c r="E45" i="6"/>
  <c r="E39" i="6"/>
  <c r="E33" i="6"/>
  <c r="E27" i="6"/>
  <c r="E21" i="6"/>
  <c r="E15" i="6"/>
  <c r="E9" i="6"/>
  <c r="I65" i="6" l="1"/>
  <c r="E52" i="8"/>
  <c r="B51" i="8"/>
  <c r="E48" i="8"/>
  <c r="B47" i="8"/>
  <c r="B43" i="8"/>
  <c r="E46" i="8"/>
  <c r="E45" i="8"/>
  <c r="E64" i="8" s="1"/>
  <c r="O4" i="6"/>
  <c r="O3" i="6"/>
  <c r="D3" i="7" s="1"/>
  <c r="U8" i="7"/>
  <c r="U10" i="7"/>
  <c r="U12" i="7"/>
  <c r="U30" i="7"/>
  <c r="U28" i="7"/>
  <c r="U26" i="7"/>
  <c r="U24" i="7"/>
  <c r="U22" i="7"/>
  <c r="U46" i="7"/>
  <c r="U44" i="7"/>
  <c r="U38" i="7"/>
  <c r="U34" i="7"/>
  <c r="U14" i="7"/>
  <c r="U40" i="7"/>
  <c r="U32" i="7"/>
  <c r="T48" i="7"/>
  <c r="B40" i="7"/>
  <c r="A40" i="7"/>
  <c r="B32" i="7"/>
  <c r="A32" i="7"/>
  <c r="B22" i="7"/>
  <c r="A22" i="7"/>
  <c r="S43" i="7"/>
  <c r="S42" i="7"/>
  <c r="S41" i="7"/>
  <c r="S40" i="7"/>
  <c r="S38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AA56" i="6"/>
  <c r="AA55" i="6"/>
  <c r="AA61" i="6" s="1"/>
  <c r="V56" i="6"/>
  <c r="V55" i="6"/>
  <c r="V61" i="6" s="1"/>
  <c r="Q56" i="6"/>
  <c r="Q55" i="6"/>
  <c r="Q61" i="6" s="1"/>
  <c r="L56" i="6"/>
  <c r="L55" i="6"/>
  <c r="L61" i="6" s="1"/>
  <c r="I56" i="6"/>
  <c r="H43" i="6"/>
  <c r="AA38" i="6"/>
  <c r="AA37" i="6"/>
  <c r="V38" i="6"/>
  <c r="V37" i="6"/>
  <c r="Q38" i="6"/>
  <c r="Q37" i="6"/>
  <c r="L38" i="6"/>
  <c r="L37" i="6"/>
  <c r="H37" i="6"/>
  <c r="H55" i="6"/>
  <c r="H49" i="6"/>
  <c r="H46" i="6"/>
  <c r="H50" i="6" s="1"/>
  <c r="AA44" i="6"/>
  <c r="V44" i="6"/>
  <c r="Q44" i="6"/>
  <c r="L44" i="6"/>
  <c r="H40" i="6"/>
  <c r="H44" i="6" s="1"/>
  <c r="H34" i="6"/>
  <c r="H38" i="6" s="1"/>
  <c r="AA32" i="6"/>
  <c r="V32" i="6"/>
  <c r="Q32" i="6"/>
  <c r="L32" i="6"/>
  <c r="H28" i="6"/>
  <c r="H32" i="6" s="1"/>
  <c r="AA20" i="6"/>
  <c r="V20" i="6"/>
  <c r="Q20" i="6"/>
  <c r="L20" i="6"/>
  <c r="H16" i="6"/>
  <c r="AA14" i="6"/>
  <c r="V14" i="6"/>
  <c r="Q14" i="6"/>
  <c r="L14" i="6"/>
  <c r="H9" i="6"/>
  <c r="H10" i="6"/>
  <c r="N32" i="6"/>
  <c r="M32" i="6"/>
  <c r="K32" i="6"/>
  <c r="J32" i="6"/>
  <c r="E63" i="8" l="1"/>
  <c r="H14" i="6" l="1"/>
  <c r="S39" i="8"/>
  <c r="T39" i="8"/>
  <c r="R39" i="8"/>
  <c r="R31" i="8"/>
  <c r="C22" i="11"/>
  <c r="C23" i="11" s="1"/>
  <c r="T23" i="8" s="1"/>
  <c r="B22" i="11"/>
  <c r="B23" i="11" s="1"/>
  <c r="S23" i="8" s="1"/>
  <c r="X11" i="8"/>
  <c r="X15" i="8"/>
  <c r="X19" i="8"/>
  <c r="X7" i="8"/>
  <c r="C25" i="10"/>
  <c r="R23" i="8"/>
  <c r="R19" i="8"/>
  <c r="R15" i="8"/>
  <c r="R11" i="8"/>
  <c r="R7" i="8"/>
  <c r="D20" i="9"/>
  <c r="D21" i="9"/>
  <c r="D22" i="9"/>
  <c r="D23" i="9"/>
  <c r="D24" i="9" s="1"/>
  <c r="E15" i="9"/>
  <c r="E16" i="9"/>
  <c r="B21" i="9"/>
  <c r="B22" i="9" s="1"/>
  <c r="B20" i="9"/>
  <c r="B18" i="9"/>
  <c r="B55" i="8"/>
  <c r="B35" i="8"/>
  <c r="B27" i="8"/>
  <c r="Y20" i="7"/>
  <c r="H22" i="6"/>
  <c r="H26" i="6" s="1"/>
  <c r="H20" i="6"/>
  <c r="M8" i="7"/>
  <c r="O8" i="7"/>
  <c r="P8" i="7" s="1"/>
  <c r="S10" i="7"/>
  <c r="S11" i="7"/>
  <c r="S12" i="7"/>
  <c r="S13" i="7"/>
  <c r="S14" i="7"/>
  <c r="S15" i="7"/>
  <c r="S16" i="7"/>
  <c r="S17" i="7"/>
  <c r="S18" i="7"/>
  <c r="S19" i="7"/>
  <c r="S20" i="7"/>
  <c r="S21" i="7"/>
  <c r="S44" i="7"/>
  <c r="S45" i="7"/>
  <c r="S46" i="7"/>
  <c r="S47" i="7"/>
  <c r="S9" i="7"/>
  <c r="X23" i="8" l="1"/>
  <c r="X39" i="8"/>
  <c r="Q8" i="7"/>
  <c r="R8" i="7" s="1"/>
  <c r="S8" i="7"/>
  <c r="H52" i="6" l="1"/>
  <c r="H56" i="6" l="1"/>
</calcChain>
</file>

<file path=xl/comments1.xml><?xml version="1.0" encoding="utf-8"?>
<comments xmlns="http://schemas.openxmlformats.org/spreadsheetml/2006/main">
  <authors>
    <author>YULIED.PENARANDA</author>
  </authors>
  <commentList>
    <comment ref="V8" authorId="0">
      <text>
        <r>
          <rPr>
            <b/>
            <sz val="9"/>
            <color indexed="81"/>
            <rFont val="Tahoma"/>
            <family val="2"/>
          </rPr>
          <t xml:space="preserve">YULIED.PENARANDA
Logros más representativos alcanzados durante el trimestre reportado.
</t>
        </r>
      </text>
    </comment>
  </commentList>
</comments>
</file>

<file path=xl/comments2.xml><?xml version="1.0" encoding="utf-8"?>
<comments xmlns="http://schemas.openxmlformats.org/spreadsheetml/2006/main">
  <authors>
    <author>paola.rodriguez</author>
    <author>YULIED.PENARANDA</author>
    <author>JENNIFER.VARGAS</author>
  </authors>
  <commentList>
    <comment ref="U6" authorId="0">
      <text>
        <r>
          <rPr>
            <b/>
            <sz val="9"/>
            <color indexed="81"/>
            <rFont val="Tahoma"/>
            <family val="2"/>
          </rPr>
          <t>paola.rodriguez:</t>
        </r>
        <r>
          <rPr>
            <sz val="9"/>
            <color indexed="81"/>
            <rFont val="Tahoma"/>
            <family val="2"/>
          </rPr>
          <t xml:space="preserve">
0-5 Primera infancia.
6-13 Infancia
14-17 Adolecencia
18-26 Juventud
27-59 Adultez
60 o mas personas.
Grupo etario sin definir.</t>
        </r>
      </text>
    </comment>
    <comment ref="V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Ciudadanos-as habitantes de calle.
• Personas en situación de desplazamiento.
• Mujeres gestantes y lactantes.
• Personas cabeza de familia.
• Reincorporados-as.
• Personas vinculadas a la prostitución.
• Personas con discapacidad.
• Personas consumidoras de sustancias psicoactivas.
• Servidores y servidoras públicos.
• Niños y niñas de primera infancia.
• Niños, niñas y adolecentes en riesgo social.
• Niños, niñas y adolecentes escolarizados.
• Niños, niñas y adolecentes desescolarizados.
• Jóvenes escolarizados.
• Jóvenes desescolarizados.
• Adultos-as  trabajador-a formal.
• Adultos-as  trabajador-a informal.
• Familias en situación de vulnerabilidad.
• Familias en emergencia social y catastrófica.
• Familias ubicadas en zonas en zonas de alto deterioro.
• Sector LGBT.
• Comunidad en general.
</t>
        </r>
      </text>
    </comment>
    <comment ref="W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Afrocolombianos.
• Indígenas.
• ROM
• Raizales.
• No identifica grupos étnicos.
• Otros grupos étnicos.
</t>
        </r>
      </text>
    </comment>
    <comment ref="E2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3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40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4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5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56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E60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</commentList>
</comments>
</file>

<file path=xl/sharedStrings.xml><?xml version="1.0" encoding="utf-8"?>
<sst xmlns="http://schemas.openxmlformats.org/spreadsheetml/2006/main" count="712" uniqueCount="312">
  <si>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</si>
  <si>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</si>
  <si>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</si>
  <si>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</si>
  <si>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</si>
  <si>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</si>
  <si>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</si>
  <si>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</si>
  <si>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</si>
  <si>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</si>
  <si>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</si>
  <si>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</si>
  <si>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</si>
  <si>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</si>
  <si>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</si>
  <si>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</si>
  <si>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</si>
  <si>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</si>
  <si>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</si>
  <si>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</si>
  <si>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</si>
  <si>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</si>
  <si>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</si>
  <si>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</si>
  <si>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</si>
  <si>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</si>
  <si>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</si>
  <si>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</si>
  <si>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</si>
  <si>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</si>
  <si>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Programado</t>
  </si>
  <si>
    <t>Ejecutado</t>
  </si>
  <si>
    <t>TOTAL PONDERACIÓN</t>
  </si>
  <si>
    <t>EJECUTADO</t>
  </si>
  <si>
    <t>PROYECTO:</t>
  </si>
  <si>
    <t>PERIODO:</t>
  </si>
  <si>
    <t>ID Meta</t>
  </si>
  <si>
    <t>CONDICION POBLACIONAL</t>
  </si>
  <si>
    <t>GRUPOS ETNICOS</t>
  </si>
  <si>
    <t>CÓDIGO</t>
  </si>
  <si>
    <t>LOCALIZACION</t>
  </si>
  <si>
    <t>GRUPO ETAREO</t>
  </si>
  <si>
    <t>Magnitud Vigencia</t>
  </si>
  <si>
    <t>Niños y niñas de primera infancia</t>
  </si>
  <si>
    <t>Barrios Unidos</t>
  </si>
  <si>
    <t>Recursos Vigencia</t>
  </si>
  <si>
    <t>Teusaquillo</t>
  </si>
  <si>
    <t>Niños, niñas y adolescentes desescolarizados</t>
  </si>
  <si>
    <t>Magnitud Reservas</t>
  </si>
  <si>
    <t>Los Martires</t>
  </si>
  <si>
    <t>Niños, niñas y adolescentes en riesgo social vinculacion temprana al trabajo o acompañamiento</t>
  </si>
  <si>
    <t>Reservas Presupuestales</t>
  </si>
  <si>
    <t>Antonio Nariño</t>
  </si>
  <si>
    <t>Puente Aranda</t>
  </si>
  <si>
    <t>TOTALES - PROYECTO</t>
  </si>
  <si>
    <t>Total Recursos Vigencia - Proyecto</t>
  </si>
  <si>
    <t>Total  Recursos Reservas - Proyecto</t>
  </si>
  <si>
    <t>1, COD. META</t>
  </si>
  <si>
    <t>2, Meta Proyecto</t>
  </si>
  <si>
    <t>3, Nombre -Punto de inversión (Localidad, Especial, Distrital)</t>
  </si>
  <si>
    <t>4, Variable</t>
  </si>
  <si>
    <t>5, Programación-Actualización</t>
  </si>
  <si>
    <t>6, ACTUALIZACIÓN</t>
  </si>
  <si>
    <t>6,1 Actualización Marzo</t>
  </si>
  <si>
    <t>6,2 Actualización Junio</t>
  </si>
  <si>
    <t>6,3 Actualización Septiembre</t>
  </si>
  <si>
    <t>6,4 Actualización Diciembre</t>
  </si>
  <si>
    <t>7, SEGUIMIENTO META</t>
  </si>
  <si>
    <t>7,1 Seguimiento Marzo</t>
  </si>
  <si>
    <t>7,2 Seguimiento Junio</t>
  </si>
  <si>
    <t>7,3 Seguimiento Septiembre</t>
  </si>
  <si>
    <t>7,4 Seguimiento Diciembre</t>
  </si>
  <si>
    <t>8, LOCALIZACIÓN GEOGRÁFICA</t>
  </si>
  <si>
    <t>8,1 LOCALIDADES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</si>
  <si>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</si>
  <si>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</si>
  <si>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</si>
  <si>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</si>
  <si>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</si>
  <si>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</si>
  <si>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</si>
  <si>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</si>
  <si>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</si>
  <si>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9,5 GRUPOS ETNICOS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</si>
  <si>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</si>
  <si>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</si>
  <si>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</si>
  <si>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</si>
  <si>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</si>
  <si>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</si>
  <si>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</si>
  <si>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</si>
  <si>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</si>
  <si>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</si>
  <si>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</si>
  <si>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7, OBSERVACIONES AVANCE TRIMESTRE____  DE ____</t>
  </si>
  <si>
    <t>2,  META DE PROYECTO</t>
  </si>
  <si>
    <t>2,1 COD.</t>
  </si>
  <si>
    <t>2,2 META</t>
  </si>
  <si>
    <t>2,3 TIPOLOGÍA</t>
  </si>
  <si>
    <t>3, COD. META PDD A QUE SE ASOCIA META PROY</t>
  </si>
  <si>
    <t>4, COD. META PROYECTO PRIORITARIO</t>
  </si>
  <si>
    <t>5, VARIABLE REQUERIDA</t>
  </si>
  <si>
    <t>6, MAGNITUD PD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</si>
  <si>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</si>
  <si>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</si>
  <si>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</si>
  <si>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</si>
  <si>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</si>
  <si>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>11, DESCRIPCIÓN DE LOS AVANCES Y LOGROS ALCANZADOS</t>
  </si>
  <si>
    <t xml:space="preserve">12, RETRASOS 
</t>
  </si>
  <si>
    <t xml:space="preserve">13, SOLUCIONES PLANTEADAS </t>
  </si>
  <si>
    <t>14, BENEFICIOS</t>
  </si>
  <si>
    <t>15, FUENTE DE EVIDENCIAS</t>
  </si>
  <si>
    <t xml:space="preserve">1, PROYECTO PRIORITARIO </t>
  </si>
  <si>
    <t>1,1 COD.</t>
  </si>
  <si>
    <t xml:space="preserve">1,2 PROYECTO PRIORITARIO  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</si>
  <si>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</si>
  <si>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</si>
  <si>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</si>
  <si>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</si>
  <si>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</si>
  <si>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</si>
  <si>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</si>
  <si>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</si>
  <si>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</si>
  <si>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</si>
  <si>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</si>
  <si>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</si>
  <si>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6, DESCRIPCIÓN DE LOS AVANCES Y LOGROS ALCANZADOS</t>
  </si>
  <si>
    <t>7, RETRASOS</t>
  </si>
  <si>
    <t>8, SOLUCIONES PLANTEADAS</t>
  </si>
  <si>
    <t>9, BENEFICIOS</t>
  </si>
  <si>
    <t>10, FUENTE DE EVIDENCIAS</t>
  </si>
  <si>
    <t>FORMATO ACTUALIZACIÓN Y SEGUIMIENTO A LAS ACTIVIDADES</t>
  </si>
  <si>
    <t>FORMATO DE  ACTUALIZACIÓN Y SEGUIMIENTO A LA TERRITORIALIZACIÓN DE LA INVERSIÓN</t>
  </si>
  <si>
    <t>FORMATO DE ACTUALIZACIÓN Y SEGUIMIENTO AL COMPONENTE DE INVERSIÓN</t>
  </si>
  <si>
    <t xml:space="preserve">FORMATO DE ACTUALIZACIÓN Y SEGUIMIENTO AL COMPONENTE DE GESTIÓN 
</t>
  </si>
  <si>
    <t>126PG01-PR02-F-A5-V9.0</t>
  </si>
  <si>
    <t xml:space="preserve"> Centro de Información y Modelamiento Ambiental</t>
  </si>
  <si>
    <t>Avance en el diseño y construcción del Centro de Información y Modelamiento Ambiental de Bogotá D.C.</t>
  </si>
  <si>
    <t>%</t>
  </si>
  <si>
    <t>Generar información y conocimiento sobre el estado de los recursos Hídrico, Aire (Ruido y calidad a los ciudadanos del DC</t>
  </si>
  <si>
    <t>Línea de acción (1.1): Red de Monitoreo de Calidad del Aire de Bogotá D.C. (RMCAB)</t>
  </si>
  <si>
    <t>Línea de acción (1.2): Red de Ruido</t>
  </si>
  <si>
    <t>Línea de acción (1.3): Sistema de Alertas Ambientales de Bogotá en su componente aire, SATAB-aire</t>
  </si>
  <si>
    <t>Línea de acción (3) Generación de Información multipropósito</t>
  </si>
  <si>
    <t>Realizar 51 informes de calidad del aire, resultado de la operación de la red.</t>
  </si>
  <si>
    <t>Implementar 100% del Sistema de Alertas tempranas Ambientales de Bogotá</t>
  </si>
  <si>
    <t>Elaborar un Plan Estratégico ambiental para la ciudad, con horizonte al año 2040</t>
  </si>
  <si>
    <t>Entregar Informes de Calidad de Aire</t>
  </si>
  <si>
    <t>Desarrollar e implementar una Red Distrital de Monitoreo de black carbon para fortalecer el Sistema de Alertas Tempranas Ambientales de Bogotá.</t>
  </si>
  <si>
    <t>Implementar 100% de la red de ruido</t>
  </si>
  <si>
    <t xml:space="preserve"> </t>
  </si>
  <si>
    <t>Desarrollar, implementar y consolidar en un 100% el Sistema de Alertas Tempranas Ambientales de Bogotá basado en contaminantes criterio.</t>
  </si>
  <si>
    <t xml:space="preserve">Realizar el seguimiento a los proyectos establecidos en el PDDAB. </t>
  </si>
  <si>
    <t>5, PONDERACIÓN HORIZONTAL AÑO: 2016</t>
  </si>
  <si>
    <t>Línea de acción (1.1): Red de Monitoreo de Calidad del Aire de Bogotá D.C. (RMCAB</t>
  </si>
  <si>
    <t>Evaluar y Ajustar el Plan Decenal de Descontaminación del Aire de Bogotá.</t>
  </si>
  <si>
    <t>Realizar mantenimientos preventivos y correctivos en los equipos de RMCAB.</t>
  </si>
  <si>
    <t xml:space="preserve">
Modelamiento de escenarios de calidad del aire y reporte y validación de datos </t>
  </si>
  <si>
    <t>Implementar 100% del componente aire del Sistema de Alertas Tempranas Ambientales de Bogotá</t>
  </si>
  <si>
    <t>Actividades precontractuales y/o previas para la Adquisición del software de recopilación de información de las estaciones de monitoreo de ruido</t>
  </si>
  <si>
    <t>Desarrollo de actividades previas para la adquisición de estaciones de prueba en áreas críticas de intervención.</t>
  </si>
  <si>
    <t>Nombre de la estación</t>
  </si>
  <si>
    <t>Localidad</t>
  </si>
  <si>
    <t>UPZ</t>
  </si>
  <si>
    <t>Dirección</t>
  </si>
  <si>
    <t xml:space="preserve">Carvajal  </t>
  </si>
  <si>
    <t>Kennedy</t>
  </si>
  <si>
    <t>45 Carvajal</t>
  </si>
  <si>
    <t>Autopista Sur # 63-40</t>
  </si>
  <si>
    <t xml:space="preserve">Guaymaral </t>
  </si>
  <si>
    <t>Suba</t>
  </si>
  <si>
    <t>3 Guaymaral</t>
  </si>
  <si>
    <t>Autopista Norte # 205-59</t>
  </si>
  <si>
    <t>47 Kennedy Central</t>
  </si>
  <si>
    <t>Carrera 80 # 40-55 sur</t>
  </si>
  <si>
    <t xml:space="preserve">Parque Simon Bolivar </t>
  </si>
  <si>
    <t xml:space="preserve">Barrios
Unidos </t>
  </si>
  <si>
    <t>22 doce de octubre</t>
  </si>
  <si>
    <t>Calle 63 # 59A-06</t>
  </si>
  <si>
    <t>Puente
Aranda</t>
  </si>
  <si>
    <t>111 Puente Aranda</t>
  </si>
  <si>
    <t>Calle 10 # 65-28</t>
  </si>
  <si>
    <t xml:space="preserve">Las Ferias </t>
  </si>
  <si>
    <t xml:space="preserve">Engativá </t>
  </si>
  <si>
    <t>26 Las Ferias</t>
  </si>
  <si>
    <t>Avenida Calle 80 # 69Q-50</t>
  </si>
  <si>
    <t xml:space="preserve">Suba </t>
  </si>
  <si>
    <t>27 suba</t>
  </si>
  <si>
    <t>Carrera 111 # 159A-61</t>
  </si>
  <si>
    <t>San Cristóbal</t>
  </si>
  <si>
    <t>San
Cristóbal</t>
  </si>
  <si>
    <t>32 San Blas</t>
  </si>
  <si>
    <t>Carrera 2 Este # 12-78 sur</t>
  </si>
  <si>
    <t>Tunal</t>
  </si>
  <si>
    <t>Tunjuelito</t>
  </si>
  <si>
    <t>42 Venecia</t>
  </si>
  <si>
    <t>Carrera 24 # 49-86 sur</t>
  </si>
  <si>
    <t xml:space="preserve">Usaquén </t>
  </si>
  <si>
    <t>14 usaquén</t>
  </si>
  <si>
    <t>Carrera 7B Bis # 132-11</t>
  </si>
  <si>
    <t xml:space="preserve">Fontibón </t>
  </si>
  <si>
    <t>Fontibón</t>
  </si>
  <si>
    <t>75 Fontibón</t>
  </si>
  <si>
    <t>Carrera 96G # 17B-49</t>
  </si>
  <si>
    <t>Bolivia</t>
  </si>
  <si>
    <t>72 Bolivia</t>
  </si>
  <si>
    <t>Avenida Calle 80 # 121-98</t>
  </si>
  <si>
    <t>Sagrado Corazón</t>
  </si>
  <si>
    <t>Santa Fe</t>
  </si>
  <si>
    <t>91 Sagrado Corazón</t>
  </si>
  <si>
    <t>Calle 37 # 8-40</t>
  </si>
  <si>
    <t>KENNEDY</t>
  </si>
  <si>
    <t>PUENTE ARANDA</t>
  </si>
  <si>
    <t>SUBA</t>
  </si>
  <si>
    <t>SAN CRISTOBAL</t>
  </si>
  <si>
    <t>USAQUÉN</t>
  </si>
  <si>
    <t>FONTIBÓN</t>
  </si>
  <si>
    <t xml:space="preserve">TOTAL </t>
  </si>
  <si>
    <t>DISTRITO</t>
  </si>
  <si>
    <t xml:space="preserve">ENTIDAD </t>
  </si>
  <si>
    <t>ESPECIAL</t>
  </si>
  <si>
    <t xml:space="preserve">FONTIBON </t>
  </si>
  <si>
    <t>RESTO</t>
  </si>
  <si>
    <t>32 SAN BLAS</t>
  </si>
  <si>
    <t>27 SUBA</t>
  </si>
  <si>
    <t>SANTA FE</t>
  </si>
  <si>
    <t xml:space="preserve">SANTA FE </t>
  </si>
  <si>
    <t>91 SAGRADO CORAZÓN</t>
  </si>
  <si>
    <t>75 FONTIBÓN</t>
  </si>
  <si>
    <t>calidad</t>
  </si>
  <si>
    <t>Total (ha)</t>
  </si>
  <si>
    <t>Urbano (ha)</t>
  </si>
  <si>
    <t>Usaquen</t>
  </si>
  <si>
    <t>Chapinero</t>
  </si>
  <si>
    <t>Usme</t>
  </si>
  <si>
    <t>Bosa</t>
  </si>
  <si>
    <t>Engativá</t>
  </si>
  <si>
    <t>Los Mártires</t>
  </si>
  <si>
    <t>La Candelaria</t>
  </si>
  <si>
    <t>Rafael Uribe Uribe</t>
  </si>
  <si>
    <t>Ciudad Bolivar</t>
  </si>
  <si>
    <t>Sumapaz</t>
  </si>
  <si>
    <t>TOTAL BOGOTÁ</t>
  </si>
  <si>
    <t>N.A</t>
  </si>
  <si>
    <t>CHAPINERO</t>
  </si>
  <si>
    <t>SAN CRISTÓBAL</t>
  </si>
  <si>
    <t>USME</t>
  </si>
  <si>
    <t>TUNJUELITO</t>
  </si>
  <si>
    <t>BOSA</t>
  </si>
  <si>
    <t>ENGATIVÁ</t>
  </si>
  <si>
    <t>BARRIOS UNIDOS</t>
  </si>
  <si>
    <t>TEUSAQUILLO</t>
  </si>
  <si>
    <t>LOS MÁRTIRES</t>
  </si>
  <si>
    <t>ANTONIO NARIÑO</t>
  </si>
  <si>
    <t>LA CANDELARIA</t>
  </si>
  <si>
    <t>RAFAEL URIBE URIBE</t>
  </si>
  <si>
    <t>CIUDAD BOLÍVAR</t>
  </si>
  <si>
    <t>SUMAPAZ</t>
  </si>
  <si>
    <t>TODAS</t>
  </si>
  <si>
    <t>1,1</t>
  </si>
  <si>
    <t>ACUMULATIVA</t>
  </si>
  <si>
    <t>SUMA</t>
  </si>
  <si>
    <t>Línea de acción (1.4): Red de Calidad Hídrica de Bogotá RCHB, la Red de monitoreo aguas subterráneas y la captura de la información secundaria compilada mediante el reporte de terceros interesados o usuarios del recurso Hídrico.</t>
  </si>
  <si>
    <t>Línea de acción (1.5): Red de Monitoreo de Aguas Subterráneas RMAS (R+).</t>
  </si>
  <si>
    <t>Línea de acción (2) Centro de Información y Modelamiento Ambiental.</t>
  </si>
  <si>
    <t>2,1</t>
  </si>
  <si>
    <t xml:space="preserve">La cuenca hidrica del Rio Bogotá en proceso
de descontaminacion a traves de acciones
de corto y mediano plazo. </t>
  </si>
  <si>
    <t>No. De Accioes realizadas para dar cumplimiento a las ordenes de la sentencia Río Bogotá vinculadas al proyecto</t>
  </si>
  <si>
    <t>No. ACCIONES</t>
  </si>
  <si>
    <t>CONSTANTE</t>
  </si>
  <si>
    <t>Entrega de Informe de estado de Calidad de los Ríos Urbanos - Indicador WQI 2015 - 2016</t>
  </si>
  <si>
    <t>X</t>
  </si>
  <si>
    <t>Diseño y formulación del Plan de Monitoreo de la Red de Calidad Hídrica de Bogotá S2 - 2016</t>
  </si>
  <si>
    <t>Contratación de la ejecución del Monitoreo de la Calidad del Recurso Hídrico S2-2016</t>
  </si>
  <si>
    <t>Informe de Modelación de Escenarios de Saneamiento de los Rios de Bogotá 2016.</t>
  </si>
  <si>
    <t>Ejecución de del Monitoreo de la Calidad del Recurso Hídrico S2-2016</t>
  </si>
  <si>
    <t xml:space="preserve"> Evaluación, definición y diseño la Red de Aguas Subterráneas de Bogotá, en la cual se establezcan las necesidades para determinar las condiciones en cuanto a tecnología, localización y cobertura</t>
  </si>
  <si>
    <t>Diseño y formulación del Plan de Monitoreo de factores presión al recurso hídrico de Bogotá</t>
  </si>
  <si>
    <t>Contratación de la ejecución del Monitoreo  ambiental  de factores presión al recurso hídrico de Bogotá</t>
  </si>
  <si>
    <t>Ejecución de del Monitoreo de lade factores presión al recurso hídrico de Bogotá S2-2016</t>
  </si>
  <si>
    <t>Conceptualizar las diferentes componentes del Centro de Información y Modelamiento Ambiental</t>
  </si>
  <si>
    <t>Definir la ruta de implementación del Centro de Información y Modelamiento Ambiental</t>
  </si>
  <si>
    <t xml:space="preserve"> 978 - Centro de Información y Modelamiento Ambiental</t>
  </si>
  <si>
    <t>DIRECCIÓN DE CONTROL AMBIENTAL</t>
  </si>
  <si>
    <t>CUENCAS</t>
  </si>
  <si>
    <t>TRES CUENCAS</t>
  </si>
  <si>
    <t>POLIGONOS</t>
  </si>
  <si>
    <t>km</t>
  </si>
  <si>
    <t>NA</t>
  </si>
  <si>
    <t>N.A.</t>
  </si>
  <si>
    <t>TODOS</t>
  </si>
  <si>
    <t xml:space="preserve">COMUNIDAD EN GENERAL </t>
  </si>
  <si>
    <t>7,674,366</t>
  </si>
  <si>
    <t>Sistemas de información para una política pública eficiente</t>
  </si>
  <si>
    <t>Un centro de información y modelamiento ambiental diseñado y construido</t>
  </si>
  <si>
    <t>Centro de información ambiental</t>
  </si>
  <si>
    <t>Diseñar y construir un centro de información y modelamiento ambiental de Bogotá D.C (Producto)</t>
  </si>
  <si>
    <t>Creciente</t>
  </si>
  <si>
    <t>07-Eje transversal Gobierno legítimo, fortalecimiento local y eficiencia</t>
  </si>
  <si>
    <t>44 - Gobierno y ciudadanía digital</t>
  </si>
  <si>
    <t>CRECIENTE</t>
  </si>
  <si>
    <t>Implementar 100 % la red de calidad de ruido</t>
  </si>
  <si>
    <t>Implementar 100 % del componente aire del Sistema de Alertas Tempranas Ambientales de Bogotá.</t>
  </si>
  <si>
    <t>Generar 4 informes anualizados de la calidad hídrica superficial.</t>
  </si>
  <si>
    <t>Implementar 100 % la red de aguas subterráneas.</t>
  </si>
  <si>
    <t>Establecer 1 centro de información y modelamiento.</t>
  </si>
  <si>
    <t>Elaborar 1 plan estratégico ambiental para la ciudad, al año 2040.</t>
  </si>
  <si>
    <t>Generar 4 informes anualizados sobre los factores de presión sobre los recursos.</t>
  </si>
  <si>
    <t>II SEMESTRE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</si>
</sst>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240A]\ #,##0"/>
    <numFmt numFmtId="169" formatCode="_([$$-240A]\ * #,##0_);_([$$-240A]\ * \(#,##0\);_([$$-240A]\ * &quot;-&quot;??_);_(@_)"/>
    <numFmt numFmtId="170" formatCode="0.0%"/>
    <numFmt numFmtId="171" formatCode="_ * #,##0_ ;_ * \-#,##0_ ;_ * &quot;-&quot;??_ ;_ @_ "/>
    <numFmt numFmtId="172" formatCode="_(&quot;$&quot;* #,##0.00_);_(&quot;$&quot;* \(#,##0.00\);_(&quot;$&quot;* &quot;-&quot;??_);_(@_)"/>
    <numFmt numFmtId="173" formatCode="_(&quot;$&quot;* #,##0_);_(&quot;$&quot;* \(#,##0\);_(&quot;$&quot;* &quot;-&quot;??_);_(@_)"/>
    <numFmt numFmtId="174" formatCode="_-* #,##0\ _€_-;\-* #,##0\ _€_-;_-* &quot;-&quot;??\ _€_-;_-@_-"/>
    <numFmt numFmtId="175" formatCode="_(* #,##0_);_(* \(#,##0\);_(* &quot;-&quot;??_);_(@_)"/>
    <numFmt numFmtId="176" formatCode="0.0"/>
    <numFmt numFmtId="177" formatCode="#,##0.0"/>
    <numFmt numFmtId="178" formatCode="0.00000%"/>
    <numFmt numFmtId="179" formatCode="0.0000%"/>
    <numFmt numFmtId="180" formatCode="#,##0.0_);\(#,##0.0\)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name val="Tahoma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0" tint="-4.9989318521683403E-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Inherit"/>
    </font>
    <font>
      <b/>
      <sz val="9"/>
      <color rgb="FF000000"/>
      <name val="Trebuchet MS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theme="3" tint="0.59996337778862885"/>
      </left>
      <right style="hair">
        <color theme="3" tint="0.59996337778862885"/>
      </right>
      <top style="hair">
        <color theme="3" tint="0.59996337778862885"/>
      </top>
      <bottom style="hair">
        <color theme="3" tint="0.59996337778862885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9">
    <xf numFmtId="0" fontId="0" fillId="0" borderId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709">
    <xf numFmtId="0" fontId="0" fillId="0" borderId="0" xfId="0"/>
    <xf numFmtId="0" fontId="0" fillId="0" borderId="0" xfId="0" applyFill="1"/>
    <xf numFmtId="0" fontId="5" fillId="0" borderId="0" xfId="16" applyFont="1" applyBorder="1" applyAlignment="1">
      <alignment vertical="center"/>
    </xf>
    <xf numFmtId="0" fontId="8" fillId="0" borderId="0" xfId="0" applyFont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29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6" applyAlignment="1">
      <alignment vertical="center"/>
    </xf>
    <xf numFmtId="10" fontId="4" fillId="0" borderId="0" xfId="16" applyNumberFormat="1" applyAlignment="1">
      <alignment vertical="center"/>
    </xf>
    <xf numFmtId="0" fontId="4" fillId="0" borderId="0" xfId="16" applyBorder="1" applyAlignment="1">
      <alignment vertical="center"/>
    </xf>
    <xf numFmtId="0" fontId="2" fillId="0" borderId="0" xfId="16" applyFont="1" applyAlignment="1">
      <alignment vertical="center"/>
    </xf>
    <xf numFmtId="0" fontId="4" fillId="2" borderId="0" xfId="16" applyFill="1" applyBorder="1" applyAlignment="1">
      <alignment vertical="center"/>
    </xf>
    <xf numFmtId="0" fontId="4" fillId="2" borderId="0" xfId="16" applyFill="1" applyAlignment="1">
      <alignment vertical="center"/>
    </xf>
    <xf numFmtId="0" fontId="13" fillId="2" borderId="0" xfId="16" applyFont="1" applyFill="1" applyAlignment="1">
      <alignment vertical="center"/>
    </xf>
    <xf numFmtId="0" fontId="13" fillId="0" borderId="0" xfId="16" applyFont="1" applyAlignment="1">
      <alignment vertical="center"/>
    </xf>
    <xf numFmtId="0" fontId="30" fillId="4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10" fontId="31" fillId="4" borderId="0" xfId="16" applyNumberFormat="1" applyFont="1" applyFill="1" applyBorder="1" applyAlignment="1">
      <alignment horizontal="center" vertical="center"/>
    </xf>
    <xf numFmtId="10" fontId="4" fillId="2" borderId="0" xfId="16" applyNumberFormat="1" applyFill="1" applyAlignment="1">
      <alignment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6" applyFill="1" applyAlignment="1">
      <alignment horizontal="left" vertical="center"/>
    </xf>
    <xf numFmtId="0" fontId="30" fillId="4" borderId="0" xfId="0" applyFont="1" applyFill="1" applyBorder="1" applyAlignment="1">
      <alignment horizontal="left" vertical="center" wrapText="1"/>
    </xf>
    <xf numFmtId="0" fontId="4" fillId="2" borderId="0" xfId="16" applyFill="1" applyAlignment="1">
      <alignment horizontal="left" vertical="center"/>
    </xf>
    <xf numFmtId="0" fontId="4" fillId="0" borderId="0" xfId="16" applyAlignment="1">
      <alignment horizontal="left" vertical="center"/>
    </xf>
    <xf numFmtId="0" fontId="13" fillId="0" borderId="0" xfId="0" applyFont="1" applyFill="1"/>
    <xf numFmtId="174" fontId="0" fillId="0" borderId="0" xfId="0" applyNumberFormat="1" applyFill="1" applyAlignment="1">
      <alignment horizontal="center"/>
    </xf>
    <xf numFmtId="174" fontId="33" fillId="4" borderId="5" xfId="0" applyNumberFormat="1" applyFont="1" applyFill="1" applyBorder="1" applyAlignment="1">
      <alignment horizontal="center"/>
    </xf>
    <xf numFmtId="37" fontId="22" fillId="4" borderId="1" xfId="9" applyNumberFormat="1" applyFont="1" applyFill="1" applyBorder="1" applyAlignment="1">
      <alignment horizontal="center" vertical="center"/>
    </xf>
    <xf numFmtId="37" fontId="24" fillId="4" borderId="4" xfId="9" applyNumberFormat="1" applyFont="1" applyFill="1" applyBorder="1" applyAlignment="1">
      <alignment horizontal="center" vertical="center"/>
    </xf>
    <xf numFmtId="37" fontId="24" fillId="4" borderId="2" xfId="9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2" fillId="4" borderId="1" xfId="0" applyFont="1" applyFill="1" applyBorder="1" applyAlignment="1">
      <alignment horizontal="right" vertical="center"/>
    </xf>
    <xf numFmtId="3" fontId="21" fillId="4" borderId="5" xfId="10" applyNumberFormat="1" applyFont="1" applyFill="1" applyBorder="1" applyAlignment="1">
      <alignment horizontal="center" vertical="center" wrapText="1"/>
    </xf>
    <xf numFmtId="174" fontId="33" fillId="4" borderId="5" xfId="0" applyNumberFormat="1" applyFont="1" applyFill="1" applyBorder="1" applyAlignment="1">
      <alignment vertical="center"/>
    </xf>
    <xf numFmtId="174" fontId="33" fillId="4" borderId="1" xfId="0" applyNumberFormat="1" applyFont="1" applyFill="1" applyBorder="1" applyAlignment="1">
      <alignment vertical="center"/>
    </xf>
    <xf numFmtId="174" fontId="33" fillId="4" borderId="1" xfId="0" applyNumberFormat="1" applyFont="1" applyFill="1" applyBorder="1" applyAlignment="1">
      <alignment horizontal="center"/>
    </xf>
    <xf numFmtId="0" fontId="2" fillId="6" borderId="1" xfId="16" applyFont="1" applyFill="1" applyBorder="1" applyAlignment="1">
      <alignment horizontal="left" vertical="center" wrapText="1"/>
    </xf>
    <xf numFmtId="170" fontId="32" fillId="5" borderId="3" xfId="0" applyNumberFormat="1" applyFont="1" applyFill="1" applyBorder="1" applyAlignment="1">
      <alignment vertical="center"/>
    </xf>
    <xf numFmtId="170" fontId="32" fillId="7" borderId="1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0" borderId="30" xfId="0" applyFill="1" applyBorder="1"/>
    <xf numFmtId="0" fontId="0" fillId="0" borderId="31" xfId="0" applyFill="1" applyBorder="1"/>
    <xf numFmtId="0" fontId="4" fillId="0" borderId="0" xfId="19" applyBorder="1"/>
    <xf numFmtId="0" fontId="4" fillId="0" borderId="0" xfId="19" applyBorder="1" applyAlignment="1">
      <alignment vertical="center" wrapText="1"/>
    </xf>
    <xf numFmtId="0" fontId="4" fillId="0" borderId="0" xfId="19" applyBorder="1" applyAlignment="1">
      <alignment wrapText="1"/>
    </xf>
    <xf numFmtId="0" fontId="4" fillId="0" borderId="0" xfId="19"/>
    <xf numFmtId="0" fontId="5" fillId="0" borderId="0" xfId="19" applyFont="1" applyBorder="1"/>
    <xf numFmtId="0" fontId="5" fillId="0" borderId="0" xfId="19" applyFont="1" applyBorder="1" applyAlignment="1">
      <alignment vertical="center" wrapText="1"/>
    </xf>
    <xf numFmtId="0" fontId="5" fillId="0" borderId="0" xfId="19" applyFont="1" applyBorder="1" applyAlignment="1">
      <alignment wrapText="1"/>
    </xf>
    <xf numFmtId="0" fontId="5" fillId="0" borderId="0" xfId="19" applyFont="1"/>
    <xf numFmtId="0" fontId="12" fillId="0" borderId="0" xfId="24" applyFont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0" fontId="12" fillId="0" borderId="0" xfId="24" applyFont="1" applyBorder="1" applyAlignment="1">
      <alignment vertical="center" wrapText="1"/>
    </xf>
    <xf numFmtId="0" fontId="13" fillId="0" borderId="0" xfId="24" applyFont="1" applyBorder="1" applyAlignment="1">
      <alignment vertical="center" wrapText="1"/>
    </xf>
    <xf numFmtId="0" fontId="13" fillId="0" borderId="0" xfId="19" applyFont="1" applyBorder="1" applyAlignment="1">
      <alignment vertical="center" wrapText="1"/>
    </xf>
    <xf numFmtId="169" fontId="26" fillId="4" borderId="1" xfId="10" applyNumberFormat="1" applyFont="1" applyFill="1" applyBorder="1" applyAlignment="1">
      <alignment horizontal="center" vertical="center" wrapText="1"/>
    </xf>
    <xf numFmtId="3" fontId="26" fillId="4" borderId="5" xfId="19" applyNumberFormat="1" applyFont="1" applyFill="1" applyBorder="1" applyAlignment="1">
      <alignment horizontal="center" vertical="center" wrapText="1"/>
    </xf>
    <xf numFmtId="3" fontId="26" fillId="4" borderId="1" xfId="19" applyNumberFormat="1" applyFont="1" applyFill="1" applyBorder="1" applyAlignment="1">
      <alignment horizontal="center" vertical="center" wrapText="1"/>
    </xf>
    <xf numFmtId="3" fontId="26" fillId="4" borderId="3" xfId="19" applyNumberFormat="1" applyFont="1" applyFill="1" applyBorder="1" applyAlignment="1">
      <alignment horizontal="center" vertical="center" wrapText="1"/>
    </xf>
    <xf numFmtId="0" fontId="4" fillId="8" borderId="0" xfId="19" applyFill="1"/>
    <xf numFmtId="0" fontId="4" fillId="8" borderId="0" xfId="19" applyFill="1" applyBorder="1"/>
    <xf numFmtId="173" fontId="4" fillId="0" borderId="0" xfId="19" applyNumberFormat="1"/>
    <xf numFmtId="165" fontId="4" fillId="0" borderId="0" xfId="5" applyFont="1" applyBorder="1"/>
    <xf numFmtId="0" fontId="11" fillId="0" borderId="0" xfId="19" applyFont="1" applyBorder="1" applyAlignment="1">
      <alignment horizontal="center" vertical="center"/>
    </xf>
    <xf numFmtId="165" fontId="4" fillId="0" borderId="0" xfId="19" applyNumberFormat="1" applyBorder="1"/>
    <xf numFmtId="0" fontId="4" fillId="0" borderId="0" xfId="19" applyAlignment="1"/>
    <xf numFmtId="3" fontId="13" fillId="4" borderId="44" xfId="19" applyNumberFormat="1" applyFont="1" applyFill="1" applyBorder="1" applyAlignment="1">
      <alignment horizontal="center" vertical="center"/>
    </xf>
    <xf numFmtId="0" fontId="4" fillId="4" borderId="0" xfId="19" applyFill="1" applyBorder="1"/>
    <xf numFmtId="0" fontId="4" fillId="4" borderId="0" xfId="19" applyFill="1" applyBorder="1" applyAlignment="1">
      <alignment wrapText="1"/>
    </xf>
    <xf numFmtId="165" fontId="4" fillId="4" borderId="0" xfId="5" applyFont="1" applyFill="1" applyBorder="1"/>
    <xf numFmtId="0" fontId="4" fillId="4" borderId="0" xfId="19" applyFill="1" applyBorder="1" applyAlignment="1">
      <alignment vertical="center" wrapText="1"/>
    </xf>
    <xf numFmtId="0" fontId="41" fillId="0" borderId="0" xfId="0" applyFont="1" applyFill="1" applyAlignment="1">
      <alignment horizontal="center" vertical="center"/>
    </xf>
    <xf numFmtId="0" fontId="5" fillId="4" borderId="28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center" vertical="center" wrapText="1"/>
    </xf>
    <xf numFmtId="0" fontId="42" fillId="4" borderId="28" xfId="0" applyFont="1" applyFill="1" applyBorder="1"/>
    <xf numFmtId="0" fontId="42" fillId="4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4" borderId="29" xfId="0" applyFont="1" applyFill="1" applyBorder="1"/>
    <xf numFmtId="0" fontId="19" fillId="7" borderId="3" xfId="0" applyFont="1" applyFill="1" applyBorder="1" applyAlignment="1" applyProtection="1">
      <alignment horizontal="left" vertical="center" wrapText="1"/>
      <protection locked="0"/>
    </xf>
    <xf numFmtId="0" fontId="19" fillId="7" borderId="1" xfId="0" applyFont="1" applyFill="1" applyBorder="1" applyAlignment="1" applyProtection="1">
      <alignment horizontal="left" vertical="center" wrapText="1"/>
      <protection locked="0"/>
    </xf>
    <xf numFmtId="0" fontId="19" fillId="7" borderId="2" xfId="0" applyFont="1" applyFill="1" applyBorder="1" applyAlignment="1" applyProtection="1">
      <alignment horizontal="left" vertical="center" wrapText="1"/>
      <protection locked="0"/>
    </xf>
    <xf numFmtId="0" fontId="19" fillId="7" borderId="4" xfId="0" applyFont="1" applyFill="1" applyBorder="1" applyAlignment="1" applyProtection="1">
      <alignment horizontal="left" vertical="center" wrapText="1"/>
      <protection locked="0"/>
    </xf>
    <xf numFmtId="0" fontId="19" fillId="7" borderId="5" xfId="0" applyFont="1" applyFill="1" applyBorder="1" applyAlignment="1" applyProtection="1">
      <alignment horizontal="left" vertical="center" wrapText="1"/>
      <protection locked="0"/>
    </xf>
    <xf numFmtId="10" fontId="36" fillId="7" borderId="0" xfId="21" applyNumberFormat="1" applyFont="1" applyFill="1" applyBorder="1" applyAlignment="1"/>
    <xf numFmtId="0" fontId="36" fillId="7" borderId="0" xfId="0" applyFont="1" applyFill="1" applyBorder="1" applyAlignment="1"/>
    <xf numFmtId="0" fontId="37" fillId="7" borderId="0" xfId="0" applyFont="1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7" fillId="7" borderId="29" xfId="0" applyFont="1" applyFill="1" applyBorder="1" applyAlignment="1"/>
    <xf numFmtId="3" fontId="23" fillId="3" borderId="4" xfId="0" applyNumberFormat="1" applyFont="1" applyFill="1" applyBorder="1" applyAlignment="1">
      <alignment horizontal="center" vertical="center" wrapText="1"/>
    </xf>
    <xf numFmtId="174" fontId="34" fillId="0" borderId="4" xfId="0" applyNumberFormat="1" applyFont="1" applyFill="1" applyBorder="1" applyAlignment="1">
      <alignment vertical="center"/>
    </xf>
    <xf numFmtId="174" fontId="33" fillId="4" borderId="4" xfId="0" applyNumberFormat="1" applyFont="1" applyFill="1" applyBorder="1" applyAlignment="1">
      <alignment horizontal="center"/>
    </xf>
    <xf numFmtId="0" fontId="36" fillId="7" borderId="31" xfId="0" applyFont="1" applyFill="1" applyBorder="1" applyAlignment="1"/>
    <xf numFmtId="0" fontId="37" fillId="7" borderId="31" xfId="0" applyFont="1" applyFill="1" applyBorder="1" applyAlignment="1"/>
    <xf numFmtId="0" fontId="12" fillId="7" borderId="51" xfId="0" applyFont="1" applyFill="1" applyBorder="1" applyAlignment="1">
      <alignment horizontal="right"/>
    </xf>
    <xf numFmtId="0" fontId="2" fillId="6" borderId="4" xfId="16" applyFont="1" applyFill="1" applyBorder="1" applyAlignment="1">
      <alignment horizontal="left" vertical="center" wrapText="1"/>
    </xf>
    <xf numFmtId="0" fontId="26" fillId="7" borderId="53" xfId="19" applyFont="1" applyFill="1" applyBorder="1" applyAlignment="1">
      <alignment horizontal="left" vertical="center" wrapText="1"/>
    </xf>
    <xf numFmtId="175" fontId="13" fillId="4" borderId="1" xfId="19" applyNumberFormat="1" applyFont="1" applyFill="1" applyBorder="1" applyAlignment="1">
      <alignment horizontal="center" vertical="center"/>
    </xf>
    <xf numFmtId="43" fontId="4" fillId="7" borderId="0" xfId="19" applyNumberFormat="1" applyFont="1" applyFill="1" applyBorder="1" applyAlignment="1">
      <alignment horizontal="center" vertical="center"/>
    </xf>
    <xf numFmtId="43" fontId="4" fillId="7" borderId="0" xfId="19" applyNumberFormat="1" applyFill="1" applyBorder="1"/>
    <xf numFmtId="0" fontId="4" fillId="7" borderId="0" xfId="19" applyFill="1" applyBorder="1"/>
    <xf numFmtId="0" fontId="4" fillId="7" borderId="0" xfId="19" applyFill="1" applyBorder="1" applyAlignment="1"/>
    <xf numFmtId="0" fontId="4" fillId="7" borderId="29" xfId="19" applyFill="1" applyBorder="1"/>
    <xf numFmtId="3" fontId="4" fillId="7" borderId="31" xfId="19" applyNumberFormat="1" applyFont="1" applyFill="1" applyBorder="1" applyAlignment="1">
      <alignment horizontal="center" vertical="center"/>
    </xf>
    <xf numFmtId="0" fontId="4" fillId="7" borderId="31" xfId="19" applyFill="1" applyBorder="1"/>
    <xf numFmtId="10" fontId="12" fillId="4" borderId="0" xfId="16" applyNumberFormat="1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174" fontId="8" fillId="0" borderId="55" xfId="3" applyNumberFormat="1" applyFont="1" applyBorder="1" applyAlignment="1">
      <alignment vertical="center"/>
    </xf>
    <xf numFmtId="174" fontId="8" fillId="0" borderId="55" xfId="3" applyNumberFormat="1" applyFont="1" applyBorder="1" applyAlignment="1">
      <alignment horizontal="left" vertical="center"/>
    </xf>
    <xf numFmtId="9" fontId="8" fillId="0" borderId="55" xfId="21" applyFont="1" applyBorder="1" applyAlignment="1">
      <alignment vertical="center"/>
    </xf>
    <xf numFmtId="10" fontId="8" fillId="0" borderId="55" xfId="21" applyNumberFormat="1" applyFont="1" applyBorder="1" applyAlignment="1">
      <alignment vertical="center"/>
    </xf>
    <xf numFmtId="0" fontId="20" fillId="4" borderId="55" xfId="0" applyFont="1" applyFill="1" applyBorder="1" applyAlignment="1">
      <alignment horizontal="justify" vertical="center" wrapText="1"/>
    </xf>
    <xf numFmtId="0" fontId="20" fillId="4" borderId="55" xfId="0" applyFont="1" applyFill="1" applyBorder="1" applyAlignment="1">
      <alignment horizontal="center" vertical="center" wrapText="1"/>
    </xf>
    <xf numFmtId="0" fontId="20" fillId="4" borderId="56" xfId="0" applyFont="1" applyFill="1" applyBorder="1" applyAlignment="1">
      <alignment horizontal="justify" vertical="center" wrapText="1"/>
    </xf>
    <xf numFmtId="0" fontId="17" fillId="6" borderId="2" xfId="16" applyFont="1" applyFill="1" applyBorder="1" applyAlignment="1">
      <alignment horizontal="center" vertical="center" textRotation="180" wrapText="1"/>
    </xf>
    <xf numFmtId="10" fontId="4" fillId="6" borderId="2" xfId="16" applyNumberFormat="1" applyFont="1" applyFill="1" applyBorder="1" applyAlignment="1">
      <alignment horizontal="center" vertical="center" wrapText="1"/>
    </xf>
    <xf numFmtId="0" fontId="2" fillId="6" borderId="2" xfId="16" applyFont="1" applyFill="1" applyBorder="1" applyAlignment="1">
      <alignment horizontal="center" vertical="center" wrapText="1"/>
    </xf>
    <xf numFmtId="170" fontId="32" fillId="5" borderId="1" xfId="0" applyNumberFormat="1" applyFont="1" applyFill="1" applyBorder="1" applyAlignment="1">
      <alignment vertical="center"/>
    </xf>
    <xf numFmtId="170" fontId="32" fillId="7" borderId="4" xfId="0" applyNumberFormat="1" applyFont="1" applyFill="1" applyBorder="1" applyAlignment="1">
      <alignment vertical="center"/>
    </xf>
    <xf numFmtId="0" fontId="2" fillId="6" borderId="43" xfId="16" applyFont="1" applyFill="1" applyBorder="1" applyAlignment="1">
      <alignment horizontal="center" vertical="center" wrapText="1"/>
    </xf>
    <xf numFmtId="170" fontId="43" fillId="5" borderId="3" xfId="0" applyNumberFormat="1" applyFont="1" applyFill="1" applyBorder="1" applyAlignment="1">
      <alignment horizontal="center" vertical="center"/>
    </xf>
    <xf numFmtId="170" fontId="43" fillId="7" borderId="1" xfId="0" applyNumberFormat="1" applyFont="1" applyFill="1" applyBorder="1" applyAlignment="1">
      <alignment horizontal="center" vertical="center"/>
    </xf>
    <xf numFmtId="170" fontId="43" fillId="5" borderId="1" xfId="0" applyNumberFormat="1" applyFont="1" applyFill="1" applyBorder="1" applyAlignment="1">
      <alignment horizontal="center" vertical="center"/>
    </xf>
    <xf numFmtId="170" fontId="43" fillId="7" borderId="4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8" fontId="26" fillId="4" borderId="2" xfId="19" applyNumberFormat="1" applyFont="1" applyFill="1" applyBorder="1" applyAlignment="1">
      <alignment horizontal="center" vertical="center" wrapText="1"/>
    </xf>
    <xf numFmtId="3" fontId="26" fillId="4" borderId="2" xfId="19" applyNumberFormat="1" applyFont="1" applyFill="1" applyBorder="1" applyAlignment="1">
      <alignment horizontal="center" vertical="center" wrapText="1"/>
    </xf>
    <xf numFmtId="9" fontId="2" fillId="6" borderId="42" xfId="16" applyNumberFormat="1" applyFont="1" applyFill="1" applyBorder="1" applyAlignment="1">
      <alignment horizontal="center" vertical="center" wrapText="1"/>
    </xf>
    <xf numFmtId="170" fontId="32" fillId="7" borderId="2" xfId="0" applyNumberFormat="1" applyFont="1" applyFill="1" applyBorder="1" applyAlignment="1">
      <alignment vertical="center"/>
    </xf>
    <xf numFmtId="170" fontId="43" fillId="7" borderId="2" xfId="0" applyNumberFormat="1" applyFont="1" applyFill="1" applyBorder="1" applyAlignment="1">
      <alignment horizontal="center" vertical="center"/>
    </xf>
    <xf numFmtId="170" fontId="43" fillId="5" borderId="5" xfId="0" applyNumberFormat="1" applyFont="1" applyFill="1" applyBorder="1" applyAlignment="1">
      <alignment horizontal="center" vertical="center"/>
    </xf>
    <xf numFmtId="9" fontId="2" fillId="6" borderId="42" xfId="21" applyFont="1" applyFill="1" applyBorder="1" applyAlignment="1">
      <alignment horizontal="center" vertical="center" wrapText="1"/>
    </xf>
    <xf numFmtId="3" fontId="26" fillId="4" borderId="4" xfId="19" applyNumberFormat="1" applyFont="1" applyFill="1" applyBorder="1" applyAlignment="1">
      <alignment horizontal="center" vertical="center" wrapText="1"/>
    </xf>
    <xf numFmtId="168" fontId="26" fillId="4" borderId="4" xfId="19" applyNumberFormat="1" applyFont="1" applyFill="1" applyBorder="1" applyAlignment="1">
      <alignment horizontal="center" vertical="center" wrapText="1"/>
    </xf>
    <xf numFmtId="168" fontId="26" fillId="4" borderId="1" xfId="19" applyNumberFormat="1" applyFont="1" applyFill="1" applyBorder="1" applyAlignment="1">
      <alignment horizontal="center" vertical="center" wrapText="1"/>
    </xf>
    <xf numFmtId="0" fontId="17" fillId="7" borderId="59" xfId="19" applyFont="1" applyFill="1" applyBorder="1" applyAlignment="1">
      <alignment horizontal="center" vertical="center" wrapText="1"/>
    </xf>
    <xf numFmtId="0" fontId="17" fillId="7" borderId="10" xfId="19" applyFont="1" applyFill="1" applyBorder="1" applyAlignment="1">
      <alignment horizontal="center" vertical="center" wrapText="1"/>
    </xf>
    <xf numFmtId="0" fontId="17" fillId="7" borderId="14" xfId="19" applyFont="1" applyFill="1" applyBorder="1" applyAlignment="1">
      <alignment horizontal="center" vertical="center"/>
    </xf>
    <xf numFmtId="0" fontId="17" fillId="7" borderId="23" xfId="19" applyFont="1" applyFill="1" applyBorder="1" applyAlignment="1">
      <alignment horizontal="center" vertical="center" wrapText="1"/>
    </xf>
    <xf numFmtId="174" fontId="0" fillId="0" borderId="0" xfId="3" applyNumberFormat="1" applyFont="1"/>
    <xf numFmtId="176" fontId="0" fillId="0" borderId="0" xfId="0" applyNumberFormat="1"/>
    <xf numFmtId="177" fontId="26" fillId="4" borderId="3" xfId="19" applyNumberFormat="1" applyFont="1" applyFill="1" applyBorder="1" applyAlignment="1">
      <alignment horizontal="center" vertical="center" wrapText="1"/>
    </xf>
    <xf numFmtId="174" fontId="0" fillId="0" borderId="0" xfId="0" applyNumberFormat="1"/>
    <xf numFmtId="0" fontId="0" fillId="10" borderId="0" xfId="0" applyFill="1"/>
    <xf numFmtId="174" fontId="0" fillId="10" borderId="0" xfId="3" applyNumberFormat="1" applyFont="1" applyFill="1"/>
    <xf numFmtId="0" fontId="0" fillId="10" borderId="0" xfId="0" applyFill="1" applyAlignment="1">
      <alignment horizontal="center"/>
    </xf>
    <xf numFmtId="174" fontId="0" fillId="10" borderId="0" xfId="3" applyNumberFormat="1" applyFont="1" applyFill="1" applyAlignment="1">
      <alignment horizontal="center"/>
    </xf>
    <xf numFmtId="168" fontId="26" fillId="4" borderId="5" xfId="19" applyNumberFormat="1" applyFont="1" applyFill="1" applyBorder="1" applyAlignment="1">
      <alignment horizontal="center" vertical="center" wrapText="1"/>
    </xf>
    <xf numFmtId="177" fontId="26" fillId="4" borderId="1" xfId="19" applyNumberFormat="1" applyFont="1" applyFill="1" applyBorder="1" applyAlignment="1">
      <alignment horizontal="center" vertical="center" wrapText="1"/>
    </xf>
    <xf numFmtId="9" fontId="26" fillId="4" borderId="1" xfId="21" applyFont="1" applyFill="1" applyBorder="1" applyAlignment="1">
      <alignment horizontal="center" vertical="center" wrapText="1"/>
    </xf>
    <xf numFmtId="0" fontId="26" fillId="7" borderId="1" xfId="19" applyFont="1" applyFill="1" applyBorder="1" applyAlignment="1">
      <alignment horizontal="left" vertical="center" wrapText="1"/>
    </xf>
    <xf numFmtId="168" fontId="26" fillId="7" borderId="1" xfId="19" applyNumberFormat="1" applyFont="1" applyFill="1" applyBorder="1" applyAlignment="1">
      <alignment horizontal="left" vertical="center" wrapText="1"/>
    </xf>
    <xf numFmtId="0" fontId="19" fillId="7" borderId="3" xfId="0" applyFont="1" applyFill="1" applyBorder="1" applyAlignment="1" applyProtection="1">
      <alignment horizontal="center" vertical="center" wrapText="1"/>
      <protection locked="0"/>
    </xf>
    <xf numFmtId="0" fontId="17" fillId="7" borderId="2" xfId="19" applyFont="1" applyFill="1" applyBorder="1" applyAlignment="1">
      <alignment horizontal="center" vertical="center" wrapText="1"/>
    </xf>
    <xf numFmtId="0" fontId="26" fillId="7" borderId="5" xfId="19" applyFont="1" applyFill="1" applyBorder="1" applyAlignment="1">
      <alignment horizontal="left" vertical="center" wrapText="1"/>
    </xf>
    <xf numFmtId="9" fontId="26" fillId="4" borderId="5" xfId="21" applyFont="1" applyFill="1" applyBorder="1" applyAlignment="1">
      <alignment horizontal="center" vertical="center" wrapText="1"/>
    </xf>
    <xf numFmtId="0" fontId="26" fillId="7" borderId="3" xfId="19" applyFont="1" applyFill="1" applyBorder="1" applyAlignment="1">
      <alignment horizontal="left" vertical="center" wrapText="1"/>
    </xf>
    <xf numFmtId="168" fontId="26" fillId="7" borderId="4" xfId="19" applyNumberFormat="1" applyFont="1" applyFill="1" applyBorder="1" applyAlignment="1">
      <alignment horizontal="left" vertical="center" wrapText="1"/>
    </xf>
    <xf numFmtId="9" fontId="26" fillId="4" borderId="3" xfId="21" applyFont="1" applyFill="1" applyBorder="1" applyAlignment="1">
      <alignment horizontal="center" vertical="center" wrapText="1"/>
    </xf>
    <xf numFmtId="168" fontId="26" fillId="7" borderId="2" xfId="19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33" fillId="4" borderId="1" xfId="0" applyFont="1" applyFill="1" applyBorder="1"/>
    <xf numFmtId="0" fontId="48" fillId="4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right" vertical="center" wrapText="1"/>
    </xf>
    <xf numFmtId="0" fontId="48" fillId="4" borderId="1" xfId="0" applyFont="1" applyFill="1" applyBorder="1" applyAlignment="1">
      <alignment horizontal="left" vertical="center" wrapText="1"/>
    </xf>
    <xf numFmtId="4" fontId="48" fillId="4" borderId="1" xfId="0" applyNumberFormat="1" applyFont="1" applyFill="1" applyBorder="1" applyAlignment="1">
      <alignment horizontal="right" vertical="center" wrapText="1"/>
    </xf>
    <xf numFmtId="0" fontId="48" fillId="10" borderId="1" xfId="0" applyFont="1" applyFill="1" applyBorder="1" applyAlignment="1">
      <alignment horizontal="left" vertical="center" wrapText="1"/>
    </xf>
    <xf numFmtId="4" fontId="48" fillId="1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0" fillId="0" borderId="60" xfId="0" applyFont="1" applyFill="1" applyBorder="1" applyAlignment="1">
      <alignment horizontal="left" vertical="center"/>
    </xf>
    <xf numFmtId="3" fontId="47" fillId="0" borderId="60" xfId="0" applyNumberFormat="1" applyFont="1" applyBorder="1" applyAlignment="1">
      <alignment horizontal="center" vertical="center"/>
    </xf>
    <xf numFmtId="3" fontId="51" fillId="11" borderId="60" xfId="0" applyNumberFormat="1" applyFont="1" applyFill="1" applyBorder="1" applyAlignment="1">
      <alignment vertical="center"/>
    </xf>
    <xf numFmtId="3" fontId="51" fillId="11" borderId="60" xfId="0" applyNumberFormat="1" applyFont="1" applyFill="1" applyBorder="1" applyAlignment="1">
      <alignment horizontal="center" vertical="center"/>
    </xf>
    <xf numFmtId="3" fontId="51" fillId="10" borderId="60" xfId="0" applyNumberFormat="1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50" fillId="10" borderId="60" xfId="0" applyFont="1" applyFill="1" applyBorder="1" applyAlignment="1">
      <alignment horizontal="left" vertical="center"/>
    </xf>
    <xf numFmtId="3" fontId="47" fillId="10" borderId="60" xfId="0" applyNumberFormat="1" applyFont="1" applyFill="1" applyBorder="1" applyAlignment="1">
      <alignment horizontal="center" vertical="center"/>
    </xf>
    <xf numFmtId="165" fontId="0" fillId="10" borderId="0" xfId="3" applyFont="1" applyFill="1"/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174" fontId="29" fillId="4" borderId="3" xfId="3" applyNumberFormat="1" applyFont="1" applyFill="1" applyBorder="1" applyAlignment="1">
      <alignment horizontal="center" vertical="center"/>
    </xf>
    <xf numFmtId="10" fontId="29" fillId="4" borderId="3" xfId="21" applyNumberFormat="1" applyFont="1" applyFill="1" applyBorder="1" applyAlignment="1">
      <alignment horizontal="center" vertical="center"/>
    </xf>
    <xf numFmtId="37" fontId="52" fillId="4" borderId="1" xfId="9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4" fontId="29" fillId="4" borderId="1" xfId="3" applyNumberFormat="1" applyFont="1" applyFill="1" applyBorder="1" applyAlignment="1">
      <alignment horizontal="center" vertical="center"/>
    </xf>
    <xf numFmtId="10" fontId="29" fillId="4" borderId="1" xfId="21" applyNumberFormat="1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right" vertical="center"/>
    </xf>
    <xf numFmtId="174" fontId="29" fillId="4" borderId="1" xfId="0" applyNumberFormat="1" applyFont="1" applyFill="1" applyBorder="1" applyAlignment="1">
      <alignment horizontal="center" vertical="center"/>
    </xf>
    <xf numFmtId="3" fontId="4" fillId="4" borderId="1" xfId="10" applyNumberFormat="1" applyFont="1" applyFill="1" applyBorder="1" applyAlignment="1">
      <alignment horizontal="center" vertical="center" wrapText="1"/>
    </xf>
    <xf numFmtId="37" fontId="52" fillId="4" borderId="2" xfId="9" applyNumberFormat="1" applyFont="1" applyFill="1" applyBorder="1" applyAlignment="1">
      <alignment horizontal="center" vertical="center"/>
    </xf>
    <xf numFmtId="37" fontId="40" fillId="4" borderId="2" xfId="9" applyNumberFormat="1" applyFont="1" applyFill="1" applyBorder="1" applyAlignment="1">
      <alignment horizontal="center" vertical="center"/>
    </xf>
    <xf numFmtId="174" fontId="53" fillId="4" borderId="2" xfId="3" applyNumberFormat="1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37" fontId="52" fillId="4" borderId="3" xfId="9" applyNumberFormat="1" applyFont="1" applyFill="1" applyBorder="1" applyAlignment="1">
      <alignment horizontal="center" vertical="center"/>
    </xf>
    <xf numFmtId="9" fontId="52" fillId="4" borderId="3" xfId="21" applyNumberFormat="1" applyFont="1" applyFill="1" applyBorder="1" applyAlignment="1">
      <alignment horizontal="center" vertical="center"/>
    </xf>
    <xf numFmtId="9" fontId="52" fillId="4" borderId="3" xfId="21" applyFont="1" applyFill="1" applyBorder="1" applyAlignment="1">
      <alignment horizontal="center" vertical="center"/>
    </xf>
    <xf numFmtId="37" fontId="40" fillId="4" borderId="3" xfId="9" applyNumberFormat="1" applyFont="1" applyFill="1" applyBorder="1" applyAlignment="1">
      <alignment horizontal="center" vertical="center"/>
    </xf>
    <xf numFmtId="174" fontId="53" fillId="4" borderId="3" xfId="3" applyNumberFormat="1" applyFont="1" applyFill="1" applyBorder="1" applyAlignment="1">
      <alignment horizontal="center" vertical="center"/>
    </xf>
    <xf numFmtId="174" fontId="53" fillId="4" borderId="3" xfId="0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37" fontId="40" fillId="4" borderId="1" xfId="9" applyNumberFormat="1" applyFont="1" applyFill="1" applyBorder="1" applyAlignment="1">
      <alignment horizontal="center" vertical="center"/>
    </xf>
    <xf numFmtId="174" fontId="53" fillId="4" borderId="1" xfId="3" applyNumberFormat="1" applyFont="1" applyFill="1" applyBorder="1" applyAlignment="1">
      <alignment horizontal="center" vertical="center"/>
    </xf>
    <xf numFmtId="174" fontId="53" fillId="4" borderId="1" xfId="0" applyNumberFormat="1" applyFont="1" applyFill="1" applyBorder="1" applyAlignment="1">
      <alignment horizontal="center" vertical="center"/>
    </xf>
    <xf numFmtId="9" fontId="4" fillId="4" borderId="3" xfId="21" applyFont="1" applyFill="1" applyBorder="1" applyAlignment="1">
      <alignment horizontal="center" vertical="center" wrapText="1"/>
    </xf>
    <xf numFmtId="169" fontId="52" fillId="4" borderId="1" xfId="0" applyNumberFormat="1" applyFont="1" applyFill="1" applyBorder="1" applyAlignment="1">
      <alignment horizontal="center" vertical="center"/>
    </xf>
    <xf numFmtId="169" fontId="52" fillId="4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74" fontId="29" fillId="0" borderId="3" xfId="3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10" fontId="29" fillId="0" borderId="3" xfId="21" applyNumberFormat="1" applyFont="1" applyFill="1" applyBorder="1" applyAlignment="1">
      <alignment horizontal="center" vertical="center"/>
    </xf>
    <xf numFmtId="174" fontId="29" fillId="0" borderId="1" xfId="3" applyNumberFormat="1" applyFont="1" applyFill="1" applyBorder="1" applyAlignment="1">
      <alignment horizontal="center" vertical="center"/>
    </xf>
    <xf numFmtId="10" fontId="29" fillId="0" borderId="1" xfId="21" applyNumberFormat="1" applyFont="1" applyFill="1" applyBorder="1" applyAlignment="1">
      <alignment horizontal="center" vertical="center"/>
    </xf>
    <xf numFmtId="37" fontId="40" fillId="4" borderId="4" xfId="9" applyNumberFormat="1" applyFont="1" applyFill="1" applyBorder="1" applyAlignment="1">
      <alignment horizontal="center" vertical="center"/>
    </xf>
    <xf numFmtId="174" fontId="53" fillId="4" borderId="4" xfId="3" applyNumberFormat="1" applyFont="1" applyFill="1" applyBorder="1" applyAlignment="1">
      <alignment horizontal="center" vertical="center"/>
    </xf>
    <xf numFmtId="0" fontId="53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justify" vertical="center" wrapText="1"/>
    </xf>
    <xf numFmtId="0" fontId="29" fillId="0" borderId="12" xfId="0" applyFont="1" applyFill="1" applyBorder="1" applyAlignment="1">
      <alignment horizontal="justify" vertical="center" wrapText="1"/>
    </xf>
    <xf numFmtId="0" fontId="29" fillId="0" borderId="20" xfId="0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justify" vertical="center"/>
    </xf>
    <xf numFmtId="0" fontId="29" fillId="0" borderId="2" xfId="0" applyFont="1" applyFill="1" applyBorder="1" applyAlignment="1">
      <alignment horizontal="justify" vertical="center"/>
    </xf>
    <xf numFmtId="0" fontId="29" fillId="4" borderId="1" xfId="0" applyFont="1" applyFill="1" applyBorder="1" applyAlignment="1">
      <alignment horizontal="justify" vertical="center"/>
    </xf>
    <xf numFmtId="0" fontId="29" fillId="4" borderId="2" xfId="0" applyFont="1" applyFill="1" applyBorder="1" applyAlignment="1">
      <alignment horizontal="justify" vertical="center"/>
    </xf>
    <xf numFmtId="0" fontId="35" fillId="4" borderId="11" xfId="16" applyFont="1" applyFill="1" applyBorder="1" applyAlignment="1">
      <alignment horizontal="center" vertical="top" wrapText="1"/>
    </xf>
    <xf numFmtId="0" fontId="35" fillId="4" borderId="12" xfId="16" applyFont="1" applyFill="1" applyBorder="1" applyAlignment="1">
      <alignment horizontal="center" vertical="top" wrapText="1"/>
    </xf>
    <xf numFmtId="0" fontId="35" fillId="4" borderId="13" xfId="16" applyFont="1" applyFill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3" applyNumberFormat="1" applyFont="1" applyBorder="1" applyAlignment="1">
      <alignment horizontal="center" vertical="center"/>
    </xf>
    <xf numFmtId="10" fontId="52" fillId="4" borderId="3" xfId="21" applyNumberFormat="1" applyFont="1" applyFill="1" applyBorder="1" applyAlignment="1">
      <alignment horizontal="center" vertical="center"/>
    </xf>
    <xf numFmtId="10" fontId="0" fillId="0" borderId="1" xfId="2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37" fontId="52" fillId="4" borderId="4" xfId="9" applyNumberFormat="1" applyFont="1" applyFill="1" applyBorder="1" applyAlignment="1">
      <alignment horizontal="center" vertical="center"/>
    </xf>
    <xf numFmtId="174" fontId="53" fillId="4" borderId="4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0" fontId="0" fillId="0" borderId="3" xfId="2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9" fillId="4" borderId="3" xfId="0" applyFont="1" applyFill="1" applyBorder="1" applyAlignment="1">
      <alignment horizontal="justify" vertical="center"/>
    </xf>
    <xf numFmtId="0" fontId="29" fillId="0" borderId="3" xfId="0" applyFont="1" applyFill="1" applyBorder="1" applyAlignment="1">
      <alignment horizontal="justify" vertical="center"/>
    </xf>
    <xf numFmtId="37" fontId="40" fillId="4" borderId="7" xfId="9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1" fontId="0" fillId="0" borderId="2" xfId="13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right" vertical="center"/>
    </xf>
    <xf numFmtId="174" fontId="29" fillId="4" borderId="2" xfId="3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1" fontId="28" fillId="0" borderId="1" xfId="13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3" xfId="21" applyFont="1" applyFill="1" applyBorder="1" applyAlignment="1">
      <alignment horizontal="center" vertical="center" wrapText="1"/>
    </xf>
    <xf numFmtId="9" fontId="29" fillId="4" borderId="3" xfId="21" applyFont="1" applyFill="1" applyBorder="1" applyAlignment="1">
      <alignment horizontal="center" vertical="center"/>
    </xf>
    <xf numFmtId="9" fontId="29" fillId="0" borderId="3" xfId="2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justify" vertical="center" wrapText="1"/>
    </xf>
    <xf numFmtId="9" fontId="8" fillId="0" borderId="41" xfId="21" applyFont="1" applyBorder="1" applyAlignment="1">
      <alignment vertical="center"/>
    </xf>
    <xf numFmtId="174" fontId="8" fillId="0" borderId="41" xfId="3" applyNumberFormat="1" applyFont="1" applyBorder="1" applyAlignment="1">
      <alignment vertical="center"/>
    </xf>
    <xf numFmtId="0" fontId="8" fillId="0" borderId="26" xfId="0" applyFont="1" applyBorder="1"/>
    <xf numFmtId="174" fontId="8" fillId="0" borderId="41" xfId="3" applyNumberFormat="1" applyFont="1" applyBorder="1" applyAlignment="1">
      <alignment horizontal="left" vertical="center"/>
    </xf>
    <xf numFmtId="10" fontId="8" fillId="0" borderId="41" xfId="21" applyNumberFormat="1" applyFont="1" applyBorder="1" applyAlignment="1">
      <alignment vertical="center"/>
    </xf>
    <xf numFmtId="0" fontId="20" fillId="4" borderId="41" xfId="0" applyFont="1" applyFill="1" applyBorder="1" applyAlignment="1">
      <alignment horizontal="justify" vertical="center" wrapText="1"/>
    </xf>
    <xf numFmtId="0" fontId="20" fillId="4" borderId="4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justify" vertical="center" wrapText="1"/>
    </xf>
    <xf numFmtId="0" fontId="29" fillId="0" borderId="55" xfId="0" applyFont="1" applyBorder="1" applyAlignment="1">
      <alignment vertical="center" wrapText="1"/>
    </xf>
    <xf numFmtId="0" fontId="29" fillId="0" borderId="55" xfId="0" applyFont="1" applyBorder="1" applyAlignment="1">
      <alignment horizontal="center" vertical="center"/>
    </xf>
    <xf numFmtId="0" fontId="8" fillId="0" borderId="47" xfId="0" applyFont="1" applyBorder="1"/>
    <xf numFmtId="0" fontId="35" fillId="4" borderId="23" xfId="16" applyFont="1" applyFill="1" applyBorder="1" applyAlignment="1">
      <alignment horizontal="center" vertical="top" wrapText="1"/>
    </xf>
    <xf numFmtId="170" fontId="56" fillId="5" borderId="1" xfId="0" applyNumberFormat="1" applyFont="1" applyFill="1" applyBorder="1" applyAlignment="1">
      <alignment vertical="center"/>
    </xf>
    <xf numFmtId="170" fontId="56" fillId="7" borderId="1" xfId="0" applyNumberFormat="1" applyFont="1" applyFill="1" applyBorder="1" applyAlignment="1">
      <alignment vertical="center"/>
    </xf>
    <xf numFmtId="170" fontId="57" fillId="5" borderId="1" xfId="0" applyNumberFormat="1" applyFont="1" applyFill="1" applyBorder="1" applyAlignment="1">
      <alignment vertical="center"/>
    </xf>
    <xf numFmtId="170" fontId="57" fillId="7" borderId="1" xfId="0" applyNumberFormat="1" applyFont="1" applyFill="1" applyBorder="1" applyAlignment="1">
      <alignment vertical="center"/>
    </xf>
    <xf numFmtId="170" fontId="36" fillId="5" borderId="5" xfId="0" applyNumberFormat="1" applyFont="1" applyFill="1" applyBorder="1" applyAlignment="1">
      <alignment vertical="center"/>
    </xf>
    <xf numFmtId="170" fontId="36" fillId="7" borderId="1" xfId="0" applyNumberFormat="1" applyFont="1" applyFill="1" applyBorder="1" applyAlignment="1">
      <alignment vertical="center"/>
    </xf>
    <xf numFmtId="170" fontId="36" fillId="7" borderId="1" xfId="0" applyNumberFormat="1" applyFont="1" applyFill="1" applyBorder="1" applyAlignment="1">
      <alignment horizontal="center" vertical="center"/>
    </xf>
    <xf numFmtId="170" fontId="36" fillId="5" borderId="1" xfId="0" applyNumberFormat="1" applyFont="1" applyFill="1" applyBorder="1" applyAlignment="1">
      <alignment vertical="center"/>
    </xf>
    <xf numFmtId="170" fontId="36" fillId="7" borderId="4" xfId="0" applyNumberFormat="1" applyFont="1" applyFill="1" applyBorder="1" applyAlignment="1">
      <alignment vertical="center"/>
    </xf>
    <xf numFmtId="170" fontId="36" fillId="7" borderId="4" xfId="0" applyNumberFormat="1" applyFont="1" applyFill="1" applyBorder="1" applyAlignment="1">
      <alignment horizontal="center" vertical="center"/>
    </xf>
    <xf numFmtId="0" fontId="17" fillId="0" borderId="2" xfId="16" applyFont="1" applyFill="1" applyBorder="1" applyAlignment="1">
      <alignment horizontal="center" vertical="center" textRotation="180" wrapText="1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170" fontId="56" fillId="5" borderId="3" xfId="0" applyNumberFormat="1" applyFont="1" applyFill="1" applyBorder="1" applyAlignment="1">
      <alignment vertical="center"/>
    </xf>
    <xf numFmtId="170" fontId="56" fillId="7" borderId="4" xfId="0" applyNumberFormat="1" applyFont="1" applyFill="1" applyBorder="1" applyAlignment="1">
      <alignment vertical="center"/>
    </xf>
    <xf numFmtId="170" fontId="57" fillId="5" borderId="3" xfId="0" applyNumberFormat="1" applyFont="1" applyFill="1" applyBorder="1" applyAlignment="1">
      <alignment vertical="center"/>
    </xf>
    <xf numFmtId="0" fontId="35" fillId="4" borderId="22" xfId="16" applyFont="1" applyFill="1" applyBorder="1" applyAlignment="1">
      <alignment horizontal="center" vertical="top" wrapText="1"/>
    </xf>
    <xf numFmtId="170" fontId="57" fillId="7" borderId="4" xfId="0" applyNumberFormat="1" applyFont="1" applyFill="1" applyBorder="1" applyAlignment="1">
      <alignment vertical="center"/>
    </xf>
    <xf numFmtId="0" fontId="35" fillId="4" borderId="43" xfId="16" applyFont="1" applyFill="1" applyBorder="1" applyAlignment="1">
      <alignment horizontal="center" vertical="top" wrapText="1"/>
    </xf>
    <xf numFmtId="170" fontId="56" fillId="5" borderId="5" xfId="0" applyNumberFormat="1" applyFont="1" applyFill="1" applyBorder="1" applyAlignment="1">
      <alignment vertical="center"/>
    </xf>
    <xf numFmtId="178" fontId="56" fillId="5" borderId="3" xfId="0" applyNumberFormat="1" applyFont="1" applyFill="1" applyBorder="1" applyAlignment="1">
      <alignment vertical="center"/>
    </xf>
    <xf numFmtId="179" fontId="56" fillId="5" borderId="1" xfId="0" applyNumberFormat="1" applyFont="1" applyFill="1" applyBorder="1" applyAlignment="1">
      <alignment vertical="center"/>
    </xf>
    <xf numFmtId="178" fontId="56" fillId="5" borderId="1" xfId="0" applyNumberFormat="1" applyFont="1" applyFill="1" applyBorder="1" applyAlignment="1">
      <alignment vertical="center"/>
    </xf>
    <xf numFmtId="4" fontId="17" fillId="0" borderId="1" xfId="19" applyNumberFormat="1" applyFont="1" applyFill="1" applyBorder="1" applyAlignment="1">
      <alignment horizontal="center" vertical="center" wrapText="1"/>
    </xf>
    <xf numFmtId="0" fontId="13" fillId="7" borderId="1" xfId="19" applyFont="1" applyFill="1" applyBorder="1" applyAlignment="1">
      <alignment horizontal="left" vertical="center" wrapText="1"/>
    </xf>
    <xf numFmtId="168" fontId="13" fillId="7" borderId="1" xfId="19" applyNumberFormat="1" applyFont="1" applyFill="1" applyBorder="1" applyAlignment="1">
      <alignment horizontal="left" vertical="center" wrapText="1"/>
    </xf>
    <xf numFmtId="168" fontId="13" fillId="7" borderId="1" xfId="19" applyNumberFormat="1" applyFont="1" applyFill="1" applyBorder="1" applyAlignment="1">
      <alignment vertical="center" wrapText="1"/>
    </xf>
    <xf numFmtId="37" fontId="52" fillId="0" borderId="1" xfId="9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8" fillId="0" borderId="41" xfId="21" applyNumberFormat="1" applyFont="1" applyBorder="1" applyAlignment="1">
      <alignment vertical="center"/>
    </xf>
    <xf numFmtId="39" fontId="40" fillId="4" borderId="3" xfId="9" applyNumberFormat="1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37" fontId="40" fillId="4" borderId="24" xfId="9" applyNumberFormat="1" applyFont="1" applyFill="1" applyBorder="1" applyAlignment="1">
      <alignment horizontal="center" vertical="center"/>
    </xf>
    <xf numFmtId="174" fontId="53" fillId="4" borderId="24" xfId="3" applyNumberFormat="1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justify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center"/>
    </xf>
    <xf numFmtId="0" fontId="29" fillId="0" borderId="29" xfId="0" applyFont="1" applyFill="1" applyBorder="1" applyAlignment="1">
      <alignment horizontal="justify" vertical="center" wrapText="1"/>
    </xf>
    <xf numFmtId="37" fontId="52" fillId="4" borderId="5" xfId="9" applyNumberFormat="1" applyFont="1" applyFill="1" applyBorder="1" applyAlignment="1">
      <alignment horizontal="center" vertical="center"/>
    </xf>
    <xf numFmtId="9" fontId="4" fillId="0" borderId="1" xfId="21" applyFont="1" applyFill="1" applyBorder="1" applyAlignment="1">
      <alignment horizontal="center" vertical="center" wrapText="1"/>
    </xf>
    <xf numFmtId="2" fontId="4" fillId="0" borderId="1" xfId="21" applyNumberFormat="1" applyFont="1" applyFill="1" applyBorder="1" applyAlignment="1">
      <alignment horizontal="center" vertical="center" wrapText="1"/>
    </xf>
    <xf numFmtId="41" fontId="0" fillId="0" borderId="1" xfId="0" applyNumberFormat="1" applyBorder="1"/>
    <xf numFmtId="3" fontId="0" fillId="0" borderId="5" xfId="0" applyNumberFormat="1" applyFont="1" applyBorder="1" applyAlignment="1">
      <alignment horizontal="center" vertical="center"/>
    </xf>
    <xf numFmtId="37" fontId="52" fillId="0" borderId="5" xfId="9" applyNumberFormat="1" applyFont="1" applyFill="1" applyBorder="1" applyAlignment="1">
      <alignment horizontal="center" vertical="center"/>
    </xf>
    <xf numFmtId="41" fontId="28" fillId="0" borderId="5" xfId="13" applyNumberFormat="1" applyFont="1" applyBorder="1" applyAlignment="1">
      <alignment horizontal="center" vertical="center"/>
    </xf>
    <xf numFmtId="180" fontId="52" fillId="4" borderId="2" xfId="9" applyNumberFormat="1" applyFont="1" applyFill="1" applyBorder="1" applyAlignment="1">
      <alignment horizontal="center" vertical="center"/>
    </xf>
    <xf numFmtId="37" fontId="52" fillId="4" borderId="2" xfId="9" applyNumberFormat="1" applyFont="1" applyFill="1" applyBorder="1" applyAlignment="1">
      <alignment horizontal="center" vertical="center" wrapText="1"/>
    </xf>
    <xf numFmtId="41" fontId="0" fillId="0" borderId="2" xfId="0" applyNumberFormat="1" applyFont="1" applyBorder="1" applyAlignment="1">
      <alignment horizontal="center" vertical="center" wrapText="1"/>
    </xf>
    <xf numFmtId="39" fontId="52" fillId="4" borderId="3" xfId="9" applyNumberFormat="1" applyFont="1" applyFill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 wrapText="1"/>
    </xf>
    <xf numFmtId="41" fontId="0" fillId="0" borderId="0" xfId="0" applyNumberFormat="1" applyFill="1" applyAlignment="1">
      <alignment horizontal="center" vertical="center" wrapText="1"/>
    </xf>
    <xf numFmtId="41" fontId="0" fillId="0" borderId="2" xfId="13" applyNumberFormat="1" applyFont="1" applyBorder="1" applyAlignment="1">
      <alignment horizontal="center" vertical="center" wrapText="1"/>
    </xf>
    <xf numFmtId="37" fontId="40" fillId="4" borderId="2" xfId="9" applyNumberFormat="1" applyFont="1" applyFill="1" applyBorder="1" applyAlignment="1">
      <alignment horizontal="center" vertical="center" wrapText="1"/>
    </xf>
    <xf numFmtId="9" fontId="0" fillId="0" borderId="1" xfId="21" applyFont="1" applyBorder="1" applyAlignment="1">
      <alignment horizontal="center" vertical="center"/>
    </xf>
    <xf numFmtId="9" fontId="0" fillId="0" borderId="3" xfId="21" applyNumberFormat="1" applyFont="1" applyBorder="1" applyAlignment="1">
      <alignment horizontal="center" vertical="center"/>
    </xf>
    <xf numFmtId="9" fontId="0" fillId="0" borderId="1" xfId="21" applyNumberFormat="1" applyFont="1" applyBorder="1" applyAlignment="1">
      <alignment horizontal="center" vertical="center"/>
    </xf>
    <xf numFmtId="0" fontId="11" fillId="0" borderId="31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right" vertical="center"/>
    </xf>
    <xf numFmtId="0" fontId="42" fillId="0" borderId="2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7" borderId="52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justify" vertical="center" wrapText="1"/>
    </xf>
    <xf numFmtId="0" fontId="29" fillId="4" borderId="1" xfId="0" applyFont="1" applyFill="1" applyBorder="1" applyAlignment="1">
      <alignment horizontal="justify" vertical="center"/>
    </xf>
    <xf numFmtId="0" fontId="29" fillId="4" borderId="4" xfId="0" applyFont="1" applyFill="1" applyBorder="1" applyAlignment="1">
      <alignment horizontal="justify" vertical="center"/>
    </xf>
    <xf numFmtId="0" fontId="0" fillId="0" borderId="4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justify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justify" vertical="center" wrapText="1"/>
    </xf>
    <xf numFmtId="0" fontId="29" fillId="0" borderId="1" xfId="0" applyFont="1" applyFill="1" applyBorder="1" applyAlignment="1">
      <alignment horizontal="justify" vertical="center"/>
    </xf>
    <xf numFmtId="0" fontId="29" fillId="0" borderId="4" xfId="0" applyFont="1" applyFill="1" applyBorder="1" applyAlignment="1">
      <alignment horizontal="justify" vertical="center"/>
    </xf>
    <xf numFmtId="0" fontId="29" fillId="0" borderId="11" xfId="0" applyFont="1" applyFill="1" applyBorder="1" applyAlignment="1">
      <alignment horizontal="justify" vertical="center" wrapText="1"/>
    </xf>
    <xf numFmtId="0" fontId="29" fillId="0" borderId="12" xfId="0" applyFont="1" applyFill="1" applyBorder="1" applyAlignment="1">
      <alignment horizontal="justify" vertical="center" wrapText="1"/>
    </xf>
    <xf numFmtId="0" fontId="29" fillId="0" borderId="13" xfId="0" applyFont="1" applyFill="1" applyBorder="1" applyAlignment="1">
      <alignment horizontal="justify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7" borderId="28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3" fillId="7" borderId="30" xfId="0" applyFont="1" applyFill="1" applyBorder="1" applyAlignment="1" applyProtection="1">
      <alignment horizontal="center" vertical="center" wrapText="1"/>
      <protection locked="0"/>
    </xf>
    <xf numFmtId="0" fontId="3" fillId="7" borderId="31" xfId="0" applyFont="1" applyFill="1" applyBorder="1" applyAlignment="1" applyProtection="1">
      <alignment horizontal="center" vertical="center" wrapText="1"/>
      <protection locked="0"/>
    </xf>
    <xf numFmtId="0" fontId="3" fillId="7" borderId="37" xfId="0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justify" vertical="center"/>
    </xf>
    <xf numFmtId="0" fontId="29" fillId="0" borderId="2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17" xfId="16" applyFont="1" applyFill="1" applyBorder="1" applyAlignment="1">
      <alignment horizontal="center" vertical="center" wrapText="1"/>
    </xf>
    <xf numFmtId="0" fontId="21" fillId="0" borderId="18" xfId="16" applyFont="1" applyFill="1" applyBorder="1" applyAlignment="1">
      <alignment horizontal="center" vertical="center" wrapText="1"/>
    </xf>
    <xf numFmtId="0" fontId="21" fillId="0" borderId="19" xfId="16" applyFont="1" applyFill="1" applyBorder="1" applyAlignment="1">
      <alignment horizontal="center" vertical="center" wrapText="1"/>
    </xf>
    <xf numFmtId="0" fontId="21" fillId="0" borderId="21" xfId="16" applyFont="1" applyFill="1" applyBorder="1" applyAlignment="1">
      <alignment horizontal="center" vertical="center" wrapText="1"/>
    </xf>
    <xf numFmtId="0" fontId="21" fillId="0" borderId="3" xfId="16" applyFont="1" applyFill="1" applyBorder="1" applyAlignment="1">
      <alignment horizontal="center" vertical="center" wrapText="1"/>
    </xf>
    <xf numFmtId="0" fontId="21" fillId="0" borderId="1" xfId="16" applyFont="1" applyFill="1" applyBorder="1" applyAlignment="1">
      <alignment horizontal="center" vertical="center" wrapText="1"/>
    </xf>
    <xf numFmtId="0" fontId="21" fillId="0" borderId="4" xfId="16" applyFont="1" applyFill="1" applyBorder="1" applyAlignment="1">
      <alignment horizontal="center" vertical="center" wrapText="1"/>
    </xf>
    <xf numFmtId="0" fontId="21" fillId="0" borderId="2" xfId="16" applyFont="1" applyFill="1" applyBorder="1" applyAlignment="1">
      <alignment horizontal="center" vertical="center" wrapText="1"/>
    </xf>
    <xf numFmtId="0" fontId="21" fillId="0" borderId="3" xfId="16" applyFont="1" applyFill="1" applyBorder="1" applyAlignment="1">
      <alignment horizontal="justify" vertical="center" wrapText="1"/>
    </xf>
    <xf numFmtId="0" fontId="21" fillId="0" borderId="1" xfId="16" applyFont="1" applyFill="1" applyBorder="1" applyAlignment="1">
      <alignment horizontal="justify" vertical="center" wrapText="1"/>
    </xf>
    <xf numFmtId="0" fontId="21" fillId="0" borderId="4" xfId="16" applyFont="1" applyFill="1" applyBorder="1" applyAlignment="1">
      <alignment horizontal="justify" vertical="center" wrapText="1"/>
    </xf>
    <xf numFmtId="0" fontId="2" fillId="6" borderId="3" xfId="16" applyFont="1" applyFill="1" applyBorder="1" applyAlignment="1">
      <alignment horizontal="center" vertical="center" wrapText="1"/>
    </xf>
    <xf numFmtId="0" fontId="4" fillId="0" borderId="17" xfId="16" applyBorder="1"/>
    <xf numFmtId="0" fontId="4" fillId="0" borderId="3" xfId="16" applyBorder="1"/>
    <xf numFmtId="0" fontId="4" fillId="0" borderId="18" xfId="16" applyBorder="1"/>
    <xf numFmtId="0" fontId="4" fillId="0" borderId="1" xfId="16" applyBorder="1"/>
    <xf numFmtId="0" fontId="4" fillId="0" borderId="19" xfId="16" applyBorder="1"/>
    <xf numFmtId="0" fontId="4" fillId="0" borderId="4" xfId="16" applyBorder="1"/>
    <xf numFmtId="0" fontId="27" fillId="6" borderId="3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13" xfId="0" applyFont="1" applyFill="1" applyBorder="1" applyAlignment="1">
      <alignment horizontal="center" vertical="center" wrapText="1"/>
    </xf>
    <xf numFmtId="0" fontId="2" fillId="6" borderId="11" xfId="16" applyFont="1" applyFill="1" applyBorder="1" applyAlignment="1">
      <alignment horizontal="center" vertical="center" wrapText="1"/>
    </xf>
    <xf numFmtId="0" fontId="2" fillId="6" borderId="20" xfId="16" applyFont="1" applyFill="1" applyBorder="1" applyAlignment="1">
      <alignment horizontal="center" vertical="center" wrapText="1"/>
    </xf>
    <xf numFmtId="0" fontId="2" fillId="0" borderId="41" xfId="16" applyFont="1" applyFill="1" applyBorder="1" applyAlignment="1">
      <alignment horizontal="center" vertical="center" wrapText="1"/>
    </xf>
    <xf numFmtId="0" fontId="2" fillId="0" borderId="24" xfId="16" applyFont="1" applyFill="1" applyBorder="1" applyAlignment="1">
      <alignment horizontal="center" vertical="center" wrapText="1"/>
    </xf>
    <xf numFmtId="0" fontId="17" fillId="0" borderId="16" xfId="16" applyFont="1" applyFill="1" applyBorder="1" applyAlignment="1">
      <alignment horizontal="center" vertical="center" wrapText="1"/>
    </xf>
    <xf numFmtId="0" fontId="17" fillId="0" borderId="49" xfId="16" applyFont="1" applyFill="1" applyBorder="1" applyAlignment="1">
      <alignment horizontal="center" vertical="center" wrapText="1"/>
    </xf>
    <xf numFmtId="0" fontId="2" fillId="0" borderId="25" xfId="16" applyFont="1" applyFill="1" applyBorder="1" applyAlignment="1">
      <alignment horizontal="center" vertical="center" wrapText="1"/>
    </xf>
    <xf numFmtId="0" fontId="2" fillId="0" borderId="28" xfId="16" applyFont="1" applyFill="1" applyBorder="1" applyAlignment="1">
      <alignment horizontal="center" vertical="center" wrapText="1"/>
    </xf>
    <xf numFmtId="0" fontId="2" fillId="0" borderId="3" xfId="16" applyFont="1" applyFill="1" applyBorder="1" applyAlignment="1">
      <alignment horizontal="center" vertical="center" wrapText="1"/>
    </xf>
    <xf numFmtId="0" fontId="2" fillId="0" borderId="2" xfId="16" applyFont="1" applyFill="1" applyBorder="1" applyAlignment="1">
      <alignment horizontal="center" vertical="center" wrapText="1"/>
    </xf>
    <xf numFmtId="17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1" xfId="16" applyFont="1" applyFill="1" applyBorder="1" applyAlignment="1">
      <alignment horizontal="justify" vertical="top" wrapText="1"/>
    </xf>
    <xf numFmtId="0" fontId="13" fillId="4" borderId="12" xfId="16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35" fillId="4" borderId="12" xfId="16" applyFont="1" applyFill="1" applyBorder="1" applyAlignment="1">
      <alignment horizontal="justify" vertical="top" wrapText="1"/>
    </xf>
    <xf numFmtId="0" fontId="35" fillId="4" borderId="13" xfId="16" applyFont="1" applyFill="1" applyBorder="1" applyAlignment="1">
      <alignment horizontal="justify" vertical="top" wrapText="1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2" fillId="6" borderId="15" xfId="16" applyFont="1" applyFill="1" applyBorder="1" applyAlignment="1">
      <alignment horizontal="center" vertical="center" wrapText="1"/>
    </xf>
    <xf numFmtId="0" fontId="2" fillId="6" borderId="42" xfId="16" applyFont="1" applyFill="1" applyBorder="1" applyAlignment="1">
      <alignment horizontal="center" vertical="center" wrapText="1"/>
    </xf>
    <xf numFmtId="170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2" xfId="16" applyFont="1" applyFill="1" applyBorder="1" applyAlignment="1">
      <alignment horizontal="justify" vertical="center" wrapText="1"/>
    </xf>
    <xf numFmtId="0" fontId="35" fillId="4" borderId="13" xfId="16" applyFont="1" applyFill="1" applyBorder="1" applyAlignment="1">
      <alignment horizontal="justify" vertical="top"/>
    </xf>
    <xf numFmtId="0" fontId="21" fillId="0" borderId="58" xfId="16" applyFont="1" applyFill="1" applyBorder="1" applyAlignment="1">
      <alignment horizontal="center" vertical="center" wrapText="1"/>
    </xf>
    <xf numFmtId="0" fontId="21" fillId="0" borderId="5" xfId="16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horizontal="justify" vertical="center" wrapText="1"/>
    </xf>
    <xf numFmtId="0" fontId="21" fillId="9" borderId="4" xfId="0" applyFont="1" applyFill="1" applyBorder="1" applyAlignment="1">
      <alignment horizontal="justify" vertical="center" wrapText="1"/>
    </xf>
    <xf numFmtId="0" fontId="35" fillId="4" borderId="57" xfId="16" applyFont="1" applyFill="1" applyBorder="1" applyAlignment="1">
      <alignment horizontal="justify" vertical="top" wrapText="1"/>
    </xf>
    <xf numFmtId="0" fontId="35" fillId="4" borderId="12" xfId="16" applyFont="1" applyFill="1" applyBorder="1" applyAlignment="1">
      <alignment horizontal="justify" vertical="top"/>
    </xf>
    <xf numFmtId="170" fontId="18" fillId="0" borderId="41" xfId="0" applyNumberFormat="1" applyFont="1" applyFill="1" applyBorder="1" applyAlignment="1" applyProtection="1">
      <alignment horizontal="center" vertical="center" wrapText="1"/>
      <protection locked="0"/>
    </xf>
    <xf numFmtId="170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1" xfId="16" applyFont="1" applyFill="1" applyBorder="1" applyAlignment="1">
      <alignment horizontal="center" vertical="center" wrapText="1"/>
    </xf>
    <xf numFmtId="0" fontId="21" fillId="0" borderId="14" xfId="16" applyFont="1" applyFill="1" applyBorder="1" applyAlignment="1">
      <alignment horizontal="center" vertical="center" wrapText="1"/>
    </xf>
    <xf numFmtId="0" fontId="21" fillId="0" borderId="15" xfId="16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4" xfId="0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35" fillId="4" borderId="11" xfId="16" applyFont="1" applyFill="1" applyBorder="1" applyAlignment="1">
      <alignment horizontal="center" vertical="top" wrapText="1"/>
    </xf>
    <xf numFmtId="0" fontId="35" fillId="4" borderId="12" xfId="16" applyFont="1" applyFill="1" applyBorder="1" applyAlignment="1">
      <alignment horizontal="center" vertical="top" wrapText="1"/>
    </xf>
    <xf numFmtId="0" fontId="35" fillId="4" borderId="13" xfId="16" applyFont="1" applyFill="1" applyBorder="1" applyAlignment="1">
      <alignment horizontal="center" vertical="top" wrapText="1"/>
    </xf>
    <xf numFmtId="0" fontId="35" fillId="4" borderId="11" xfId="16" applyFont="1" applyFill="1" applyBorder="1" applyAlignment="1">
      <alignment horizontal="justify" vertical="top" wrapText="1"/>
    </xf>
    <xf numFmtId="0" fontId="35" fillId="4" borderId="20" xfId="16" applyFont="1" applyFill="1" applyBorder="1" applyAlignment="1">
      <alignment horizontal="justify" vertical="top"/>
    </xf>
    <xf numFmtId="170" fontId="56" fillId="12" borderId="3" xfId="0" applyNumberFormat="1" applyFont="1" applyFill="1" applyBorder="1" applyAlignment="1">
      <alignment horizontal="center" vertical="center"/>
    </xf>
    <xf numFmtId="0" fontId="56" fillId="12" borderId="1" xfId="0" applyFont="1" applyFill="1" applyBorder="1" applyAlignment="1">
      <alignment horizontal="center" vertical="center"/>
    </xf>
    <xf numFmtId="0" fontId="56" fillId="12" borderId="4" xfId="0" applyFont="1" applyFill="1" applyBorder="1" applyAlignment="1">
      <alignment horizontal="center" vertical="center"/>
    </xf>
    <xf numFmtId="0" fontId="57" fillId="0" borderId="4" xfId="0" applyFont="1" applyFill="1" applyBorder="1" applyAlignment="1">
      <alignment horizontal="left" vertical="center" wrapText="1"/>
    </xf>
    <xf numFmtId="0" fontId="57" fillId="0" borderId="4" xfId="0" applyFont="1" applyFill="1" applyBorder="1" applyAlignment="1">
      <alignment horizontal="center" vertical="center"/>
    </xf>
    <xf numFmtId="170" fontId="56" fillId="0" borderId="3" xfId="21" applyNumberFormat="1" applyFont="1" applyBorder="1" applyAlignment="1">
      <alignment horizontal="center" vertical="center"/>
    </xf>
    <xf numFmtId="170" fontId="56" fillId="0" borderId="4" xfId="21" applyNumberFormat="1" applyFont="1" applyBorder="1" applyAlignment="1">
      <alignment horizontal="center" vertical="center"/>
    </xf>
    <xf numFmtId="0" fontId="57" fillId="0" borderId="61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42" xfId="0" applyFont="1" applyFill="1" applyBorder="1" applyAlignment="1">
      <alignment horizontal="center" vertical="center" wrapText="1"/>
    </xf>
    <xf numFmtId="170" fontId="56" fillId="12" borderId="41" xfId="0" applyNumberFormat="1" applyFont="1" applyFill="1" applyBorder="1" applyAlignment="1">
      <alignment horizontal="center" vertical="center"/>
    </xf>
    <xf numFmtId="0" fontId="56" fillId="12" borderId="24" xfId="0" applyFont="1" applyFill="1" applyBorder="1" applyAlignment="1">
      <alignment horizontal="center" vertical="center"/>
    </xf>
    <xf numFmtId="0" fontId="56" fillId="12" borderId="42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vertical="center" wrapText="1"/>
    </xf>
    <xf numFmtId="0" fontId="57" fillId="0" borderId="4" xfId="0" applyFont="1" applyFill="1" applyBorder="1" applyAlignment="1">
      <alignment vertical="center" wrapText="1"/>
    </xf>
    <xf numFmtId="0" fontId="57" fillId="9" borderId="1" xfId="0" applyFont="1" applyFill="1" applyBorder="1" applyAlignment="1">
      <alignment horizontal="left" vertical="center" wrapText="1"/>
    </xf>
    <xf numFmtId="0" fontId="57" fillId="9" borderId="4" xfId="0" applyFont="1" applyFill="1" applyBorder="1" applyAlignment="1">
      <alignment horizontal="left" vertical="center" wrapText="1"/>
    </xf>
    <xf numFmtId="0" fontId="57" fillId="0" borderId="1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17" xfId="0" applyFont="1" applyBorder="1" applyAlignment="1">
      <alignment horizontal="left" vertical="center" wrapText="1"/>
    </xf>
    <xf numFmtId="0" fontId="57" fillId="0" borderId="18" xfId="0" applyFont="1" applyBorder="1" applyAlignment="1">
      <alignment horizontal="left" vertical="center" wrapText="1"/>
    </xf>
    <xf numFmtId="0" fontId="57" fillId="0" borderId="19" xfId="0" applyFont="1" applyBorder="1" applyAlignment="1">
      <alignment horizontal="left" vertical="center" wrapText="1"/>
    </xf>
    <xf numFmtId="0" fontId="57" fillId="0" borderId="3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4" xfId="0" applyFont="1" applyBorder="1" applyAlignment="1">
      <alignment horizontal="left" vertical="center" wrapText="1"/>
    </xf>
    <xf numFmtId="0" fontId="57" fillId="9" borderId="3" xfId="0" applyFont="1" applyFill="1" applyBorder="1" applyAlignment="1">
      <alignment horizontal="left" vertical="center" wrapText="1"/>
    </xf>
    <xf numFmtId="0" fontId="57" fillId="0" borderId="3" xfId="0" applyFont="1" applyBorder="1" applyAlignment="1">
      <alignment horizontal="center" vertical="center"/>
    </xf>
    <xf numFmtId="1" fontId="54" fillId="4" borderId="20" xfId="0" applyNumberFormat="1" applyFont="1" applyFill="1" applyBorder="1" applyAlignment="1">
      <alignment horizontal="center" vertical="center" wrapText="1"/>
    </xf>
    <xf numFmtId="1" fontId="54" fillId="4" borderId="23" xfId="0" applyNumberFormat="1" applyFont="1" applyFill="1" applyBorder="1" applyAlignment="1">
      <alignment horizontal="center" vertical="center" wrapText="1"/>
    </xf>
    <xf numFmtId="0" fontId="54" fillId="4" borderId="5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1" fontId="54" fillId="4" borderId="1" xfId="0" applyNumberFormat="1" applyFont="1" applyFill="1" applyBorder="1" applyAlignment="1">
      <alignment horizontal="center" vertical="center" wrapText="1"/>
    </xf>
    <xf numFmtId="1" fontId="54" fillId="4" borderId="2" xfId="0" applyNumberFormat="1" applyFont="1" applyFill="1" applyBorder="1" applyAlignment="1">
      <alignment horizontal="center" vertical="center" wrapText="1"/>
    </xf>
    <xf numFmtId="174" fontId="43" fillId="0" borderId="1" xfId="4" applyNumberFormat="1" applyFont="1" applyFill="1" applyBorder="1" applyAlignment="1">
      <alignment horizontal="center" vertical="center" wrapText="1"/>
    </xf>
    <xf numFmtId="0" fontId="54" fillId="4" borderId="2" xfId="0" applyFont="1" applyFill="1" applyBorder="1" applyAlignment="1">
      <alignment horizontal="center" vertical="center" wrapText="1"/>
    </xf>
    <xf numFmtId="0" fontId="54" fillId="4" borderId="4" xfId="0" applyFont="1" applyFill="1" applyBorder="1" applyAlignment="1">
      <alignment horizontal="center" vertical="center" wrapText="1"/>
    </xf>
    <xf numFmtId="0" fontId="54" fillId="4" borderId="3" xfId="0" applyFont="1" applyFill="1" applyBorder="1" applyAlignment="1">
      <alignment horizontal="center" vertical="center" wrapText="1"/>
    </xf>
    <xf numFmtId="0" fontId="12" fillId="0" borderId="0" xfId="19" applyFont="1" applyAlignment="1">
      <alignment horizontal="right"/>
    </xf>
    <xf numFmtId="0" fontId="4" fillId="0" borderId="25" xfId="19" applyBorder="1" applyAlignment="1">
      <alignment horizontal="center"/>
    </xf>
    <xf numFmtId="0" fontId="4" fillId="0" borderId="26" xfId="19" applyBorder="1" applyAlignment="1">
      <alignment horizontal="center"/>
    </xf>
    <xf numFmtId="0" fontId="4" fillId="0" borderId="27" xfId="19" applyBorder="1" applyAlignment="1">
      <alignment horizontal="center"/>
    </xf>
    <xf numFmtId="0" fontId="4" fillId="0" borderId="28" xfId="19" applyBorder="1" applyAlignment="1">
      <alignment horizontal="center"/>
    </xf>
    <xf numFmtId="0" fontId="4" fillId="0" borderId="0" xfId="19" applyBorder="1" applyAlignment="1">
      <alignment horizontal="center"/>
    </xf>
    <xf numFmtId="0" fontId="4" fillId="0" borderId="10" xfId="19" applyBorder="1" applyAlignment="1">
      <alignment horizontal="center"/>
    </xf>
    <xf numFmtId="0" fontId="39" fillId="7" borderId="16" xfId="19" applyFont="1" applyFill="1" applyBorder="1" applyAlignment="1">
      <alignment horizontal="center" vertical="center" wrapText="1"/>
    </xf>
    <xf numFmtId="0" fontId="39" fillId="7" borderId="34" xfId="19" applyFont="1" applyFill="1" applyBorder="1" applyAlignment="1">
      <alignment horizontal="center" vertical="center" wrapText="1"/>
    </xf>
    <xf numFmtId="0" fontId="39" fillId="7" borderId="35" xfId="19" applyFont="1" applyFill="1" applyBorder="1" applyAlignment="1">
      <alignment horizontal="center" vertical="center" wrapText="1"/>
    </xf>
    <xf numFmtId="0" fontId="39" fillId="7" borderId="8" xfId="19" applyFont="1" applyFill="1" applyBorder="1" applyAlignment="1">
      <alignment horizontal="center" vertical="center" wrapText="1"/>
    </xf>
    <xf numFmtId="0" fontId="39" fillId="7" borderId="6" xfId="19" applyFont="1" applyFill="1" applyBorder="1" applyAlignment="1">
      <alignment horizontal="center" vertical="center" wrapText="1"/>
    </xf>
    <xf numFmtId="0" fontId="39" fillId="7" borderId="36" xfId="19" applyFont="1" applyFill="1" applyBorder="1" applyAlignment="1">
      <alignment horizontal="center" vertical="center" wrapText="1"/>
    </xf>
    <xf numFmtId="0" fontId="17" fillId="7" borderId="39" xfId="19" applyFont="1" applyFill="1" applyBorder="1" applyAlignment="1">
      <alignment horizontal="center" vertical="center" wrapText="1"/>
    </xf>
    <xf numFmtId="0" fontId="17" fillId="7" borderId="40" xfId="19" applyFont="1" applyFill="1" applyBorder="1" applyAlignment="1">
      <alignment horizontal="center" vertical="center" wrapText="1"/>
    </xf>
    <xf numFmtId="0" fontId="17" fillId="7" borderId="25" xfId="19" applyFont="1" applyFill="1" applyBorder="1" applyAlignment="1">
      <alignment horizontal="center" vertical="center" wrapText="1"/>
    </xf>
    <xf numFmtId="0" fontId="17" fillId="7" borderId="28" xfId="19" applyFont="1" applyFill="1" applyBorder="1" applyAlignment="1">
      <alignment horizontal="center" vertical="center" wrapText="1"/>
    </xf>
    <xf numFmtId="0" fontId="17" fillId="7" borderId="47" xfId="19" applyFont="1" applyFill="1" applyBorder="1" applyAlignment="1">
      <alignment horizontal="center" vertical="center" wrapText="1"/>
    </xf>
    <xf numFmtId="0" fontId="17" fillId="7" borderId="48" xfId="19" applyFont="1" applyFill="1" applyBorder="1" applyAlignment="1">
      <alignment horizontal="center" vertical="center" wrapText="1"/>
    </xf>
    <xf numFmtId="0" fontId="17" fillId="7" borderId="26" xfId="19" applyFont="1" applyFill="1" applyBorder="1" applyAlignment="1">
      <alignment horizontal="center" vertical="center" wrapText="1"/>
    </xf>
    <xf numFmtId="0" fontId="17" fillId="7" borderId="3" xfId="19" applyFont="1" applyFill="1" applyBorder="1" applyAlignment="1">
      <alignment horizontal="center" vertical="center" wrapText="1"/>
    </xf>
    <xf numFmtId="0" fontId="17" fillId="7" borderId="2" xfId="19" applyFont="1" applyFill="1" applyBorder="1" applyAlignment="1">
      <alignment horizontal="center" vertical="center" wrapText="1"/>
    </xf>
    <xf numFmtId="0" fontId="26" fillId="0" borderId="3" xfId="19" applyFont="1" applyFill="1" applyBorder="1" applyAlignment="1">
      <alignment horizontal="center" vertical="center" wrapText="1"/>
    </xf>
    <xf numFmtId="0" fontId="26" fillId="0" borderId="1" xfId="19" applyFont="1" applyFill="1" applyBorder="1" applyAlignment="1">
      <alignment horizontal="center" vertical="center" wrapText="1"/>
    </xf>
    <xf numFmtId="0" fontId="26" fillId="0" borderId="2" xfId="19" applyFont="1" applyFill="1" applyBorder="1" applyAlignment="1">
      <alignment horizontal="center" vertical="center" wrapText="1"/>
    </xf>
    <xf numFmtId="3" fontId="54" fillId="4" borderId="1" xfId="0" applyNumberFormat="1" applyFont="1" applyFill="1" applyBorder="1" applyAlignment="1">
      <alignment horizontal="center" vertical="center" wrapText="1"/>
    </xf>
    <xf numFmtId="3" fontId="54" fillId="4" borderId="2" xfId="0" applyNumberFormat="1" applyFont="1" applyFill="1" applyBorder="1" applyAlignment="1">
      <alignment horizontal="center" vertical="center" wrapText="1"/>
    </xf>
    <xf numFmtId="0" fontId="26" fillId="0" borderId="17" xfId="19" applyFont="1" applyFill="1" applyBorder="1" applyAlignment="1">
      <alignment horizontal="center" vertical="center" wrapText="1"/>
    </xf>
    <xf numFmtId="0" fontId="26" fillId="0" borderId="18" xfId="19" applyFont="1" applyFill="1" applyBorder="1" applyAlignment="1">
      <alignment horizontal="center" vertical="center" wrapText="1"/>
    </xf>
    <xf numFmtId="0" fontId="26" fillId="0" borderId="19" xfId="19" applyFont="1" applyFill="1" applyBorder="1" applyAlignment="1">
      <alignment horizontal="center" vertical="center" wrapText="1"/>
    </xf>
    <xf numFmtId="0" fontId="26" fillId="0" borderId="4" xfId="19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54" fillId="4" borderId="11" xfId="0" applyFont="1" applyFill="1" applyBorder="1" applyAlignment="1">
      <alignment horizontal="center" vertical="center" wrapText="1"/>
    </xf>
    <xf numFmtId="0" fontId="54" fillId="4" borderId="12" xfId="0" applyFont="1" applyFill="1" applyBorder="1" applyAlignment="1">
      <alignment horizontal="center" vertical="center" wrapText="1"/>
    </xf>
    <xf numFmtId="0" fontId="17" fillId="7" borderId="50" xfId="19" applyFont="1" applyFill="1" applyBorder="1" applyAlignment="1">
      <alignment horizontal="center" vertical="center" wrapText="1"/>
    </xf>
    <xf numFmtId="0" fontId="17" fillId="7" borderId="30" xfId="19" applyFont="1" applyFill="1" applyBorder="1" applyAlignment="1">
      <alignment horizontal="center" vertical="center" wrapText="1"/>
    </xf>
    <xf numFmtId="0" fontId="17" fillId="7" borderId="31" xfId="19" applyFont="1" applyFill="1" applyBorder="1" applyAlignment="1">
      <alignment horizontal="center" vertical="center" wrapText="1"/>
    </xf>
    <xf numFmtId="0" fontId="17" fillId="7" borderId="51" xfId="19" applyFont="1" applyFill="1" applyBorder="1" applyAlignment="1">
      <alignment horizontal="center" vertical="center" wrapText="1"/>
    </xf>
    <xf numFmtId="0" fontId="2" fillId="7" borderId="31" xfId="19" applyFont="1" applyFill="1" applyBorder="1" applyAlignment="1">
      <alignment horizontal="right"/>
    </xf>
    <xf numFmtId="0" fontId="2" fillId="7" borderId="51" xfId="19" applyFont="1" applyFill="1" applyBorder="1" applyAlignment="1">
      <alignment horizontal="right"/>
    </xf>
    <xf numFmtId="0" fontId="11" fillId="0" borderId="0" xfId="19" applyFont="1" applyBorder="1" applyAlignment="1">
      <alignment horizontal="center" vertical="center"/>
    </xf>
    <xf numFmtId="0" fontId="40" fillId="7" borderId="8" xfId="19" applyFont="1" applyFill="1" applyBorder="1" applyAlignment="1">
      <alignment horizontal="center" vertical="center" wrapText="1"/>
    </xf>
    <xf numFmtId="0" fontId="40" fillId="7" borderId="7" xfId="19" applyFont="1" applyFill="1" applyBorder="1" applyAlignment="1">
      <alignment horizontal="center" vertical="center" wrapText="1"/>
    </xf>
    <xf numFmtId="0" fontId="40" fillId="7" borderId="38" xfId="19" applyFont="1" applyFill="1" applyBorder="1" applyAlignment="1">
      <alignment horizontal="center" vertical="center" wrapText="1"/>
    </xf>
    <xf numFmtId="0" fontId="40" fillId="7" borderId="45" xfId="19" applyFont="1" applyFill="1" applyBorder="1" applyAlignment="1">
      <alignment horizontal="center" vertical="center" wrapText="1"/>
    </xf>
    <xf numFmtId="0" fontId="40" fillId="7" borderId="6" xfId="19" applyFont="1" applyFill="1" applyBorder="1" applyAlignment="1">
      <alignment horizontal="center" vertical="center" wrapText="1"/>
    </xf>
    <xf numFmtId="0" fontId="40" fillId="7" borderId="36" xfId="19" applyFont="1" applyFill="1" applyBorder="1" applyAlignment="1">
      <alignment horizontal="center" vertical="center" wrapText="1"/>
    </xf>
    <xf numFmtId="0" fontId="40" fillId="7" borderId="9" xfId="19" applyFont="1" applyFill="1" applyBorder="1" applyAlignment="1">
      <alignment horizontal="center" vertical="center" wrapText="1"/>
    </xf>
    <xf numFmtId="0" fontId="40" fillId="7" borderId="46" xfId="19" applyFont="1" applyFill="1" applyBorder="1" applyAlignment="1">
      <alignment horizontal="center" vertical="center" wrapText="1"/>
    </xf>
    <xf numFmtId="0" fontId="26" fillId="0" borderId="24" xfId="19" applyFont="1" applyFill="1" applyBorder="1" applyAlignment="1">
      <alignment horizontal="center" vertical="center" wrapText="1"/>
    </xf>
    <xf numFmtId="0" fontId="26" fillId="0" borderId="5" xfId="19" applyFont="1" applyFill="1" applyBorder="1" applyAlignment="1">
      <alignment horizontal="center" vertical="center" wrapText="1"/>
    </xf>
    <xf numFmtId="3" fontId="54" fillId="4" borderId="3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/>
    </xf>
    <xf numFmtId="0" fontId="54" fillId="4" borderId="13" xfId="0" applyFont="1" applyFill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5" xfId="0" applyNumberFormat="1" applyFont="1" applyBorder="1" applyAlignment="1">
      <alignment horizontal="center" vertical="center"/>
    </xf>
    <xf numFmtId="0" fontId="22" fillId="0" borderId="2" xfId="19" applyFont="1" applyFill="1" applyBorder="1" applyAlignment="1">
      <alignment horizontal="center" vertical="center" wrapText="1"/>
    </xf>
    <xf numFmtId="0" fontId="22" fillId="0" borderId="24" xfId="19" applyFont="1" applyFill="1" applyBorder="1" applyAlignment="1">
      <alignment horizontal="center" vertical="center" wrapText="1"/>
    </xf>
    <xf numFmtId="0" fontId="22" fillId="0" borderId="5" xfId="19" applyFont="1" applyFill="1" applyBorder="1" applyAlignment="1">
      <alignment horizontal="center" vertical="center" wrapText="1"/>
    </xf>
    <xf numFmtId="4" fontId="54" fillId="4" borderId="2" xfId="0" applyNumberFormat="1" applyFont="1" applyFill="1" applyBorder="1" applyAlignment="1">
      <alignment horizontal="center" vertical="center" wrapText="1"/>
    </xf>
    <xf numFmtId="0" fontId="54" fillId="4" borderId="24" xfId="0" applyFont="1" applyFill="1" applyBorder="1" applyAlignment="1">
      <alignment horizontal="center" vertical="center" wrapText="1"/>
    </xf>
    <xf numFmtId="1" fontId="54" fillId="4" borderId="24" xfId="0" applyNumberFormat="1" applyFont="1" applyFill="1" applyBorder="1" applyAlignment="1">
      <alignment horizontal="center" vertical="center" wrapText="1"/>
    </xf>
    <xf numFmtId="1" fontId="54" fillId="4" borderId="5" xfId="0" applyNumberFormat="1" applyFont="1" applyFill="1" applyBorder="1" applyAlignment="1">
      <alignment horizontal="center" vertical="center" wrapText="1"/>
    </xf>
    <xf numFmtId="1" fontId="54" fillId="4" borderId="57" xfId="0" applyNumberFormat="1" applyFont="1" applyFill="1" applyBorder="1" applyAlignment="1">
      <alignment horizontal="center" vertical="center" wrapText="1"/>
    </xf>
    <xf numFmtId="0" fontId="26" fillId="0" borderId="58" xfId="19" applyFont="1" applyFill="1" applyBorder="1" applyAlignment="1">
      <alignment horizontal="center" vertical="center" wrapText="1"/>
    </xf>
    <xf numFmtId="0" fontId="26" fillId="0" borderId="21" xfId="19" applyFont="1" applyFill="1" applyBorder="1" applyAlignment="1">
      <alignment horizontal="center" vertical="center" wrapText="1"/>
    </xf>
    <xf numFmtId="0" fontId="26" fillId="0" borderId="14" xfId="19" applyFont="1" applyFill="1" applyBorder="1" applyAlignment="1">
      <alignment horizontal="center" vertical="center" wrapText="1"/>
    </xf>
    <xf numFmtId="0" fontId="22" fillId="0" borderId="1" xfId="19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0" fontId="13" fillId="0" borderId="1" xfId="19" applyFont="1" applyFill="1" applyBorder="1" applyAlignment="1">
      <alignment horizontal="center" vertical="center" wrapText="1"/>
    </xf>
    <xf numFmtId="0" fontId="54" fillId="4" borderId="41" xfId="0" applyFont="1" applyFill="1" applyBorder="1" applyAlignment="1">
      <alignment horizontal="center" vertical="center" wrapText="1"/>
    </xf>
    <xf numFmtId="0" fontId="54" fillId="4" borderId="42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left" vertical="center" wrapText="1"/>
    </xf>
    <xf numFmtId="10" fontId="35" fillId="0" borderId="3" xfId="16" applyNumberFormat="1" applyFont="1" applyFill="1" applyBorder="1" applyAlignment="1">
      <alignment horizontal="center" vertical="center" wrapText="1"/>
    </xf>
    <xf numFmtId="10" fontId="44" fillId="0" borderId="3" xfId="16" applyNumberFormat="1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>
      <alignment horizontal="center" vertical="center"/>
    </xf>
    <xf numFmtId="10" fontId="35" fillId="0" borderId="1" xfId="16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4" xfId="16" applyFont="1" applyFill="1" applyBorder="1" applyAlignment="1">
      <alignment vertical="center"/>
    </xf>
    <xf numFmtId="10" fontId="35" fillId="0" borderId="4" xfId="16" applyNumberFormat="1" applyFont="1" applyFill="1" applyBorder="1" applyAlignment="1">
      <alignment horizontal="center" vertical="center" wrapText="1"/>
    </xf>
    <xf numFmtId="10" fontId="13" fillId="0" borderId="4" xfId="0" applyNumberFormat="1" applyFont="1" applyFill="1" applyBorder="1" applyAlignment="1">
      <alignment horizontal="center" vertical="center"/>
    </xf>
    <xf numFmtId="10" fontId="35" fillId="0" borderId="2" xfId="16" applyNumberFormat="1" applyFont="1" applyFill="1" applyBorder="1" applyAlignment="1">
      <alignment horizontal="center" vertical="center" wrapText="1"/>
    </xf>
    <xf numFmtId="0" fontId="57" fillId="0" borderId="3" xfId="0" applyFont="1" applyFill="1" applyBorder="1"/>
    <xf numFmtId="0" fontId="57" fillId="0" borderId="1" xfId="0" applyFont="1" applyFill="1" applyBorder="1"/>
    <xf numFmtId="10" fontId="21" fillId="0" borderId="4" xfId="0" applyNumberFormat="1" applyFont="1" applyFill="1" applyBorder="1" applyAlignment="1">
      <alignment horizontal="center" vertical="center"/>
    </xf>
    <xf numFmtId="0" fontId="57" fillId="0" borderId="4" xfId="0" applyFont="1" applyFill="1" applyBorder="1"/>
    <xf numFmtId="10" fontId="57" fillId="0" borderId="3" xfId="0" applyNumberFormat="1" applyFont="1" applyFill="1" applyBorder="1" applyAlignment="1">
      <alignment horizontal="center" vertical="center"/>
    </xf>
    <xf numFmtId="10" fontId="57" fillId="0" borderId="4" xfId="0" applyNumberFormat="1" applyFont="1" applyFill="1" applyBorder="1" applyAlignment="1">
      <alignment horizontal="center" vertical="center"/>
    </xf>
    <xf numFmtId="10" fontId="57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10" fontId="21" fillId="0" borderId="5" xfId="16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>
      <alignment vertical="center"/>
    </xf>
    <xf numFmtId="10" fontId="21" fillId="0" borderId="1" xfId="16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center" vertical="center"/>
    </xf>
    <xf numFmtId="170" fontId="21" fillId="0" borderId="4" xfId="0" applyNumberFormat="1" applyFont="1" applyFill="1" applyBorder="1" applyAlignment="1">
      <alignment horizontal="center" vertical="center"/>
    </xf>
    <xf numFmtId="10" fontId="21" fillId="0" borderId="4" xfId="16" applyNumberFormat="1" applyFont="1" applyFill="1" applyBorder="1" applyAlignment="1">
      <alignment horizontal="center" vertical="center" wrapText="1"/>
    </xf>
    <xf numFmtId="4" fontId="26" fillId="4" borderId="3" xfId="19" applyNumberFormat="1" applyFont="1" applyFill="1" applyBorder="1" applyAlignment="1">
      <alignment horizontal="center" vertical="center" wrapText="1"/>
    </xf>
  </cellXfs>
  <cellStyles count="29">
    <cellStyle name="Coma 2" xfId="1"/>
    <cellStyle name="Coma 2 2" xfId="2"/>
    <cellStyle name="Hipervínculo" xfId="25" builtinId="8" hidden="1"/>
    <cellStyle name="Hipervínculo" xfId="27" builtinId="8" hidden="1"/>
    <cellStyle name="Hipervínculo visitado" xfId="26" builtinId="9" hidden="1"/>
    <cellStyle name="Hipervínculo visitado" xfId="28" builtinId="9" hidden="1"/>
    <cellStyle name="Millares" xfId="3" builtinId="3"/>
    <cellStyle name="Millares 2" xfId="4"/>
    <cellStyle name="Millares 2 2" xfId="5"/>
    <cellStyle name="Millares 3" xfId="6"/>
    <cellStyle name="Millares 3 2" xfId="7"/>
    <cellStyle name="Millares 4" xfId="8"/>
    <cellStyle name="Moneda" xfId="9" builtinId="4"/>
    <cellStyle name="Moneda 2" xfId="10"/>
    <cellStyle name="Moneda 2 2" xfId="11"/>
    <cellStyle name="Moneda 2 2 2" xfId="12"/>
    <cellStyle name="Moneda 2 3" xfId="13"/>
    <cellStyle name="Moneda 3" xfId="14"/>
    <cellStyle name="Moneda 4" xfId="15"/>
    <cellStyle name="Normal" xfId="0" builtinId="0"/>
    <cellStyle name="Normal 2" xfId="16"/>
    <cellStyle name="Normal 2 10" xfId="17"/>
    <cellStyle name="Normal 3" xfId="18"/>
    <cellStyle name="Normal 3 2" xfId="19"/>
    <cellStyle name="Normal 4 2" xfId="20"/>
    <cellStyle name="Normal_573_2009_ Actualizado 22_12_2009" xfId="24"/>
    <cellStyle name="Porcentaje" xfId="21" builtinId="5"/>
    <cellStyle name="Porcentual 2" xfId="22"/>
    <cellStyle name="Porcentual 2 2" xfId="23"/>
  </cellStyles>
  <dxfs count="0"/>
  <tableStyles count="0" defaultTableStyle="TableStyleMedium9" defaultPivotStyle="PivotStyleLight16"/>
  <colors>
    <mruColors>
      <color rgb="FF7BB8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1</xdr:row>
      <xdr:rowOff>190500</xdr:rowOff>
    </xdr:from>
    <xdr:to>
      <xdr:col>1</xdr:col>
      <xdr:colOff>1347108</xdr:colOff>
      <xdr:row>4</xdr:row>
      <xdr:rowOff>190499</xdr:rowOff>
    </xdr:to>
    <xdr:pic>
      <xdr:nvPicPr>
        <xdr:cNvPr id="1557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462643"/>
          <a:ext cx="1570264" cy="12110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2</xdr:col>
      <xdr:colOff>523875</xdr:colOff>
      <xdr:row>2</xdr:row>
      <xdr:rowOff>285750</xdr:rowOff>
    </xdr:to>
    <xdr:pic>
      <xdr:nvPicPr>
        <xdr:cNvPr id="996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80975"/>
          <a:ext cx="1866900" cy="981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200025</xdr:rowOff>
    </xdr:from>
    <xdr:to>
      <xdr:col>1</xdr:col>
      <xdr:colOff>323850</xdr:colOff>
      <xdr:row>2</xdr:row>
      <xdr:rowOff>296334</xdr:rowOff>
    </xdr:to>
    <xdr:pic>
      <xdr:nvPicPr>
        <xdr:cNvPr id="1097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00025"/>
          <a:ext cx="1164167" cy="9006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367393</xdr:colOff>
      <xdr:row>1</xdr:row>
      <xdr:rowOff>68036</xdr:rowOff>
    </xdr:from>
    <xdr:to>
      <xdr:col>2</xdr:col>
      <xdr:colOff>1215026</xdr:colOff>
      <xdr:row>2</xdr:row>
      <xdr:rowOff>385173</xdr:rowOff>
    </xdr:to>
    <xdr:pic>
      <xdr:nvPicPr>
        <xdr:cNvPr id="3" name="2 Imagen" descr="http://190.27.245.106/IsolucionSDA/GrafVinetas/logo%202016-2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21822"/>
          <a:ext cx="1839595" cy="779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22.1.31/Documents%20and%20Settings/DIANA.OVIEDO/Escritorio/AJUSTES%20PROCEDIMIENTOS%20JUNIO%203/Procedimiento%2002/Documents%20and%20Settings/Andre/My%20Documents/Downloads/Territorializacion/Formatos%20de%20Territorializacion%20a%2031_12_2009/285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Alexandra/Downloads/Plan%20de%20Acci&#243;n%20Centro%20Modelamiento%20Vs-1%202016%20SRHS%20RHSU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"/>
      <sheetName val="INVERSIÓN"/>
      <sheetName val="ACTIVIDADES"/>
      <sheetName val="TERRITORIALIZACIÓN"/>
    </sheetNames>
    <sheetDataSet>
      <sheetData sheetId="0"/>
      <sheetData sheetId="1">
        <row r="50">
          <cell r="H50">
            <v>0</v>
          </cell>
        </row>
        <row r="52">
          <cell r="H52">
            <v>0</v>
          </cell>
        </row>
        <row r="53">
          <cell r="H5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view="pageBreakPreview" zoomScale="70" zoomScaleNormal="60" zoomScaleSheetLayoutView="70" zoomScalePageLayoutView="60" workbookViewId="0">
      <selection activeCell="H14" sqref="H14"/>
    </sheetView>
  </sheetViews>
  <sheetFormatPr baseColWidth="10" defaultColWidth="10.85546875" defaultRowHeight="15"/>
  <cols>
    <col min="1" max="1" width="8.85546875" style="1" customWidth="1"/>
    <col min="2" max="2" width="20.85546875" style="1" customWidth="1"/>
    <col min="3" max="3" width="8.85546875" style="1" customWidth="1"/>
    <col min="4" max="4" width="27.140625" style="1" customWidth="1"/>
    <col min="5" max="5" width="7.42578125" style="1" customWidth="1"/>
    <col min="6" max="6" width="19.85546875" style="1" customWidth="1"/>
    <col min="7" max="7" width="12.85546875" style="1" customWidth="1"/>
    <col min="8" max="8" width="18.5703125" style="1" customWidth="1"/>
    <col min="9" max="9" width="13.42578125" style="22" bestFit="1" customWidth="1"/>
    <col min="10" max="10" width="12.7109375" style="33" customWidth="1"/>
    <col min="11" max="11" width="12.7109375" style="22" customWidth="1"/>
    <col min="12" max="12" width="19" style="34" bestFit="1" customWidth="1"/>
    <col min="13" max="13" width="12.7109375" style="33" customWidth="1"/>
    <col min="14" max="14" width="14.28515625" style="33" customWidth="1"/>
    <col min="15" max="16" width="12.7109375" style="33" customWidth="1"/>
    <col min="17" max="17" width="12.7109375" style="34" customWidth="1"/>
    <col min="18" max="18" width="9" style="33" bestFit="1" customWidth="1"/>
    <col min="19" max="21" width="12.7109375" style="33" customWidth="1"/>
    <col min="22" max="22" width="12.7109375" style="34" customWidth="1"/>
    <col min="23" max="26" width="12.7109375" style="33" customWidth="1"/>
    <col min="27" max="32" width="12.7109375" style="34" customWidth="1"/>
    <col min="33" max="33" width="12.85546875" style="1" customWidth="1"/>
    <col min="34" max="34" width="16.42578125" style="1" customWidth="1"/>
    <col min="35" max="35" width="12.85546875" style="1" customWidth="1"/>
    <col min="36" max="36" width="14.28515625" style="1" customWidth="1"/>
    <col min="37" max="37" width="13.140625" style="1" customWidth="1"/>
    <col min="38" max="38" width="12.28515625" style="1" customWidth="1"/>
    <col min="39" max="39" width="49.42578125" style="1" customWidth="1"/>
    <col min="40" max="40" width="18.42578125" style="1" customWidth="1"/>
    <col min="41" max="41" width="21.42578125" style="1" customWidth="1"/>
    <col min="42" max="42" width="19.140625" style="1" customWidth="1"/>
    <col min="43" max="43" width="16.7109375" style="1" customWidth="1"/>
    <col min="44" max="44" width="10.85546875" style="1"/>
    <col min="45" max="45" width="56.42578125" style="1" customWidth="1"/>
    <col min="46" max="16384" width="10.85546875" style="1"/>
  </cols>
  <sheetData>
    <row r="1" spans="1:43" ht="21" customHeight="1" thickBot="1">
      <c r="A1" s="4"/>
      <c r="B1" s="4"/>
      <c r="C1" s="4"/>
      <c r="D1" s="4"/>
      <c r="E1" s="4"/>
      <c r="F1" s="4"/>
      <c r="G1" s="4"/>
      <c r="H1" s="4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38.25" customHeight="1">
      <c r="A2" s="357"/>
      <c r="B2" s="358"/>
      <c r="C2" s="358"/>
      <c r="D2" s="358"/>
      <c r="E2" s="358"/>
      <c r="F2" s="359"/>
      <c r="G2" s="365" t="s">
        <v>0</v>
      </c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6"/>
    </row>
    <row r="3" spans="1:43" ht="28.5" customHeight="1">
      <c r="A3" s="360"/>
      <c r="B3" s="361"/>
      <c r="C3" s="361"/>
      <c r="D3" s="361"/>
      <c r="E3" s="361"/>
      <c r="F3" s="362"/>
      <c r="G3" s="367" t="s">
        <v>137</v>
      </c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8"/>
    </row>
    <row r="4" spans="1:43" ht="27.75" customHeight="1">
      <c r="A4" s="360"/>
      <c r="B4" s="361"/>
      <c r="C4" s="361"/>
      <c r="D4" s="361"/>
      <c r="E4" s="361"/>
      <c r="F4" s="362"/>
      <c r="G4" s="367" t="s">
        <v>1</v>
      </c>
      <c r="H4" s="367"/>
      <c r="I4" s="367"/>
      <c r="J4" s="367"/>
      <c r="K4" s="367"/>
      <c r="L4" s="367"/>
      <c r="M4" s="367"/>
      <c r="N4" s="367"/>
      <c r="O4" s="367"/>
      <c r="P4" s="367" t="s">
        <v>286</v>
      </c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8"/>
    </row>
    <row r="5" spans="1:43" ht="26.25" customHeight="1">
      <c r="A5" s="360"/>
      <c r="B5" s="361"/>
      <c r="C5" s="361"/>
      <c r="D5" s="361"/>
      <c r="E5" s="361"/>
      <c r="F5" s="362"/>
      <c r="G5" s="367" t="s">
        <v>3</v>
      </c>
      <c r="H5" s="367"/>
      <c r="I5" s="367"/>
      <c r="J5" s="367"/>
      <c r="K5" s="367"/>
      <c r="L5" s="367"/>
      <c r="M5" s="367"/>
      <c r="N5" s="367"/>
      <c r="O5" s="367"/>
      <c r="P5" s="367" t="s">
        <v>285</v>
      </c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8"/>
    </row>
    <row r="6" spans="1:43" ht="15.75">
      <c r="A6" s="79"/>
      <c r="B6" s="80"/>
      <c r="C6" s="80"/>
      <c r="D6" s="80"/>
      <c r="E6" s="80"/>
      <c r="F6" s="80"/>
      <c r="G6" s="80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2"/>
    </row>
    <row r="7" spans="1:43" ht="30" customHeight="1">
      <c r="A7" s="371" t="s">
        <v>4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74" t="s">
        <v>301</v>
      </c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6"/>
    </row>
    <row r="8" spans="1:43" ht="30" customHeight="1" thickBot="1">
      <c r="A8" s="372" t="s">
        <v>2</v>
      </c>
      <c r="B8" s="373"/>
      <c r="C8" s="373" t="s">
        <v>2</v>
      </c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69" t="s">
        <v>302</v>
      </c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70"/>
    </row>
    <row r="9" spans="1:43" ht="36" customHeight="1" thickBot="1">
      <c r="A9" s="76"/>
      <c r="B9" s="77"/>
      <c r="C9" s="77"/>
      <c r="D9" s="77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2"/>
    </row>
    <row r="10" spans="1:43" s="2" customFormat="1" ht="70.5" customHeight="1">
      <c r="A10" s="363" t="s">
        <v>114</v>
      </c>
      <c r="B10" s="364"/>
      <c r="C10" s="364" t="s">
        <v>117</v>
      </c>
      <c r="D10" s="364"/>
      <c r="E10" s="364" t="s">
        <v>119</v>
      </c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 t="s">
        <v>127</v>
      </c>
      <c r="AL10" s="364" t="s">
        <v>128</v>
      </c>
      <c r="AM10" s="377" t="s">
        <v>129</v>
      </c>
      <c r="AN10" s="377" t="s">
        <v>130</v>
      </c>
      <c r="AO10" s="377" t="s">
        <v>131</v>
      </c>
      <c r="AP10" s="377" t="s">
        <v>132</v>
      </c>
      <c r="AQ10" s="383" t="s">
        <v>133</v>
      </c>
    </row>
    <row r="11" spans="1:43" s="3" customFormat="1" ht="45.75" customHeight="1">
      <c r="A11" s="389" t="s">
        <v>115</v>
      </c>
      <c r="B11" s="381" t="s">
        <v>116</v>
      </c>
      <c r="C11" s="381" t="s">
        <v>97</v>
      </c>
      <c r="D11" s="381" t="s">
        <v>118</v>
      </c>
      <c r="E11" s="381" t="s">
        <v>120</v>
      </c>
      <c r="F11" s="381" t="s">
        <v>121</v>
      </c>
      <c r="G11" s="381" t="s">
        <v>122</v>
      </c>
      <c r="H11" s="381" t="s">
        <v>123</v>
      </c>
      <c r="I11" s="381" t="s">
        <v>124</v>
      </c>
      <c r="J11" s="386" t="s">
        <v>125</v>
      </c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8"/>
      <c r="AG11" s="380" t="s">
        <v>126</v>
      </c>
      <c r="AH11" s="380"/>
      <c r="AI11" s="380"/>
      <c r="AJ11" s="380"/>
      <c r="AK11" s="381"/>
      <c r="AL11" s="381"/>
      <c r="AM11" s="378"/>
      <c r="AN11" s="378"/>
      <c r="AO11" s="378"/>
      <c r="AP11" s="378"/>
      <c r="AQ11" s="384"/>
    </row>
    <row r="12" spans="1:43" s="3" customFormat="1" ht="51" customHeight="1">
      <c r="A12" s="389"/>
      <c r="B12" s="381"/>
      <c r="C12" s="381"/>
      <c r="D12" s="381"/>
      <c r="E12" s="381"/>
      <c r="F12" s="381"/>
      <c r="G12" s="381"/>
      <c r="H12" s="381"/>
      <c r="I12" s="381"/>
      <c r="J12" s="380">
        <v>2016</v>
      </c>
      <c r="K12" s="380"/>
      <c r="L12" s="380"/>
      <c r="M12" s="380">
        <v>2017</v>
      </c>
      <c r="N12" s="380"/>
      <c r="O12" s="380"/>
      <c r="P12" s="380"/>
      <c r="Q12" s="380"/>
      <c r="R12" s="380">
        <v>2018</v>
      </c>
      <c r="S12" s="380"/>
      <c r="T12" s="380"/>
      <c r="U12" s="380"/>
      <c r="V12" s="380"/>
      <c r="W12" s="380">
        <v>2019</v>
      </c>
      <c r="X12" s="380"/>
      <c r="Y12" s="380"/>
      <c r="Z12" s="380"/>
      <c r="AA12" s="380"/>
      <c r="AB12" s="380">
        <v>2020</v>
      </c>
      <c r="AC12" s="380"/>
      <c r="AD12" s="380"/>
      <c r="AE12" s="380"/>
      <c r="AF12" s="380"/>
      <c r="AG12" s="381" t="s">
        <v>5</v>
      </c>
      <c r="AH12" s="381" t="s">
        <v>6</v>
      </c>
      <c r="AI12" s="381" t="s">
        <v>7</v>
      </c>
      <c r="AJ12" s="381" t="s">
        <v>8</v>
      </c>
      <c r="AK12" s="381"/>
      <c r="AL12" s="381"/>
      <c r="AM12" s="378"/>
      <c r="AN12" s="378"/>
      <c r="AO12" s="378"/>
      <c r="AP12" s="378"/>
      <c r="AQ12" s="384"/>
    </row>
    <row r="13" spans="1:43" s="3" customFormat="1" ht="54" customHeight="1" thickBot="1">
      <c r="A13" s="390"/>
      <c r="B13" s="382"/>
      <c r="C13" s="382"/>
      <c r="D13" s="382"/>
      <c r="E13" s="382"/>
      <c r="F13" s="382"/>
      <c r="G13" s="382"/>
      <c r="H13" s="382"/>
      <c r="I13" s="382"/>
      <c r="J13" s="91" t="s">
        <v>7</v>
      </c>
      <c r="K13" s="91" t="s">
        <v>8</v>
      </c>
      <c r="L13" s="91" t="s">
        <v>33</v>
      </c>
      <c r="M13" s="91" t="s">
        <v>5</v>
      </c>
      <c r="N13" s="91" t="s">
        <v>6</v>
      </c>
      <c r="O13" s="91" t="s">
        <v>7</v>
      </c>
      <c r="P13" s="91" t="s">
        <v>8</v>
      </c>
      <c r="Q13" s="91" t="s">
        <v>33</v>
      </c>
      <c r="R13" s="91" t="s">
        <v>5</v>
      </c>
      <c r="S13" s="91" t="s">
        <v>6</v>
      </c>
      <c r="T13" s="91" t="s">
        <v>7</v>
      </c>
      <c r="U13" s="91" t="s">
        <v>8</v>
      </c>
      <c r="V13" s="91" t="s">
        <v>33</v>
      </c>
      <c r="W13" s="91" t="s">
        <v>5</v>
      </c>
      <c r="X13" s="91" t="s">
        <v>6</v>
      </c>
      <c r="Y13" s="91" t="s">
        <v>7</v>
      </c>
      <c r="Z13" s="91" t="s">
        <v>8</v>
      </c>
      <c r="AA13" s="91" t="s">
        <v>33</v>
      </c>
      <c r="AB13" s="92" t="s">
        <v>5</v>
      </c>
      <c r="AC13" s="92" t="s">
        <v>6</v>
      </c>
      <c r="AD13" s="92" t="s">
        <v>7</v>
      </c>
      <c r="AE13" s="92" t="s">
        <v>8</v>
      </c>
      <c r="AF13" s="92" t="s">
        <v>33</v>
      </c>
      <c r="AG13" s="382"/>
      <c r="AH13" s="382"/>
      <c r="AI13" s="382"/>
      <c r="AJ13" s="382"/>
      <c r="AK13" s="382"/>
      <c r="AL13" s="382"/>
      <c r="AM13" s="379"/>
      <c r="AN13" s="379"/>
      <c r="AO13" s="379"/>
      <c r="AP13" s="379"/>
      <c r="AQ13" s="385"/>
    </row>
    <row r="14" spans="1:43" s="3" customFormat="1" ht="167.25" customHeight="1" thickBot="1">
      <c r="A14" s="275">
        <v>1</v>
      </c>
      <c r="B14" s="276" t="s">
        <v>139</v>
      </c>
      <c r="C14" s="277">
        <v>1</v>
      </c>
      <c r="D14" s="278" t="s">
        <v>142</v>
      </c>
      <c r="E14" s="277" t="s">
        <v>262</v>
      </c>
      <c r="F14" s="276" t="s">
        <v>140</v>
      </c>
      <c r="G14" s="277" t="s">
        <v>141</v>
      </c>
      <c r="H14" s="279" t="s">
        <v>263</v>
      </c>
      <c r="I14" s="280">
        <v>100</v>
      </c>
      <c r="J14" s="279">
        <v>0.1</v>
      </c>
      <c r="K14" s="281"/>
      <c r="L14" s="279"/>
      <c r="M14" s="279">
        <v>0.4</v>
      </c>
      <c r="N14" s="282"/>
      <c r="O14" s="282"/>
      <c r="P14" s="281"/>
      <c r="Q14" s="280"/>
      <c r="R14" s="279">
        <v>0.7</v>
      </c>
      <c r="S14" s="282"/>
      <c r="T14" s="282"/>
      <c r="U14" s="281"/>
      <c r="V14" s="280"/>
      <c r="W14" s="279">
        <v>1</v>
      </c>
      <c r="X14" s="282"/>
      <c r="Y14" s="282"/>
      <c r="Z14" s="281"/>
      <c r="AA14" s="280"/>
      <c r="AB14" s="282"/>
      <c r="AC14" s="282"/>
      <c r="AD14" s="282"/>
      <c r="AE14" s="280"/>
      <c r="AF14" s="280"/>
      <c r="AG14" s="280"/>
      <c r="AH14" s="280"/>
      <c r="AI14" s="280"/>
      <c r="AJ14" s="280"/>
      <c r="AK14" s="283"/>
      <c r="AL14" s="283"/>
      <c r="AM14" s="284"/>
      <c r="AN14" s="285"/>
      <c r="AO14" s="285"/>
      <c r="AP14" s="284"/>
      <c r="AQ14" s="286"/>
    </row>
    <row r="15" spans="1:43" s="3" customFormat="1" ht="167.25" customHeight="1" thickBot="1">
      <c r="A15" s="275">
        <v>193</v>
      </c>
      <c r="B15" s="276" t="s">
        <v>296</v>
      </c>
      <c r="C15" s="277">
        <v>441</v>
      </c>
      <c r="D15" s="278" t="s">
        <v>299</v>
      </c>
      <c r="E15" s="277">
        <v>463</v>
      </c>
      <c r="F15" s="276" t="s">
        <v>297</v>
      </c>
      <c r="G15" s="276" t="s">
        <v>298</v>
      </c>
      <c r="H15" s="279" t="s">
        <v>300</v>
      </c>
      <c r="I15" s="280">
        <v>1</v>
      </c>
      <c r="J15" s="325">
        <v>0.1</v>
      </c>
      <c r="K15" s="281"/>
      <c r="L15" s="279"/>
      <c r="M15" s="325">
        <v>0.4</v>
      </c>
      <c r="N15" s="282"/>
      <c r="O15" s="282"/>
      <c r="P15" s="281"/>
      <c r="Q15" s="280"/>
      <c r="R15" s="325">
        <v>0.7</v>
      </c>
      <c r="S15" s="282"/>
      <c r="T15" s="282"/>
      <c r="U15" s="281"/>
      <c r="V15" s="280"/>
      <c r="W15" s="325">
        <v>0.98</v>
      </c>
      <c r="X15" s="282"/>
      <c r="Y15" s="282"/>
      <c r="Z15" s="281"/>
      <c r="AA15" s="280"/>
      <c r="AB15" s="282">
        <v>1</v>
      </c>
      <c r="AC15" s="282"/>
      <c r="AD15" s="282"/>
      <c r="AE15" s="280"/>
      <c r="AF15" s="280"/>
      <c r="AG15" s="280"/>
      <c r="AH15" s="280"/>
      <c r="AI15" s="280"/>
      <c r="AJ15" s="280"/>
      <c r="AK15" s="283"/>
      <c r="AL15" s="283"/>
      <c r="AM15" s="284"/>
      <c r="AN15" s="285"/>
      <c r="AO15" s="285"/>
      <c r="AP15" s="284"/>
      <c r="AQ15" s="286"/>
    </row>
    <row r="16" spans="1:43" s="3" customFormat="1" ht="167.25" customHeight="1" thickBot="1">
      <c r="A16" s="111">
        <v>2</v>
      </c>
      <c r="B16" s="112" t="s">
        <v>139</v>
      </c>
      <c r="C16" s="113">
        <v>2</v>
      </c>
      <c r="D16" s="287" t="s">
        <v>269</v>
      </c>
      <c r="E16" s="287" t="s">
        <v>268</v>
      </c>
      <c r="F16" s="287" t="s">
        <v>270</v>
      </c>
      <c r="G16" s="288" t="s">
        <v>271</v>
      </c>
      <c r="H16" s="288" t="s">
        <v>272</v>
      </c>
      <c r="I16" s="288">
        <v>2</v>
      </c>
      <c r="J16" s="288">
        <v>2</v>
      </c>
      <c r="K16" s="289"/>
      <c r="L16" s="116"/>
      <c r="M16" s="288">
        <v>2</v>
      </c>
      <c r="N16" s="115"/>
      <c r="O16" s="115"/>
      <c r="P16" s="289"/>
      <c r="Q16" s="114"/>
      <c r="R16" s="288">
        <v>2</v>
      </c>
      <c r="S16" s="115"/>
      <c r="T16" s="115"/>
      <c r="U16" s="289"/>
      <c r="V16" s="114"/>
      <c r="W16" s="288">
        <v>2</v>
      </c>
      <c r="X16" s="115"/>
      <c r="Y16" s="115"/>
      <c r="Z16" s="289"/>
      <c r="AA16" s="114"/>
      <c r="AB16" s="115"/>
      <c r="AC16" s="115"/>
      <c r="AD16" s="115"/>
      <c r="AE16" s="114"/>
      <c r="AF16" s="114"/>
      <c r="AG16" s="114"/>
      <c r="AH16" s="114"/>
      <c r="AI16" s="114"/>
      <c r="AJ16" s="114"/>
      <c r="AK16" s="117"/>
      <c r="AL16" s="117"/>
      <c r="AM16" s="118"/>
      <c r="AN16" s="119"/>
      <c r="AO16" s="119"/>
      <c r="AP16" s="118"/>
      <c r="AQ16" s="120"/>
    </row>
    <row r="17" spans="1:43" ht="90.75" customHeight="1" thickBot="1">
      <c r="A17" s="44"/>
      <c r="B17" s="45"/>
      <c r="C17" s="354" t="s">
        <v>138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6"/>
    </row>
  </sheetData>
  <mergeCells count="42">
    <mergeCell ref="A11:A13"/>
    <mergeCell ref="B11:B13"/>
    <mergeCell ref="C11:C13"/>
    <mergeCell ref="D11:D13"/>
    <mergeCell ref="E11:E13"/>
    <mergeCell ref="P5:AQ5"/>
    <mergeCell ref="I11:I13"/>
    <mergeCell ref="AP10:AP13"/>
    <mergeCell ref="AQ10:AQ13"/>
    <mergeCell ref="F11:F13"/>
    <mergeCell ref="G11:G13"/>
    <mergeCell ref="H11:H13"/>
    <mergeCell ref="AI12:AI13"/>
    <mergeCell ref="AJ12:AJ13"/>
    <mergeCell ref="AK10:AK13"/>
    <mergeCell ref="AL10:AL13"/>
    <mergeCell ref="AN10:AN13"/>
    <mergeCell ref="R12:V12"/>
    <mergeCell ref="W12:AA12"/>
    <mergeCell ref="AB12:AF12"/>
    <mergeCell ref="J11:AF11"/>
    <mergeCell ref="AM10:AM13"/>
    <mergeCell ref="AG12:AG13"/>
    <mergeCell ref="AH12:AH13"/>
    <mergeCell ref="E10:AJ10"/>
    <mergeCell ref="AG11:AJ11"/>
    <mergeCell ref="C17:AQ17"/>
    <mergeCell ref="A2:F5"/>
    <mergeCell ref="A10:B10"/>
    <mergeCell ref="G2:AQ2"/>
    <mergeCell ref="G3:AQ3"/>
    <mergeCell ref="P8:AQ8"/>
    <mergeCell ref="G4:O4"/>
    <mergeCell ref="C10:D10"/>
    <mergeCell ref="A7:O7"/>
    <mergeCell ref="A8:O8"/>
    <mergeCell ref="P7:AQ7"/>
    <mergeCell ref="AO10:AO13"/>
    <mergeCell ref="P4:AQ4"/>
    <mergeCell ref="J12:L12"/>
    <mergeCell ref="M12:Q12"/>
    <mergeCell ref="G5:O5"/>
  </mergeCells>
  <phoneticPr fontId="9" type="noConversion"/>
  <printOptions horizontalCentered="1" verticalCentered="1"/>
  <pageMargins left="0" right="0" top="0.55118110236220474" bottom="0" header="0.31496062992125984" footer="0.31496062992125984"/>
  <pageSetup scale="22" fitToWidth="0" orientation="landscape" r:id="rId1"/>
  <headerFooter>
    <oddFooter>&amp;C&amp;G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6"/>
  <sheetViews>
    <sheetView view="pageBreakPreview" topLeftCell="B19" zoomScale="90" zoomScaleNormal="50" zoomScaleSheetLayoutView="90" zoomScalePageLayoutView="50" workbookViewId="0">
      <selection activeCell="E9" sqref="E9:E14"/>
    </sheetView>
  </sheetViews>
  <sheetFormatPr baseColWidth="10" defaultColWidth="10.85546875" defaultRowHeight="15.75"/>
  <cols>
    <col min="1" max="1" width="26.42578125" style="1" hidden="1" customWidth="1"/>
    <col min="2" max="2" width="12.42578125" style="1" customWidth="1"/>
    <col min="3" max="3" width="25.140625" style="1" customWidth="1"/>
    <col min="4" max="4" width="17.85546875" style="7" customWidth="1"/>
    <col min="5" max="5" width="16.140625" style="7" customWidth="1"/>
    <col min="6" max="6" width="14.140625" style="7" customWidth="1"/>
    <col min="7" max="7" width="13.85546875" style="27" customWidth="1"/>
    <col min="8" max="8" width="16.28515625" style="132" customWidth="1"/>
    <col min="9" max="9" width="16.85546875" style="8" customWidth="1"/>
    <col min="10" max="10" width="13.7109375" style="8" customWidth="1"/>
    <col min="11" max="11" width="18.28515625" style="8" customWidth="1"/>
    <col min="12" max="12" width="15.7109375" style="8" customWidth="1"/>
    <col min="13" max="13" width="13.7109375" style="8" customWidth="1"/>
    <col min="14" max="14" width="13.42578125" style="8" customWidth="1"/>
    <col min="15" max="15" width="13.7109375" style="8" customWidth="1"/>
    <col min="16" max="16" width="18.28515625" style="8" customWidth="1"/>
    <col min="17" max="17" width="16.5703125" style="8" customWidth="1"/>
    <col min="18" max="18" width="13.140625" style="8" customWidth="1"/>
    <col min="19" max="19" width="14" style="8" customWidth="1"/>
    <col min="20" max="20" width="13.42578125" style="8" customWidth="1"/>
    <col min="21" max="21" width="18.28515625" style="8" customWidth="1"/>
    <col min="22" max="22" width="15.85546875" style="8" customWidth="1"/>
    <col min="23" max="25" width="16.28515625" style="8" customWidth="1"/>
    <col min="26" max="26" width="18.28515625" style="8" customWidth="1"/>
    <col min="27" max="30" width="16.28515625" style="8" customWidth="1"/>
    <col min="31" max="31" width="18.28515625" style="8" customWidth="1"/>
    <col min="32" max="33" width="13.140625" style="1" customWidth="1"/>
    <col min="34" max="35" width="12.7109375" style="22" customWidth="1"/>
    <col min="36" max="36" width="11.28515625" style="1" customWidth="1"/>
    <col min="37" max="37" width="9.7109375" style="1" customWidth="1"/>
    <col min="38" max="38" width="28.7109375" style="1" customWidth="1"/>
    <col min="39" max="39" width="13.7109375" style="1" customWidth="1"/>
    <col min="40" max="40" width="12.85546875" style="1" customWidth="1"/>
    <col min="41" max="41" width="11.28515625" style="1" customWidth="1"/>
    <col min="42" max="42" width="12.85546875" style="1" customWidth="1"/>
    <col min="43" max="16384" width="10.85546875" style="1"/>
  </cols>
  <sheetData>
    <row r="1" spans="1:42" ht="38.25" customHeight="1">
      <c r="A1" s="395"/>
      <c r="B1" s="396"/>
      <c r="C1" s="396"/>
      <c r="D1" s="396"/>
      <c r="E1" s="396"/>
      <c r="F1" s="407" t="s">
        <v>0</v>
      </c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9"/>
    </row>
    <row r="2" spans="1:42" ht="30.75" customHeight="1">
      <c r="A2" s="397"/>
      <c r="B2" s="398"/>
      <c r="C2" s="398"/>
      <c r="D2" s="398"/>
      <c r="E2" s="398"/>
      <c r="F2" s="401" t="s">
        <v>136</v>
      </c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3"/>
    </row>
    <row r="3" spans="1:42" ht="27.75" customHeight="1">
      <c r="A3" s="397"/>
      <c r="B3" s="398"/>
      <c r="C3" s="398"/>
      <c r="D3" s="398"/>
      <c r="E3" s="398"/>
      <c r="F3" s="367" t="s">
        <v>1</v>
      </c>
      <c r="G3" s="367"/>
      <c r="H3" s="367"/>
      <c r="I3" s="367"/>
      <c r="J3" s="367"/>
      <c r="K3" s="367"/>
      <c r="L3" s="367"/>
      <c r="M3" s="367"/>
      <c r="N3" s="367"/>
      <c r="O3" s="401" t="str">
        <f>GESTIÓN!P4</f>
        <v>DIRECCIÓN DE CONTROL AMBIENTAL</v>
      </c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3"/>
    </row>
    <row r="4" spans="1:42" ht="26.25" customHeight="1" thickBot="1">
      <c r="A4" s="399"/>
      <c r="B4" s="400"/>
      <c r="C4" s="400"/>
      <c r="D4" s="400"/>
      <c r="E4" s="400"/>
      <c r="F4" s="373" t="s">
        <v>3</v>
      </c>
      <c r="G4" s="373"/>
      <c r="H4" s="373"/>
      <c r="I4" s="373"/>
      <c r="J4" s="373"/>
      <c r="K4" s="373"/>
      <c r="L4" s="373"/>
      <c r="M4" s="373"/>
      <c r="N4" s="373"/>
      <c r="O4" s="404" t="str">
        <f>GESTIÓN!P5</f>
        <v xml:space="preserve"> 978 - Centro de Información y Modelamiento Ambiental</v>
      </c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  <c r="AP4" s="406"/>
    </row>
    <row r="5" spans="1:42" ht="14.25" customHeight="1" thickBot="1">
      <c r="AI5" s="28"/>
    </row>
    <row r="6" spans="1:42" s="75" customFormat="1" ht="53.25" customHeight="1">
      <c r="A6" s="363" t="s">
        <v>85</v>
      </c>
      <c r="B6" s="364" t="s">
        <v>96</v>
      </c>
      <c r="C6" s="364"/>
      <c r="D6" s="364"/>
      <c r="E6" s="364" t="s">
        <v>100</v>
      </c>
      <c r="F6" s="364" t="s">
        <v>101</v>
      </c>
      <c r="G6" s="364" t="s">
        <v>102</v>
      </c>
      <c r="H6" s="364" t="s">
        <v>103</v>
      </c>
      <c r="I6" s="429" t="s">
        <v>104</v>
      </c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1"/>
      <c r="AF6" s="364" t="s">
        <v>105</v>
      </c>
      <c r="AG6" s="364"/>
      <c r="AH6" s="364"/>
      <c r="AI6" s="364"/>
      <c r="AJ6" s="364" t="s">
        <v>107</v>
      </c>
      <c r="AK6" s="364" t="s">
        <v>108</v>
      </c>
      <c r="AL6" s="364" t="s">
        <v>109</v>
      </c>
      <c r="AM6" s="364" t="s">
        <v>110</v>
      </c>
      <c r="AN6" s="364" t="s">
        <v>111</v>
      </c>
      <c r="AO6" s="364" t="s">
        <v>112</v>
      </c>
      <c r="AP6" s="412" t="s">
        <v>113</v>
      </c>
    </row>
    <row r="7" spans="1:42" s="75" customFormat="1" ht="53.25" customHeight="1">
      <c r="A7" s="389"/>
      <c r="B7" s="381"/>
      <c r="C7" s="381"/>
      <c r="D7" s="381"/>
      <c r="E7" s="381"/>
      <c r="F7" s="381"/>
      <c r="G7" s="381"/>
      <c r="H7" s="381"/>
      <c r="I7" s="380">
        <v>2016</v>
      </c>
      <c r="J7" s="380"/>
      <c r="K7" s="380"/>
      <c r="L7" s="380">
        <v>2017</v>
      </c>
      <c r="M7" s="380"/>
      <c r="N7" s="380"/>
      <c r="O7" s="380"/>
      <c r="P7" s="380"/>
      <c r="Q7" s="380">
        <v>2018</v>
      </c>
      <c r="R7" s="380"/>
      <c r="S7" s="380"/>
      <c r="T7" s="380"/>
      <c r="U7" s="380"/>
      <c r="V7" s="386">
        <v>2019</v>
      </c>
      <c r="W7" s="387"/>
      <c r="X7" s="387"/>
      <c r="Y7" s="387"/>
      <c r="Z7" s="388"/>
      <c r="AA7" s="386">
        <v>2020</v>
      </c>
      <c r="AB7" s="387"/>
      <c r="AC7" s="387"/>
      <c r="AD7" s="387"/>
      <c r="AE7" s="388"/>
      <c r="AF7" s="380" t="s">
        <v>106</v>
      </c>
      <c r="AG7" s="380"/>
      <c r="AH7" s="380"/>
      <c r="AI7" s="380"/>
      <c r="AJ7" s="381"/>
      <c r="AK7" s="381"/>
      <c r="AL7" s="381"/>
      <c r="AM7" s="381"/>
      <c r="AN7" s="381"/>
      <c r="AO7" s="381"/>
      <c r="AP7" s="413"/>
    </row>
    <row r="8" spans="1:42" s="75" customFormat="1" ht="55.5" customHeight="1" thickBot="1">
      <c r="A8" s="411"/>
      <c r="B8" s="131" t="s">
        <v>97</v>
      </c>
      <c r="C8" s="131" t="s">
        <v>98</v>
      </c>
      <c r="D8" s="131" t="s">
        <v>99</v>
      </c>
      <c r="E8" s="410"/>
      <c r="F8" s="410"/>
      <c r="G8" s="410"/>
      <c r="H8" s="428"/>
      <c r="I8" s="131" t="s">
        <v>7</v>
      </c>
      <c r="J8" s="131" t="s">
        <v>8</v>
      </c>
      <c r="K8" s="131" t="s">
        <v>33</v>
      </c>
      <c r="L8" s="131" t="s">
        <v>5</v>
      </c>
      <c r="M8" s="131" t="s">
        <v>6</v>
      </c>
      <c r="N8" s="131" t="s">
        <v>7</v>
      </c>
      <c r="O8" s="131" t="s">
        <v>8</v>
      </c>
      <c r="P8" s="131" t="s">
        <v>33</v>
      </c>
      <c r="Q8" s="131" t="s">
        <v>5</v>
      </c>
      <c r="R8" s="131" t="s">
        <v>6</v>
      </c>
      <c r="S8" s="131" t="s">
        <v>7</v>
      </c>
      <c r="T8" s="131" t="s">
        <v>8</v>
      </c>
      <c r="U8" s="131" t="s">
        <v>33</v>
      </c>
      <c r="V8" s="131" t="s">
        <v>5</v>
      </c>
      <c r="W8" s="131" t="s">
        <v>6</v>
      </c>
      <c r="X8" s="131" t="s">
        <v>7</v>
      </c>
      <c r="Y8" s="131" t="s">
        <v>8</v>
      </c>
      <c r="Z8" s="131" t="s">
        <v>33</v>
      </c>
      <c r="AA8" s="131" t="s">
        <v>5</v>
      </c>
      <c r="AB8" s="131" t="s">
        <v>6</v>
      </c>
      <c r="AC8" s="131" t="s">
        <v>7</v>
      </c>
      <c r="AD8" s="131" t="s">
        <v>8</v>
      </c>
      <c r="AE8" s="131" t="s">
        <v>33</v>
      </c>
      <c r="AF8" s="131" t="s">
        <v>5</v>
      </c>
      <c r="AG8" s="131" t="s">
        <v>6</v>
      </c>
      <c r="AH8" s="131" t="s">
        <v>7</v>
      </c>
      <c r="AI8" s="131" t="s">
        <v>8</v>
      </c>
      <c r="AJ8" s="410"/>
      <c r="AK8" s="410"/>
      <c r="AL8" s="410"/>
      <c r="AM8" s="410"/>
      <c r="AN8" s="410"/>
      <c r="AO8" s="410"/>
      <c r="AP8" s="414"/>
    </row>
    <row r="9" spans="1:42" s="5" customFormat="1" ht="24" customHeight="1">
      <c r="A9" s="464" t="s">
        <v>157</v>
      </c>
      <c r="B9" s="468">
        <v>1</v>
      </c>
      <c r="C9" s="415" t="s">
        <v>147</v>
      </c>
      <c r="D9" s="418" t="s">
        <v>264</v>
      </c>
      <c r="E9" s="424">
        <f>+GESTIÓN!C15</f>
        <v>441</v>
      </c>
      <c r="F9" s="418">
        <v>193</v>
      </c>
      <c r="G9" s="83" t="s">
        <v>9</v>
      </c>
      <c r="H9" s="187">
        <f>I9+L9+Q9+V9+AA9</f>
        <v>51</v>
      </c>
      <c r="I9" s="187">
        <v>6</v>
      </c>
      <c r="J9" s="187"/>
      <c r="K9" s="187"/>
      <c r="L9" s="187">
        <v>13</v>
      </c>
      <c r="M9" s="187"/>
      <c r="N9" s="187"/>
      <c r="O9" s="187"/>
      <c r="P9" s="187"/>
      <c r="Q9" s="187">
        <v>13</v>
      </c>
      <c r="R9" s="187"/>
      <c r="S9" s="187"/>
      <c r="T9" s="187"/>
      <c r="U9" s="187"/>
      <c r="V9" s="187">
        <v>13</v>
      </c>
      <c r="W9" s="187"/>
      <c r="X9" s="187"/>
      <c r="Y9" s="187"/>
      <c r="Z9" s="187"/>
      <c r="AA9" s="187">
        <v>6</v>
      </c>
      <c r="AB9" s="187"/>
      <c r="AC9" s="187"/>
      <c r="AD9" s="187"/>
      <c r="AE9" s="187"/>
      <c r="AF9" s="210"/>
      <c r="AG9" s="210"/>
      <c r="AH9" s="190"/>
      <c r="AI9" s="190"/>
      <c r="AJ9" s="191"/>
      <c r="AK9" s="191"/>
      <c r="AL9" s="421"/>
      <c r="AM9" s="391"/>
      <c r="AN9" s="391"/>
      <c r="AO9" s="433"/>
      <c r="AP9" s="436"/>
    </row>
    <row r="10" spans="1:42" s="5" customFormat="1" ht="24" customHeight="1">
      <c r="A10" s="465"/>
      <c r="B10" s="469"/>
      <c r="C10" s="416"/>
      <c r="D10" s="419"/>
      <c r="E10" s="425"/>
      <c r="F10" s="419"/>
      <c r="G10" s="84" t="s">
        <v>10</v>
      </c>
      <c r="H10" s="192">
        <f>I10+L10+Q10+V10+AA10</f>
        <v>7607000000</v>
      </c>
      <c r="I10" s="192">
        <v>677000000</v>
      </c>
      <c r="J10" s="245"/>
      <c r="K10" s="192"/>
      <c r="L10" s="30">
        <v>2638000000</v>
      </c>
      <c r="M10" s="30"/>
      <c r="N10" s="30"/>
      <c r="O10" s="30"/>
      <c r="P10" s="30"/>
      <c r="Q10" s="30">
        <v>1583000000</v>
      </c>
      <c r="R10" s="246"/>
      <c r="S10" s="192"/>
      <c r="T10" s="192"/>
      <c r="U10" s="192"/>
      <c r="V10" s="192">
        <v>1663000000</v>
      </c>
      <c r="W10" s="246"/>
      <c r="X10" s="192"/>
      <c r="Y10" s="192"/>
      <c r="Z10" s="192"/>
      <c r="AA10" s="192">
        <v>1046000000</v>
      </c>
      <c r="AB10" s="193"/>
      <c r="AC10" s="193"/>
      <c r="AD10" s="193"/>
      <c r="AE10" s="193"/>
      <c r="AF10" s="192"/>
      <c r="AG10" s="192"/>
      <c r="AH10" s="194"/>
      <c r="AI10" s="194"/>
      <c r="AJ10" s="195"/>
      <c r="AK10" s="195"/>
      <c r="AL10" s="422"/>
      <c r="AM10" s="392"/>
      <c r="AN10" s="392"/>
      <c r="AO10" s="434"/>
      <c r="AP10" s="437"/>
    </row>
    <row r="11" spans="1:42" s="5" customFormat="1" ht="24" customHeight="1">
      <c r="A11" s="465"/>
      <c r="B11" s="469"/>
      <c r="C11" s="416"/>
      <c r="D11" s="419"/>
      <c r="E11" s="425"/>
      <c r="F11" s="419"/>
      <c r="G11" s="84" t="s">
        <v>11</v>
      </c>
      <c r="H11" s="196"/>
      <c r="I11" s="196"/>
      <c r="J11" s="197"/>
      <c r="K11" s="197"/>
      <c r="L11" s="196"/>
      <c r="M11" s="197"/>
      <c r="N11" s="197"/>
      <c r="O11" s="197"/>
      <c r="P11" s="197"/>
      <c r="Q11" s="196"/>
      <c r="R11" s="197"/>
      <c r="S11" s="197"/>
      <c r="T11" s="197"/>
      <c r="U11" s="197"/>
      <c r="V11" s="196"/>
      <c r="W11" s="197"/>
      <c r="X11" s="197"/>
      <c r="Y11" s="197"/>
      <c r="Z11" s="197"/>
      <c r="AA11" s="196"/>
      <c r="AB11" s="197"/>
      <c r="AC11" s="197"/>
      <c r="AD11" s="197"/>
      <c r="AE11" s="197"/>
      <c r="AF11" s="189"/>
      <c r="AG11" s="189"/>
      <c r="AH11" s="194"/>
      <c r="AI11" s="198"/>
      <c r="AJ11" s="189"/>
      <c r="AK11" s="189"/>
      <c r="AL11" s="422"/>
      <c r="AM11" s="392"/>
      <c r="AN11" s="392"/>
      <c r="AO11" s="434"/>
      <c r="AP11" s="437"/>
    </row>
    <row r="12" spans="1:42" s="5" customFormat="1" ht="24" customHeight="1" thickBot="1">
      <c r="A12" s="465"/>
      <c r="B12" s="469"/>
      <c r="C12" s="416"/>
      <c r="D12" s="419"/>
      <c r="E12" s="425"/>
      <c r="F12" s="419"/>
      <c r="G12" s="84" t="s">
        <v>12</v>
      </c>
      <c r="H12" s="196"/>
      <c r="I12" s="262"/>
      <c r="J12" s="263"/>
      <c r="K12" s="263"/>
      <c r="L12" s="262"/>
      <c r="M12" s="263"/>
      <c r="N12" s="263"/>
      <c r="O12" s="263"/>
      <c r="P12" s="263"/>
      <c r="Q12" s="262"/>
      <c r="R12" s="263"/>
      <c r="S12" s="263"/>
      <c r="T12" s="263"/>
      <c r="U12" s="263"/>
      <c r="V12" s="262"/>
      <c r="W12" s="263"/>
      <c r="X12" s="263"/>
      <c r="Y12" s="263"/>
      <c r="Z12" s="263"/>
      <c r="AA12" s="262"/>
      <c r="AB12" s="263"/>
      <c r="AC12" s="263"/>
      <c r="AD12" s="263"/>
      <c r="AE12" s="263"/>
      <c r="AF12" s="200"/>
      <c r="AG12" s="200"/>
      <c r="AH12" s="264"/>
      <c r="AI12" s="203"/>
      <c r="AJ12" s="195"/>
      <c r="AK12" s="189"/>
      <c r="AL12" s="422"/>
      <c r="AM12" s="392"/>
      <c r="AN12" s="392"/>
      <c r="AO12" s="434"/>
      <c r="AP12" s="437"/>
    </row>
    <row r="13" spans="1:42" s="5" customFormat="1" ht="24" customHeight="1">
      <c r="A13" s="465"/>
      <c r="B13" s="469"/>
      <c r="C13" s="416"/>
      <c r="D13" s="419"/>
      <c r="E13" s="425"/>
      <c r="F13" s="419"/>
      <c r="G13" s="84" t="s">
        <v>13</v>
      </c>
      <c r="H13" s="187">
        <v>51</v>
      </c>
      <c r="I13" s="187">
        <v>6</v>
      </c>
      <c r="J13" s="187"/>
      <c r="K13" s="187"/>
      <c r="L13" s="187">
        <v>13</v>
      </c>
      <c r="M13" s="187"/>
      <c r="N13" s="187"/>
      <c r="O13" s="187"/>
      <c r="P13" s="187"/>
      <c r="Q13" s="187">
        <v>13</v>
      </c>
      <c r="R13" s="187"/>
      <c r="S13" s="187"/>
      <c r="T13" s="187"/>
      <c r="U13" s="187"/>
      <c r="V13" s="187">
        <v>13</v>
      </c>
      <c r="W13" s="187"/>
      <c r="X13" s="187"/>
      <c r="Y13" s="187"/>
      <c r="Z13" s="187"/>
      <c r="AA13" s="187">
        <v>6</v>
      </c>
      <c r="AB13" s="188"/>
      <c r="AC13" s="188"/>
      <c r="AD13" s="188"/>
      <c r="AE13" s="188"/>
      <c r="AF13" s="189"/>
      <c r="AG13" s="189"/>
      <c r="AH13" s="194"/>
      <c r="AI13" s="198"/>
      <c r="AJ13" s="195"/>
      <c r="AK13" s="195"/>
      <c r="AL13" s="422"/>
      <c r="AM13" s="392"/>
      <c r="AN13" s="392"/>
      <c r="AO13" s="434"/>
      <c r="AP13" s="437"/>
    </row>
    <row r="14" spans="1:42" s="5" customFormat="1" ht="24" customHeight="1" thickBot="1">
      <c r="A14" s="466"/>
      <c r="B14" s="470"/>
      <c r="C14" s="473"/>
      <c r="D14" s="420"/>
      <c r="E14" s="426"/>
      <c r="F14" s="420"/>
      <c r="G14" s="86" t="s">
        <v>14</v>
      </c>
      <c r="H14" s="31">
        <f>H10</f>
        <v>7607000000</v>
      </c>
      <c r="I14" s="31">
        <f>+I10</f>
        <v>677000000</v>
      </c>
      <c r="J14" s="247"/>
      <c r="K14" s="247"/>
      <c r="L14" s="31">
        <f>L10</f>
        <v>2638000000</v>
      </c>
      <c r="M14" s="247"/>
      <c r="N14" s="247"/>
      <c r="O14" s="247"/>
      <c r="P14" s="247"/>
      <c r="Q14" s="31">
        <f>Q10</f>
        <v>1583000000</v>
      </c>
      <c r="R14" s="247"/>
      <c r="S14" s="247"/>
      <c r="T14" s="247"/>
      <c r="U14" s="247"/>
      <c r="V14" s="31">
        <f>V10</f>
        <v>1663000000</v>
      </c>
      <c r="W14" s="247"/>
      <c r="X14" s="247"/>
      <c r="Y14" s="247"/>
      <c r="Z14" s="247"/>
      <c r="AA14" s="31">
        <f>AA10</f>
        <v>1046000000</v>
      </c>
      <c r="AB14" s="247"/>
      <c r="AC14" s="247"/>
      <c r="AD14" s="247"/>
      <c r="AE14" s="247"/>
      <c r="AF14" s="223"/>
      <c r="AG14" s="223"/>
      <c r="AH14" s="224"/>
      <c r="AI14" s="248"/>
      <c r="AJ14" s="226"/>
      <c r="AK14" s="226"/>
      <c r="AL14" s="423"/>
      <c r="AM14" s="394"/>
      <c r="AN14" s="394"/>
      <c r="AO14" s="435"/>
      <c r="AP14" s="438"/>
    </row>
    <row r="15" spans="1:42" s="5" customFormat="1" ht="19.5" customHeight="1">
      <c r="A15" s="464" t="s">
        <v>144</v>
      </c>
      <c r="B15" s="468">
        <v>2</v>
      </c>
      <c r="C15" s="468" t="s">
        <v>304</v>
      </c>
      <c r="D15" s="418" t="s">
        <v>303</v>
      </c>
      <c r="E15" s="424">
        <f>+GESTIÓN!C15</f>
        <v>441</v>
      </c>
      <c r="F15" s="418">
        <v>193</v>
      </c>
      <c r="G15" s="160" t="s">
        <v>9</v>
      </c>
      <c r="H15" s="206">
        <v>1</v>
      </c>
      <c r="I15" s="243">
        <v>0.1</v>
      </c>
      <c r="J15" s="205"/>
      <c r="K15" s="204"/>
      <c r="L15" s="206">
        <v>0.4</v>
      </c>
      <c r="M15" s="204"/>
      <c r="N15" s="204"/>
      <c r="O15" s="249"/>
      <c r="P15" s="204"/>
      <c r="Q15" s="206">
        <v>0.65</v>
      </c>
      <c r="R15" s="204"/>
      <c r="S15" s="204"/>
      <c r="T15" s="249"/>
      <c r="U15" s="204"/>
      <c r="V15" s="206">
        <v>0.9</v>
      </c>
      <c r="W15" s="204"/>
      <c r="X15" s="204"/>
      <c r="Y15" s="249"/>
      <c r="Z15" s="204"/>
      <c r="AA15" s="206">
        <v>1</v>
      </c>
      <c r="AB15" s="204"/>
      <c r="AC15" s="204"/>
      <c r="AD15" s="249"/>
      <c r="AE15" s="204"/>
      <c r="AF15" s="207"/>
      <c r="AG15" s="207"/>
      <c r="AH15" s="208"/>
      <c r="AI15" s="209"/>
      <c r="AJ15" s="210"/>
      <c r="AK15" s="210"/>
      <c r="AL15" s="421"/>
      <c r="AM15" s="391"/>
      <c r="AN15" s="391"/>
      <c r="AO15" s="391"/>
      <c r="AP15" s="461"/>
    </row>
    <row r="16" spans="1:42" s="5" customFormat="1" ht="19.5" customHeight="1">
      <c r="A16" s="465"/>
      <c r="B16" s="469"/>
      <c r="C16" s="469"/>
      <c r="D16" s="419"/>
      <c r="E16" s="425"/>
      <c r="F16" s="419"/>
      <c r="G16" s="84" t="s">
        <v>10</v>
      </c>
      <c r="H16" s="192">
        <f>I16+L16+Q16+V16+AA16</f>
        <v>1873000000</v>
      </c>
      <c r="I16" s="192">
        <v>146000000</v>
      </c>
      <c r="J16" s="245"/>
      <c r="K16" s="192"/>
      <c r="L16" s="192">
        <v>802000000</v>
      </c>
      <c r="M16" s="192"/>
      <c r="N16" s="192"/>
      <c r="O16" s="192"/>
      <c r="P16" s="192"/>
      <c r="Q16" s="192">
        <v>405000000</v>
      </c>
      <c r="R16" s="192"/>
      <c r="S16" s="192"/>
      <c r="T16" s="192"/>
      <c r="U16" s="192"/>
      <c r="V16" s="192">
        <v>408000000</v>
      </c>
      <c r="W16" s="192"/>
      <c r="X16" s="192"/>
      <c r="Y16" s="192"/>
      <c r="Z16" s="192"/>
      <c r="AA16" s="192">
        <v>112000000</v>
      </c>
      <c r="AB16" s="193"/>
      <c r="AC16" s="193"/>
      <c r="AD16" s="193"/>
      <c r="AE16" s="193"/>
      <c r="AF16" s="211"/>
      <c r="AG16" s="211"/>
      <c r="AH16" s="212"/>
      <c r="AI16" s="213"/>
      <c r="AJ16" s="189"/>
      <c r="AK16" s="189"/>
      <c r="AL16" s="422"/>
      <c r="AM16" s="392"/>
      <c r="AN16" s="392"/>
      <c r="AO16" s="392"/>
      <c r="AP16" s="462"/>
    </row>
    <row r="17" spans="1:42" s="5" customFormat="1" ht="19.5" customHeight="1">
      <c r="A17" s="465"/>
      <c r="B17" s="469"/>
      <c r="C17" s="469"/>
      <c r="D17" s="419"/>
      <c r="E17" s="425"/>
      <c r="F17" s="419"/>
      <c r="G17" s="84" t="s">
        <v>11</v>
      </c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211"/>
      <c r="AG17" s="211"/>
      <c r="AH17" s="212"/>
      <c r="AI17" s="213"/>
      <c r="AJ17" s="189"/>
      <c r="AK17" s="189"/>
      <c r="AL17" s="422"/>
      <c r="AM17" s="392"/>
      <c r="AN17" s="392"/>
      <c r="AO17" s="392"/>
      <c r="AP17" s="462"/>
    </row>
    <row r="18" spans="1:42" s="5" customFormat="1" ht="19.5" customHeight="1" thickBot="1">
      <c r="A18" s="465"/>
      <c r="B18" s="469"/>
      <c r="C18" s="469"/>
      <c r="D18" s="419"/>
      <c r="E18" s="425"/>
      <c r="F18" s="419"/>
      <c r="G18" s="84" t="s">
        <v>12</v>
      </c>
      <c r="H18" s="192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1"/>
      <c r="AG18" s="211"/>
      <c r="AH18" s="212"/>
      <c r="AI18" s="213"/>
      <c r="AJ18" s="189"/>
      <c r="AK18" s="189"/>
      <c r="AL18" s="422"/>
      <c r="AM18" s="392"/>
      <c r="AN18" s="392"/>
      <c r="AO18" s="392"/>
      <c r="AP18" s="462"/>
    </row>
    <row r="19" spans="1:42" s="5" customFormat="1" ht="19.5" customHeight="1">
      <c r="A19" s="465"/>
      <c r="B19" s="469"/>
      <c r="C19" s="469"/>
      <c r="D19" s="419"/>
      <c r="E19" s="425"/>
      <c r="F19" s="419"/>
      <c r="G19" s="84" t="s">
        <v>13</v>
      </c>
      <c r="H19" s="206">
        <v>1</v>
      </c>
      <c r="I19" s="243">
        <v>0.1</v>
      </c>
      <c r="J19" s="205"/>
      <c r="K19" s="204"/>
      <c r="L19" s="206">
        <v>0.4</v>
      </c>
      <c r="M19" s="204"/>
      <c r="N19" s="204"/>
      <c r="O19" s="249"/>
      <c r="P19" s="204"/>
      <c r="Q19" s="206">
        <v>0.65</v>
      </c>
      <c r="R19" s="204"/>
      <c r="S19" s="204"/>
      <c r="T19" s="249"/>
      <c r="U19" s="204"/>
      <c r="V19" s="206">
        <v>0.9</v>
      </c>
      <c r="W19" s="204"/>
      <c r="X19" s="204"/>
      <c r="Y19" s="249"/>
      <c r="Z19" s="204"/>
      <c r="AA19" s="206">
        <v>1</v>
      </c>
      <c r="AB19" s="192"/>
      <c r="AC19" s="192"/>
      <c r="AD19" s="192"/>
      <c r="AE19" s="192"/>
      <c r="AF19" s="211"/>
      <c r="AG19" s="211"/>
      <c r="AH19" s="212"/>
      <c r="AI19" s="213"/>
      <c r="AJ19" s="189"/>
      <c r="AK19" s="189"/>
      <c r="AL19" s="422"/>
      <c r="AM19" s="392"/>
      <c r="AN19" s="392"/>
      <c r="AO19" s="392"/>
      <c r="AP19" s="462"/>
    </row>
    <row r="20" spans="1:42" s="5" customFormat="1" ht="19.5" customHeight="1" thickBot="1">
      <c r="A20" s="466"/>
      <c r="B20" s="470"/>
      <c r="C20" s="470"/>
      <c r="D20" s="420"/>
      <c r="E20" s="426"/>
      <c r="F20" s="420"/>
      <c r="G20" s="86" t="s">
        <v>14</v>
      </c>
      <c r="H20" s="223">
        <f>H16</f>
        <v>1873000000</v>
      </c>
      <c r="I20" s="223">
        <f>+I16</f>
        <v>146000000</v>
      </c>
      <c r="J20" s="247"/>
      <c r="K20" s="247"/>
      <c r="L20" s="223">
        <f>L16</f>
        <v>802000000</v>
      </c>
      <c r="M20" s="247"/>
      <c r="N20" s="247"/>
      <c r="O20" s="247"/>
      <c r="P20" s="247"/>
      <c r="Q20" s="223">
        <f>Q16</f>
        <v>405000000</v>
      </c>
      <c r="R20" s="247"/>
      <c r="S20" s="247"/>
      <c r="T20" s="247"/>
      <c r="U20" s="247"/>
      <c r="V20" s="223">
        <f>V16</f>
        <v>408000000</v>
      </c>
      <c r="W20" s="247"/>
      <c r="X20" s="247"/>
      <c r="Y20" s="247"/>
      <c r="Z20" s="247"/>
      <c r="AA20" s="223">
        <f>AA16</f>
        <v>112000000</v>
      </c>
      <c r="AB20" s="247"/>
      <c r="AC20" s="247"/>
      <c r="AD20" s="247"/>
      <c r="AE20" s="247"/>
      <c r="AF20" s="223"/>
      <c r="AG20" s="223"/>
      <c r="AH20" s="224"/>
      <c r="AI20" s="248"/>
      <c r="AJ20" s="226"/>
      <c r="AK20" s="226"/>
      <c r="AL20" s="423"/>
      <c r="AM20" s="394"/>
      <c r="AN20" s="394"/>
      <c r="AO20" s="394"/>
      <c r="AP20" s="463"/>
    </row>
    <row r="21" spans="1:42" s="5" customFormat="1" ht="47.25" hidden="1" customHeight="1">
      <c r="A21" s="464" t="s">
        <v>145</v>
      </c>
      <c r="B21" s="468"/>
      <c r="C21" s="415" t="s">
        <v>148</v>
      </c>
      <c r="D21" s="418"/>
      <c r="E21" s="424">
        <f>+GESTIÓN!C21</f>
        <v>0</v>
      </c>
      <c r="F21" s="418"/>
      <c r="G21" s="83" t="s">
        <v>9</v>
      </c>
      <c r="H21" s="187">
        <v>100</v>
      </c>
      <c r="I21" s="187">
        <v>0.1</v>
      </c>
      <c r="J21" s="214">
        <v>0.1</v>
      </c>
      <c r="K21" s="187"/>
      <c r="L21" s="187"/>
      <c r="M21" s="187"/>
      <c r="N21" s="187"/>
      <c r="O21" s="214">
        <v>0.4</v>
      </c>
      <c r="P21" s="187"/>
      <c r="Q21" s="187"/>
      <c r="R21" s="187"/>
      <c r="S21" s="187"/>
      <c r="T21" s="214">
        <v>0.65</v>
      </c>
      <c r="U21" s="187"/>
      <c r="V21" s="187"/>
      <c r="W21" s="187"/>
      <c r="X21" s="187"/>
      <c r="Y21" s="214">
        <v>0.9</v>
      </c>
      <c r="Z21" s="187"/>
      <c r="AA21" s="187"/>
      <c r="AB21" s="187"/>
      <c r="AC21" s="187"/>
      <c r="AD21" s="214">
        <v>1</v>
      </c>
      <c r="AE21" s="187"/>
      <c r="AF21" s="210"/>
      <c r="AG21" s="210"/>
      <c r="AH21" s="190"/>
      <c r="AI21" s="190"/>
      <c r="AJ21" s="191"/>
      <c r="AK21" s="191"/>
      <c r="AL21" s="421"/>
      <c r="AM21" s="391"/>
      <c r="AN21" s="391"/>
      <c r="AO21" s="433"/>
      <c r="AP21" s="436"/>
    </row>
    <row r="22" spans="1:42" s="5" customFormat="1" ht="47.25" hidden="1" customHeight="1">
      <c r="A22" s="465"/>
      <c r="B22" s="469"/>
      <c r="C22" s="416"/>
      <c r="D22" s="419"/>
      <c r="E22" s="425"/>
      <c r="F22" s="419"/>
      <c r="G22" s="84" t="s">
        <v>10</v>
      </c>
      <c r="H22" s="192">
        <f>I22</f>
        <v>320000000</v>
      </c>
      <c r="I22" s="30">
        <v>320000000</v>
      </c>
      <c r="K22" s="192"/>
      <c r="L22" s="192">
        <v>999000000</v>
      </c>
      <c r="M22" s="192"/>
      <c r="N22" s="192" t="s">
        <v>153</v>
      </c>
      <c r="O22" s="192"/>
      <c r="P22" s="192"/>
      <c r="Q22" s="192">
        <v>321000000</v>
      </c>
      <c r="R22" s="192"/>
      <c r="S22" s="192"/>
      <c r="T22" s="192"/>
      <c r="U22" s="192"/>
      <c r="V22" s="192">
        <v>388000000</v>
      </c>
      <c r="W22" s="192"/>
      <c r="X22" s="192"/>
      <c r="Y22" s="192"/>
      <c r="Z22" s="192"/>
      <c r="AA22" s="192">
        <v>596000000</v>
      </c>
      <c r="AB22" s="193"/>
      <c r="AC22" s="193"/>
      <c r="AD22" s="193"/>
      <c r="AE22" s="193"/>
      <c r="AF22" s="192"/>
      <c r="AG22" s="192"/>
      <c r="AH22" s="194"/>
      <c r="AI22" s="194"/>
      <c r="AJ22" s="195"/>
      <c r="AK22" s="195"/>
      <c r="AL22" s="422"/>
      <c r="AM22" s="392"/>
      <c r="AN22" s="392"/>
      <c r="AO22" s="434"/>
      <c r="AP22" s="437"/>
    </row>
    <row r="23" spans="1:42" s="5" customFormat="1" ht="47.25" hidden="1" customHeight="1">
      <c r="A23" s="465"/>
      <c r="B23" s="469"/>
      <c r="C23" s="416"/>
      <c r="D23" s="419"/>
      <c r="E23" s="425"/>
      <c r="F23" s="419"/>
      <c r="G23" s="84" t="s">
        <v>11</v>
      </c>
      <c r="H23" s="196">
        <v>0</v>
      </c>
      <c r="I23" s="197">
        <v>0</v>
      </c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89"/>
      <c r="AG23" s="189"/>
      <c r="AH23" s="194"/>
      <c r="AI23" s="189"/>
      <c r="AJ23" s="195"/>
      <c r="AK23" s="195"/>
      <c r="AL23" s="422"/>
      <c r="AM23" s="392"/>
      <c r="AN23" s="392"/>
      <c r="AO23" s="434"/>
      <c r="AP23" s="437"/>
    </row>
    <row r="24" spans="1:42" s="5" customFormat="1" ht="47.25" hidden="1" customHeight="1">
      <c r="A24" s="465"/>
      <c r="B24" s="469"/>
      <c r="C24" s="416"/>
      <c r="D24" s="419"/>
      <c r="E24" s="425"/>
      <c r="F24" s="419"/>
      <c r="G24" s="84" t="s">
        <v>12</v>
      </c>
      <c r="H24" s="215">
        <v>0</v>
      </c>
      <c r="I24" s="216">
        <v>0</v>
      </c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192"/>
      <c r="AG24" s="192"/>
      <c r="AH24" s="192"/>
      <c r="AI24" s="192"/>
      <c r="AJ24" s="195"/>
      <c r="AK24" s="195"/>
      <c r="AL24" s="422"/>
      <c r="AM24" s="392"/>
      <c r="AN24" s="392"/>
      <c r="AO24" s="434"/>
      <c r="AP24" s="437"/>
    </row>
    <row r="25" spans="1:42" s="5" customFormat="1" ht="47.25" hidden="1" customHeight="1">
      <c r="A25" s="465"/>
      <c r="B25" s="469"/>
      <c r="C25" s="416"/>
      <c r="D25" s="419"/>
      <c r="E25" s="425"/>
      <c r="F25" s="419"/>
      <c r="G25" s="84" t="s">
        <v>13</v>
      </c>
      <c r="H25" s="199">
        <v>0</v>
      </c>
      <c r="I25" s="199">
        <v>0.1</v>
      </c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89"/>
      <c r="AG25" s="189"/>
      <c r="AH25" s="194"/>
      <c r="AI25" s="194"/>
      <c r="AJ25" s="195"/>
      <c r="AK25" s="195"/>
      <c r="AL25" s="422"/>
      <c r="AM25" s="392"/>
      <c r="AN25" s="392"/>
      <c r="AO25" s="434"/>
      <c r="AP25" s="437"/>
    </row>
    <row r="26" spans="1:42" s="5" customFormat="1" ht="47.25" hidden="1" customHeight="1" thickBot="1">
      <c r="A26" s="467"/>
      <c r="B26" s="474"/>
      <c r="C26" s="417"/>
      <c r="D26" s="432"/>
      <c r="E26" s="426"/>
      <c r="F26" s="432"/>
      <c r="G26" s="85" t="s">
        <v>14</v>
      </c>
      <c r="H26" s="32">
        <f>H22</f>
        <v>320000000</v>
      </c>
      <c r="I26" s="201">
        <v>320000000</v>
      </c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2"/>
      <c r="AI26" s="202"/>
      <c r="AJ26" s="203"/>
      <c r="AK26" s="203"/>
      <c r="AL26" s="427"/>
      <c r="AM26" s="393"/>
      <c r="AN26" s="393"/>
      <c r="AO26" s="471"/>
      <c r="AP26" s="472"/>
    </row>
    <row r="27" spans="1:42" s="5" customFormat="1" ht="29.25" customHeight="1">
      <c r="A27" s="439" t="s">
        <v>145</v>
      </c>
      <c r="B27" s="477">
        <v>3</v>
      </c>
      <c r="C27" s="442" t="s">
        <v>305</v>
      </c>
      <c r="D27" s="418" t="s">
        <v>303</v>
      </c>
      <c r="E27" s="424">
        <f>+GESTIÓN!C15</f>
        <v>441</v>
      </c>
      <c r="F27" s="418">
        <v>193</v>
      </c>
      <c r="G27" s="160" t="s">
        <v>9</v>
      </c>
      <c r="H27" s="206">
        <v>1</v>
      </c>
      <c r="I27" s="251">
        <v>0.1</v>
      </c>
      <c r="J27" s="252"/>
      <c r="K27" s="252"/>
      <c r="L27" s="251">
        <v>0.4</v>
      </c>
      <c r="M27" s="252"/>
      <c r="N27" s="252"/>
      <c r="O27" s="250"/>
      <c r="P27" s="207"/>
      <c r="Q27" s="251">
        <v>0.65</v>
      </c>
      <c r="R27" s="207"/>
      <c r="S27" s="207"/>
      <c r="T27" s="207"/>
      <c r="U27" s="207"/>
      <c r="V27" s="251">
        <v>0.9</v>
      </c>
      <c r="W27" s="207"/>
      <c r="X27" s="207"/>
      <c r="Y27" s="207"/>
      <c r="Z27" s="207"/>
      <c r="AA27" s="251">
        <v>1</v>
      </c>
      <c r="AB27" s="207"/>
      <c r="AC27" s="207"/>
      <c r="AD27" s="207"/>
      <c r="AE27" s="207"/>
      <c r="AF27" s="207"/>
      <c r="AG27" s="207"/>
      <c r="AH27" s="208"/>
      <c r="AI27" s="208"/>
      <c r="AJ27" s="210"/>
      <c r="AK27" s="210"/>
      <c r="AL27" s="253"/>
      <c r="AM27" s="227"/>
      <c r="AN27" s="227"/>
      <c r="AO27" s="254"/>
      <c r="AP27" s="230"/>
    </row>
    <row r="28" spans="1:42" s="5" customFormat="1" ht="29.25" customHeight="1">
      <c r="A28" s="440"/>
      <c r="B28" s="478"/>
      <c r="C28" s="443"/>
      <c r="D28" s="419"/>
      <c r="E28" s="425"/>
      <c r="F28" s="419"/>
      <c r="G28" s="84" t="s">
        <v>10</v>
      </c>
      <c r="H28" s="192">
        <f>I28+L28+Q28+V28+AA28</f>
        <v>2624000000</v>
      </c>
      <c r="I28" s="242">
        <v>320000000</v>
      </c>
      <c r="J28" s="242"/>
      <c r="K28" s="242"/>
      <c r="L28" s="242">
        <v>999000000</v>
      </c>
      <c r="M28" s="242"/>
      <c r="N28" s="242"/>
      <c r="O28" s="242"/>
      <c r="P28" s="211"/>
      <c r="Q28" s="211">
        <v>321000000</v>
      </c>
      <c r="R28" s="211"/>
      <c r="S28" s="211"/>
      <c r="T28" s="211"/>
      <c r="U28" s="211"/>
      <c r="V28" s="211">
        <v>388000000</v>
      </c>
      <c r="W28" s="211"/>
      <c r="X28" s="211"/>
      <c r="Y28" s="211"/>
      <c r="Z28" s="211"/>
      <c r="AA28" s="211">
        <v>596000000</v>
      </c>
      <c r="AB28" s="211"/>
      <c r="AC28" s="211"/>
      <c r="AD28" s="211"/>
      <c r="AE28" s="211"/>
      <c r="AF28" s="211"/>
      <c r="AG28" s="211"/>
      <c r="AH28" s="212"/>
      <c r="AI28" s="212"/>
      <c r="AJ28" s="189"/>
      <c r="AK28" s="189"/>
      <c r="AL28" s="235"/>
      <c r="AM28" s="228"/>
      <c r="AN28" s="228"/>
      <c r="AO28" s="233"/>
      <c r="AP28" s="231"/>
    </row>
    <row r="29" spans="1:42" s="5" customFormat="1" ht="29.25" customHeight="1">
      <c r="A29" s="440"/>
      <c r="B29" s="478"/>
      <c r="C29" s="443"/>
      <c r="D29" s="419"/>
      <c r="E29" s="425"/>
      <c r="F29" s="419"/>
      <c r="G29" s="84" t="s">
        <v>11</v>
      </c>
      <c r="H29" s="192"/>
      <c r="I29" s="241"/>
      <c r="J29" s="256"/>
      <c r="K29" s="256"/>
      <c r="L29" s="192"/>
      <c r="M29" s="256"/>
      <c r="N29" s="256"/>
      <c r="O29" s="256"/>
      <c r="P29" s="255"/>
      <c r="Q29" s="192"/>
      <c r="R29" s="211"/>
      <c r="S29" s="211"/>
      <c r="T29" s="211"/>
      <c r="U29" s="211"/>
      <c r="V29" s="192"/>
      <c r="W29" s="211"/>
      <c r="X29" s="211"/>
      <c r="Y29" s="211"/>
      <c r="Z29" s="211"/>
      <c r="AA29" s="192"/>
      <c r="AB29" s="211"/>
      <c r="AC29" s="211"/>
      <c r="AD29" s="211"/>
      <c r="AE29" s="211"/>
      <c r="AF29" s="211"/>
      <c r="AG29" s="211"/>
      <c r="AH29" s="212"/>
      <c r="AI29" s="212"/>
      <c r="AJ29" s="189"/>
      <c r="AK29" s="189"/>
      <c r="AL29" s="235"/>
      <c r="AM29" s="228"/>
      <c r="AN29" s="228"/>
      <c r="AO29" s="233"/>
      <c r="AP29" s="231"/>
    </row>
    <row r="30" spans="1:42" s="5" customFormat="1" ht="29.25" customHeight="1" thickBot="1">
      <c r="A30" s="440"/>
      <c r="B30" s="478"/>
      <c r="C30" s="443"/>
      <c r="D30" s="419"/>
      <c r="E30" s="425"/>
      <c r="F30" s="419"/>
      <c r="G30" s="84" t="s">
        <v>12</v>
      </c>
      <c r="H30" s="192"/>
      <c r="I30" s="259"/>
      <c r="J30" s="260"/>
      <c r="K30" s="260"/>
      <c r="L30" s="200"/>
      <c r="M30" s="260"/>
      <c r="N30" s="260"/>
      <c r="O30" s="260"/>
      <c r="P30" s="201"/>
      <c r="Q30" s="200"/>
      <c r="R30" s="201"/>
      <c r="S30" s="201"/>
      <c r="T30" s="201"/>
      <c r="U30" s="201"/>
      <c r="V30" s="200"/>
      <c r="W30" s="201"/>
      <c r="X30" s="201"/>
      <c r="Y30" s="201"/>
      <c r="Z30" s="201"/>
      <c r="AA30" s="200"/>
      <c r="AB30" s="201"/>
      <c r="AC30" s="201"/>
      <c r="AD30" s="201"/>
      <c r="AE30" s="201"/>
      <c r="AF30" s="201"/>
      <c r="AG30" s="201"/>
      <c r="AH30" s="212"/>
      <c r="AI30" s="212"/>
      <c r="AJ30" s="189"/>
      <c r="AK30" s="189"/>
      <c r="AL30" s="235"/>
      <c r="AM30" s="228"/>
      <c r="AN30" s="228"/>
      <c r="AO30" s="233"/>
      <c r="AP30" s="231"/>
    </row>
    <row r="31" spans="1:42" s="5" customFormat="1" ht="29.25" customHeight="1">
      <c r="A31" s="440"/>
      <c r="B31" s="478"/>
      <c r="C31" s="443"/>
      <c r="D31" s="419"/>
      <c r="E31" s="425"/>
      <c r="F31" s="419"/>
      <c r="G31" s="84" t="s">
        <v>13</v>
      </c>
      <c r="H31" s="206">
        <v>1</v>
      </c>
      <c r="I31" s="251">
        <v>0.1</v>
      </c>
      <c r="J31" s="321"/>
      <c r="K31" s="321"/>
      <c r="L31" s="251">
        <v>0.4</v>
      </c>
      <c r="M31" s="321"/>
      <c r="N31" s="321"/>
      <c r="O31" s="250"/>
      <c r="P31" s="207"/>
      <c r="Q31" s="251">
        <v>0.65</v>
      </c>
      <c r="R31" s="207"/>
      <c r="S31" s="207"/>
      <c r="T31" s="207"/>
      <c r="U31" s="207"/>
      <c r="V31" s="251">
        <v>0.9</v>
      </c>
      <c r="W31" s="207"/>
      <c r="X31" s="207"/>
      <c r="Y31" s="207"/>
      <c r="Z31" s="207"/>
      <c r="AA31" s="251">
        <v>1</v>
      </c>
      <c r="AB31" s="211"/>
      <c r="AC31" s="211"/>
      <c r="AD31" s="211"/>
      <c r="AE31" s="211"/>
      <c r="AF31" s="211"/>
      <c r="AG31" s="211"/>
      <c r="AH31" s="212"/>
      <c r="AI31" s="212"/>
      <c r="AJ31" s="189"/>
      <c r="AK31" s="189"/>
      <c r="AL31" s="235"/>
      <c r="AM31" s="228"/>
      <c r="AN31" s="228"/>
      <c r="AO31" s="233"/>
      <c r="AP31" s="231"/>
    </row>
    <row r="32" spans="1:42" s="5" customFormat="1" ht="29.25" customHeight="1" thickBot="1">
      <c r="A32" s="476"/>
      <c r="B32" s="479"/>
      <c r="C32" s="457"/>
      <c r="D32" s="432"/>
      <c r="E32" s="426"/>
      <c r="F32" s="420"/>
      <c r="G32" s="85" t="s">
        <v>14</v>
      </c>
      <c r="H32" s="201">
        <f>H28</f>
        <v>2624000000</v>
      </c>
      <c r="I32" s="201">
        <f>+I28</f>
        <v>320000000</v>
      </c>
      <c r="J32" s="258">
        <f t="shared" ref="J32:N32" si="0">+J28+J30</f>
        <v>0</v>
      </c>
      <c r="K32" s="258">
        <f t="shared" si="0"/>
        <v>0</v>
      </c>
      <c r="L32" s="201">
        <f>L28</f>
        <v>999000000</v>
      </c>
      <c r="M32" s="258">
        <f t="shared" si="0"/>
        <v>0</v>
      </c>
      <c r="N32" s="258">
        <f t="shared" si="0"/>
        <v>0</v>
      </c>
      <c r="O32" s="258"/>
      <c r="P32" s="201"/>
      <c r="Q32" s="201">
        <f>Q28</f>
        <v>321000000</v>
      </c>
      <c r="R32" s="201"/>
      <c r="S32" s="201"/>
      <c r="T32" s="201"/>
      <c r="U32" s="201"/>
      <c r="V32" s="201">
        <f>V28</f>
        <v>388000000</v>
      </c>
      <c r="W32" s="201"/>
      <c r="X32" s="201"/>
      <c r="Y32" s="201"/>
      <c r="Z32" s="201"/>
      <c r="AA32" s="201">
        <f>AA28</f>
        <v>596000000</v>
      </c>
      <c r="AB32" s="201"/>
      <c r="AC32" s="201"/>
      <c r="AD32" s="201"/>
      <c r="AE32" s="201"/>
      <c r="AF32" s="201"/>
      <c r="AG32" s="201"/>
      <c r="AH32" s="202"/>
      <c r="AI32" s="202"/>
      <c r="AJ32" s="203"/>
      <c r="AK32" s="203"/>
      <c r="AL32" s="236"/>
      <c r="AM32" s="229"/>
      <c r="AN32" s="229"/>
      <c r="AO32" s="234"/>
      <c r="AP32" s="232"/>
    </row>
    <row r="33" spans="1:42" s="5" customFormat="1" ht="29.25" customHeight="1">
      <c r="A33" s="439" t="s">
        <v>265</v>
      </c>
      <c r="B33" s="442">
        <v>4</v>
      </c>
      <c r="C33" s="442" t="s">
        <v>306</v>
      </c>
      <c r="D33" s="445" t="s">
        <v>303</v>
      </c>
      <c r="E33" s="424">
        <f>+GESTIÓN!C15</f>
        <v>441</v>
      </c>
      <c r="F33" s="418">
        <v>193</v>
      </c>
      <c r="G33" s="160" t="s">
        <v>9</v>
      </c>
      <c r="H33" s="187">
        <v>4</v>
      </c>
      <c r="I33" s="326">
        <v>0.1</v>
      </c>
      <c r="J33" s="207"/>
      <c r="K33" s="207"/>
      <c r="L33" s="207">
        <v>1</v>
      </c>
      <c r="M33" s="207"/>
      <c r="N33" s="207"/>
      <c r="O33" s="207"/>
      <c r="P33" s="207"/>
      <c r="Q33" s="207">
        <v>2</v>
      </c>
      <c r="R33" s="207"/>
      <c r="S33" s="207"/>
      <c r="T33" s="207"/>
      <c r="U33" s="207"/>
      <c r="V33" s="207">
        <v>3</v>
      </c>
      <c r="W33" s="207"/>
      <c r="X33" s="207"/>
      <c r="Y33" s="207"/>
      <c r="Z33" s="207"/>
      <c r="AA33" s="207">
        <v>4</v>
      </c>
      <c r="AB33" s="207"/>
      <c r="AC33" s="207"/>
      <c r="AD33" s="207"/>
      <c r="AE33" s="207"/>
      <c r="AF33" s="207"/>
      <c r="AG33" s="207"/>
      <c r="AH33" s="208"/>
      <c r="AI33" s="208"/>
      <c r="AJ33" s="210"/>
      <c r="AK33" s="210"/>
      <c r="AL33" s="253"/>
      <c r="AM33" s="227"/>
      <c r="AN33" s="227"/>
      <c r="AO33" s="254"/>
      <c r="AP33" s="230"/>
    </row>
    <row r="34" spans="1:42" s="5" customFormat="1" ht="29.25" customHeight="1">
      <c r="A34" s="440"/>
      <c r="B34" s="443"/>
      <c r="C34" s="443"/>
      <c r="D34" s="446"/>
      <c r="E34" s="425"/>
      <c r="F34" s="419"/>
      <c r="G34" s="84" t="s">
        <v>10</v>
      </c>
      <c r="H34" s="192">
        <f>I33+L34+Q34+V34+AA34</f>
        <v>8332000000.1000004</v>
      </c>
      <c r="I34" s="258">
        <v>555000000</v>
      </c>
      <c r="J34" s="242"/>
      <c r="K34" s="242"/>
      <c r="L34" s="242">
        <v>2149000000</v>
      </c>
      <c r="M34" s="242"/>
      <c r="N34" s="242"/>
      <c r="O34" s="242"/>
      <c r="P34" s="211"/>
      <c r="Q34" s="211">
        <v>2321000000</v>
      </c>
      <c r="R34" s="211"/>
      <c r="S34" s="211"/>
      <c r="T34" s="211"/>
      <c r="U34" s="211"/>
      <c r="V34" s="211">
        <v>2507000000</v>
      </c>
      <c r="W34" s="211"/>
      <c r="X34" s="211"/>
      <c r="Y34" s="211"/>
      <c r="Z34" s="211"/>
      <c r="AA34" s="211">
        <v>1355000000</v>
      </c>
      <c r="AB34" s="211"/>
      <c r="AC34" s="211"/>
      <c r="AD34" s="211"/>
      <c r="AE34" s="211"/>
      <c r="AF34" s="211"/>
      <c r="AG34" s="211"/>
      <c r="AH34" s="212"/>
      <c r="AI34" s="212"/>
      <c r="AJ34" s="189"/>
      <c r="AK34" s="189"/>
      <c r="AL34" s="235"/>
      <c r="AM34" s="228"/>
      <c r="AN34" s="228"/>
      <c r="AO34" s="233"/>
      <c r="AP34" s="231"/>
    </row>
    <row r="35" spans="1:42" s="5" customFormat="1" ht="29.25" customHeight="1">
      <c r="A35" s="440"/>
      <c r="B35" s="443"/>
      <c r="C35" s="443"/>
      <c r="D35" s="446"/>
      <c r="E35" s="425"/>
      <c r="F35" s="419"/>
      <c r="G35" s="84" t="s">
        <v>11</v>
      </c>
      <c r="H35" s="241"/>
      <c r="I35" s="241"/>
      <c r="J35" s="242"/>
      <c r="K35" s="256"/>
      <c r="L35" s="241"/>
      <c r="M35" s="256"/>
      <c r="N35" s="256"/>
      <c r="O35" s="256"/>
      <c r="P35" s="256"/>
      <c r="Q35" s="241"/>
      <c r="R35" s="211"/>
      <c r="S35" s="211"/>
      <c r="T35" s="211"/>
      <c r="U35" s="211"/>
      <c r="V35" s="241"/>
      <c r="W35" s="211"/>
      <c r="X35" s="211"/>
      <c r="Y35" s="211"/>
      <c r="Z35" s="211"/>
      <c r="AA35" s="241"/>
      <c r="AB35" s="211"/>
      <c r="AC35" s="211"/>
      <c r="AD35" s="211"/>
      <c r="AE35" s="211"/>
      <c r="AF35" s="211"/>
      <c r="AG35" s="211"/>
      <c r="AH35" s="212"/>
      <c r="AI35" s="212"/>
      <c r="AJ35" s="189"/>
      <c r="AK35" s="189"/>
      <c r="AL35" s="235"/>
      <c r="AM35" s="228"/>
      <c r="AN35" s="228"/>
      <c r="AO35" s="233"/>
      <c r="AP35" s="231"/>
    </row>
    <row r="36" spans="1:42" s="5" customFormat="1" ht="29.25" customHeight="1" thickBot="1">
      <c r="A36" s="440"/>
      <c r="B36" s="443"/>
      <c r="C36" s="443"/>
      <c r="D36" s="446"/>
      <c r="E36" s="425"/>
      <c r="F36" s="419"/>
      <c r="G36" s="84" t="s">
        <v>12</v>
      </c>
      <c r="H36" s="241"/>
      <c r="I36" s="257"/>
      <c r="J36" s="242"/>
      <c r="K36" s="242"/>
      <c r="L36" s="241"/>
      <c r="M36" s="242"/>
      <c r="N36" s="242"/>
      <c r="O36" s="242"/>
      <c r="P36" s="211"/>
      <c r="Q36" s="241"/>
      <c r="R36" s="211"/>
      <c r="S36" s="211"/>
      <c r="T36" s="211"/>
      <c r="U36" s="211"/>
      <c r="V36" s="241"/>
      <c r="W36" s="211"/>
      <c r="X36" s="211"/>
      <c r="Y36" s="211"/>
      <c r="Z36" s="211"/>
      <c r="AA36" s="241"/>
      <c r="AB36" s="211"/>
      <c r="AC36" s="211"/>
      <c r="AD36" s="211"/>
      <c r="AE36" s="211"/>
      <c r="AF36" s="211"/>
      <c r="AG36" s="211"/>
      <c r="AH36" s="212"/>
      <c r="AI36" s="212"/>
      <c r="AJ36" s="189"/>
      <c r="AK36" s="189"/>
      <c r="AL36" s="235"/>
      <c r="AM36" s="228"/>
      <c r="AN36" s="228"/>
      <c r="AO36" s="233"/>
      <c r="AP36" s="231"/>
    </row>
    <row r="37" spans="1:42" s="5" customFormat="1" ht="29.25" customHeight="1">
      <c r="A37" s="440"/>
      <c r="B37" s="443"/>
      <c r="C37" s="443"/>
      <c r="D37" s="446"/>
      <c r="E37" s="425"/>
      <c r="F37" s="419"/>
      <c r="G37" s="84" t="s">
        <v>13</v>
      </c>
      <c r="H37" s="187">
        <f>H33+H35</f>
        <v>4</v>
      </c>
      <c r="I37" s="346">
        <f>+I33</f>
        <v>0.1</v>
      </c>
      <c r="J37" s="204"/>
      <c r="K37" s="204"/>
      <c r="L37" s="204">
        <f>L33+L35</f>
        <v>1</v>
      </c>
      <c r="M37" s="204"/>
      <c r="N37" s="204"/>
      <c r="O37" s="204"/>
      <c r="P37" s="204"/>
      <c r="Q37" s="204">
        <f>Q33+Q35</f>
        <v>2</v>
      </c>
      <c r="R37" s="204"/>
      <c r="S37" s="204"/>
      <c r="T37" s="204"/>
      <c r="U37" s="204"/>
      <c r="V37" s="204">
        <f>V33+V35</f>
        <v>3</v>
      </c>
      <c r="W37" s="204"/>
      <c r="X37" s="204"/>
      <c r="Y37" s="204"/>
      <c r="Z37" s="204"/>
      <c r="AA37" s="204">
        <f>AA33+AA35</f>
        <v>4</v>
      </c>
      <c r="AB37" s="211"/>
      <c r="AC37" s="211"/>
      <c r="AD37" s="211"/>
      <c r="AE37" s="211"/>
      <c r="AF37" s="211"/>
      <c r="AG37" s="211"/>
      <c r="AH37" s="212"/>
      <c r="AI37" s="212"/>
      <c r="AJ37" s="189"/>
      <c r="AK37" s="189"/>
      <c r="AL37" s="235"/>
      <c r="AM37" s="228"/>
      <c r="AN37" s="228"/>
      <c r="AO37" s="233"/>
      <c r="AP37" s="231"/>
    </row>
    <row r="38" spans="1:42" s="5" customFormat="1" ht="29.25" customHeight="1" thickBot="1">
      <c r="A38" s="476"/>
      <c r="B38" s="457"/>
      <c r="C38" s="457"/>
      <c r="D38" s="480"/>
      <c r="E38" s="426"/>
      <c r="F38" s="420"/>
      <c r="G38" s="85" t="s">
        <v>14</v>
      </c>
      <c r="H38" s="347">
        <f>H34+H36</f>
        <v>8332000000.1000004</v>
      </c>
      <c r="I38" s="348">
        <f>+I34</f>
        <v>555000000</v>
      </c>
      <c r="J38" s="349"/>
      <c r="K38" s="349"/>
      <c r="L38" s="347">
        <f>L34+L36</f>
        <v>2149000000</v>
      </c>
      <c r="M38" s="349"/>
      <c r="N38" s="349"/>
      <c r="O38" s="349"/>
      <c r="P38" s="350"/>
      <c r="Q38" s="347">
        <f>Q34+Q36</f>
        <v>2321000000</v>
      </c>
      <c r="R38" s="350"/>
      <c r="S38" s="350"/>
      <c r="T38" s="350"/>
      <c r="U38" s="350"/>
      <c r="V38" s="347">
        <f>V34+V36</f>
        <v>2507000000</v>
      </c>
      <c r="W38" s="350"/>
      <c r="X38" s="350"/>
      <c r="Y38" s="350"/>
      <c r="Z38" s="350"/>
      <c r="AA38" s="347">
        <f>AA34+AA36</f>
        <v>1355000000</v>
      </c>
      <c r="AB38" s="201"/>
      <c r="AC38" s="201"/>
      <c r="AD38" s="201"/>
      <c r="AE38" s="201"/>
      <c r="AF38" s="201"/>
      <c r="AG38" s="201"/>
      <c r="AH38" s="202"/>
      <c r="AI38" s="202"/>
      <c r="AJ38" s="203"/>
      <c r="AK38" s="203"/>
      <c r="AL38" s="236"/>
      <c r="AM38" s="229"/>
      <c r="AN38" s="229"/>
      <c r="AO38" s="234"/>
      <c r="AP38" s="232"/>
    </row>
    <row r="39" spans="1:42" s="5" customFormat="1" ht="31.5" customHeight="1">
      <c r="A39" s="439" t="s">
        <v>266</v>
      </c>
      <c r="B39" s="477">
        <v>6</v>
      </c>
      <c r="C39" s="442" t="s">
        <v>307</v>
      </c>
      <c r="D39" s="445" t="s">
        <v>303</v>
      </c>
      <c r="E39" s="424">
        <f>+GESTIÓN!C15</f>
        <v>441</v>
      </c>
      <c r="F39" s="418">
        <v>193</v>
      </c>
      <c r="G39" s="160" t="s">
        <v>9</v>
      </c>
      <c r="H39" s="206">
        <v>1</v>
      </c>
      <c r="I39" s="251">
        <v>0.1</v>
      </c>
      <c r="J39" s="252"/>
      <c r="K39" s="252"/>
      <c r="L39" s="251">
        <v>0.4</v>
      </c>
      <c r="M39" s="252"/>
      <c r="N39" s="252"/>
      <c r="O39" s="250"/>
      <c r="P39" s="207"/>
      <c r="Q39" s="251">
        <v>0.65</v>
      </c>
      <c r="R39" s="207"/>
      <c r="S39" s="207"/>
      <c r="T39" s="207"/>
      <c r="U39" s="207"/>
      <c r="V39" s="251">
        <v>0.9</v>
      </c>
      <c r="W39" s="207"/>
      <c r="X39" s="207"/>
      <c r="Y39" s="207"/>
      <c r="Z39" s="207"/>
      <c r="AA39" s="352">
        <v>1</v>
      </c>
      <c r="AB39" s="207"/>
      <c r="AC39" s="207"/>
      <c r="AD39" s="207"/>
      <c r="AE39" s="217"/>
      <c r="AF39" s="210"/>
      <c r="AG39" s="210"/>
      <c r="AH39" s="218"/>
      <c r="AI39" s="219"/>
      <c r="AJ39" s="220"/>
      <c r="AK39" s="220"/>
      <c r="AL39" s="421"/>
      <c r="AM39" s="454"/>
      <c r="AN39" s="454"/>
      <c r="AO39" s="433"/>
      <c r="AP39" s="436"/>
    </row>
    <row r="40" spans="1:42" s="5" customFormat="1" ht="31.5" customHeight="1">
      <c r="A40" s="440"/>
      <c r="B40" s="478"/>
      <c r="C40" s="443"/>
      <c r="D40" s="446"/>
      <c r="E40" s="425"/>
      <c r="F40" s="419"/>
      <c r="G40" s="84" t="s">
        <v>10</v>
      </c>
      <c r="H40" s="192">
        <f>I40+L40+Q40+V40+AA40</f>
        <v>8268000000</v>
      </c>
      <c r="I40" s="192">
        <v>2030000000</v>
      </c>
      <c r="J40" s="192"/>
      <c r="K40" s="192"/>
      <c r="L40" s="192">
        <v>1609000000</v>
      </c>
      <c r="M40" s="192"/>
      <c r="N40" s="192"/>
      <c r="O40" s="261"/>
      <c r="P40" s="192"/>
      <c r="Q40" s="192">
        <v>1738000000</v>
      </c>
      <c r="R40" s="192"/>
      <c r="S40" s="192"/>
      <c r="T40" s="261"/>
      <c r="U40" s="192"/>
      <c r="V40" s="192">
        <v>1876000000</v>
      </c>
      <c r="W40" s="192"/>
      <c r="X40" s="192"/>
      <c r="Y40" s="261"/>
      <c r="Z40" s="192"/>
      <c r="AA40" s="192">
        <v>1015000000</v>
      </c>
      <c r="AB40" s="192"/>
      <c r="AC40" s="192"/>
      <c r="AD40" s="192"/>
      <c r="AE40" s="192"/>
      <c r="AF40" s="192"/>
      <c r="AG40" s="192"/>
      <c r="AH40" s="221"/>
      <c r="AI40" s="193"/>
      <c r="AJ40" s="222"/>
      <c r="AK40" s="222"/>
      <c r="AL40" s="422"/>
      <c r="AM40" s="455"/>
      <c r="AN40" s="455"/>
      <c r="AO40" s="434"/>
      <c r="AP40" s="437"/>
    </row>
    <row r="41" spans="1:42" s="5" customFormat="1" ht="31.5" customHeight="1">
      <c r="A41" s="440"/>
      <c r="B41" s="478"/>
      <c r="C41" s="443"/>
      <c r="D41" s="446"/>
      <c r="E41" s="425"/>
      <c r="F41" s="419"/>
      <c r="G41" s="84" t="s">
        <v>11</v>
      </c>
      <c r="H41" s="241"/>
      <c r="I41" s="241"/>
      <c r="J41" s="197"/>
      <c r="K41" s="256"/>
      <c r="L41" s="241"/>
      <c r="M41" s="256"/>
      <c r="N41" s="256"/>
      <c r="O41" s="256"/>
      <c r="P41" s="256"/>
      <c r="Q41" s="241"/>
      <c r="R41" s="196"/>
      <c r="S41" s="196"/>
      <c r="T41" s="196"/>
      <c r="U41" s="196"/>
      <c r="V41" s="241"/>
      <c r="W41" s="196"/>
      <c r="X41" s="196"/>
      <c r="Y41" s="196"/>
      <c r="Z41" s="196"/>
      <c r="AA41" s="241"/>
      <c r="AB41" s="196"/>
      <c r="AC41" s="196"/>
      <c r="AD41" s="196"/>
      <c r="AE41" s="196"/>
      <c r="AF41" s="189"/>
      <c r="AG41" s="189"/>
      <c r="AH41" s="194"/>
      <c r="AI41" s="189"/>
      <c r="AJ41" s="195"/>
      <c r="AK41" s="195"/>
      <c r="AL41" s="422"/>
      <c r="AM41" s="455"/>
      <c r="AN41" s="455"/>
      <c r="AO41" s="434"/>
      <c r="AP41" s="437"/>
    </row>
    <row r="42" spans="1:42" s="5" customFormat="1" ht="31.5" customHeight="1">
      <c r="A42" s="440"/>
      <c r="B42" s="478"/>
      <c r="C42" s="443"/>
      <c r="D42" s="446"/>
      <c r="E42" s="425"/>
      <c r="F42" s="419"/>
      <c r="G42" s="84" t="s">
        <v>12</v>
      </c>
      <c r="H42" s="241"/>
      <c r="I42" s="241"/>
      <c r="J42" s="197"/>
      <c r="K42" s="197"/>
      <c r="L42" s="241"/>
      <c r="M42" s="196"/>
      <c r="N42" s="196"/>
      <c r="O42" s="196"/>
      <c r="P42" s="196"/>
      <c r="Q42" s="241"/>
      <c r="R42" s="196"/>
      <c r="S42" s="196"/>
      <c r="T42" s="196"/>
      <c r="U42" s="196"/>
      <c r="V42" s="241"/>
      <c r="W42" s="196"/>
      <c r="X42" s="196"/>
      <c r="Y42" s="196"/>
      <c r="Z42" s="196"/>
      <c r="AA42" s="241"/>
      <c r="AB42" s="196"/>
      <c r="AC42" s="196"/>
      <c r="AD42" s="196"/>
      <c r="AE42" s="196"/>
      <c r="AF42" s="192"/>
      <c r="AG42" s="192"/>
      <c r="AH42" s="194"/>
      <c r="AI42" s="189"/>
      <c r="AJ42" s="195"/>
      <c r="AK42" s="195"/>
      <c r="AL42" s="422"/>
      <c r="AM42" s="455"/>
      <c r="AN42" s="455"/>
      <c r="AO42" s="434"/>
      <c r="AP42" s="437"/>
    </row>
    <row r="43" spans="1:42" s="5" customFormat="1" ht="31.5" customHeight="1">
      <c r="A43" s="440"/>
      <c r="B43" s="478"/>
      <c r="C43" s="443"/>
      <c r="D43" s="446"/>
      <c r="E43" s="425"/>
      <c r="F43" s="419"/>
      <c r="G43" s="84" t="s">
        <v>13</v>
      </c>
      <c r="H43" s="351">
        <f>H39+H41</f>
        <v>1</v>
      </c>
      <c r="I43" s="244">
        <v>0.1</v>
      </c>
      <c r="J43" s="241"/>
      <c r="K43" s="241"/>
      <c r="L43" s="244">
        <v>0.4</v>
      </c>
      <c r="M43" s="241"/>
      <c r="N43" s="241"/>
      <c r="O43" s="240"/>
      <c r="P43" s="211"/>
      <c r="Q43" s="244">
        <v>0.65</v>
      </c>
      <c r="R43" s="211"/>
      <c r="S43" s="211"/>
      <c r="T43" s="211"/>
      <c r="U43" s="211"/>
      <c r="V43" s="244">
        <v>0.9</v>
      </c>
      <c r="W43" s="211"/>
      <c r="X43" s="211"/>
      <c r="Y43" s="211"/>
      <c r="Z43" s="211"/>
      <c r="AA43" s="353">
        <v>1</v>
      </c>
      <c r="AB43" s="211"/>
      <c r="AC43" s="211"/>
      <c r="AD43" s="211"/>
      <c r="AE43" s="211"/>
      <c r="AF43" s="189"/>
      <c r="AG43" s="189"/>
      <c r="AH43" s="194"/>
      <c r="AI43" s="189"/>
      <c r="AJ43" s="195"/>
      <c r="AK43" s="195"/>
      <c r="AL43" s="422"/>
      <c r="AM43" s="455"/>
      <c r="AN43" s="455"/>
      <c r="AO43" s="434"/>
      <c r="AP43" s="437"/>
    </row>
    <row r="44" spans="1:42" s="5" customFormat="1" ht="31.5" customHeight="1" thickBot="1">
      <c r="A44" s="476"/>
      <c r="B44" s="479"/>
      <c r="C44" s="457"/>
      <c r="D44" s="480"/>
      <c r="E44" s="426"/>
      <c r="F44" s="420"/>
      <c r="G44" s="85" t="s">
        <v>14</v>
      </c>
      <c r="H44" s="347">
        <f>H40+H42</f>
        <v>8268000000</v>
      </c>
      <c r="I44" s="348">
        <f>+I40</f>
        <v>2030000000</v>
      </c>
      <c r="J44" s="349"/>
      <c r="K44" s="349"/>
      <c r="L44" s="347">
        <f>L40+L42</f>
        <v>1609000000</v>
      </c>
      <c r="M44" s="349"/>
      <c r="N44" s="349"/>
      <c r="O44" s="349"/>
      <c r="P44" s="350"/>
      <c r="Q44" s="347">
        <f>Q40+Q42</f>
        <v>1738000000</v>
      </c>
      <c r="R44" s="350"/>
      <c r="S44" s="350"/>
      <c r="T44" s="350"/>
      <c r="U44" s="350"/>
      <c r="V44" s="347">
        <f>V40+V42</f>
        <v>1876000000</v>
      </c>
      <c r="W44" s="350"/>
      <c r="X44" s="350"/>
      <c r="Y44" s="350"/>
      <c r="Z44" s="350"/>
      <c r="AA44" s="347">
        <f>AA40+AA42</f>
        <v>1015000000</v>
      </c>
      <c r="AB44" s="201"/>
      <c r="AC44" s="201"/>
      <c r="AD44" s="201"/>
      <c r="AE44" s="201"/>
      <c r="AF44" s="201"/>
      <c r="AG44" s="201"/>
      <c r="AH44" s="202"/>
      <c r="AI44" s="266"/>
      <c r="AJ44" s="203"/>
      <c r="AK44" s="203"/>
      <c r="AL44" s="427"/>
      <c r="AM44" s="475"/>
      <c r="AN44" s="475"/>
      <c r="AO44" s="471"/>
      <c r="AP44" s="472"/>
    </row>
    <row r="45" spans="1:42" s="5" customFormat="1" ht="31.5" customHeight="1">
      <c r="A45" s="439" t="s">
        <v>267</v>
      </c>
      <c r="B45" s="477">
        <v>8</v>
      </c>
      <c r="C45" s="442" t="s">
        <v>308</v>
      </c>
      <c r="D45" s="418" t="s">
        <v>263</v>
      </c>
      <c r="E45" s="424">
        <f>+GESTIÓN!C15</f>
        <v>441</v>
      </c>
      <c r="F45" s="418">
        <v>193</v>
      </c>
      <c r="G45" s="83" t="s">
        <v>9</v>
      </c>
      <c r="H45" s="270">
        <v>1</v>
      </c>
      <c r="I45" s="323">
        <v>0.1</v>
      </c>
      <c r="J45" s="337"/>
      <c r="K45" s="337"/>
      <c r="L45" s="338">
        <v>0.4</v>
      </c>
      <c r="M45" s="338"/>
      <c r="N45" s="338"/>
      <c r="O45" s="338"/>
      <c r="P45" s="338"/>
      <c r="Q45" s="338">
        <v>0.7</v>
      </c>
      <c r="R45" s="338"/>
      <c r="S45" s="338"/>
      <c r="T45" s="338"/>
      <c r="U45" s="338"/>
      <c r="V45" s="338">
        <v>0.98</v>
      </c>
      <c r="W45" s="338"/>
      <c r="X45" s="338"/>
      <c r="Y45" s="338"/>
      <c r="Z45" s="338"/>
      <c r="AA45" s="338">
        <v>1</v>
      </c>
      <c r="AB45" s="271"/>
      <c r="AC45" s="271"/>
      <c r="AD45" s="271"/>
      <c r="AE45" s="271"/>
      <c r="AF45" s="272"/>
      <c r="AG45" s="272"/>
      <c r="AH45" s="273"/>
      <c r="AI45" s="273"/>
      <c r="AJ45" s="273"/>
      <c r="AK45" s="273"/>
      <c r="AL45" s="421"/>
      <c r="AM45" s="454"/>
      <c r="AN45" s="454"/>
      <c r="AO45" s="433"/>
      <c r="AP45" s="436"/>
    </row>
    <row r="46" spans="1:42" s="5" customFormat="1" ht="31.5" customHeight="1">
      <c r="A46" s="440"/>
      <c r="B46" s="478"/>
      <c r="C46" s="443"/>
      <c r="D46" s="419"/>
      <c r="E46" s="425"/>
      <c r="F46" s="419"/>
      <c r="G46" s="84" t="s">
        <v>10</v>
      </c>
      <c r="H46" s="192">
        <f>I46+L46+Q46+V46+AA46</f>
        <v>6689264538</v>
      </c>
      <c r="I46" s="319">
        <v>674264538</v>
      </c>
      <c r="J46" s="192"/>
      <c r="K46" s="192"/>
      <c r="L46" s="192">
        <v>1552000000</v>
      </c>
      <c r="M46" s="192"/>
      <c r="N46" s="192"/>
      <c r="O46" s="192"/>
      <c r="P46" s="192"/>
      <c r="Q46" s="192">
        <v>1676000000</v>
      </c>
      <c r="R46" s="192"/>
      <c r="S46" s="192"/>
      <c r="T46" s="192"/>
      <c r="U46" s="192"/>
      <c r="V46" s="192">
        <v>1810000000</v>
      </c>
      <c r="W46" s="192"/>
      <c r="X46" s="192"/>
      <c r="Y46" s="192"/>
      <c r="Z46" s="192"/>
      <c r="AA46" s="192">
        <v>977000000</v>
      </c>
      <c r="AB46" s="192"/>
      <c r="AC46" s="192"/>
      <c r="AD46" s="192"/>
      <c r="AE46" s="192"/>
      <c r="AF46" s="192"/>
      <c r="AG46" s="192"/>
      <c r="AH46" s="221"/>
      <c r="AI46" s="193"/>
      <c r="AJ46" s="222"/>
      <c r="AK46" s="222"/>
      <c r="AL46" s="422"/>
      <c r="AM46" s="455"/>
      <c r="AN46" s="455"/>
      <c r="AO46" s="434"/>
      <c r="AP46" s="437"/>
    </row>
    <row r="47" spans="1:42" s="5" customFormat="1" ht="31.5" customHeight="1">
      <c r="A47" s="440"/>
      <c r="B47" s="478"/>
      <c r="C47" s="443"/>
      <c r="D47" s="419"/>
      <c r="E47" s="425"/>
      <c r="F47" s="419"/>
      <c r="G47" s="84" t="s">
        <v>11</v>
      </c>
      <c r="H47" s="322"/>
      <c r="I47" s="196"/>
      <c r="J47" s="197"/>
      <c r="K47" s="197"/>
      <c r="L47" s="196"/>
      <c r="M47" s="197"/>
      <c r="N47" s="197"/>
      <c r="O47" s="197"/>
      <c r="P47" s="197"/>
      <c r="Q47" s="196"/>
      <c r="R47" s="197"/>
      <c r="S47" s="197"/>
      <c r="T47" s="197"/>
      <c r="U47" s="197"/>
      <c r="V47" s="196"/>
      <c r="W47" s="197"/>
      <c r="X47" s="197"/>
      <c r="Y47" s="197"/>
      <c r="Z47" s="197"/>
      <c r="AA47" s="196"/>
      <c r="AB47" s="197"/>
      <c r="AC47" s="197"/>
      <c r="AD47" s="197"/>
      <c r="AE47" s="197"/>
      <c r="AF47" s="189"/>
      <c r="AG47" s="189"/>
      <c r="AH47" s="194"/>
      <c r="AI47" s="189"/>
      <c r="AJ47" s="195"/>
      <c r="AK47" s="195"/>
      <c r="AL47" s="422"/>
      <c r="AM47" s="455"/>
      <c r="AN47" s="455"/>
      <c r="AO47" s="434"/>
      <c r="AP47" s="437"/>
    </row>
    <row r="48" spans="1:42" s="5" customFormat="1" ht="31.5" customHeight="1">
      <c r="A48" s="440"/>
      <c r="B48" s="478"/>
      <c r="C48" s="443"/>
      <c r="D48" s="419"/>
      <c r="E48" s="425"/>
      <c r="F48" s="419"/>
      <c r="G48" s="84" t="s">
        <v>12</v>
      </c>
      <c r="H48" s="322"/>
      <c r="I48" s="269"/>
      <c r="J48" s="197"/>
      <c r="K48" s="256"/>
      <c r="L48" s="196"/>
      <c r="M48" s="256"/>
      <c r="N48" s="256"/>
      <c r="O48" s="256"/>
      <c r="P48" s="256"/>
      <c r="Q48" s="196"/>
      <c r="R48" s="197"/>
      <c r="S48" s="197"/>
      <c r="T48" s="197"/>
      <c r="U48" s="197"/>
      <c r="V48" s="196"/>
      <c r="W48" s="197"/>
      <c r="X48" s="197"/>
      <c r="Y48" s="197"/>
      <c r="Z48" s="197"/>
      <c r="AA48" s="196"/>
      <c r="AB48" s="197"/>
      <c r="AC48" s="197"/>
      <c r="AD48" s="197"/>
      <c r="AE48" s="197"/>
      <c r="AF48" s="192"/>
      <c r="AG48" s="192"/>
      <c r="AH48" s="194"/>
      <c r="AI48" s="189"/>
      <c r="AJ48" s="195"/>
      <c r="AK48" s="195"/>
      <c r="AL48" s="422"/>
      <c r="AM48" s="455"/>
      <c r="AN48" s="455"/>
      <c r="AO48" s="434"/>
      <c r="AP48" s="437"/>
    </row>
    <row r="49" spans="1:42" s="5" customFormat="1" ht="31.5" customHeight="1">
      <c r="A49" s="440"/>
      <c r="B49" s="478"/>
      <c r="C49" s="443"/>
      <c r="D49" s="419"/>
      <c r="E49" s="425"/>
      <c r="F49" s="419"/>
      <c r="G49" s="84" t="s">
        <v>13</v>
      </c>
      <c r="H49" s="270">
        <f>H45+H47</f>
        <v>1</v>
      </c>
      <c r="I49" s="323">
        <f>+I45</f>
        <v>0.1</v>
      </c>
      <c r="J49" s="323">
        <f t="shared" ref="J49:AA49" si="1">+J45</f>
        <v>0</v>
      </c>
      <c r="K49" s="323">
        <f t="shared" si="1"/>
        <v>0</v>
      </c>
      <c r="L49" s="323">
        <f t="shared" si="1"/>
        <v>0.4</v>
      </c>
      <c r="M49" s="323">
        <f t="shared" si="1"/>
        <v>0</v>
      </c>
      <c r="N49" s="323">
        <f t="shared" si="1"/>
        <v>0</v>
      </c>
      <c r="O49" s="323">
        <f t="shared" si="1"/>
        <v>0</v>
      </c>
      <c r="P49" s="323">
        <f t="shared" si="1"/>
        <v>0</v>
      </c>
      <c r="Q49" s="323">
        <f t="shared" si="1"/>
        <v>0.7</v>
      </c>
      <c r="R49" s="323">
        <f t="shared" si="1"/>
        <v>0</v>
      </c>
      <c r="S49" s="323">
        <f t="shared" si="1"/>
        <v>0</v>
      </c>
      <c r="T49" s="323">
        <f t="shared" si="1"/>
        <v>0</v>
      </c>
      <c r="U49" s="323">
        <f t="shared" si="1"/>
        <v>0</v>
      </c>
      <c r="V49" s="323">
        <f t="shared" si="1"/>
        <v>0.98</v>
      </c>
      <c r="W49" s="323">
        <f t="shared" si="1"/>
        <v>0</v>
      </c>
      <c r="X49" s="323">
        <f t="shared" si="1"/>
        <v>0</v>
      </c>
      <c r="Y49" s="323">
        <f t="shared" si="1"/>
        <v>0</v>
      </c>
      <c r="Z49" s="323">
        <f t="shared" si="1"/>
        <v>0</v>
      </c>
      <c r="AA49" s="323">
        <f t="shared" si="1"/>
        <v>1</v>
      </c>
      <c r="AB49" s="199"/>
      <c r="AC49" s="199"/>
      <c r="AD49" s="199"/>
      <c r="AE49" s="199"/>
      <c r="AF49" s="189"/>
      <c r="AG49" s="189"/>
      <c r="AH49" s="194"/>
      <c r="AI49" s="189"/>
      <c r="AJ49" s="195"/>
      <c r="AK49" s="195"/>
      <c r="AL49" s="422"/>
      <c r="AM49" s="455"/>
      <c r="AN49" s="455"/>
      <c r="AO49" s="434"/>
      <c r="AP49" s="437"/>
    </row>
    <row r="50" spans="1:42" s="5" customFormat="1" ht="31.5" customHeight="1" thickBot="1">
      <c r="A50" s="476"/>
      <c r="B50" s="479"/>
      <c r="C50" s="457"/>
      <c r="D50" s="432"/>
      <c r="E50" s="426"/>
      <c r="F50" s="420"/>
      <c r="G50" s="85" t="s">
        <v>14</v>
      </c>
      <c r="H50" s="339">
        <f>H46+H48</f>
        <v>6689264538</v>
      </c>
      <c r="I50" s="192">
        <f>+I46</f>
        <v>674264538</v>
      </c>
      <c r="J50" s="211"/>
      <c r="K50" s="211"/>
      <c r="L50" s="192">
        <f>+L46</f>
        <v>1552000000</v>
      </c>
      <c r="M50" s="211"/>
      <c r="N50" s="211"/>
      <c r="O50" s="211"/>
      <c r="P50" s="211"/>
      <c r="Q50" s="192">
        <f>+Q46</f>
        <v>1676000000</v>
      </c>
      <c r="R50" s="211"/>
      <c r="S50" s="211"/>
      <c r="T50" s="211"/>
      <c r="U50" s="211"/>
      <c r="V50" s="192">
        <f>+V46</f>
        <v>1810000000</v>
      </c>
      <c r="W50" s="211"/>
      <c r="X50" s="211"/>
      <c r="Y50" s="211"/>
      <c r="Z50" s="211"/>
      <c r="AA50" s="192">
        <f>+AA46</f>
        <v>977000000</v>
      </c>
      <c r="AB50" s="201"/>
      <c r="AC50" s="201"/>
      <c r="AD50" s="201"/>
      <c r="AE50" s="201"/>
      <c r="AF50" s="201"/>
      <c r="AG50" s="201"/>
      <c r="AH50" s="202"/>
      <c r="AI50" s="266"/>
      <c r="AJ50" s="203"/>
      <c r="AK50" s="203"/>
      <c r="AL50" s="427"/>
      <c r="AM50" s="475"/>
      <c r="AN50" s="475"/>
      <c r="AO50" s="471"/>
      <c r="AP50" s="472"/>
    </row>
    <row r="51" spans="1:42" s="5" customFormat="1" ht="31.5" customHeight="1">
      <c r="A51" s="439" t="s">
        <v>146</v>
      </c>
      <c r="B51" s="442">
        <v>10</v>
      </c>
      <c r="C51" s="442" t="s">
        <v>309</v>
      </c>
      <c r="D51" s="445" t="s">
        <v>303</v>
      </c>
      <c r="E51" s="424">
        <f>+GESTIÓN!C15</f>
        <v>441</v>
      </c>
      <c r="F51" s="418">
        <v>193</v>
      </c>
      <c r="G51" s="83" t="s">
        <v>9</v>
      </c>
      <c r="H51" s="270">
        <v>1</v>
      </c>
      <c r="I51" s="323">
        <v>0.05</v>
      </c>
      <c r="J51" s="270"/>
      <c r="K51" s="265"/>
      <c r="L51" s="323">
        <v>0.2</v>
      </c>
      <c r="M51" s="265"/>
      <c r="N51" s="265"/>
      <c r="O51" s="270"/>
      <c r="P51" s="265"/>
      <c r="Q51" s="270">
        <v>0.4</v>
      </c>
      <c r="R51" s="270"/>
      <c r="S51" s="270"/>
      <c r="T51" s="270"/>
      <c r="U51" s="270"/>
      <c r="V51" s="270">
        <v>0.7</v>
      </c>
      <c r="W51" s="265"/>
      <c r="X51" s="265"/>
      <c r="Y51" s="265"/>
      <c r="Z51" s="265"/>
      <c r="AA51" s="265">
        <v>1</v>
      </c>
      <c r="AB51" s="217"/>
      <c r="AC51" s="217"/>
      <c r="AD51" s="217"/>
      <c r="AE51" s="217"/>
      <c r="AF51" s="210"/>
      <c r="AG51" s="210"/>
      <c r="AH51" s="218"/>
      <c r="AI51" s="219"/>
      <c r="AJ51" s="220"/>
      <c r="AK51" s="220"/>
      <c r="AL51" s="421"/>
      <c r="AM51" s="454"/>
      <c r="AN51" s="454"/>
      <c r="AO51" s="433"/>
      <c r="AP51" s="436"/>
    </row>
    <row r="52" spans="1:42" s="5" customFormat="1" ht="31.5" customHeight="1">
      <c r="A52" s="440"/>
      <c r="B52" s="443"/>
      <c r="C52" s="443"/>
      <c r="D52" s="446"/>
      <c r="E52" s="425"/>
      <c r="F52" s="419"/>
      <c r="G52" s="84" t="s">
        <v>10</v>
      </c>
      <c r="H52" s="192">
        <f>I52+L52+Q52+V52+AA52</f>
        <v>5740000000</v>
      </c>
      <c r="I52" s="192">
        <v>253000000</v>
      </c>
      <c r="J52" s="192"/>
      <c r="K52" s="192"/>
      <c r="L52" s="265">
        <v>1659000000</v>
      </c>
      <c r="M52" s="192"/>
      <c r="N52" s="192"/>
      <c r="O52" s="192"/>
      <c r="P52" s="192"/>
      <c r="Q52" s="192">
        <v>2037000000</v>
      </c>
      <c r="R52" s="192"/>
      <c r="S52" s="192"/>
      <c r="T52" s="192"/>
      <c r="U52" s="192"/>
      <c r="V52" s="192">
        <v>975000000</v>
      </c>
      <c r="W52" s="192"/>
      <c r="X52" s="192"/>
      <c r="Y52" s="192"/>
      <c r="Z52" s="192"/>
      <c r="AA52" s="192">
        <v>816000000</v>
      </c>
      <c r="AB52" s="192"/>
      <c r="AC52" s="192"/>
      <c r="AD52" s="192"/>
      <c r="AE52" s="192"/>
      <c r="AF52" s="192"/>
      <c r="AG52" s="192"/>
      <c r="AH52" s="221"/>
      <c r="AI52" s="193"/>
      <c r="AJ52" s="222"/>
      <c r="AK52" s="222"/>
      <c r="AL52" s="422"/>
      <c r="AM52" s="455"/>
      <c r="AN52" s="455"/>
      <c r="AO52" s="434"/>
      <c r="AP52" s="437"/>
    </row>
    <row r="53" spans="1:42" s="5" customFormat="1" ht="31.5" customHeight="1">
      <c r="A53" s="440"/>
      <c r="B53" s="443"/>
      <c r="C53" s="443"/>
      <c r="D53" s="446"/>
      <c r="E53" s="425"/>
      <c r="F53" s="419"/>
      <c r="G53" s="84" t="s">
        <v>11</v>
      </c>
      <c r="H53" s="322"/>
      <c r="I53" s="322"/>
      <c r="J53" s="197"/>
      <c r="K53" s="197"/>
      <c r="L53" s="322"/>
      <c r="M53" s="197"/>
      <c r="N53" s="197"/>
      <c r="O53" s="197"/>
      <c r="P53" s="197"/>
      <c r="Q53" s="322"/>
      <c r="R53" s="197"/>
      <c r="S53" s="197"/>
      <c r="T53" s="197"/>
      <c r="U53" s="197"/>
      <c r="V53" s="322"/>
      <c r="W53" s="197"/>
      <c r="X53" s="197"/>
      <c r="Y53" s="197"/>
      <c r="Z53" s="197"/>
      <c r="AA53" s="322"/>
      <c r="AB53" s="197"/>
      <c r="AC53" s="197"/>
      <c r="AD53" s="197"/>
      <c r="AE53" s="197"/>
      <c r="AF53" s="189"/>
      <c r="AG53" s="189"/>
      <c r="AH53" s="194"/>
      <c r="AI53" s="189"/>
      <c r="AJ53" s="195"/>
      <c r="AK53" s="195"/>
      <c r="AL53" s="422"/>
      <c r="AM53" s="455"/>
      <c r="AN53" s="455"/>
      <c r="AO53" s="434"/>
      <c r="AP53" s="437"/>
    </row>
    <row r="54" spans="1:42" s="5" customFormat="1" ht="31.5" customHeight="1">
      <c r="A54" s="440"/>
      <c r="B54" s="443"/>
      <c r="C54" s="443"/>
      <c r="D54" s="446"/>
      <c r="E54" s="425"/>
      <c r="F54" s="419"/>
      <c r="G54" s="84" t="s">
        <v>12</v>
      </c>
      <c r="H54" s="322"/>
      <c r="I54" s="274"/>
      <c r="J54" s="197"/>
      <c r="K54" s="256"/>
      <c r="L54" s="322"/>
      <c r="M54" s="256"/>
      <c r="N54" s="256"/>
      <c r="O54" s="256"/>
      <c r="P54" s="256"/>
      <c r="Q54" s="322"/>
      <c r="R54" s="197"/>
      <c r="S54" s="197"/>
      <c r="T54" s="197"/>
      <c r="U54" s="197"/>
      <c r="V54" s="322"/>
      <c r="W54" s="197"/>
      <c r="X54" s="197"/>
      <c r="Y54" s="197"/>
      <c r="Z54" s="197"/>
      <c r="AA54" s="322"/>
      <c r="AB54" s="197"/>
      <c r="AC54" s="197"/>
      <c r="AD54" s="197"/>
      <c r="AE54" s="197"/>
      <c r="AF54" s="192"/>
      <c r="AG54" s="192"/>
      <c r="AH54" s="194"/>
      <c r="AI54" s="189"/>
      <c r="AJ54" s="195"/>
      <c r="AK54" s="195"/>
      <c r="AL54" s="422"/>
      <c r="AM54" s="455"/>
      <c r="AN54" s="455"/>
      <c r="AO54" s="434"/>
      <c r="AP54" s="437"/>
    </row>
    <row r="55" spans="1:42" s="5" customFormat="1" ht="31.5" customHeight="1">
      <c r="A55" s="440"/>
      <c r="B55" s="443"/>
      <c r="C55" s="443"/>
      <c r="D55" s="446"/>
      <c r="E55" s="425"/>
      <c r="F55" s="419"/>
      <c r="G55" s="84" t="s">
        <v>13</v>
      </c>
      <c r="H55" s="274">
        <f>H51+H53</f>
        <v>1</v>
      </c>
      <c r="I55" s="323">
        <f>+I51</f>
        <v>0.05</v>
      </c>
      <c r="J55" s="199"/>
      <c r="K55" s="199"/>
      <c r="L55" s="274">
        <f>L51+L53</f>
        <v>0.2</v>
      </c>
      <c r="M55" s="199"/>
      <c r="N55" s="199"/>
      <c r="O55" s="199"/>
      <c r="P55" s="199"/>
      <c r="Q55" s="274">
        <f>Q51+Q53</f>
        <v>0.4</v>
      </c>
      <c r="R55" s="199"/>
      <c r="S55" s="199"/>
      <c r="T55" s="199"/>
      <c r="U55" s="199"/>
      <c r="V55" s="274">
        <f>V51+V53</f>
        <v>0.7</v>
      </c>
      <c r="W55" s="199"/>
      <c r="X55" s="199"/>
      <c r="Y55" s="199"/>
      <c r="Z55" s="199"/>
      <c r="AA55" s="274">
        <f>AA51+AA53</f>
        <v>1</v>
      </c>
      <c r="AB55" s="199"/>
      <c r="AC55" s="199"/>
      <c r="AD55" s="199"/>
      <c r="AE55" s="199"/>
      <c r="AF55" s="189"/>
      <c r="AG55" s="189"/>
      <c r="AH55" s="194"/>
      <c r="AI55" s="189"/>
      <c r="AJ55" s="195"/>
      <c r="AK55" s="195"/>
      <c r="AL55" s="422"/>
      <c r="AM55" s="455"/>
      <c r="AN55" s="455"/>
      <c r="AO55" s="434"/>
      <c r="AP55" s="437"/>
    </row>
    <row r="56" spans="1:42" s="5" customFormat="1" ht="31.5" customHeight="1" thickBot="1">
      <c r="A56" s="441"/>
      <c r="B56" s="444"/>
      <c r="C56" s="444"/>
      <c r="D56" s="447"/>
      <c r="E56" s="426"/>
      <c r="F56" s="420"/>
      <c r="G56" s="86" t="s">
        <v>14</v>
      </c>
      <c r="H56" s="339">
        <f>H52+H54</f>
        <v>5740000000</v>
      </c>
      <c r="I56" s="339">
        <f>I52+I53</f>
        <v>253000000</v>
      </c>
      <c r="J56" s="211"/>
      <c r="K56" s="211"/>
      <c r="L56" s="339">
        <f>L52+L54</f>
        <v>1659000000</v>
      </c>
      <c r="M56" s="211"/>
      <c r="N56" s="211"/>
      <c r="O56" s="211"/>
      <c r="P56" s="211"/>
      <c r="Q56" s="339">
        <f>Q52+Q54</f>
        <v>2037000000</v>
      </c>
      <c r="R56" s="211"/>
      <c r="S56" s="211"/>
      <c r="T56" s="211"/>
      <c r="U56" s="211"/>
      <c r="V56" s="339">
        <f>V52+V54</f>
        <v>975000000</v>
      </c>
      <c r="W56" s="211"/>
      <c r="X56" s="211"/>
      <c r="Y56" s="211"/>
      <c r="Z56" s="211"/>
      <c r="AA56" s="339">
        <f>AA52+AA54</f>
        <v>816000000</v>
      </c>
      <c r="AB56" s="223"/>
      <c r="AC56" s="223"/>
      <c r="AD56" s="223"/>
      <c r="AE56" s="223"/>
      <c r="AF56" s="223"/>
      <c r="AG56" s="223"/>
      <c r="AH56" s="224"/>
      <c r="AI56" s="225"/>
      <c r="AJ56" s="226"/>
      <c r="AK56" s="226"/>
      <c r="AL56" s="423"/>
      <c r="AM56" s="456"/>
      <c r="AN56" s="456"/>
      <c r="AO56" s="435"/>
      <c r="AP56" s="438"/>
    </row>
    <row r="57" spans="1:42" s="5" customFormat="1" ht="31.5" customHeight="1">
      <c r="A57" s="327"/>
      <c r="B57" s="442">
        <v>11</v>
      </c>
      <c r="C57" s="442" t="s">
        <v>310</v>
      </c>
      <c r="D57" s="458" t="s">
        <v>303</v>
      </c>
      <c r="E57" s="424">
        <v>441</v>
      </c>
      <c r="F57" s="418">
        <v>193</v>
      </c>
      <c r="G57" s="83" t="s">
        <v>9</v>
      </c>
      <c r="H57" s="340">
        <v>4</v>
      </c>
      <c r="I57" s="5">
        <v>0.1</v>
      </c>
      <c r="J57" s="342"/>
      <c r="K57" s="342"/>
      <c r="L57" s="340">
        <v>1</v>
      </c>
      <c r="M57" s="342"/>
      <c r="N57" s="342"/>
      <c r="O57" s="342"/>
      <c r="P57" s="336"/>
      <c r="Q57" s="340">
        <v>2</v>
      </c>
      <c r="R57" s="336"/>
      <c r="S57" s="336"/>
      <c r="T57" s="336"/>
      <c r="U57" s="336"/>
      <c r="V57" s="340">
        <v>3</v>
      </c>
      <c r="W57" s="336"/>
      <c r="X57" s="336"/>
      <c r="Y57" s="336"/>
      <c r="Z57" s="336"/>
      <c r="AA57" s="340">
        <v>4</v>
      </c>
      <c r="AB57" s="328"/>
      <c r="AC57" s="328"/>
      <c r="AD57" s="328"/>
      <c r="AE57" s="328"/>
      <c r="AF57" s="328"/>
      <c r="AG57" s="328"/>
      <c r="AH57" s="329"/>
      <c r="AI57" s="330"/>
      <c r="AJ57" s="331"/>
      <c r="AK57" s="331"/>
      <c r="AL57" s="332"/>
      <c r="AM57" s="333"/>
      <c r="AN57" s="333"/>
      <c r="AO57" s="334"/>
      <c r="AP57" s="335"/>
    </row>
    <row r="58" spans="1:42" s="5" customFormat="1" ht="31.5" customHeight="1">
      <c r="A58" s="327"/>
      <c r="B58" s="443"/>
      <c r="C58" s="443"/>
      <c r="D58" s="459"/>
      <c r="E58" s="425"/>
      <c r="F58" s="419"/>
      <c r="G58" s="84" t="s">
        <v>10</v>
      </c>
      <c r="H58" s="192">
        <f>I58+L58+Q58+V58+AA58</f>
        <v>5938923675</v>
      </c>
      <c r="I58" s="341">
        <v>390923675</v>
      </c>
      <c r="J58" s="192"/>
      <c r="K58" s="192"/>
      <c r="L58" s="192">
        <v>1430000000</v>
      </c>
      <c r="M58" s="192"/>
      <c r="N58" s="192"/>
      <c r="O58" s="192"/>
      <c r="P58" s="192"/>
      <c r="Q58" s="192">
        <v>1546000000</v>
      </c>
      <c r="R58" s="192"/>
      <c r="S58" s="192"/>
      <c r="T58" s="192"/>
      <c r="U58" s="192"/>
      <c r="V58" s="192">
        <v>1669000000</v>
      </c>
      <c r="W58" s="192"/>
      <c r="X58" s="192"/>
      <c r="Y58" s="192"/>
      <c r="Z58" s="192"/>
      <c r="AA58" s="192">
        <v>903000000</v>
      </c>
      <c r="AB58" s="328"/>
      <c r="AC58" s="328"/>
      <c r="AD58" s="328"/>
      <c r="AE58" s="328"/>
      <c r="AF58" s="328"/>
      <c r="AG58" s="328"/>
      <c r="AH58" s="329"/>
      <c r="AI58" s="330"/>
      <c r="AJ58" s="331"/>
      <c r="AK58" s="331"/>
      <c r="AL58" s="332"/>
      <c r="AM58" s="333"/>
      <c r="AN58" s="333"/>
      <c r="AO58" s="334"/>
      <c r="AP58" s="335"/>
    </row>
    <row r="59" spans="1:42" s="5" customFormat="1" ht="31.5" customHeight="1">
      <c r="A59" s="327"/>
      <c r="B59" s="443"/>
      <c r="C59" s="443"/>
      <c r="D59" s="459"/>
      <c r="E59" s="425"/>
      <c r="F59" s="419"/>
      <c r="G59" s="84" t="s">
        <v>11</v>
      </c>
      <c r="H59" s="324"/>
      <c r="I59" s="324"/>
      <c r="J59" s="197"/>
      <c r="K59" s="197"/>
      <c r="L59" s="324"/>
      <c r="M59" s="197"/>
      <c r="N59" s="197"/>
      <c r="O59" s="197"/>
      <c r="P59" s="197"/>
      <c r="Q59" s="324"/>
      <c r="R59" s="197"/>
      <c r="S59" s="197"/>
      <c r="T59" s="197"/>
      <c r="U59" s="197"/>
      <c r="V59" s="324"/>
      <c r="W59" s="197"/>
      <c r="X59" s="197"/>
      <c r="Y59" s="197"/>
      <c r="Z59" s="197"/>
      <c r="AA59" s="324"/>
      <c r="AB59" s="328"/>
      <c r="AC59" s="328"/>
      <c r="AD59" s="328"/>
      <c r="AE59" s="328"/>
      <c r="AF59" s="328"/>
      <c r="AG59" s="328"/>
      <c r="AH59" s="329"/>
      <c r="AI59" s="330"/>
      <c r="AJ59" s="331"/>
      <c r="AK59" s="331"/>
      <c r="AL59" s="332"/>
      <c r="AM59" s="333"/>
      <c r="AN59" s="333"/>
      <c r="AO59" s="334"/>
      <c r="AP59" s="335"/>
    </row>
    <row r="60" spans="1:42" s="5" customFormat="1" ht="31.5" customHeight="1">
      <c r="A60" s="327"/>
      <c r="B60" s="443"/>
      <c r="C60" s="443"/>
      <c r="D60" s="459"/>
      <c r="E60" s="425"/>
      <c r="F60" s="419"/>
      <c r="G60" s="84" t="s">
        <v>12</v>
      </c>
      <c r="H60" s="324"/>
      <c r="I60" s="267"/>
      <c r="J60" s="197"/>
      <c r="K60" s="256"/>
      <c r="L60" s="324"/>
      <c r="M60" s="256"/>
      <c r="N60" s="256"/>
      <c r="O60" s="256"/>
      <c r="P60" s="256"/>
      <c r="Q60" s="324"/>
      <c r="R60" s="197"/>
      <c r="S60" s="197"/>
      <c r="T60" s="197"/>
      <c r="U60" s="197"/>
      <c r="V60" s="324"/>
      <c r="W60" s="197"/>
      <c r="X60" s="197"/>
      <c r="Y60" s="197"/>
      <c r="Z60" s="197"/>
      <c r="AA60" s="324"/>
      <c r="AB60" s="328"/>
      <c r="AC60" s="328"/>
      <c r="AD60" s="328"/>
      <c r="AE60" s="328"/>
      <c r="AF60" s="328"/>
      <c r="AG60" s="328"/>
      <c r="AH60" s="329"/>
      <c r="AI60" s="330"/>
      <c r="AJ60" s="331"/>
      <c r="AK60" s="331"/>
      <c r="AL60" s="332"/>
      <c r="AM60" s="333"/>
      <c r="AN60" s="333"/>
      <c r="AO60" s="334"/>
      <c r="AP60" s="335"/>
    </row>
    <row r="61" spans="1:42" s="5" customFormat="1" ht="31.5" customHeight="1">
      <c r="A61" s="327"/>
      <c r="B61" s="443"/>
      <c r="C61" s="443"/>
      <c r="D61" s="459"/>
      <c r="E61" s="425"/>
      <c r="F61" s="419"/>
      <c r="G61" s="84" t="s">
        <v>13</v>
      </c>
      <c r="H61" s="267">
        <f>H57+H59</f>
        <v>4</v>
      </c>
      <c r="I61" s="343">
        <f>+I57</f>
        <v>0.1</v>
      </c>
      <c r="J61" s="268"/>
      <c r="K61" s="268"/>
      <c r="L61" s="267">
        <f>L57+L59</f>
        <v>1</v>
      </c>
      <c r="M61" s="268"/>
      <c r="N61" s="268"/>
      <c r="O61" s="268"/>
      <c r="P61" s="192"/>
      <c r="Q61" s="267">
        <f>Q57+Q59</f>
        <v>2</v>
      </c>
      <c r="R61" s="192"/>
      <c r="S61" s="192"/>
      <c r="T61" s="192"/>
      <c r="U61" s="192"/>
      <c r="V61" s="267">
        <f>V57+V59</f>
        <v>3</v>
      </c>
      <c r="W61" s="192"/>
      <c r="X61" s="192"/>
      <c r="Y61" s="192"/>
      <c r="Z61" s="192"/>
      <c r="AA61" s="267">
        <f>AA57+AA59</f>
        <v>4</v>
      </c>
      <c r="AB61" s="328"/>
      <c r="AC61" s="328"/>
      <c r="AD61" s="328"/>
      <c r="AE61" s="328"/>
      <c r="AF61" s="328"/>
      <c r="AG61" s="328"/>
      <c r="AH61" s="329"/>
      <c r="AI61" s="330"/>
      <c r="AJ61" s="331"/>
      <c r="AK61" s="331"/>
      <c r="AL61" s="332"/>
      <c r="AM61" s="333"/>
      <c r="AN61" s="333"/>
      <c r="AO61" s="334"/>
      <c r="AP61" s="335"/>
    </row>
    <row r="62" spans="1:42" s="5" customFormat="1" ht="31.5" customHeight="1" thickBot="1">
      <c r="A62" s="327"/>
      <c r="B62" s="457"/>
      <c r="C62" s="457"/>
      <c r="D62" s="460"/>
      <c r="E62" s="426"/>
      <c r="F62" s="420"/>
      <c r="G62" s="85" t="s">
        <v>14</v>
      </c>
      <c r="H62" s="345">
        <f>H58+H60</f>
        <v>5938923675</v>
      </c>
      <c r="I62" s="344">
        <f>+I58</f>
        <v>390923675</v>
      </c>
      <c r="J62" s="344"/>
      <c r="K62" s="344"/>
      <c r="L62" s="344">
        <f>L59+L58</f>
        <v>1430000000</v>
      </c>
      <c r="M62" s="344"/>
      <c r="N62" s="344"/>
      <c r="O62" s="344"/>
      <c r="P62" s="344"/>
      <c r="Q62" s="344">
        <f>Q59+Q58</f>
        <v>1546000000</v>
      </c>
      <c r="R62" s="344"/>
      <c r="S62" s="344"/>
      <c r="T62" s="344"/>
      <c r="U62" s="344"/>
      <c r="V62" s="344">
        <f>V59+V58</f>
        <v>1669000000</v>
      </c>
      <c r="W62" s="344"/>
      <c r="X62" s="344"/>
      <c r="Y62" s="344"/>
      <c r="Z62" s="344"/>
      <c r="AA62" s="344">
        <f>AA59+AA58</f>
        <v>903000000</v>
      </c>
      <c r="AB62" s="328"/>
      <c r="AC62" s="328"/>
      <c r="AD62" s="328"/>
      <c r="AE62" s="328"/>
      <c r="AF62" s="328"/>
      <c r="AG62" s="328"/>
      <c r="AH62" s="329"/>
      <c r="AI62" s="330"/>
      <c r="AJ62" s="331"/>
      <c r="AK62" s="331"/>
      <c r="AL62" s="332"/>
      <c r="AM62" s="333"/>
      <c r="AN62" s="333"/>
      <c r="AO62" s="334"/>
      <c r="AP62" s="335"/>
    </row>
    <row r="63" spans="1:42" ht="31.5" customHeight="1">
      <c r="A63" s="448" t="s">
        <v>15</v>
      </c>
      <c r="B63" s="449"/>
      <c r="C63" s="449"/>
      <c r="D63" s="449"/>
      <c r="E63" s="449"/>
      <c r="F63" s="450"/>
      <c r="G63" s="87" t="s">
        <v>10</v>
      </c>
      <c r="H63" s="36">
        <f>+H10+H16+H28+H34+H40+H46+H52+H58</f>
        <v>47072188213.099998</v>
      </c>
      <c r="I63" s="36">
        <f>+I10+I16+I28+I34+I40+I46+I52+I58</f>
        <v>5046188213</v>
      </c>
      <c r="J63" s="36"/>
      <c r="K63" s="36"/>
      <c r="L63" s="36">
        <f>+L10+L16+L28+L34+L40+L46+L52+L58</f>
        <v>12838000000</v>
      </c>
      <c r="M63" s="36"/>
      <c r="N63" s="36"/>
      <c r="O63" s="36"/>
      <c r="P63" s="36"/>
      <c r="Q63" s="36">
        <f>+Q10+Q16+Q28+Q34+Q40+Q46+Q52+Q58</f>
        <v>11627000000</v>
      </c>
      <c r="R63" s="36"/>
      <c r="S63" s="36"/>
      <c r="T63" s="36"/>
      <c r="U63" s="36"/>
      <c r="V63" s="36">
        <f>+V10+V16+V28+V34+V40+V46+V52+V58</f>
        <v>11296000000</v>
      </c>
      <c r="W63" s="36"/>
      <c r="X63" s="36"/>
      <c r="Y63" s="36"/>
      <c r="Z63" s="36"/>
      <c r="AA63" s="36">
        <f>+AA10+AA16+AA28+AA34+AA40+AA46+AA52+AA58</f>
        <v>6820000000</v>
      </c>
      <c r="AB63" s="36"/>
      <c r="AC63" s="36"/>
      <c r="AD63" s="36"/>
      <c r="AE63" s="36"/>
      <c r="AF63" s="37"/>
      <c r="AG63" s="37"/>
      <c r="AH63" s="29"/>
      <c r="AI63" s="29"/>
      <c r="AJ63" s="88"/>
      <c r="AK63" s="89"/>
      <c r="AL63" s="90"/>
      <c r="AM63" s="90"/>
      <c r="AN63" s="90"/>
      <c r="AO63" s="90"/>
      <c r="AP63" s="93"/>
    </row>
    <row r="64" spans="1:42" ht="28.5" customHeight="1">
      <c r="A64" s="448"/>
      <c r="B64" s="449"/>
      <c r="C64" s="449"/>
      <c r="D64" s="449"/>
      <c r="E64" s="449"/>
      <c r="F64" s="450"/>
      <c r="G64" s="84" t="s">
        <v>12</v>
      </c>
      <c r="H64" s="36">
        <f>+H11+H17+H29+H35+H41+H47+H53+H59</f>
        <v>0</v>
      </c>
      <c r="I64" s="36">
        <f>+I11+I17+I29+I35+I41+I47+I53+I59</f>
        <v>0</v>
      </c>
      <c r="J64" s="35"/>
      <c r="K64" s="35"/>
      <c r="L64" s="36">
        <f>+L11+L17+L29+L35+L41+L47+L53+L59</f>
        <v>0</v>
      </c>
      <c r="M64" s="35"/>
      <c r="N64" s="35"/>
      <c r="O64" s="35"/>
      <c r="P64" s="35"/>
      <c r="Q64" s="36">
        <f>+Q11+Q17+Q29+Q35+Q41+Q47+Q53+Q59</f>
        <v>0</v>
      </c>
      <c r="R64" s="35"/>
      <c r="S64" s="35"/>
      <c r="T64" s="35"/>
      <c r="U64" s="35"/>
      <c r="V64" s="36">
        <f>+V11+V17+V29+V35+V41+V47+V53+V59</f>
        <v>0</v>
      </c>
      <c r="W64" s="35"/>
      <c r="X64" s="35"/>
      <c r="Y64" s="35"/>
      <c r="Z64" s="35"/>
      <c r="AA64" s="36">
        <f>+AA11+AA17+AA29+AA35+AA41+AA47+AA53+AA59</f>
        <v>0</v>
      </c>
      <c r="AB64" s="35"/>
      <c r="AC64" s="35"/>
      <c r="AD64" s="35"/>
      <c r="AE64" s="35"/>
      <c r="AF64" s="38"/>
      <c r="AG64" s="38"/>
      <c r="AH64" s="43"/>
      <c r="AI64" s="39"/>
      <c r="AJ64" s="89"/>
      <c r="AK64" s="89"/>
      <c r="AL64" s="90"/>
      <c r="AM64" s="90"/>
      <c r="AN64" s="90"/>
      <c r="AO64" s="90"/>
      <c r="AP64" s="93"/>
    </row>
    <row r="65" spans="1:46" ht="35.25" customHeight="1" thickBot="1">
      <c r="A65" s="451"/>
      <c r="B65" s="452"/>
      <c r="C65" s="452"/>
      <c r="D65" s="452"/>
      <c r="E65" s="452"/>
      <c r="F65" s="453"/>
      <c r="G65" s="86" t="s">
        <v>15</v>
      </c>
      <c r="H65" s="36">
        <f>+H14+H20+H32+H38+H44+H50+H56+H62</f>
        <v>47072188213.099998</v>
      </c>
      <c r="I65" s="36">
        <f>+I14+I20+I32+I38+I44+I50+I56+I62</f>
        <v>5046188213</v>
      </c>
      <c r="J65" s="94"/>
      <c r="K65" s="94"/>
      <c r="L65" s="36">
        <f>+L14+L20+L32+L38+L44+L50+L56+L62</f>
        <v>12838000000</v>
      </c>
      <c r="M65" s="94"/>
      <c r="N65" s="94"/>
      <c r="O65" s="94"/>
      <c r="P65" s="94"/>
      <c r="Q65" s="36">
        <f>+Q14+Q20+Q32+Q38+Q44+Q50+Q56+Q62</f>
        <v>11627000000</v>
      </c>
      <c r="R65" s="94"/>
      <c r="S65" s="94"/>
      <c r="T65" s="94"/>
      <c r="U65" s="94"/>
      <c r="V65" s="36">
        <f>+V14+V20+V32+V38+V44+V50+V56+V62</f>
        <v>11296000000</v>
      </c>
      <c r="W65" s="94"/>
      <c r="X65" s="94"/>
      <c r="Y65" s="94"/>
      <c r="Z65" s="94"/>
      <c r="AA65" s="36">
        <f>+AA14+AA20+AA32+AA38+AA44+AA50+AA56+AA62</f>
        <v>6820000000</v>
      </c>
      <c r="AB65" s="94"/>
      <c r="AC65" s="94"/>
      <c r="AD65" s="94"/>
      <c r="AE65" s="94"/>
      <c r="AF65" s="95"/>
      <c r="AG65" s="95"/>
      <c r="AH65" s="96"/>
      <c r="AI65" s="96"/>
      <c r="AJ65" s="97"/>
      <c r="AK65" s="97"/>
      <c r="AL65" s="98"/>
      <c r="AM65" s="98"/>
      <c r="AN65" s="98"/>
      <c r="AO65" s="98"/>
      <c r="AP65" s="99"/>
      <c r="AQ65" s="6"/>
      <c r="AR65" s="6"/>
      <c r="AS65" s="6"/>
      <c r="AT65" s="6"/>
    </row>
    <row r="66" spans="1:46" ht="71.25" customHeight="1">
      <c r="A66" s="320" t="s">
        <v>138</v>
      </c>
      <c r="B66" s="320"/>
      <c r="C66" s="320"/>
      <c r="D66" s="320"/>
      <c r="E66" s="320"/>
      <c r="F66" s="320"/>
      <c r="G66" s="320"/>
      <c r="H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</row>
  </sheetData>
  <dataConsolidate/>
  <mergeCells count="112">
    <mergeCell ref="AP45:AP50"/>
    <mergeCell ref="F45:F50"/>
    <mergeCell ref="AL45:AL50"/>
    <mergeCell ref="AM45:AM50"/>
    <mergeCell ref="AN45:AN50"/>
    <mergeCell ref="AO45:AO50"/>
    <mergeCell ref="A45:A50"/>
    <mergeCell ref="B45:B50"/>
    <mergeCell ref="C45:C50"/>
    <mergeCell ref="D45:D50"/>
    <mergeCell ref="E45:E50"/>
    <mergeCell ref="AL39:AL44"/>
    <mergeCell ref="AM39:AM44"/>
    <mergeCell ref="AN39:AN44"/>
    <mergeCell ref="AO39:AO44"/>
    <mergeCell ref="AP39:AP44"/>
    <mergeCell ref="F27:F32"/>
    <mergeCell ref="A39:A44"/>
    <mergeCell ref="B39:B44"/>
    <mergeCell ref="C39:C44"/>
    <mergeCell ref="D39:D44"/>
    <mergeCell ref="E39:E44"/>
    <mergeCell ref="F39:F44"/>
    <mergeCell ref="A33:A38"/>
    <mergeCell ref="B33:B38"/>
    <mergeCell ref="C33:C38"/>
    <mergeCell ref="D33:D38"/>
    <mergeCell ref="E33:E38"/>
    <mergeCell ref="F33:F38"/>
    <mergeCell ref="A27:A32"/>
    <mergeCell ref="B27:B32"/>
    <mergeCell ref="C27:C32"/>
    <mergeCell ref="D27:D32"/>
    <mergeCell ref="E27:E32"/>
    <mergeCell ref="AP15:AP20"/>
    <mergeCell ref="A9:A14"/>
    <mergeCell ref="A21:A26"/>
    <mergeCell ref="A15:A20"/>
    <mergeCell ref="B15:B20"/>
    <mergeCell ref="C15:C20"/>
    <mergeCell ref="F9:F14"/>
    <mergeCell ref="AN21:AN26"/>
    <mergeCell ref="D21:D26"/>
    <mergeCell ref="AP9:AP14"/>
    <mergeCell ref="AM9:AM14"/>
    <mergeCell ref="AO21:AO26"/>
    <mergeCell ref="AP21:AP26"/>
    <mergeCell ref="AN9:AN14"/>
    <mergeCell ref="E15:E20"/>
    <mergeCell ref="F15:F20"/>
    <mergeCell ref="AM15:AM20"/>
    <mergeCell ref="AL15:AL20"/>
    <mergeCell ref="AN15:AN20"/>
    <mergeCell ref="B9:B14"/>
    <mergeCell ref="C9:C14"/>
    <mergeCell ref="AO9:AO14"/>
    <mergeCell ref="E9:E14"/>
    <mergeCell ref="B21:B26"/>
    <mergeCell ref="AO51:AO56"/>
    <mergeCell ref="AP51:AP56"/>
    <mergeCell ref="A51:A56"/>
    <mergeCell ref="B51:B56"/>
    <mergeCell ref="C51:C56"/>
    <mergeCell ref="D51:D56"/>
    <mergeCell ref="E51:E56"/>
    <mergeCell ref="A63:F65"/>
    <mergeCell ref="F51:F56"/>
    <mergeCell ref="AM51:AM56"/>
    <mergeCell ref="AN51:AN56"/>
    <mergeCell ref="AL51:AL56"/>
    <mergeCell ref="B57:B62"/>
    <mergeCell ref="C57:C62"/>
    <mergeCell ref="D57:D62"/>
    <mergeCell ref="E57:E62"/>
    <mergeCell ref="F57:F62"/>
    <mergeCell ref="AL9:AL14"/>
    <mergeCell ref="AL6:AL8"/>
    <mergeCell ref="E21:E26"/>
    <mergeCell ref="AL21:AL26"/>
    <mergeCell ref="G6:G8"/>
    <mergeCell ref="H6:H8"/>
    <mergeCell ref="AK6:AK8"/>
    <mergeCell ref="B6:D7"/>
    <mergeCell ref="I6:AE6"/>
    <mergeCell ref="V7:Z7"/>
    <mergeCell ref="AA7:AE7"/>
    <mergeCell ref="F21:F26"/>
    <mergeCell ref="D15:D20"/>
    <mergeCell ref="AM21:AM26"/>
    <mergeCell ref="AO15:AO20"/>
    <mergeCell ref="A1:E4"/>
    <mergeCell ref="AF7:AI7"/>
    <mergeCell ref="I7:K7"/>
    <mergeCell ref="L7:P7"/>
    <mergeCell ref="Q7:U7"/>
    <mergeCell ref="F3:N3"/>
    <mergeCell ref="F4:N4"/>
    <mergeCell ref="O3:AP3"/>
    <mergeCell ref="O4:AP4"/>
    <mergeCell ref="F1:AP1"/>
    <mergeCell ref="F2:AP2"/>
    <mergeCell ref="F6:F8"/>
    <mergeCell ref="AF6:AI6"/>
    <mergeCell ref="AJ6:AJ8"/>
    <mergeCell ref="AM6:AM8"/>
    <mergeCell ref="E6:E8"/>
    <mergeCell ref="A6:A8"/>
    <mergeCell ref="AN6:AN8"/>
    <mergeCell ref="AO6:AO8"/>
    <mergeCell ref="AP6:AP8"/>
    <mergeCell ref="C21:C26"/>
    <mergeCell ref="D9:D14"/>
  </mergeCells>
  <dataValidations count="2">
    <dataValidation type="list" allowBlank="1" showInputMessage="1" showErrorMessage="1" sqref="D21:D26">
      <formula1>#REF!</formula1>
    </dataValidation>
    <dataValidation showDropDown="1" showInputMessage="1" showErrorMessage="1" sqref="D33:D44"/>
  </dataValidations>
  <printOptions horizontalCentered="1" verticalCentered="1"/>
  <pageMargins left="0" right="0" top="0.74803149606299213" bottom="0" header="0.31496062992125984" footer="0"/>
  <pageSetup scale="22" fitToHeight="0" orientation="landscape" r:id="rId1"/>
  <headerFooter>
    <oddFooter>&amp;C&amp;G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1"/>
  <sheetViews>
    <sheetView view="pageBreakPreview" topLeftCell="C7" zoomScale="85" zoomScaleNormal="50" zoomScaleSheetLayoutView="85" zoomScalePageLayoutView="50" workbookViewId="0">
      <selection activeCell="D4" sqref="D4:V4"/>
    </sheetView>
  </sheetViews>
  <sheetFormatPr baseColWidth="10" defaultColWidth="10.85546875" defaultRowHeight="12.75"/>
  <cols>
    <col min="1" max="1" width="17.42578125" style="9" customWidth="1"/>
    <col min="2" max="2" width="15.28515625" style="9" customWidth="1"/>
    <col min="3" max="3" width="41.85546875" style="26" customWidth="1"/>
    <col min="4" max="4" width="6.140625" style="9" customWidth="1"/>
    <col min="5" max="5" width="7.85546875" style="9" customWidth="1"/>
    <col min="6" max="6" width="12.28515625" style="9" customWidth="1"/>
    <col min="7" max="7" width="7" style="9" customWidth="1"/>
    <col min="8" max="8" width="6.7109375" style="9" customWidth="1"/>
    <col min="9" max="13" width="7" style="9" customWidth="1"/>
    <col min="14" max="14" width="7" style="10" customWidth="1"/>
    <col min="15" max="18" width="9.42578125" style="10" customWidth="1"/>
    <col min="19" max="19" width="11.7109375" style="10" customWidth="1"/>
    <col min="20" max="21" width="8.7109375" style="10" customWidth="1"/>
    <col min="22" max="22" width="81.28515625" style="14" customWidth="1"/>
    <col min="23" max="23" width="15.7109375" style="14" customWidth="1"/>
    <col min="24" max="60" width="10.85546875" style="14"/>
    <col min="61" max="16384" width="10.85546875" style="9"/>
  </cols>
  <sheetData>
    <row r="1" spans="1:22" s="11" customFormat="1" ht="33" customHeight="1">
      <c r="A1" s="493"/>
      <c r="B1" s="494"/>
      <c r="C1" s="499" t="s">
        <v>0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500"/>
    </row>
    <row r="2" spans="1:22" s="11" customFormat="1" ht="30" customHeight="1">
      <c r="A2" s="495"/>
      <c r="B2" s="496"/>
      <c r="C2" s="501" t="s">
        <v>134</v>
      </c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2"/>
    </row>
    <row r="3" spans="1:22" s="11" customFormat="1" ht="27.75" customHeight="1">
      <c r="A3" s="495"/>
      <c r="B3" s="496"/>
      <c r="C3" s="40" t="s">
        <v>1</v>
      </c>
      <c r="D3" s="503" t="str">
        <f>INVERSIÓN!O3</f>
        <v>DIRECCIÓN DE CONTROL AMBIENTAL</v>
      </c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4"/>
    </row>
    <row r="4" spans="1:22" s="11" customFormat="1" ht="33" customHeight="1" thickBot="1">
      <c r="A4" s="497"/>
      <c r="B4" s="498"/>
      <c r="C4" s="100" t="s">
        <v>16</v>
      </c>
      <c r="D4" s="505" t="str">
        <f>+INVERSIÓN!O4</f>
        <v xml:space="preserve"> 978 - Centro de Información y Modelamiento Ambiental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6"/>
    </row>
    <row r="5" spans="1:22" s="11" customFormat="1" ht="13.5" thickBot="1">
      <c r="A5" s="12"/>
      <c r="B5" s="9"/>
      <c r="C5" s="23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10"/>
      <c r="S5" s="10"/>
      <c r="T5" s="10"/>
      <c r="U5" s="10"/>
    </row>
    <row r="6" spans="1:22" s="13" customFormat="1" ht="42.75" customHeight="1">
      <c r="A6" s="513" t="s">
        <v>85</v>
      </c>
      <c r="B6" s="515" t="s">
        <v>86</v>
      </c>
      <c r="C6" s="509" t="s">
        <v>87</v>
      </c>
      <c r="D6" s="511" t="s">
        <v>88</v>
      </c>
      <c r="E6" s="512"/>
      <c r="F6" s="492" t="s">
        <v>156</v>
      </c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 t="s">
        <v>92</v>
      </c>
      <c r="U6" s="492"/>
      <c r="V6" s="507" t="s">
        <v>95</v>
      </c>
    </row>
    <row r="7" spans="1:22" s="13" customFormat="1" ht="44.25" customHeight="1" thickBot="1">
      <c r="A7" s="514"/>
      <c r="B7" s="516"/>
      <c r="C7" s="510"/>
      <c r="D7" s="301" t="s">
        <v>89</v>
      </c>
      <c r="E7" s="301" t="s">
        <v>90</v>
      </c>
      <c r="F7" s="121" t="s">
        <v>91</v>
      </c>
      <c r="G7" s="122" t="s">
        <v>17</v>
      </c>
      <c r="H7" s="122" t="s">
        <v>18</v>
      </c>
      <c r="I7" s="122" t="s">
        <v>19</v>
      </c>
      <c r="J7" s="122" t="s">
        <v>20</v>
      </c>
      <c r="K7" s="122" t="s">
        <v>21</v>
      </c>
      <c r="L7" s="122" t="s">
        <v>22</v>
      </c>
      <c r="M7" s="122" t="s">
        <v>23</v>
      </c>
      <c r="N7" s="122" t="s">
        <v>24</v>
      </c>
      <c r="O7" s="122" t="s">
        <v>25</v>
      </c>
      <c r="P7" s="122" t="s">
        <v>26</v>
      </c>
      <c r="Q7" s="122" t="s">
        <v>27</v>
      </c>
      <c r="R7" s="122" t="s">
        <v>28</v>
      </c>
      <c r="S7" s="123" t="s">
        <v>29</v>
      </c>
      <c r="T7" s="123" t="s">
        <v>93</v>
      </c>
      <c r="U7" s="123" t="s">
        <v>94</v>
      </c>
      <c r="V7" s="508"/>
    </row>
    <row r="8" spans="1:22" s="14" customFormat="1" ht="30" customHeight="1">
      <c r="A8" s="481" t="s">
        <v>143</v>
      </c>
      <c r="B8" s="489" t="s">
        <v>147</v>
      </c>
      <c r="C8" s="525" t="s">
        <v>159</v>
      </c>
      <c r="D8" s="526"/>
      <c r="E8" s="526"/>
      <c r="F8" s="41" t="s">
        <v>30</v>
      </c>
      <c r="G8" s="684"/>
      <c r="H8" s="684"/>
      <c r="I8" s="684"/>
      <c r="J8" s="684"/>
      <c r="K8" s="684"/>
      <c r="L8" s="685"/>
      <c r="M8" s="686">
        <f>1/5</f>
        <v>0.2</v>
      </c>
      <c r="N8" s="686">
        <v>0</v>
      </c>
      <c r="O8" s="686">
        <f>M8</f>
        <v>0.2</v>
      </c>
      <c r="P8" s="686">
        <f>O8</f>
        <v>0.2</v>
      </c>
      <c r="Q8" s="686">
        <f t="shared" ref="Q8:R8" si="0">P8</f>
        <v>0.2</v>
      </c>
      <c r="R8" s="686">
        <f t="shared" si="0"/>
        <v>0.2</v>
      </c>
      <c r="S8" s="127">
        <f>SUM(M8:R8)</f>
        <v>1</v>
      </c>
      <c r="T8" s="517">
        <v>0.125</v>
      </c>
      <c r="U8" s="127">
        <f>T8*30%</f>
        <v>3.7499999999999999E-2</v>
      </c>
      <c r="V8" s="520"/>
    </row>
    <row r="9" spans="1:22" s="14" customFormat="1" ht="23.25" customHeight="1" thickBot="1">
      <c r="A9" s="482"/>
      <c r="B9" s="490"/>
      <c r="C9" s="522"/>
      <c r="D9" s="523"/>
      <c r="E9" s="523"/>
      <c r="F9" s="42" t="s">
        <v>31</v>
      </c>
      <c r="G9" s="687"/>
      <c r="H9" s="687"/>
      <c r="I9" s="687"/>
      <c r="J9" s="687"/>
      <c r="K9" s="687"/>
      <c r="L9" s="687"/>
      <c r="M9" s="688"/>
      <c r="N9" s="688"/>
      <c r="O9" s="688"/>
      <c r="P9" s="688"/>
      <c r="Q9" s="688"/>
      <c r="R9" s="688"/>
      <c r="S9" s="128">
        <f>SUM(M9:R9)</f>
        <v>0</v>
      </c>
      <c r="T9" s="518"/>
      <c r="U9" s="128"/>
      <c r="V9" s="521"/>
    </row>
    <row r="10" spans="1:22" s="14" customFormat="1" ht="27" customHeight="1">
      <c r="A10" s="482"/>
      <c r="B10" s="490"/>
      <c r="C10" s="522" t="s">
        <v>150</v>
      </c>
      <c r="D10" s="523"/>
      <c r="E10" s="523"/>
      <c r="F10" s="124" t="s">
        <v>30</v>
      </c>
      <c r="G10" s="687"/>
      <c r="H10" s="687"/>
      <c r="I10" s="687"/>
      <c r="J10" s="687"/>
      <c r="K10" s="687"/>
      <c r="L10" s="687"/>
      <c r="M10" s="686">
        <v>0.1666</v>
      </c>
      <c r="N10" s="686">
        <v>0.1666</v>
      </c>
      <c r="O10" s="686">
        <v>0.1666</v>
      </c>
      <c r="P10" s="686">
        <v>0.1666</v>
      </c>
      <c r="Q10" s="686">
        <v>0.1666</v>
      </c>
      <c r="R10" s="686">
        <v>0.16700000000000001</v>
      </c>
      <c r="S10" s="127">
        <f t="shared" ref="S10:S47" si="1">SUM(M10:R10)</f>
        <v>1</v>
      </c>
      <c r="T10" s="518"/>
      <c r="U10" s="127">
        <f>T8*40%</f>
        <v>0.05</v>
      </c>
      <c r="V10" s="527"/>
    </row>
    <row r="11" spans="1:22" s="14" customFormat="1" ht="27" customHeight="1" thickBot="1">
      <c r="A11" s="482"/>
      <c r="B11" s="490"/>
      <c r="C11" s="522"/>
      <c r="D11" s="523"/>
      <c r="E11" s="523"/>
      <c r="F11" s="42" t="s">
        <v>31</v>
      </c>
      <c r="G11" s="687"/>
      <c r="H11" s="687"/>
      <c r="I11" s="687"/>
      <c r="J11" s="687"/>
      <c r="K11" s="687"/>
      <c r="L11" s="687"/>
      <c r="M11" s="688"/>
      <c r="N11" s="688"/>
      <c r="O11" s="688"/>
      <c r="P11" s="688"/>
      <c r="Q11" s="688"/>
      <c r="R11" s="688"/>
      <c r="S11" s="128">
        <f t="shared" si="1"/>
        <v>0</v>
      </c>
      <c r="T11" s="518"/>
      <c r="U11" s="128"/>
      <c r="V11" s="527"/>
    </row>
    <row r="12" spans="1:22" s="14" customFormat="1" ht="26.25" customHeight="1">
      <c r="A12" s="482"/>
      <c r="B12" s="490"/>
      <c r="C12" s="522" t="s">
        <v>160</v>
      </c>
      <c r="D12" s="523"/>
      <c r="E12" s="523"/>
      <c r="F12" s="124" t="s">
        <v>30</v>
      </c>
      <c r="G12" s="687"/>
      <c r="H12" s="687"/>
      <c r="I12" s="687"/>
      <c r="J12" s="687"/>
      <c r="K12" s="687"/>
      <c r="L12" s="687"/>
      <c r="M12" s="686">
        <v>0.1666</v>
      </c>
      <c r="N12" s="686">
        <v>0.1666</v>
      </c>
      <c r="O12" s="686">
        <v>0.1666</v>
      </c>
      <c r="P12" s="686">
        <v>0.1666</v>
      </c>
      <c r="Q12" s="686">
        <v>0.1666</v>
      </c>
      <c r="R12" s="686">
        <v>0.16700000000000001</v>
      </c>
      <c r="S12" s="127">
        <f t="shared" si="1"/>
        <v>1</v>
      </c>
      <c r="T12" s="518"/>
      <c r="U12" s="127">
        <f>T8*30%</f>
        <v>3.7499999999999999E-2</v>
      </c>
      <c r="V12" s="527"/>
    </row>
    <row r="13" spans="1:22" s="14" customFormat="1" ht="26.25" customHeight="1" thickBot="1">
      <c r="A13" s="483"/>
      <c r="B13" s="491"/>
      <c r="C13" s="524"/>
      <c r="D13" s="529"/>
      <c r="E13" s="529"/>
      <c r="F13" s="125" t="s">
        <v>31</v>
      </c>
      <c r="G13" s="689"/>
      <c r="H13" s="690"/>
      <c r="I13" s="690"/>
      <c r="J13" s="690"/>
      <c r="K13" s="690"/>
      <c r="L13" s="690"/>
      <c r="M13" s="691"/>
      <c r="N13" s="691"/>
      <c r="O13" s="691"/>
      <c r="P13" s="691"/>
      <c r="Q13" s="691"/>
      <c r="R13" s="691"/>
      <c r="S13" s="130">
        <f t="shared" si="1"/>
        <v>0</v>
      </c>
      <c r="T13" s="519"/>
      <c r="U13" s="128"/>
      <c r="V13" s="528"/>
    </row>
    <row r="14" spans="1:22" s="14" customFormat="1" ht="24.75" customHeight="1">
      <c r="A14" s="481" t="s">
        <v>144</v>
      </c>
      <c r="B14" s="485" t="s">
        <v>152</v>
      </c>
      <c r="C14" s="489" t="s">
        <v>162</v>
      </c>
      <c r="D14" s="526"/>
      <c r="E14" s="526"/>
      <c r="F14" s="41" t="s">
        <v>30</v>
      </c>
      <c r="G14" s="684"/>
      <c r="H14" s="684"/>
      <c r="I14" s="684"/>
      <c r="J14" s="684"/>
      <c r="K14" s="684"/>
      <c r="L14" s="684"/>
      <c r="M14" s="686">
        <v>0.1666</v>
      </c>
      <c r="N14" s="686">
        <v>0.1666</v>
      </c>
      <c r="O14" s="686">
        <v>0.1666</v>
      </c>
      <c r="P14" s="686">
        <v>0.1666</v>
      </c>
      <c r="Q14" s="686">
        <v>0.1666</v>
      </c>
      <c r="R14" s="686">
        <v>0.16700000000000001</v>
      </c>
      <c r="S14" s="127">
        <f t="shared" si="1"/>
        <v>1</v>
      </c>
      <c r="T14" s="549">
        <v>0.125</v>
      </c>
      <c r="U14" s="127">
        <f>T14/2</f>
        <v>6.25E-2</v>
      </c>
      <c r="V14" s="564"/>
    </row>
    <row r="15" spans="1:22" s="14" customFormat="1" ht="24.75" customHeight="1" thickBot="1">
      <c r="A15" s="482"/>
      <c r="B15" s="486"/>
      <c r="C15" s="490"/>
      <c r="D15" s="523"/>
      <c r="E15" s="523"/>
      <c r="F15" s="42" t="s">
        <v>31</v>
      </c>
      <c r="G15" s="687"/>
      <c r="H15" s="687"/>
      <c r="I15" s="687"/>
      <c r="J15" s="687"/>
      <c r="K15" s="687"/>
      <c r="L15" s="687"/>
      <c r="M15" s="687"/>
      <c r="N15" s="687"/>
      <c r="O15" s="687"/>
      <c r="P15" s="687"/>
      <c r="Q15" s="687"/>
      <c r="R15" s="687"/>
      <c r="S15" s="128">
        <f t="shared" si="1"/>
        <v>0</v>
      </c>
      <c r="T15" s="550"/>
      <c r="U15" s="128"/>
      <c r="V15" s="527"/>
    </row>
    <row r="16" spans="1:22" s="14" customFormat="1" ht="25.5" customHeight="1">
      <c r="A16" s="482"/>
      <c r="B16" s="486"/>
      <c r="C16" s="490" t="s">
        <v>163</v>
      </c>
      <c r="D16" s="523"/>
      <c r="E16" s="523"/>
      <c r="F16" s="124" t="s">
        <v>30</v>
      </c>
      <c r="G16" s="687"/>
      <c r="H16" s="687"/>
      <c r="I16" s="687"/>
      <c r="J16" s="687"/>
      <c r="K16" s="687"/>
      <c r="L16" s="687"/>
      <c r="M16" s="686">
        <v>0.1666</v>
      </c>
      <c r="N16" s="686">
        <v>0.1666</v>
      </c>
      <c r="O16" s="686">
        <v>0.1666</v>
      </c>
      <c r="P16" s="686">
        <v>0.1666</v>
      </c>
      <c r="Q16" s="686">
        <v>0.1666</v>
      </c>
      <c r="R16" s="686">
        <v>0.16700000000000001</v>
      </c>
      <c r="S16" s="127">
        <f t="shared" si="1"/>
        <v>1</v>
      </c>
      <c r="T16" s="550"/>
      <c r="U16" s="127">
        <v>6.3E-2</v>
      </c>
      <c r="V16" s="527"/>
    </row>
    <row r="17" spans="1:25" s="14" customFormat="1" ht="25.5" customHeight="1" thickBot="1">
      <c r="A17" s="484"/>
      <c r="B17" s="488"/>
      <c r="C17" s="540"/>
      <c r="D17" s="536"/>
      <c r="E17" s="536"/>
      <c r="F17" s="136" t="s">
        <v>31</v>
      </c>
      <c r="G17" s="692"/>
      <c r="H17" s="692"/>
      <c r="I17" s="692"/>
      <c r="J17" s="692"/>
      <c r="K17" s="692"/>
      <c r="L17" s="692"/>
      <c r="M17" s="692"/>
      <c r="N17" s="692"/>
      <c r="O17" s="692"/>
      <c r="P17" s="692"/>
      <c r="Q17" s="692"/>
      <c r="R17" s="692"/>
      <c r="S17" s="137">
        <f t="shared" si="1"/>
        <v>0</v>
      </c>
      <c r="T17" s="550"/>
      <c r="U17" s="137"/>
      <c r="V17" s="565"/>
    </row>
    <row r="18" spans="1:25" s="14" customFormat="1" ht="30.75" customHeight="1">
      <c r="A18" s="481" t="s">
        <v>145</v>
      </c>
      <c r="B18" s="485" t="s">
        <v>161</v>
      </c>
      <c r="C18" s="537" t="s">
        <v>154</v>
      </c>
      <c r="D18" s="526"/>
      <c r="E18" s="302"/>
      <c r="F18" s="41" t="s">
        <v>30</v>
      </c>
      <c r="G18" s="684"/>
      <c r="H18" s="684"/>
      <c r="I18" s="684"/>
      <c r="J18" s="684"/>
      <c r="K18" s="684"/>
      <c r="L18" s="684"/>
      <c r="M18" s="686">
        <v>0.15</v>
      </c>
      <c r="N18" s="686">
        <v>0.05</v>
      </c>
      <c r="O18" s="686">
        <v>0.15</v>
      </c>
      <c r="P18" s="686">
        <v>0.2</v>
      </c>
      <c r="Q18" s="686">
        <v>0.25</v>
      </c>
      <c r="R18" s="686">
        <v>0.2</v>
      </c>
      <c r="S18" s="127">
        <f t="shared" si="1"/>
        <v>1</v>
      </c>
      <c r="T18" s="517">
        <v>0.125</v>
      </c>
      <c r="U18" s="127">
        <v>6.3E-2</v>
      </c>
      <c r="V18" s="561"/>
    </row>
    <row r="19" spans="1:25" s="14" customFormat="1" ht="30.75" customHeight="1" thickBot="1">
      <c r="A19" s="482"/>
      <c r="B19" s="486"/>
      <c r="C19" s="538"/>
      <c r="D19" s="523"/>
      <c r="E19" s="303"/>
      <c r="F19" s="42" t="s">
        <v>31</v>
      </c>
      <c r="G19" s="687"/>
      <c r="H19" s="687"/>
      <c r="I19" s="687"/>
      <c r="J19" s="687"/>
      <c r="K19" s="687"/>
      <c r="L19" s="687"/>
      <c r="M19" s="688"/>
      <c r="N19" s="688"/>
      <c r="O19" s="688"/>
      <c r="P19" s="688"/>
      <c r="Q19" s="688"/>
      <c r="R19" s="688"/>
      <c r="S19" s="128">
        <f t="shared" si="1"/>
        <v>0</v>
      </c>
      <c r="T19" s="518"/>
      <c r="U19" s="128"/>
      <c r="V19" s="562"/>
    </row>
    <row r="20" spans="1:25" s="14" customFormat="1" ht="30.75" customHeight="1">
      <c r="A20" s="482"/>
      <c r="B20" s="486"/>
      <c r="C20" s="538" t="s">
        <v>151</v>
      </c>
      <c r="D20" s="523" t="s">
        <v>153</v>
      </c>
      <c r="E20" s="303"/>
      <c r="F20" s="124" t="s">
        <v>30</v>
      </c>
      <c r="G20" s="687"/>
      <c r="H20" s="687"/>
      <c r="I20" s="687"/>
      <c r="J20" s="687"/>
      <c r="K20" s="687"/>
      <c r="L20" s="687"/>
      <c r="M20" s="686">
        <v>0</v>
      </c>
      <c r="N20" s="686">
        <v>0.05</v>
      </c>
      <c r="O20" s="686">
        <v>0.2</v>
      </c>
      <c r="P20" s="686">
        <v>0.25</v>
      </c>
      <c r="Q20" s="686">
        <v>0.3</v>
      </c>
      <c r="R20" s="686">
        <v>0.2</v>
      </c>
      <c r="S20" s="127">
        <f t="shared" si="1"/>
        <v>1</v>
      </c>
      <c r="T20" s="518"/>
      <c r="U20" s="127">
        <v>6.3E-2</v>
      </c>
      <c r="V20" s="562"/>
      <c r="Y20" s="14">
        <f>100/8</f>
        <v>12.5</v>
      </c>
    </row>
    <row r="21" spans="1:25" s="14" customFormat="1" ht="30.75" customHeight="1" thickBot="1">
      <c r="A21" s="483"/>
      <c r="B21" s="487"/>
      <c r="C21" s="539"/>
      <c r="D21" s="529"/>
      <c r="E21" s="304"/>
      <c r="F21" s="125" t="s">
        <v>31</v>
      </c>
      <c r="G21" s="690"/>
      <c r="H21" s="690"/>
      <c r="I21" s="690"/>
      <c r="J21" s="690"/>
      <c r="K21" s="690"/>
      <c r="L21" s="690"/>
      <c r="M21" s="691"/>
      <c r="N21" s="691"/>
      <c r="O21" s="691"/>
      <c r="P21" s="691"/>
      <c r="Q21" s="691"/>
      <c r="R21" s="691"/>
      <c r="S21" s="130">
        <f t="shared" si="1"/>
        <v>0</v>
      </c>
      <c r="T21" s="519"/>
      <c r="U21" s="130"/>
      <c r="V21" s="563"/>
    </row>
    <row r="22" spans="1:25" s="14" customFormat="1" ht="19.5" customHeight="1">
      <c r="A22" s="551" t="str">
        <f>INVERSIÓN!A33</f>
        <v>Línea de acción (1.4): Red de Calidad Hídrica de Bogotá RCHB, la Red de monitoreo aguas subterráneas y la captura de la información secundaria compilada mediante el reporte de terceros interesados o usuarios del recurso Hídrico.</v>
      </c>
      <c r="B22" s="554" t="str">
        <f>INVERSIÓN!C33</f>
        <v>Generar 4 informes anualizados de la calidad hídrica superficial.</v>
      </c>
      <c r="C22" s="557" t="s">
        <v>273</v>
      </c>
      <c r="D22" s="559" t="s">
        <v>274</v>
      </c>
      <c r="E22" s="559"/>
      <c r="F22" s="307" t="s">
        <v>30</v>
      </c>
      <c r="G22" s="693"/>
      <c r="H22" s="693"/>
      <c r="I22" s="693"/>
      <c r="J22" s="693"/>
      <c r="K22" s="693"/>
      <c r="L22" s="693"/>
      <c r="M22" s="686">
        <v>0</v>
      </c>
      <c r="N22" s="686">
        <v>0</v>
      </c>
      <c r="O22" s="686">
        <v>1</v>
      </c>
      <c r="P22" s="686">
        <v>0</v>
      </c>
      <c r="Q22" s="686">
        <v>0</v>
      </c>
      <c r="R22" s="686">
        <v>0</v>
      </c>
      <c r="S22" s="127">
        <f t="shared" ref="S22:S43" si="2">SUM(M22:R22)</f>
        <v>1</v>
      </c>
      <c r="T22" s="566">
        <v>0.125</v>
      </c>
      <c r="U22" s="312">
        <f>T22*15%</f>
        <v>1.8749999999999999E-2</v>
      </c>
      <c r="V22" s="308"/>
    </row>
    <row r="23" spans="1:25" s="14" customFormat="1" ht="19.5" customHeight="1" thickBot="1">
      <c r="A23" s="552"/>
      <c r="B23" s="555"/>
      <c r="C23" s="558"/>
      <c r="D23" s="560"/>
      <c r="E23" s="560"/>
      <c r="F23" s="294" t="s">
        <v>31</v>
      </c>
      <c r="G23" s="694"/>
      <c r="H23" s="694"/>
      <c r="I23" s="694"/>
      <c r="J23" s="694"/>
      <c r="K23" s="694"/>
      <c r="L23" s="694"/>
      <c r="M23" s="695"/>
      <c r="N23" s="695"/>
      <c r="O23" s="695"/>
      <c r="P23" s="695"/>
      <c r="Q23" s="695"/>
      <c r="R23" s="695"/>
      <c r="S23" s="300">
        <f t="shared" si="2"/>
        <v>0</v>
      </c>
      <c r="T23" s="567"/>
      <c r="U23" s="292"/>
      <c r="V23" s="290"/>
    </row>
    <row r="24" spans="1:25" s="14" customFormat="1" ht="21.75" customHeight="1">
      <c r="A24" s="552"/>
      <c r="B24" s="555"/>
      <c r="C24" s="558" t="s">
        <v>275</v>
      </c>
      <c r="D24" s="560" t="s">
        <v>274</v>
      </c>
      <c r="E24" s="560"/>
      <c r="F24" s="293" t="s">
        <v>30</v>
      </c>
      <c r="G24" s="694"/>
      <c r="H24" s="694"/>
      <c r="I24" s="694"/>
      <c r="J24" s="694"/>
      <c r="K24" s="694"/>
      <c r="L24" s="694"/>
      <c r="M24" s="686">
        <v>0</v>
      </c>
      <c r="N24" s="686">
        <v>0</v>
      </c>
      <c r="O24" s="686">
        <v>1</v>
      </c>
      <c r="P24" s="686">
        <v>0</v>
      </c>
      <c r="Q24" s="686">
        <v>0</v>
      </c>
      <c r="R24" s="686">
        <v>0</v>
      </c>
      <c r="S24" s="127">
        <f t="shared" si="2"/>
        <v>1</v>
      </c>
      <c r="T24" s="567"/>
      <c r="U24" s="313">
        <f>T22*10%</f>
        <v>1.2500000000000001E-2</v>
      </c>
      <c r="V24" s="290"/>
    </row>
    <row r="25" spans="1:25" s="14" customFormat="1" ht="21.75" customHeight="1" thickBot="1">
      <c r="A25" s="552"/>
      <c r="B25" s="555"/>
      <c r="C25" s="558"/>
      <c r="D25" s="560"/>
      <c r="E25" s="560"/>
      <c r="F25" s="294" t="s">
        <v>31</v>
      </c>
      <c r="G25" s="694"/>
      <c r="H25" s="694"/>
      <c r="I25" s="694"/>
      <c r="J25" s="694"/>
      <c r="K25" s="694"/>
      <c r="L25" s="694"/>
      <c r="M25" s="695"/>
      <c r="N25" s="695"/>
      <c r="O25" s="695"/>
      <c r="P25" s="695"/>
      <c r="Q25" s="695"/>
      <c r="R25" s="695"/>
      <c r="S25" s="300">
        <f t="shared" si="2"/>
        <v>0</v>
      </c>
      <c r="T25" s="567"/>
      <c r="U25" s="292"/>
      <c r="V25" s="290"/>
    </row>
    <row r="26" spans="1:25" s="14" customFormat="1" ht="21.75" customHeight="1">
      <c r="A26" s="552"/>
      <c r="B26" s="555"/>
      <c r="C26" s="558" t="s">
        <v>276</v>
      </c>
      <c r="D26" s="560" t="s">
        <v>274</v>
      </c>
      <c r="E26" s="560"/>
      <c r="F26" s="293" t="s">
        <v>30</v>
      </c>
      <c r="G26" s="694"/>
      <c r="H26" s="694"/>
      <c r="I26" s="694"/>
      <c r="J26" s="694"/>
      <c r="K26" s="694"/>
      <c r="L26" s="694"/>
      <c r="M26" s="686">
        <v>0</v>
      </c>
      <c r="N26" s="686">
        <v>0.1</v>
      </c>
      <c r="O26" s="686">
        <v>0.4</v>
      </c>
      <c r="P26" s="686">
        <v>0.5</v>
      </c>
      <c r="Q26" s="686">
        <v>0</v>
      </c>
      <c r="R26" s="686">
        <v>0</v>
      </c>
      <c r="S26" s="127">
        <f>SUM(M26:R26)</f>
        <v>1</v>
      </c>
      <c r="T26" s="567"/>
      <c r="U26" s="313">
        <f>T22*10%</f>
        <v>1.2500000000000001E-2</v>
      </c>
      <c r="V26" s="290"/>
    </row>
    <row r="27" spans="1:25" s="14" customFormat="1" ht="21.75" customHeight="1" thickBot="1">
      <c r="A27" s="552"/>
      <c r="B27" s="555"/>
      <c r="C27" s="558"/>
      <c r="D27" s="560"/>
      <c r="E27" s="560"/>
      <c r="F27" s="294" t="s">
        <v>31</v>
      </c>
      <c r="G27" s="694"/>
      <c r="H27" s="694"/>
      <c r="I27" s="694"/>
      <c r="J27" s="694"/>
      <c r="K27" s="694"/>
      <c r="L27" s="694"/>
      <c r="M27" s="695"/>
      <c r="N27" s="695"/>
      <c r="O27" s="695"/>
      <c r="P27" s="695"/>
      <c r="Q27" s="695"/>
      <c r="R27" s="695"/>
      <c r="S27" s="300">
        <f t="shared" si="2"/>
        <v>0</v>
      </c>
      <c r="T27" s="567"/>
      <c r="U27" s="292"/>
      <c r="V27" s="290"/>
    </row>
    <row r="28" spans="1:25" s="14" customFormat="1" ht="21" customHeight="1">
      <c r="A28" s="552"/>
      <c r="B28" s="555"/>
      <c r="C28" s="558" t="s">
        <v>277</v>
      </c>
      <c r="D28" s="560" t="s">
        <v>274</v>
      </c>
      <c r="E28" s="560"/>
      <c r="F28" s="293" t="s">
        <v>30</v>
      </c>
      <c r="G28" s="694"/>
      <c r="H28" s="694"/>
      <c r="I28" s="694"/>
      <c r="J28" s="694"/>
      <c r="K28" s="694"/>
      <c r="L28" s="694"/>
      <c r="M28" s="686">
        <v>0</v>
      </c>
      <c r="N28" s="686">
        <v>0</v>
      </c>
      <c r="O28" s="686">
        <v>0</v>
      </c>
      <c r="P28" s="686">
        <v>0.25</v>
      </c>
      <c r="Q28" s="686">
        <v>0.75</v>
      </c>
      <c r="R28" s="686">
        <v>0</v>
      </c>
      <c r="S28" s="127">
        <f t="shared" si="2"/>
        <v>1</v>
      </c>
      <c r="T28" s="567"/>
      <c r="U28" s="314">
        <f>T22*15%</f>
        <v>1.8749999999999999E-2</v>
      </c>
      <c r="V28" s="290"/>
    </row>
    <row r="29" spans="1:25" s="14" customFormat="1" ht="21" customHeight="1" thickBot="1">
      <c r="A29" s="552"/>
      <c r="B29" s="555"/>
      <c r="C29" s="558"/>
      <c r="D29" s="560"/>
      <c r="E29" s="560"/>
      <c r="F29" s="294" t="s">
        <v>31</v>
      </c>
      <c r="G29" s="694"/>
      <c r="H29" s="694"/>
      <c r="I29" s="694"/>
      <c r="J29" s="694"/>
      <c r="K29" s="694"/>
      <c r="L29" s="694"/>
      <c r="M29" s="695"/>
      <c r="N29" s="695"/>
      <c r="O29" s="695"/>
      <c r="P29" s="695"/>
      <c r="Q29" s="695"/>
      <c r="R29" s="695"/>
      <c r="S29" s="300">
        <f t="shared" si="2"/>
        <v>0</v>
      </c>
      <c r="T29" s="567"/>
      <c r="U29" s="292"/>
      <c r="V29" s="290"/>
    </row>
    <row r="30" spans="1:25" s="14" customFormat="1" ht="21" customHeight="1">
      <c r="A30" s="552"/>
      <c r="B30" s="555"/>
      <c r="C30" s="558" t="s">
        <v>278</v>
      </c>
      <c r="D30" s="560" t="s">
        <v>274</v>
      </c>
      <c r="E30" s="560"/>
      <c r="F30" s="293" t="s">
        <v>30</v>
      </c>
      <c r="G30" s="694"/>
      <c r="H30" s="694"/>
      <c r="I30" s="694"/>
      <c r="J30" s="694"/>
      <c r="K30" s="694"/>
      <c r="L30" s="694"/>
      <c r="M30" s="686">
        <v>0</v>
      </c>
      <c r="N30" s="686">
        <v>0</v>
      </c>
      <c r="O30" s="686">
        <v>0</v>
      </c>
      <c r="P30" s="686">
        <v>0</v>
      </c>
      <c r="Q30" s="686">
        <v>0.5</v>
      </c>
      <c r="R30" s="686">
        <v>0.5</v>
      </c>
      <c r="S30" s="127">
        <f t="shared" si="2"/>
        <v>1</v>
      </c>
      <c r="T30" s="567"/>
      <c r="U30" s="313">
        <f>T22*50%</f>
        <v>6.25E-2</v>
      </c>
      <c r="V30" s="290"/>
    </row>
    <row r="31" spans="1:25" s="14" customFormat="1" ht="21" customHeight="1" thickBot="1">
      <c r="A31" s="553"/>
      <c r="B31" s="556"/>
      <c r="C31" s="569"/>
      <c r="D31" s="570"/>
      <c r="E31" s="570"/>
      <c r="F31" s="309" t="s">
        <v>31</v>
      </c>
      <c r="G31" s="696"/>
      <c r="H31" s="696"/>
      <c r="I31" s="696"/>
      <c r="J31" s="696"/>
      <c r="K31" s="696"/>
      <c r="L31" s="696"/>
      <c r="M31" s="695"/>
      <c r="N31" s="695"/>
      <c r="O31" s="695"/>
      <c r="P31" s="695"/>
      <c r="Q31" s="695"/>
      <c r="R31" s="695"/>
      <c r="S31" s="300">
        <f t="shared" si="2"/>
        <v>0</v>
      </c>
      <c r="T31" s="568"/>
      <c r="U31" s="306"/>
      <c r="V31" s="310"/>
    </row>
    <row r="32" spans="1:25" s="14" customFormat="1" ht="49.5" customHeight="1">
      <c r="A32" s="582" t="str">
        <f>INVERSIÓN!A39</f>
        <v>Línea de acción (1.5): Red de Monitoreo de Aguas Subterráneas RMAS (R+).</v>
      </c>
      <c r="B32" s="554" t="str">
        <f>INVERSIÓN!C39</f>
        <v>Implementar 100 % la red de aguas subterráneas.</v>
      </c>
      <c r="C32" s="584" t="s">
        <v>279</v>
      </c>
      <c r="D32" s="559" t="s">
        <v>274</v>
      </c>
      <c r="E32" s="559"/>
      <c r="F32" s="307" t="s">
        <v>30</v>
      </c>
      <c r="G32" s="697"/>
      <c r="H32" s="697"/>
      <c r="I32" s="697"/>
      <c r="J32" s="697"/>
      <c r="K32" s="697"/>
      <c r="L32" s="697"/>
      <c r="M32" s="686"/>
      <c r="N32" s="686"/>
      <c r="O32" s="686">
        <v>0.2</v>
      </c>
      <c r="P32" s="686">
        <v>0.2</v>
      </c>
      <c r="Q32" s="686">
        <v>0.2</v>
      </c>
      <c r="R32" s="686">
        <v>0.4</v>
      </c>
      <c r="S32" s="127">
        <f t="shared" si="2"/>
        <v>1</v>
      </c>
      <c r="T32" s="571">
        <v>0.125</v>
      </c>
      <c r="U32" s="305">
        <f>T32</f>
        <v>0.125</v>
      </c>
      <c r="V32" s="308"/>
    </row>
    <row r="33" spans="1:60" s="14" customFormat="1" ht="42.75" customHeight="1" thickBot="1">
      <c r="A33" s="583"/>
      <c r="B33" s="556"/>
      <c r="C33" s="585"/>
      <c r="D33" s="570"/>
      <c r="E33" s="570"/>
      <c r="F33" s="309" t="s">
        <v>31</v>
      </c>
      <c r="G33" s="698"/>
      <c r="H33" s="698"/>
      <c r="I33" s="698"/>
      <c r="J33" s="698"/>
      <c r="K33" s="698"/>
      <c r="L33" s="698"/>
      <c r="M33" s="695"/>
      <c r="N33" s="695"/>
      <c r="O33" s="695"/>
      <c r="P33" s="695"/>
      <c r="Q33" s="695"/>
      <c r="R33" s="695"/>
      <c r="S33" s="300">
        <f t="shared" si="2"/>
        <v>0</v>
      </c>
      <c r="T33" s="572"/>
      <c r="U33" s="306"/>
      <c r="V33" s="310"/>
    </row>
    <row r="34" spans="1:60" s="14" customFormat="1" ht="30.75" customHeight="1">
      <c r="A34" s="573" t="s">
        <v>265</v>
      </c>
      <c r="B34" s="576" t="str">
        <f>+INVERSIÓN!C57</f>
        <v>Generar 4 informes anualizados sobre los factores de presión sobre los recursos.</v>
      </c>
      <c r="C34" s="557" t="s">
        <v>280</v>
      </c>
      <c r="D34" s="559" t="s">
        <v>274</v>
      </c>
      <c r="E34" s="559"/>
      <c r="F34" s="307" t="s">
        <v>30</v>
      </c>
      <c r="G34" s="697"/>
      <c r="H34" s="697"/>
      <c r="I34" s="697"/>
      <c r="J34" s="697"/>
      <c r="K34" s="697"/>
      <c r="L34" s="697"/>
      <c r="M34" s="686">
        <v>0</v>
      </c>
      <c r="N34" s="686">
        <v>0</v>
      </c>
      <c r="O34" s="686">
        <v>1</v>
      </c>
      <c r="P34" s="686">
        <v>0</v>
      </c>
      <c r="Q34" s="686">
        <v>0</v>
      </c>
      <c r="R34" s="686">
        <v>0</v>
      </c>
      <c r="S34" s="127">
        <f t="shared" si="2"/>
        <v>1</v>
      </c>
      <c r="T34" s="579">
        <v>0.125</v>
      </c>
      <c r="U34" s="305">
        <f>T34*0.2</f>
        <v>2.5000000000000001E-2</v>
      </c>
      <c r="V34" s="308"/>
    </row>
    <row r="35" spans="1:60" s="14" customFormat="1" ht="30.75" customHeight="1" thickBot="1">
      <c r="A35" s="574"/>
      <c r="B35" s="577"/>
      <c r="C35" s="558"/>
      <c r="D35" s="560"/>
      <c r="E35" s="560"/>
      <c r="F35" s="294" t="s">
        <v>31</v>
      </c>
      <c r="G35" s="699"/>
      <c r="H35" s="699"/>
      <c r="I35" s="699"/>
      <c r="J35" s="699"/>
      <c r="K35" s="699"/>
      <c r="L35" s="699"/>
      <c r="M35" s="695"/>
      <c r="N35" s="695"/>
      <c r="O35" s="695"/>
      <c r="P35" s="695"/>
      <c r="Q35" s="695"/>
      <c r="R35" s="695"/>
      <c r="S35" s="300">
        <f t="shared" si="2"/>
        <v>0</v>
      </c>
      <c r="T35" s="580"/>
      <c r="U35" s="292"/>
      <c r="V35" s="290"/>
    </row>
    <row r="36" spans="1:60" s="14" customFormat="1" ht="30.75" customHeight="1">
      <c r="A36" s="574"/>
      <c r="B36" s="577"/>
      <c r="C36" s="558" t="s">
        <v>281</v>
      </c>
      <c r="D36" s="560" t="s">
        <v>274</v>
      </c>
      <c r="E36" s="560"/>
      <c r="F36" s="293" t="s">
        <v>30</v>
      </c>
      <c r="G36" s="699"/>
      <c r="H36" s="699"/>
      <c r="I36" s="699"/>
      <c r="J36" s="699"/>
      <c r="K36" s="699"/>
      <c r="L36" s="699"/>
      <c r="M36" s="686">
        <v>0</v>
      </c>
      <c r="N36" s="686">
        <v>0.1</v>
      </c>
      <c r="O36" s="686">
        <v>0.4</v>
      </c>
      <c r="P36" s="686">
        <v>0.5</v>
      </c>
      <c r="Q36" s="686">
        <v>0</v>
      </c>
      <c r="R36" s="686">
        <v>0</v>
      </c>
      <c r="S36" s="127">
        <f>SUM(M36:R36)</f>
        <v>1</v>
      </c>
      <c r="T36" s="580"/>
      <c r="U36" s="291">
        <v>2.5000000000000001E-2</v>
      </c>
      <c r="V36" s="290"/>
    </row>
    <row r="37" spans="1:60" s="14" customFormat="1" ht="30.75" customHeight="1" thickBot="1">
      <c r="A37" s="574"/>
      <c r="B37" s="577"/>
      <c r="C37" s="558"/>
      <c r="D37" s="560"/>
      <c r="E37" s="560"/>
      <c r="F37" s="294" t="s">
        <v>31</v>
      </c>
      <c r="G37" s="699"/>
      <c r="H37" s="699"/>
      <c r="I37" s="699"/>
      <c r="J37" s="699"/>
      <c r="K37" s="699"/>
      <c r="L37" s="699"/>
      <c r="M37" s="695"/>
      <c r="N37" s="695"/>
      <c r="O37" s="695"/>
      <c r="P37" s="695"/>
      <c r="Q37" s="695"/>
      <c r="R37" s="695"/>
      <c r="S37" s="300"/>
      <c r="T37" s="580"/>
      <c r="U37" s="292"/>
      <c r="V37" s="290"/>
    </row>
    <row r="38" spans="1:60" s="14" customFormat="1" ht="30.75" customHeight="1">
      <c r="A38" s="574"/>
      <c r="B38" s="577"/>
      <c r="C38" s="558" t="s">
        <v>282</v>
      </c>
      <c r="D38" s="560" t="s">
        <v>274</v>
      </c>
      <c r="E38" s="560"/>
      <c r="F38" s="293" t="s">
        <v>30</v>
      </c>
      <c r="G38" s="699"/>
      <c r="H38" s="699"/>
      <c r="I38" s="699"/>
      <c r="J38" s="699"/>
      <c r="K38" s="699"/>
      <c r="L38" s="699"/>
      <c r="M38" s="686">
        <v>0</v>
      </c>
      <c r="N38" s="686">
        <v>0</v>
      </c>
      <c r="O38" s="686">
        <v>0</v>
      </c>
      <c r="P38" s="686">
        <v>0</v>
      </c>
      <c r="Q38" s="686">
        <v>0.5</v>
      </c>
      <c r="R38" s="686">
        <v>0.5</v>
      </c>
      <c r="S38" s="127">
        <f t="shared" si="2"/>
        <v>1</v>
      </c>
      <c r="T38" s="580"/>
      <c r="U38" s="291">
        <f>T34*0.6</f>
        <v>7.4999999999999997E-2</v>
      </c>
      <c r="V38" s="290"/>
    </row>
    <row r="39" spans="1:60" s="14" customFormat="1" ht="30.75" customHeight="1" thickBot="1">
      <c r="A39" s="575"/>
      <c r="B39" s="578"/>
      <c r="C39" s="569"/>
      <c r="D39" s="570"/>
      <c r="E39" s="570"/>
      <c r="F39" s="309" t="s">
        <v>31</v>
      </c>
      <c r="G39" s="698"/>
      <c r="H39" s="698"/>
      <c r="I39" s="698"/>
      <c r="J39" s="698"/>
      <c r="K39" s="698"/>
      <c r="L39" s="698"/>
      <c r="M39" s="695"/>
      <c r="N39" s="695"/>
      <c r="O39" s="695"/>
      <c r="P39" s="695"/>
      <c r="Q39" s="695"/>
      <c r="R39" s="695"/>
      <c r="S39" s="300"/>
      <c r="T39" s="581"/>
      <c r="U39" s="306"/>
      <c r="V39" s="310"/>
    </row>
    <row r="40" spans="1:60" s="14" customFormat="1" ht="30.75" customHeight="1">
      <c r="A40" s="590" t="str">
        <f>INVERSIÓN!A45</f>
        <v>Línea de acción (2) Centro de Información y Modelamiento Ambiental.</v>
      </c>
      <c r="B40" s="593" t="str">
        <f>INVERSIÓN!C45</f>
        <v>Establecer 1 centro de información y modelamiento.</v>
      </c>
      <c r="C40" s="596" t="s">
        <v>283</v>
      </c>
      <c r="D40" s="597" t="s">
        <v>274</v>
      </c>
      <c r="E40" s="597"/>
      <c r="F40" s="307" t="s">
        <v>30</v>
      </c>
      <c r="G40" s="697"/>
      <c r="H40" s="697"/>
      <c r="I40" s="697"/>
      <c r="J40" s="697"/>
      <c r="K40" s="697"/>
      <c r="L40" s="697"/>
      <c r="M40" s="686">
        <v>0.05</v>
      </c>
      <c r="N40" s="686">
        <v>0.3</v>
      </c>
      <c r="O40" s="686">
        <v>0.3</v>
      </c>
      <c r="P40" s="686">
        <v>0.35</v>
      </c>
      <c r="Q40" s="686">
        <v>0</v>
      </c>
      <c r="R40" s="686">
        <v>0</v>
      </c>
      <c r="S40" s="127">
        <f t="shared" si="2"/>
        <v>0.99999999999999989</v>
      </c>
      <c r="T40" s="566">
        <v>0.125</v>
      </c>
      <c r="U40" s="305">
        <f>T40/2</f>
        <v>6.25E-2</v>
      </c>
      <c r="V40" s="237"/>
    </row>
    <row r="41" spans="1:60" s="14" customFormat="1" ht="30.75" customHeight="1">
      <c r="A41" s="591"/>
      <c r="B41" s="594"/>
      <c r="C41" s="586"/>
      <c r="D41" s="588"/>
      <c r="E41" s="588"/>
      <c r="F41" s="294" t="s">
        <v>31</v>
      </c>
      <c r="G41" s="699"/>
      <c r="H41" s="699"/>
      <c r="I41" s="699"/>
      <c r="J41" s="699"/>
      <c r="K41" s="699"/>
      <c r="L41" s="699"/>
      <c r="M41" s="700"/>
      <c r="N41" s="700"/>
      <c r="O41" s="700"/>
      <c r="P41" s="700"/>
      <c r="Q41" s="700"/>
      <c r="R41" s="700"/>
      <c r="S41" s="297">
        <f t="shared" si="2"/>
        <v>0</v>
      </c>
      <c r="T41" s="567"/>
      <c r="U41" s="292"/>
      <c r="V41" s="238"/>
    </row>
    <row r="42" spans="1:60" s="14" customFormat="1" ht="30.75" customHeight="1">
      <c r="A42" s="591"/>
      <c r="B42" s="594"/>
      <c r="C42" s="586" t="s">
        <v>284</v>
      </c>
      <c r="D42" s="588" t="s">
        <v>274</v>
      </c>
      <c r="E42" s="588"/>
      <c r="F42" s="293" t="s">
        <v>30</v>
      </c>
      <c r="G42" s="699"/>
      <c r="H42" s="699"/>
      <c r="I42" s="699"/>
      <c r="J42" s="699"/>
      <c r="K42" s="699"/>
      <c r="L42" s="699"/>
      <c r="M42" s="688">
        <v>0</v>
      </c>
      <c r="N42" s="688">
        <v>0</v>
      </c>
      <c r="O42" s="688">
        <v>0</v>
      </c>
      <c r="P42" s="688">
        <v>0.3</v>
      </c>
      <c r="Q42" s="688">
        <v>0.3</v>
      </c>
      <c r="R42" s="688">
        <v>0.4</v>
      </c>
      <c r="S42" s="129">
        <f t="shared" si="2"/>
        <v>1</v>
      </c>
      <c r="T42" s="567"/>
      <c r="U42" s="291">
        <v>6.3E-2</v>
      </c>
      <c r="V42" s="238"/>
    </row>
    <row r="43" spans="1:60" s="14" customFormat="1" ht="30.75" customHeight="1" thickBot="1">
      <c r="A43" s="592"/>
      <c r="B43" s="595"/>
      <c r="C43" s="587"/>
      <c r="D43" s="589"/>
      <c r="E43" s="589"/>
      <c r="F43" s="309" t="s">
        <v>31</v>
      </c>
      <c r="G43" s="698"/>
      <c r="H43" s="698"/>
      <c r="I43" s="698"/>
      <c r="J43" s="698"/>
      <c r="K43" s="698"/>
      <c r="L43" s="698"/>
      <c r="M43" s="695"/>
      <c r="N43" s="695"/>
      <c r="O43" s="695"/>
      <c r="P43" s="695"/>
      <c r="Q43" s="695"/>
      <c r="R43" s="695"/>
      <c r="S43" s="300">
        <f t="shared" si="2"/>
        <v>0</v>
      </c>
      <c r="T43" s="568"/>
      <c r="U43" s="306"/>
      <c r="V43" s="239"/>
    </row>
    <row r="44" spans="1:60" s="11" customFormat="1" ht="25.5" customHeight="1">
      <c r="A44" s="542" t="s">
        <v>146</v>
      </c>
      <c r="B44" s="543" t="s">
        <v>149</v>
      </c>
      <c r="C44" s="544" t="s">
        <v>158</v>
      </c>
      <c r="D44" s="533"/>
      <c r="E44" s="533"/>
      <c r="F44" s="295" t="s">
        <v>30</v>
      </c>
      <c r="G44" s="701"/>
      <c r="H44" s="701"/>
      <c r="I44" s="701"/>
      <c r="J44" s="701"/>
      <c r="K44" s="701"/>
      <c r="L44" s="701"/>
      <c r="M44" s="702">
        <v>0.154</v>
      </c>
      <c r="N44" s="702">
        <v>0.308</v>
      </c>
      <c r="O44" s="702">
        <v>0.23100000000000001</v>
      </c>
      <c r="P44" s="702">
        <v>0.115</v>
      </c>
      <c r="Q44" s="702">
        <v>0.115</v>
      </c>
      <c r="R44" s="702">
        <v>7.6999999999999999E-2</v>
      </c>
      <c r="S44" s="138">
        <f t="shared" si="1"/>
        <v>0.99999999999999989</v>
      </c>
      <c r="T44" s="532">
        <v>0.125</v>
      </c>
      <c r="U44" s="311">
        <f>T44*0.7</f>
        <v>8.7499999999999994E-2</v>
      </c>
      <c r="V44" s="547"/>
      <c r="W44" s="14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</row>
    <row r="45" spans="1:60" s="11" customFormat="1" ht="25.5" customHeight="1" thickBot="1">
      <c r="A45" s="482"/>
      <c r="B45" s="486"/>
      <c r="C45" s="545"/>
      <c r="D45" s="534"/>
      <c r="E45" s="534"/>
      <c r="F45" s="296" t="s">
        <v>31</v>
      </c>
      <c r="G45" s="703"/>
      <c r="H45" s="704"/>
      <c r="I45" s="704"/>
      <c r="J45" s="704"/>
      <c r="K45" s="704"/>
      <c r="L45" s="704"/>
      <c r="M45" s="695"/>
      <c r="N45" s="695"/>
      <c r="O45" s="695"/>
      <c r="P45" s="695"/>
      <c r="Q45" s="695"/>
      <c r="R45" s="695"/>
      <c r="S45" s="300">
        <f t="shared" si="1"/>
        <v>0</v>
      </c>
      <c r="T45" s="518"/>
      <c r="U45" s="292"/>
      <c r="V45" s="548"/>
      <c r="W45" s="14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</row>
    <row r="46" spans="1:60" s="11" customFormat="1" ht="25.5" customHeight="1">
      <c r="A46" s="482"/>
      <c r="B46" s="486"/>
      <c r="C46" s="545" t="s">
        <v>155</v>
      </c>
      <c r="D46" s="534"/>
      <c r="E46" s="534"/>
      <c r="F46" s="298" t="s">
        <v>30</v>
      </c>
      <c r="G46" s="705"/>
      <c r="H46" s="704"/>
      <c r="I46" s="704"/>
      <c r="J46" s="704"/>
      <c r="K46" s="704"/>
      <c r="L46" s="704"/>
      <c r="M46" s="686">
        <v>0.1666</v>
      </c>
      <c r="N46" s="686">
        <v>0.1666</v>
      </c>
      <c r="O46" s="686">
        <v>0.1666</v>
      </c>
      <c r="P46" s="686">
        <v>0.1666</v>
      </c>
      <c r="Q46" s="686">
        <v>0.1666</v>
      </c>
      <c r="R46" s="686">
        <v>0.16700000000000001</v>
      </c>
      <c r="S46" s="127">
        <f t="shared" si="1"/>
        <v>1</v>
      </c>
      <c r="T46" s="518"/>
      <c r="U46" s="291">
        <f>T44*0.3</f>
        <v>3.7499999999999999E-2</v>
      </c>
      <c r="V46" s="527"/>
      <c r="W46" s="14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</row>
    <row r="47" spans="1:60" s="11" customFormat="1" ht="25.5" customHeight="1" thickBot="1">
      <c r="A47" s="483"/>
      <c r="B47" s="487"/>
      <c r="C47" s="546"/>
      <c r="D47" s="535"/>
      <c r="E47" s="535"/>
      <c r="F47" s="299" t="s">
        <v>31</v>
      </c>
      <c r="G47" s="706"/>
      <c r="H47" s="707"/>
      <c r="I47" s="707"/>
      <c r="J47" s="707"/>
      <c r="K47" s="707"/>
      <c r="L47" s="707"/>
      <c r="M47" s="695"/>
      <c r="N47" s="695"/>
      <c r="O47" s="695"/>
      <c r="P47" s="695"/>
      <c r="Q47" s="695"/>
      <c r="R47" s="695"/>
      <c r="S47" s="300">
        <f t="shared" si="1"/>
        <v>0</v>
      </c>
      <c r="T47" s="519"/>
      <c r="U47" s="306"/>
      <c r="V47" s="541"/>
      <c r="W47" s="14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60" s="16" customFormat="1" ht="18.75" customHeight="1" thickBot="1">
      <c r="A48" s="530" t="s">
        <v>32</v>
      </c>
      <c r="B48" s="531"/>
      <c r="C48" s="531"/>
      <c r="D48" s="531"/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1"/>
      <c r="P48" s="531"/>
      <c r="Q48" s="531"/>
      <c r="R48" s="531"/>
      <c r="S48" s="531"/>
      <c r="T48" s="135">
        <f>SUM(T7:T47)</f>
        <v>1</v>
      </c>
      <c r="U48" s="139"/>
      <c r="V48" s="126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</row>
    <row r="49" spans="1:60" s="16" customFormat="1" ht="30.75" customHeight="1">
      <c r="A49" s="17"/>
      <c r="B49" s="17"/>
      <c r="C49" s="24"/>
      <c r="D49" s="17"/>
      <c r="E49" s="17"/>
      <c r="F49" s="17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/>
      <c r="U49" s="19"/>
      <c r="V49" s="110" t="s">
        <v>138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</row>
    <row r="50" spans="1:60" ht="29.25" customHeight="1">
      <c r="A50" s="14"/>
      <c r="B50" s="14"/>
      <c r="C50" s="25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20"/>
      <c r="O50" s="20"/>
      <c r="P50" s="20"/>
      <c r="Q50" s="20"/>
      <c r="R50" s="20"/>
      <c r="S50" s="20"/>
      <c r="T50" s="20"/>
      <c r="U50" s="20"/>
    </row>
    <row r="51" spans="1:60">
      <c r="A51" s="14"/>
      <c r="B51" s="14"/>
      <c r="C51" s="2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20"/>
      <c r="O51" s="20"/>
      <c r="P51" s="20"/>
      <c r="Q51" s="20"/>
      <c r="R51" s="20"/>
      <c r="S51" s="20"/>
      <c r="T51" s="20"/>
      <c r="U51" s="20"/>
    </row>
    <row r="52" spans="1:60">
      <c r="A52" s="14"/>
      <c r="B52" s="14"/>
      <c r="C52" s="2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0"/>
      <c r="O52" s="20"/>
      <c r="P52" s="20"/>
      <c r="Q52" s="20"/>
      <c r="R52" s="20"/>
      <c r="S52" s="20"/>
      <c r="T52" s="20"/>
      <c r="U52" s="20"/>
    </row>
    <row r="53" spans="1:60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20"/>
      <c r="O53" s="20"/>
      <c r="P53" s="20"/>
      <c r="Q53" s="20"/>
      <c r="R53" s="20"/>
      <c r="S53" s="20"/>
      <c r="T53" s="20"/>
      <c r="U53" s="20"/>
    </row>
    <row r="54" spans="1:60">
      <c r="A54" s="14"/>
      <c r="B54" s="14"/>
      <c r="C54" s="2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0"/>
      <c r="O54" s="20"/>
      <c r="P54" s="20"/>
      <c r="Q54" s="20"/>
      <c r="R54" s="20"/>
      <c r="S54" s="20"/>
      <c r="T54" s="20"/>
      <c r="U54" s="20"/>
    </row>
    <row r="55" spans="1:60">
      <c r="A55" s="14"/>
      <c r="B55" s="14"/>
      <c r="C55" s="2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0"/>
      <c r="O55" s="20"/>
      <c r="P55" s="20"/>
      <c r="Q55" s="20"/>
      <c r="R55" s="20"/>
      <c r="S55" s="20"/>
      <c r="T55" s="20"/>
      <c r="U55" s="20"/>
    </row>
    <row r="56" spans="1:60">
      <c r="A56" s="14"/>
      <c r="B56" s="14"/>
      <c r="C56" s="2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0"/>
      <c r="O56" s="20"/>
      <c r="P56" s="20"/>
      <c r="Q56" s="20"/>
      <c r="R56" s="20"/>
      <c r="S56" s="20"/>
      <c r="T56" s="20"/>
      <c r="U56" s="20"/>
    </row>
    <row r="57" spans="1:60">
      <c r="A57" s="14"/>
      <c r="B57" s="14"/>
      <c r="C57" s="2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20"/>
      <c r="O57" s="20"/>
      <c r="P57" s="20"/>
      <c r="Q57" s="20"/>
      <c r="R57" s="20"/>
      <c r="S57" s="20"/>
      <c r="T57" s="20"/>
      <c r="U57" s="20"/>
    </row>
    <row r="58" spans="1:60">
      <c r="A58" s="14"/>
      <c r="B58" s="14"/>
      <c r="C58" s="2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0"/>
      <c r="O58" s="20"/>
      <c r="P58" s="20"/>
      <c r="Q58" s="20"/>
      <c r="R58" s="20"/>
      <c r="S58" s="20"/>
      <c r="T58" s="20"/>
      <c r="U58" s="20"/>
    </row>
    <row r="59" spans="1:60">
      <c r="A59" s="14"/>
      <c r="B59" s="14"/>
      <c r="C59" s="2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20"/>
      <c r="O59" s="20"/>
      <c r="P59" s="20"/>
      <c r="Q59" s="20"/>
      <c r="R59" s="20"/>
      <c r="S59" s="20"/>
      <c r="T59" s="20"/>
      <c r="U59" s="20"/>
    </row>
    <row r="60" spans="1:60">
      <c r="A60" s="14"/>
      <c r="B60" s="14"/>
      <c r="C60" s="2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0"/>
      <c r="O60" s="20"/>
      <c r="P60" s="20"/>
      <c r="Q60" s="20"/>
      <c r="R60" s="20"/>
      <c r="S60" s="20"/>
      <c r="T60" s="20"/>
      <c r="U60" s="20"/>
    </row>
    <row r="61" spans="1:60">
      <c r="A61" s="14"/>
      <c r="B61" s="14"/>
      <c r="C61" s="2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0"/>
      <c r="O61" s="20"/>
      <c r="P61" s="20"/>
      <c r="Q61" s="20"/>
      <c r="R61" s="20"/>
      <c r="S61" s="20"/>
      <c r="T61" s="20"/>
      <c r="U61" s="20"/>
    </row>
    <row r="62" spans="1:60">
      <c r="A62" s="14"/>
      <c r="B62" s="14"/>
      <c r="C62" s="2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20"/>
      <c r="O62" s="20"/>
      <c r="P62" s="20"/>
      <c r="Q62" s="20"/>
      <c r="R62" s="20"/>
      <c r="S62" s="20"/>
      <c r="T62" s="20"/>
      <c r="U62" s="20"/>
    </row>
    <row r="63" spans="1:60">
      <c r="A63" s="14"/>
      <c r="B63" s="14"/>
      <c r="C63" s="2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20"/>
      <c r="O63" s="20"/>
      <c r="P63" s="20"/>
      <c r="Q63" s="20"/>
      <c r="R63" s="20"/>
      <c r="S63" s="20"/>
      <c r="T63" s="20"/>
      <c r="U63" s="20"/>
    </row>
    <row r="64" spans="1:60">
      <c r="A64" s="14"/>
      <c r="B64" s="14"/>
      <c r="C64" s="2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0"/>
      <c r="O64" s="20"/>
      <c r="P64" s="20"/>
      <c r="Q64" s="20"/>
      <c r="R64" s="20"/>
      <c r="S64" s="20"/>
      <c r="T64" s="20"/>
      <c r="U64" s="20"/>
    </row>
    <row r="65" spans="1:21">
      <c r="A65" s="14"/>
      <c r="B65" s="14"/>
      <c r="C65" s="2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0"/>
      <c r="O65" s="20"/>
      <c r="P65" s="20"/>
      <c r="Q65" s="20"/>
      <c r="R65" s="20"/>
      <c r="S65" s="20"/>
      <c r="T65" s="20"/>
      <c r="U65" s="20"/>
    </row>
    <row r="66" spans="1:21">
      <c r="A66" s="14"/>
      <c r="B66" s="14"/>
      <c r="C66" s="2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20"/>
      <c r="O66" s="20"/>
      <c r="P66" s="20"/>
      <c r="Q66" s="20"/>
      <c r="R66" s="20"/>
      <c r="S66" s="20"/>
      <c r="T66" s="20"/>
      <c r="U66" s="20"/>
    </row>
    <row r="67" spans="1:21">
      <c r="A67" s="14"/>
      <c r="B67" s="14"/>
      <c r="C67" s="2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0"/>
      <c r="O67" s="20"/>
      <c r="P67" s="20"/>
      <c r="Q67" s="20"/>
      <c r="R67" s="20"/>
      <c r="S67" s="20"/>
      <c r="T67" s="20"/>
      <c r="U67" s="20"/>
    </row>
    <row r="68" spans="1:21">
      <c r="A68" s="14"/>
      <c r="B68" s="14"/>
      <c r="C68" s="2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0"/>
      <c r="O68" s="20"/>
      <c r="P68" s="20"/>
      <c r="Q68" s="20"/>
      <c r="R68" s="20"/>
      <c r="S68" s="20"/>
      <c r="T68" s="20"/>
      <c r="U68" s="20"/>
    </row>
    <row r="69" spans="1:21">
      <c r="A69" s="14"/>
      <c r="B69" s="14"/>
      <c r="C69" s="2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0"/>
      <c r="O69" s="20"/>
      <c r="P69" s="20"/>
      <c r="Q69" s="20"/>
      <c r="R69" s="20"/>
      <c r="S69" s="20"/>
      <c r="T69" s="20"/>
      <c r="U69" s="20"/>
    </row>
    <row r="70" spans="1:21">
      <c r="A70" s="14"/>
      <c r="B70" s="14"/>
      <c r="C70" s="2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20"/>
      <c r="O70" s="20"/>
      <c r="P70" s="20"/>
      <c r="Q70" s="20"/>
      <c r="R70" s="20"/>
      <c r="S70" s="20"/>
      <c r="T70" s="20"/>
      <c r="U70" s="20"/>
    </row>
    <row r="71" spans="1:21">
      <c r="A71" s="14"/>
      <c r="B71" s="14"/>
      <c r="C71" s="25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20"/>
      <c r="O71" s="20"/>
      <c r="P71" s="20"/>
      <c r="Q71" s="20"/>
      <c r="R71" s="20"/>
      <c r="S71" s="20"/>
      <c r="T71" s="20"/>
      <c r="U71" s="20"/>
    </row>
    <row r="72" spans="1:21">
      <c r="A72" s="14"/>
      <c r="B72" s="14"/>
      <c r="C72" s="2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20"/>
      <c r="O72" s="20"/>
      <c r="P72" s="20"/>
      <c r="Q72" s="20"/>
      <c r="R72" s="20"/>
      <c r="S72" s="20"/>
      <c r="T72" s="20"/>
      <c r="U72" s="20"/>
    </row>
    <row r="73" spans="1:21">
      <c r="A73" s="14"/>
      <c r="B73" s="14"/>
      <c r="C73" s="25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20"/>
      <c r="O73" s="20"/>
      <c r="P73" s="20"/>
      <c r="Q73" s="20"/>
      <c r="R73" s="20"/>
      <c r="S73" s="20"/>
      <c r="T73" s="20"/>
      <c r="U73" s="20"/>
    </row>
    <row r="74" spans="1:21">
      <c r="A74" s="14"/>
      <c r="B74" s="14"/>
      <c r="C74" s="2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20"/>
      <c r="O74" s="20"/>
      <c r="P74" s="20"/>
      <c r="Q74" s="20"/>
      <c r="R74" s="20"/>
      <c r="S74" s="20"/>
      <c r="T74" s="20"/>
      <c r="U74" s="20"/>
    </row>
    <row r="75" spans="1:21">
      <c r="A75" s="14"/>
      <c r="B75" s="14"/>
      <c r="C75" s="2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20"/>
      <c r="O75" s="20"/>
      <c r="P75" s="20"/>
      <c r="Q75" s="20"/>
      <c r="R75" s="20"/>
      <c r="S75" s="20"/>
      <c r="T75" s="20"/>
      <c r="U75" s="20"/>
    </row>
    <row r="76" spans="1:21">
      <c r="A76" s="14"/>
      <c r="B76" s="14"/>
      <c r="C76" s="2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20"/>
      <c r="O76" s="20"/>
      <c r="P76" s="20"/>
      <c r="Q76" s="20"/>
      <c r="R76" s="20"/>
      <c r="S76" s="20"/>
      <c r="T76" s="20"/>
      <c r="U76" s="20"/>
    </row>
    <row r="77" spans="1:21">
      <c r="A77" s="14"/>
      <c r="B77" s="14"/>
      <c r="C77" s="2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20"/>
      <c r="O77" s="20"/>
      <c r="P77" s="20"/>
      <c r="Q77" s="20"/>
      <c r="R77" s="20"/>
      <c r="S77" s="20"/>
      <c r="T77" s="20"/>
      <c r="U77" s="20"/>
    </row>
    <row r="78" spans="1:21">
      <c r="A78" s="14"/>
      <c r="B78" s="14"/>
      <c r="C78" s="2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20"/>
      <c r="O78" s="20"/>
      <c r="P78" s="20"/>
      <c r="Q78" s="20"/>
      <c r="R78" s="20"/>
      <c r="S78" s="20"/>
      <c r="T78" s="20"/>
      <c r="U78" s="20"/>
    </row>
    <row r="79" spans="1:21">
      <c r="A79" s="14"/>
      <c r="B79" s="14"/>
      <c r="C79" s="2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20"/>
      <c r="O79" s="20"/>
      <c r="P79" s="20"/>
      <c r="Q79" s="20"/>
      <c r="R79" s="20"/>
      <c r="S79" s="20"/>
      <c r="T79" s="20"/>
      <c r="U79" s="20"/>
    </row>
    <row r="80" spans="1:21">
      <c r="A80" s="14"/>
      <c r="B80" s="14"/>
      <c r="C80" s="2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20"/>
      <c r="O80" s="20"/>
      <c r="P80" s="20"/>
      <c r="Q80" s="20"/>
      <c r="R80" s="20"/>
      <c r="S80" s="20"/>
      <c r="T80" s="20"/>
      <c r="U80" s="20"/>
    </row>
    <row r="81" spans="1:21">
      <c r="A81" s="14"/>
      <c r="B81" s="14"/>
      <c r="C81" s="2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20"/>
      <c r="O81" s="20"/>
      <c r="P81" s="20"/>
      <c r="Q81" s="20"/>
      <c r="R81" s="20"/>
      <c r="S81" s="20"/>
      <c r="T81" s="20"/>
      <c r="U81" s="20"/>
    </row>
    <row r="82" spans="1:21">
      <c r="A82" s="14"/>
      <c r="B82" s="14"/>
      <c r="C82" s="2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0"/>
      <c r="O82" s="20"/>
      <c r="P82" s="20"/>
      <c r="Q82" s="20"/>
      <c r="R82" s="20"/>
      <c r="S82" s="20"/>
      <c r="T82" s="20"/>
      <c r="U82" s="20"/>
    </row>
    <row r="83" spans="1:21">
      <c r="A83" s="14"/>
      <c r="B83" s="14"/>
      <c r="C83" s="2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20"/>
      <c r="O83" s="20"/>
      <c r="P83" s="20"/>
      <c r="Q83" s="20"/>
      <c r="R83" s="20"/>
      <c r="S83" s="20"/>
      <c r="T83" s="20"/>
      <c r="U83" s="20"/>
    </row>
    <row r="84" spans="1:21">
      <c r="A84" s="14"/>
      <c r="B84" s="14"/>
      <c r="C84" s="25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20"/>
      <c r="O84" s="20"/>
      <c r="P84" s="20"/>
      <c r="Q84" s="20"/>
      <c r="R84" s="20"/>
      <c r="S84" s="20"/>
      <c r="T84" s="20"/>
      <c r="U84" s="20"/>
    </row>
    <row r="85" spans="1:21">
      <c r="A85" s="14"/>
      <c r="B85" s="14"/>
      <c r="C85" s="25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20"/>
      <c r="O85" s="20"/>
      <c r="P85" s="20"/>
      <c r="Q85" s="20"/>
      <c r="R85" s="20"/>
      <c r="S85" s="20"/>
      <c r="T85" s="20"/>
      <c r="U85" s="20"/>
    </row>
    <row r="86" spans="1:21">
      <c r="A86" s="14"/>
      <c r="B86" s="14"/>
      <c r="C86" s="2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20"/>
      <c r="O86" s="20"/>
      <c r="P86" s="20"/>
      <c r="Q86" s="20"/>
      <c r="R86" s="20"/>
      <c r="S86" s="20"/>
      <c r="T86" s="20"/>
      <c r="U86" s="20"/>
    </row>
    <row r="87" spans="1:21">
      <c r="A87" s="14"/>
      <c r="B87" s="14"/>
      <c r="C87" s="2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20"/>
      <c r="O87" s="20"/>
      <c r="P87" s="20"/>
      <c r="Q87" s="20"/>
      <c r="R87" s="20"/>
      <c r="S87" s="20"/>
      <c r="T87" s="20"/>
      <c r="U87" s="20"/>
    </row>
    <row r="88" spans="1:21">
      <c r="A88" s="14"/>
      <c r="B88" s="14"/>
      <c r="C88" s="2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20"/>
      <c r="O88" s="20"/>
      <c r="P88" s="20"/>
      <c r="Q88" s="20"/>
      <c r="R88" s="20"/>
      <c r="S88" s="20"/>
      <c r="T88" s="20"/>
      <c r="U88" s="20"/>
    </row>
    <row r="89" spans="1:21">
      <c r="A89" s="14"/>
      <c r="B89" s="14"/>
      <c r="C89" s="25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20"/>
      <c r="O89" s="20"/>
      <c r="P89" s="20"/>
      <c r="Q89" s="20"/>
      <c r="R89" s="20"/>
      <c r="S89" s="20"/>
      <c r="T89" s="20"/>
      <c r="U89" s="20"/>
    </row>
    <row r="90" spans="1:21">
      <c r="A90" s="14"/>
      <c r="B90" s="14"/>
      <c r="C90" s="2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20"/>
      <c r="O90" s="20"/>
      <c r="P90" s="20"/>
      <c r="Q90" s="20"/>
      <c r="R90" s="20"/>
      <c r="S90" s="20"/>
      <c r="T90" s="20"/>
      <c r="U90" s="20"/>
    </row>
    <row r="91" spans="1:21">
      <c r="A91" s="14"/>
      <c r="B91" s="14"/>
      <c r="C91" s="25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20"/>
      <c r="O91" s="20"/>
      <c r="P91" s="20"/>
      <c r="Q91" s="20"/>
      <c r="R91" s="20"/>
      <c r="S91" s="20"/>
      <c r="T91" s="20"/>
      <c r="U91" s="20"/>
    </row>
    <row r="92" spans="1:21">
      <c r="A92" s="14"/>
      <c r="B92" s="14"/>
      <c r="C92" s="25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20"/>
      <c r="O92" s="20"/>
      <c r="P92" s="20"/>
      <c r="Q92" s="20"/>
      <c r="R92" s="20"/>
      <c r="S92" s="20"/>
      <c r="T92" s="20"/>
      <c r="U92" s="20"/>
    </row>
    <row r="93" spans="1:21">
      <c r="A93" s="14"/>
      <c r="B93" s="14"/>
      <c r="C93" s="25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20"/>
      <c r="O93" s="20"/>
      <c r="P93" s="20"/>
      <c r="Q93" s="20"/>
      <c r="R93" s="20"/>
      <c r="S93" s="20"/>
      <c r="T93" s="20"/>
      <c r="U93" s="20"/>
    </row>
    <row r="94" spans="1:21">
      <c r="A94" s="14"/>
      <c r="B94" s="14"/>
      <c r="C94" s="25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0"/>
      <c r="O94" s="20"/>
      <c r="P94" s="20"/>
      <c r="Q94" s="20"/>
      <c r="R94" s="20"/>
      <c r="S94" s="20"/>
      <c r="T94" s="20"/>
      <c r="U94" s="20"/>
    </row>
    <row r="95" spans="1:21">
      <c r="A95" s="14"/>
      <c r="B95" s="14"/>
      <c r="C95" s="2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20"/>
      <c r="O95" s="20"/>
      <c r="P95" s="20"/>
      <c r="Q95" s="20"/>
      <c r="R95" s="20"/>
      <c r="S95" s="20"/>
      <c r="T95" s="20"/>
      <c r="U95" s="20"/>
    </row>
    <row r="96" spans="1:21">
      <c r="A96" s="14"/>
      <c r="B96" s="14"/>
      <c r="C96" s="2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20"/>
      <c r="O96" s="20"/>
      <c r="P96" s="20"/>
      <c r="Q96" s="20"/>
      <c r="R96" s="20"/>
      <c r="S96" s="20"/>
      <c r="T96" s="20"/>
      <c r="U96" s="20"/>
    </row>
    <row r="97" spans="1:21">
      <c r="A97" s="14"/>
      <c r="B97" s="14"/>
      <c r="C97" s="25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20"/>
      <c r="O97" s="20"/>
      <c r="P97" s="20"/>
      <c r="Q97" s="20"/>
      <c r="R97" s="20"/>
      <c r="S97" s="20"/>
      <c r="T97" s="20"/>
      <c r="U97" s="20"/>
    </row>
    <row r="98" spans="1:21">
      <c r="A98" s="14"/>
      <c r="B98" s="14"/>
      <c r="C98" s="25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20"/>
      <c r="O98" s="20"/>
      <c r="P98" s="20"/>
      <c r="Q98" s="20"/>
      <c r="R98" s="20"/>
      <c r="S98" s="20"/>
      <c r="T98" s="20"/>
      <c r="U98" s="20"/>
    </row>
    <row r="99" spans="1:21">
      <c r="A99" s="14"/>
      <c r="B99" s="14"/>
      <c r="C99" s="25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20"/>
      <c r="O99" s="20"/>
      <c r="P99" s="20"/>
      <c r="Q99" s="20"/>
      <c r="R99" s="20"/>
      <c r="S99" s="20"/>
      <c r="T99" s="20"/>
      <c r="U99" s="20"/>
    </row>
    <row r="100" spans="1:21">
      <c r="A100" s="14"/>
      <c r="B100" s="14"/>
      <c r="C100" s="25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20"/>
      <c r="O100" s="20"/>
      <c r="P100" s="20"/>
      <c r="Q100" s="20"/>
      <c r="R100" s="20"/>
      <c r="S100" s="20"/>
      <c r="T100" s="20"/>
      <c r="U100" s="20"/>
    </row>
    <row r="101" spans="1:21">
      <c r="A101" s="14"/>
      <c r="B101" s="14"/>
      <c r="C101" s="25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20"/>
      <c r="O101" s="20"/>
      <c r="P101" s="20"/>
      <c r="Q101" s="20"/>
      <c r="R101" s="20"/>
      <c r="S101" s="20"/>
      <c r="T101" s="20"/>
      <c r="U101" s="20"/>
    </row>
    <row r="102" spans="1:21">
      <c r="A102" s="14"/>
      <c r="B102" s="14"/>
      <c r="C102" s="25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20"/>
      <c r="O102" s="20"/>
      <c r="P102" s="20"/>
      <c r="Q102" s="20"/>
      <c r="R102" s="20"/>
      <c r="S102" s="20"/>
      <c r="T102" s="20"/>
      <c r="U102" s="20"/>
    </row>
    <row r="103" spans="1:21">
      <c r="A103" s="14"/>
      <c r="B103" s="14"/>
      <c r="C103" s="2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20"/>
      <c r="O103" s="20"/>
      <c r="P103" s="20"/>
      <c r="Q103" s="20"/>
      <c r="R103" s="20"/>
      <c r="S103" s="20"/>
      <c r="T103" s="20"/>
      <c r="U103" s="20"/>
    </row>
    <row r="104" spans="1:21">
      <c r="A104" s="14"/>
      <c r="B104" s="14"/>
      <c r="C104" s="2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20"/>
      <c r="O104" s="20"/>
      <c r="P104" s="20"/>
      <c r="Q104" s="20"/>
      <c r="R104" s="20"/>
      <c r="S104" s="20"/>
      <c r="T104" s="20"/>
      <c r="U104" s="20"/>
    </row>
    <row r="105" spans="1:21">
      <c r="A105" s="14"/>
      <c r="B105" s="14"/>
      <c r="C105" s="2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20"/>
      <c r="O105" s="20"/>
      <c r="P105" s="20"/>
      <c r="Q105" s="20"/>
      <c r="R105" s="20"/>
      <c r="S105" s="20"/>
      <c r="T105" s="20"/>
      <c r="U105" s="20"/>
    </row>
    <row r="106" spans="1:21">
      <c r="A106" s="14"/>
      <c r="B106" s="14"/>
      <c r="C106" s="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20"/>
      <c r="O106" s="20"/>
      <c r="P106" s="20"/>
      <c r="Q106" s="20"/>
      <c r="R106" s="20"/>
      <c r="S106" s="20"/>
      <c r="T106" s="20"/>
      <c r="U106" s="20"/>
    </row>
    <row r="107" spans="1:21">
      <c r="A107" s="14"/>
      <c r="B107" s="14"/>
      <c r="C107" s="2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20"/>
      <c r="O107" s="20"/>
      <c r="P107" s="20"/>
      <c r="Q107" s="20"/>
      <c r="R107" s="20"/>
      <c r="S107" s="20"/>
      <c r="T107" s="20"/>
      <c r="U107" s="20"/>
    </row>
    <row r="108" spans="1:21">
      <c r="A108" s="14"/>
      <c r="B108" s="14"/>
      <c r="C108" s="2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20"/>
      <c r="O108" s="20"/>
      <c r="P108" s="20"/>
      <c r="Q108" s="20"/>
      <c r="R108" s="20"/>
      <c r="S108" s="20"/>
      <c r="T108" s="20"/>
      <c r="U108" s="20"/>
    </row>
    <row r="109" spans="1:21">
      <c r="A109" s="14"/>
      <c r="B109" s="14"/>
      <c r="C109" s="2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20"/>
      <c r="O109" s="20"/>
      <c r="P109" s="20"/>
      <c r="Q109" s="20"/>
      <c r="R109" s="20"/>
      <c r="S109" s="20"/>
      <c r="T109" s="20"/>
      <c r="U109" s="20"/>
    </row>
    <row r="110" spans="1:21">
      <c r="A110" s="14"/>
      <c r="B110" s="14"/>
      <c r="C110" s="25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20"/>
      <c r="O110" s="20"/>
      <c r="P110" s="20"/>
      <c r="Q110" s="20"/>
      <c r="R110" s="20"/>
      <c r="S110" s="20"/>
      <c r="T110" s="20"/>
      <c r="U110" s="20"/>
    </row>
    <row r="111" spans="1:21">
      <c r="A111" s="14"/>
      <c r="B111" s="14"/>
      <c r="C111" s="2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20"/>
      <c r="O111" s="20"/>
      <c r="P111" s="20"/>
      <c r="Q111" s="20"/>
      <c r="R111" s="20"/>
      <c r="S111" s="20"/>
      <c r="T111" s="20"/>
      <c r="U111" s="20"/>
    </row>
    <row r="112" spans="1:21">
      <c r="A112" s="14"/>
      <c r="B112" s="14"/>
      <c r="C112" s="2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20"/>
      <c r="O112" s="20"/>
      <c r="P112" s="20"/>
      <c r="Q112" s="20"/>
      <c r="R112" s="20"/>
      <c r="S112" s="20"/>
      <c r="T112" s="20"/>
      <c r="U112" s="20"/>
    </row>
    <row r="113" spans="1:21">
      <c r="A113" s="14"/>
      <c r="B113" s="14"/>
      <c r="C113" s="25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14"/>
      <c r="B114" s="14"/>
      <c r="C114" s="25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20"/>
      <c r="O114" s="20"/>
      <c r="P114" s="20"/>
      <c r="Q114" s="20"/>
      <c r="R114" s="20"/>
      <c r="S114" s="20"/>
      <c r="T114" s="20"/>
      <c r="U114" s="20"/>
    </row>
    <row r="115" spans="1:21">
      <c r="A115" s="14"/>
      <c r="B115" s="14"/>
      <c r="C115" s="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20"/>
      <c r="O115" s="20"/>
      <c r="P115" s="20"/>
      <c r="Q115" s="20"/>
      <c r="R115" s="20"/>
      <c r="S115" s="20"/>
      <c r="T115" s="20"/>
      <c r="U115" s="20"/>
    </row>
    <row r="116" spans="1:21">
      <c r="A116" s="14"/>
      <c r="B116" s="14"/>
      <c r="C116" s="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20"/>
      <c r="O116" s="20"/>
      <c r="P116" s="20"/>
      <c r="Q116" s="20"/>
      <c r="R116" s="20"/>
      <c r="S116" s="20"/>
      <c r="T116" s="20"/>
      <c r="U116" s="20"/>
    </row>
    <row r="117" spans="1:21">
      <c r="A117" s="14"/>
      <c r="B117" s="14"/>
      <c r="C117" s="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20"/>
      <c r="O117" s="20"/>
      <c r="P117" s="20"/>
      <c r="Q117" s="20"/>
      <c r="R117" s="20"/>
      <c r="S117" s="20"/>
      <c r="T117" s="20"/>
      <c r="U117" s="20"/>
    </row>
    <row r="118" spans="1:21">
      <c r="C118" s="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20"/>
    </row>
    <row r="119" spans="1:21">
      <c r="C119" s="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20"/>
    </row>
    <row r="120" spans="1:21">
      <c r="C120" s="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20"/>
    </row>
    <row r="121" spans="1:21">
      <c r="C121" s="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20"/>
    </row>
  </sheetData>
  <mergeCells count="104">
    <mergeCell ref="T40:T43"/>
    <mergeCell ref="C42:C43"/>
    <mergeCell ref="D42:D43"/>
    <mergeCell ref="E42:E43"/>
    <mergeCell ref="A40:A43"/>
    <mergeCell ref="B40:B43"/>
    <mergeCell ref="C40:C41"/>
    <mergeCell ref="D40:D41"/>
    <mergeCell ref="E40:E41"/>
    <mergeCell ref="D28:D29"/>
    <mergeCell ref="E28:E29"/>
    <mergeCell ref="C30:C31"/>
    <mergeCell ref="D30:D31"/>
    <mergeCell ref="E30:E31"/>
    <mergeCell ref="T32:T33"/>
    <mergeCell ref="A34:A39"/>
    <mergeCell ref="B34:B39"/>
    <mergeCell ref="C34:C35"/>
    <mergeCell ref="D34:D35"/>
    <mergeCell ref="E34:E35"/>
    <mergeCell ref="T34:T39"/>
    <mergeCell ref="C36:C37"/>
    <mergeCell ref="D36:D37"/>
    <mergeCell ref="E36:E37"/>
    <mergeCell ref="C38:C39"/>
    <mergeCell ref="D38:D39"/>
    <mergeCell ref="E38:E39"/>
    <mergeCell ref="A32:A33"/>
    <mergeCell ref="B32:B33"/>
    <mergeCell ref="C32:C33"/>
    <mergeCell ref="D32:D33"/>
    <mergeCell ref="E32:E33"/>
    <mergeCell ref="B44:B47"/>
    <mergeCell ref="C44:C45"/>
    <mergeCell ref="C46:C47"/>
    <mergeCell ref="V44:V45"/>
    <mergeCell ref="E46:E47"/>
    <mergeCell ref="T14:T17"/>
    <mergeCell ref="E44:E45"/>
    <mergeCell ref="A22:A31"/>
    <mergeCell ref="B22:B31"/>
    <mergeCell ref="C22:C23"/>
    <mergeCell ref="D22:D23"/>
    <mergeCell ref="E22:E23"/>
    <mergeCell ref="V18:V19"/>
    <mergeCell ref="V20:V21"/>
    <mergeCell ref="V14:V15"/>
    <mergeCell ref="V16:V17"/>
    <mergeCell ref="T22:T31"/>
    <mergeCell ref="C24:C25"/>
    <mergeCell ref="D24:D25"/>
    <mergeCell ref="E24:E25"/>
    <mergeCell ref="C26:C27"/>
    <mergeCell ref="D26:D27"/>
    <mergeCell ref="E26:E27"/>
    <mergeCell ref="C28:C29"/>
    <mergeCell ref="C8:C9"/>
    <mergeCell ref="D8:D9"/>
    <mergeCell ref="E8:E9"/>
    <mergeCell ref="V10:V11"/>
    <mergeCell ref="V12:V13"/>
    <mergeCell ref="D12:D13"/>
    <mergeCell ref="E12:E13"/>
    <mergeCell ref="A48:S48"/>
    <mergeCell ref="T44:T47"/>
    <mergeCell ref="D44:D45"/>
    <mergeCell ref="D46:D47"/>
    <mergeCell ref="E14:E15"/>
    <mergeCell ref="D16:D17"/>
    <mergeCell ref="E16:E17"/>
    <mergeCell ref="T18:T21"/>
    <mergeCell ref="C18:C19"/>
    <mergeCell ref="C20:C21"/>
    <mergeCell ref="D18:D19"/>
    <mergeCell ref="D14:D15"/>
    <mergeCell ref="C14:C15"/>
    <mergeCell ref="C16:C17"/>
    <mergeCell ref="D20:D21"/>
    <mergeCell ref="V46:V47"/>
    <mergeCell ref="A44:A47"/>
    <mergeCell ref="A8:A13"/>
    <mergeCell ref="A14:A17"/>
    <mergeCell ref="A18:A21"/>
    <mergeCell ref="B18:B21"/>
    <mergeCell ref="B14:B17"/>
    <mergeCell ref="B8:B13"/>
    <mergeCell ref="T6:U6"/>
    <mergeCell ref="A1:B4"/>
    <mergeCell ref="C1:V1"/>
    <mergeCell ref="C2:V2"/>
    <mergeCell ref="D3:V3"/>
    <mergeCell ref="D4:V4"/>
    <mergeCell ref="V6:V7"/>
    <mergeCell ref="C6:C7"/>
    <mergeCell ref="D6:E6"/>
    <mergeCell ref="F6:S6"/>
    <mergeCell ref="A6:A7"/>
    <mergeCell ref="B6:B7"/>
    <mergeCell ref="T8:T13"/>
    <mergeCell ref="V8:V9"/>
    <mergeCell ref="C10:C11"/>
    <mergeCell ref="D10:D11"/>
    <mergeCell ref="C12:C13"/>
    <mergeCell ref="E10:E11"/>
  </mergeCells>
  <printOptions horizontalCentered="1" verticalCentered="1"/>
  <pageMargins left="0" right="0" top="0.55118110236220474" bottom="0" header="0.31496062992125984" footer="0"/>
  <pageSetup scale="44" fitToHeight="0" orientation="landscape" r:id="rId1"/>
  <headerFooter>
    <oddFooter>&amp;C&amp;G</oddFooter>
  </headerFooter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70"/>
  <sheetViews>
    <sheetView view="pageBreakPreview" zoomScaleNormal="50" zoomScaleSheetLayoutView="100" zoomScalePageLayoutView="50" workbookViewId="0">
      <selection activeCell="E10" sqref="E10"/>
    </sheetView>
  </sheetViews>
  <sheetFormatPr baseColWidth="10" defaultColWidth="10.85546875" defaultRowHeight="12.75"/>
  <cols>
    <col min="1" max="1" width="8.7109375" style="49" customWidth="1"/>
    <col min="2" max="2" width="14.85546875" style="49" customWidth="1"/>
    <col min="3" max="3" width="20.7109375" style="49" customWidth="1"/>
    <col min="4" max="9" width="16" style="49" customWidth="1"/>
    <col min="10" max="11" width="13.42578125" style="49" customWidth="1"/>
    <col min="12" max="12" width="12.140625" style="49" customWidth="1"/>
    <col min="13" max="13" width="12.28515625" style="49" customWidth="1"/>
    <col min="14" max="14" width="14.85546875" style="49" customWidth="1"/>
    <col min="15" max="15" width="11.7109375" style="49" customWidth="1"/>
    <col min="16" max="16" width="14.85546875" style="49" customWidth="1"/>
    <col min="17" max="17" width="14.42578125" style="49" customWidth="1"/>
    <col min="18" max="18" width="12.42578125" style="49" customWidth="1"/>
    <col min="19" max="21" width="16.7109375" style="49" customWidth="1"/>
    <col min="22" max="22" width="32" style="49" customWidth="1"/>
    <col min="23" max="23" width="22.28515625" style="69" customWidth="1"/>
    <col min="24" max="24" width="17.85546875" style="49" customWidth="1"/>
    <col min="25" max="25" width="29.7109375" style="46" customWidth="1"/>
    <col min="26" max="26" width="4.85546875" style="46" customWidth="1"/>
    <col min="27" max="27" width="7.7109375" style="47" hidden="1" customWidth="1"/>
    <col min="28" max="28" width="14.140625" style="47" hidden="1" customWidth="1"/>
    <col min="29" max="29" width="1.85546875" style="47" hidden="1" customWidth="1"/>
    <col min="30" max="30" width="14.28515625" style="47" hidden="1" customWidth="1"/>
    <col min="31" max="31" width="1.85546875" style="47" hidden="1" customWidth="1"/>
    <col min="32" max="32" width="16.85546875" style="47" hidden="1" customWidth="1"/>
    <col min="33" max="34" width="1.85546875" style="47" hidden="1" customWidth="1"/>
    <col min="35" max="35" width="14.140625" style="47" hidden="1" customWidth="1"/>
    <col min="36" max="38" width="10.85546875" style="48"/>
    <col min="39" max="82" width="10.85546875" style="46"/>
    <col min="83" max="16384" width="10.85546875" style="49"/>
  </cols>
  <sheetData>
    <row r="1" spans="1:82" ht="27.75" customHeight="1">
      <c r="A1" s="609"/>
      <c r="B1" s="610"/>
      <c r="C1" s="610"/>
      <c r="D1" s="611"/>
      <c r="E1" s="615" t="s">
        <v>0</v>
      </c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7"/>
    </row>
    <row r="2" spans="1:82" ht="36" customHeight="1">
      <c r="A2" s="612"/>
      <c r="B2" s="613"/>
      <c r="C2" s="613"/>
      <c r="D2" s="614"/>
      <c r="E2" s="618" t="s">
        <v>135</v>
      </c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20"/>
    </row>
    <row r="3" spans="1:82" ht="35.25" customHeight="1">
      <c r="A3" s="612"/>
      <c r="B3" s="613"/>
      <c r="C3" s="613"/>
      <c r="D3" s="614"/>
      <c r="E3" s="651" t="s">
        <v>34</v>
      </c>
      <c r="F3" s="652"/>
      <c r="G3" s="651" t="str">
        <f>+ACTIVIDADES!D4</f>
        <v xml:space="preserve"> 978 - Centro de Información y Modelamiento Ambiental</v>
      </c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6"/>
    </row>
    <row r="4" spans="1:82" ht="23.25" customHeight="1" thickBot="1">
      <c r="A4" s="612"/>
      <c r="B4" s="613"/>
      <c r="C4" s="613"/>
      <c r="D4" s="614"/>
      <c r="E4" s="653" t="s">
        <v>35</v>
      </c>
      <c r="F4" s="654"/>
      <c r="G4" s="653" t="s">
        <v>311</v>
      </c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8"/>
    </row>
    <row r="5" spans="1:82" s="53" customFormat="1" ht="24.75" customHeight="1" thickBot="1">
      <c r="A5" s="621" t="s">
        <v>57</v>
      </c>
      <c r="B5" s="621" t="s">
        <v>58</v>
      </c>
      <c r="C5" s="621" t="s">
        <v>59</v>
      </c>
      <c r="D5" s="623" t="s">
        <v>60</v>
      </c>
      <c r="E5" s="628" t="s">
        <v>61</v>
      </c>
      <c r="F5" s="628" t="s">
        <v>62</v>
      </c>
      <c r="G5" s="628"/>
      <c r="H5" s="628"/>
      <c r="I5" s="628"/>
      <c r="J5" s="628" t="s">
        <v>67</v>
      </c>
      <c r="K5" s="628"/>
      <c r="L5" s="628"/>
      <c r="M5" s="628"/>
      <c r="N5" s="625" t="s">
        <v>72</v>
      </c>
      <c r="O5" s="625"/>
      <c r="P5" s="625"/>
      <c r="Q5" s="625"/>
      <c r="R5" s="626"/>
      <c r="S5" s="627" t="s">
        <v>78</v>
      </c>
      <c r="T5" s="627"/>
      <c r="U5" s="625"/>
      <c r="V5" s="625"/>
      <c r="W5" s="625"/>
      <c r="X5" s="626"/>
      <c r="Y5" s="50"/>
      <c r="Z5" s="50"/>
      <c r="AA5" s="51"/>
      <c r="AB5" s="51"/>
      <c r="AC5" s="51"/>
      <c r="AD5" s="51"/>
      <c r="AE5" s="51"/>
      <c r="AF5" s="51"/>
      <c r="AG5" s="51"/>
      <c r="AH5" s="51"/>
      <c r="AI5" s="51"/>
      <c r="AJ5" s="52"/>
      <c r="AK5" s="52"/>
      <c r="AL5" s="52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</row>
    <row r="6" spans="1:82" s="53" customFormat="1" ht="58.5" customHeight="1">
      <c r="A6" s="622" t="s">
        <v>36</v>
      </c>
      <c r="B6" s="622"/>
      <c r="C6" s="622"/>
      <c r="D6" s="624"/>
      <c r="E6" s="629"/>
      <c r="F6" s="161" t="s">
        <v>63</v>
      </c>
      <c r="G6" s="161" t="s">
        <v>64</v>
      </c>
      <c r="H6" s="161" t="s">
        <v>65</v>
      </c>
      <c r="I6" s="161" t="s">
        <v>66</v>
      </c>
      <c r="J6" s="161" t="s">
        <v>68</v>
      </c>
      <c r="K6" s="161" t="s">
        <v>69</v>
      </c>
      <c r="L6" s="161" t="s">
        <v>70</v>
      </c>
      <c r="M6" s="161" t="s">
        <v>71</v>
      </c>
      <c r="N6" s="144" t="s">
        <v>73</v>
      </c>
      <c r="O6" s="143" t="s">
        <v>74</v>
      </c>
      <c r="P6" s="143" t="s">
        <v>75</v>
      </c>
      <c r="Q6" s="143" t="s">
        <v>76</v>
      </c>
      <c r="R6" s="143" t="s">
        <v>77</v>
      </c>
      <c r="S6" s="161" t="s">
        <v>79</v>
      </c>
      <c r="T6" s="161" t="s">
        <v>80</v>
      </c>
      <c r="U6" s="144" t="s">
        <v>81</v>
      </c>
      <c r="V6" s="144" t="s">
        <v>82</v>
      </c>
      <c r="W6" s="145" t="s">
        <v>83</v>
      </c>
      <c r="X6" s="146" t="s">
        <v>84</v>
      </c>
      <c r="Y6" s="50"/>
      <c r="Z6" s="50"/>
      <c r="AA6" s="54" t="s">
        <v>39</v>
      </c>
      <c r="AB6" s="54" t="s">
        <v>40</v>
      </c>
      <c r="AC6" s="55"/>
      <c r="AD6" s="54" t="s">
        <v>41</v>
      </c>
      <c r="AE6" s="55"/>
      <c r="AF6" s="54" t="s">
        <v>37</v>
      </c>
      <c r="AG6" s="51"/>
      <c r="AH6" s="51"/>
      <c r="AI6" s="56" t="s">
        <v>38</v>
      </c>
      <c r="AJ6" s="52"/>
      <c r="AK6" s="52"/>
      <c r="AL6" s="52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</row>
    <row r="7" spans="1:82" ht="22.5" customHeight="1">
      <c r="A7" s="676">
        <v>1</v>
      </c>
      <c r="B7" s="631" t="s">
        <v>147</v>
      </c>
      <c r="C7" s="632" t="s">
        <v>216</v>
      </c>
      <c r="D7" s="158" t="s">
        <v>42</v>
      </c>
      <c r="E7" s="156">
        <v>1</v>
      </c>
      <c r="F7" s="61"/>
      <c r="G7" s="61"/>
      <c r="H7" s="61"/>
      <c r="I7" s="61"/>
      <c r="J7" s="142"/>
      <c r="K7" s="142"/>
      <c r="L7" s="142"/>
      <c r="M7" s="142"/>
      <c r="N7" s="667" t="s">
        <v>216</v>
      </c>
      <c r="O7" s="605" t="s">
        <v>227</v>
      </c>
      <c r="P7" s="603"/>
      <c r="Q7" s="605" t="s">
        <v>191</v>
      </c>
      <c r="R7" s="603">
        <f>Hoja2!C14</f>
        <v>10056</v>
      </c>
      <c r="S7" s="662">
        <v>595155</v>
      </c>
      <c r="T7" s="662">
        <v>655579</v>
      </c>
      <c r="U7" s="600" t="s">
        <v>246</v>
      </c>
      <c r="V7" s="600" t="s">
        <v>246</v>
      </c>
      <c r="W7" s="600" t="s">
        <v>246</v>
      </c>
      <c r="X7" s="598">
        <f>S7+T7</f>
        <v>1250734</v>
      </c>
      <c r="AA7" s="57"/>
      <c r="AB7" s="57"/>
      <c r="AC7" s="58"/>
      <c r="AD7" s="58"/>
      <c r="AE7" s="58"/>
      <c r="AF7" s="57"/>
      <c r="AG7" s="58"/>
      <c r="AH7" s="58"/>
      <c r="AI7" s="58"/>
    </row>
    <row r="8" spans="1:82" ht="22.5" customHeight="1">
      <c r="A8" s="677"/>
      <c r="B8" s="631"/>
      <c r="C8" s="659"/>
      <c r="D8" s="159" t="s">
        <v>45</v>
      </c>
      <c r="E8" s="59">
        <v>140000000</v>
      </c>
      <c r="F8" s="61"/>
      <c r="G8" s="61"/>
      <c r="H8" s="61"/>
      <c r="I8" s="61"/>
      <c r="J8" s="142"/>
      <c r="K8" s="142"/>
      <c r="L8" s="142"/>
      <c r="M8" s="142"/>
      <c r="N8" s="668"/>
      <c r="O8" s="671"/>
      <c r="P8" s="672"/>
      <c r="Q8" s="671"/>
      <c r="R8" s="672"/>
      <c r="S8" s="662"/>
      <c r="T8" s="662"/>
      <c r="U8" s="601"/>
      <c r="V8" s="601"/>
      <c r="W8" s="601"/>
      <c r="X8" s="599"/>
      <c r="AA8" s="57"/>
      <c r="AB8" s="57"/>
      <c r="AC8" s="58"/>
      <c r="AD8" s="58"/>
      <c r="AE8" s="58"/>
      <c r="AF8" s="57"/>
      <c r="AG8" s="58"/>
      <c r="AH8" s="58"/>
      <c r="AI8" s="58"/>
    </row>
    <row r="9" spans="1:82" ht="22.5" customHeight="1">
      <c r="A9" s="677"/>
      <c r="B9" s="631"/>
      <c r="C9" s="659"/>
      <c r="D9" s="159" t="s">
        <v>48</v>
      </c>
      <c r="E9" s="61">
        <v>0</v>
      </c>
      <c r="F9" s="61"/>
      <c r="G9" s="61"/>
      <c r="H9" s="61"/>
      <c r="I9" s="61"/>
      <c r="J9" s="142"/>
      <c r="K9" s="142"/>
      <c r="L9" s="142"/>
      <c r="M9" s="142"/>
      <c r="N9" s="668"/>
      <c r="O9" s="671"/>
      <c r="P9" s="672"/>
      <c r="Q9" s="671"/>
      <c r="R9" s="672"/>
      <c r="S9" s="662"/>
      <c r="T9" s="662"/>
      <c r="U9" s="601"/>
      <c r="V9" s="601"/>
      <c r="W9" s="601"/>
      <c r="X9" s="599"/>
      <c r="AA9" s="57"/>
      <c r="AB9" s="57"/>
      <c r="AC9" s="58"/>
      <c r="AD9" s="58"/>
      <c r="AE9" s="58"/>
      <c r="AF9" s="57"/>
      <c r="AG9" s="58"/>
      <c r="AH9" s="58"/>
      <c r="AI9" s="58"/>
    </row>
    <row r="10" spans="1:82" ht="22.5" customHeight="1">
      <c r="A10" s="677"/>
      <c r="B10" s="631"/>
      <c r="C10" s="660"/>
      <c r="D10" s="159" t="s">
        <v>51</v>
      </c>
      <c r="E10" s="61">
        <v>0</v>
      </c>
      <c r="F10" s="61"/>
      <c r="G10" s="61"/>
      <c r="H10" s="61"/>
      <c r="I10" s="61"/>
      <c r="J10" s="142"/>
      <c r="K10" s="142"/>
      <c r="L10" s="142"/>
      <c r="M10" s="142"/>
      <c r="N10" s="669"/>
      <c r="O10" s="600"/>
      <c r="P10" s="673"/>
      <c r="Q10" s="600"/>
      <c r="R10" s="673"/>
      <c r="S10" s="662"/>
      <c r="T10" s="662"/>
      <c r="U10" s="601"/>
      <c r="V10" s="601"/>
      <c r="W10" s="601"/>
      <c r="X10" s="674"/>
      <c r="AA10" s="57"/>
      <c r="AB10" s="57"/>
      <c r="AC10" s="58"/>
      <c r="AD10" s="58"/>
      <c r="AE10" s="58"/>
      <c r="AF10" s="57"/>
      <c r="AG10" s="58"/>
      <c r="AH10" s="58"/>
      <c r="AI10" s="58"/>
    </row>
    <row r="11" spans="1:82" ht="22.5" customHeight="1">
      <c r="A11" s="677"/>
      <c r="B11" s="631"/>
      <c r="C11" s="632" t="s">
        <v>217</v>
      </c>
      <c r="D11" s="158" t="s">
        <v>42</v>
      </c>
      <c r="E11" s="156">
        <v>1</v>
      </c>
      <c r="F11" s="61"/>
      <c r="G11" s="61"/>
      <c r="H11" s="61"/>
      <c r="I11" s="61"/>
      <c r="J11" s="142"/>
      <c r="K11" s="142"/>
      <c r="L11" s="142"/>
      <c r="M11" s="142"/>
      <c r="N11" s="667" t="s">
        <v>217</v>
      </c>
      <c r="O11" s="601" t="s">
        <v>226</v>
      </c>
      <c r="P11" s="602"/>
      <c r="Q11" s="601" t="s">
        <v>195</v>
      </c>
      <c r="R11" s="602">
        <f>Hoja2!C7</f>
        <v>4909.8999999999996</v>
      </c>
      <c r="S11" s="664">
        <v>192514</v>
      </c>
      <c r="T11" s="664">
        <v>203869</v>
      </c>
      <c r="U11" s="600" t="s">
        <v>246</v>
      </c>
      <c r="V11" s="600" t="s">
        <v>246</v>
      </c>
      <c r="W11" s="600" t="s">
        <v>246</v>
      </c>
      <c r="X11" s="598">
        <f t="shared" ref="X11" si="0">S11+T11</f>
        <v>396383</v>
      </c>
      <c r="AA11" s="57"/>
      <c r="AB11" s="57"/>
      <c r="AC11" s="58"/>
      <c r="AD11" s="58"/>
      <c r="AE11" s="58"/>
      <c r="AF11" s="57"/>
      <c r="AG11" s="58"/>
      <c r="AH11" s="58"/>
      <c r="AI11" s="58"/>
    </row>
    <row r="12" spans="1:82" ht="22.5" customHeight="1">
      <c r="A12" s="677"/>
      <c r="B12" s="631"/>
      <c r="C12" s="659"/>
      <c r="D12" s="159" t="s">
        <v>45</v>
      </c>
      <c r="E12" s="59">
        <v>140000000</v>
      </c>
      <c r="F12" s="61"/>
      <c r="G12" s="61"/>
      <c r="H12" s="61"/>
      <c r="I12" s="61"/>
      <c r="J12" s="142"/>
      <c r="K12" s="142"/>
      <c r="L12" s="142"/>
      <c r="M12" s="142"/>
      <c r="N12" s="668"/>
      <c r="O12" s="601"/>
      <c r="P12" s="602"/>
      <c r="Q12" s="601"/>
      <c r="R12" s="602"/>
      <c r="S12" s="665"/>
      <c r="T12" s="665"/>
      <c r="U12" s="601"/>
      <c r="V12" s="601"/>
      <c r="W12" s="601"/>
      <c r="X12" s="599"/>
      <c r="AA12" s="57"/>
      <c r="AB12" s="57"/>
      <c r="AC12" s="58"/>
      <c r="AD12" s="58"/>
      <c r="AE12" s="58"/>
      <c r="AF12" s="57"/>
      <c r="AG12" s="58"/>
      <c r="AH12" s="58"/>
      <c r="AI12" s="58"/>
    </row>
    <row r="13" spans="1:82" ht="22.5" customHeight="1">
      <c r="A13" s="677"/>
      <c r="B13" s="631"/>
      <c r="C13" s="659"/>
      <c r="D13" s="159" t="s">
        <v>48</v>
      </c>
      <c r="E13" s="61">
        <v>0</v>
      </c>
      <c r="F13" s="61"/>
      <c r="G13" s="61"/>
      <c r="H13" s="61"/>
      <c r="I13" s="61"/>
      <c r="J13" s="142"/>
      <c r="K13" s="142"/>
      <c r="L13" s="142"/>
      <c r="M13" s="142"/>
      <c r="N13" s="668"/>
      <c r="O13" s="601"/>
      <c r="P13" s="602"/>
      <c r="Q13" s="601"/>
      <c r="R13" s="602"/>
      <c r="S13" s="665"/>
      <c r="T13" s="665"/>
      <c r="U13" s="601"/>
      <c r="V13" s="601"/>
      <c r="W13" s="601"/>
      <c r="X13" s="599"/>
      <c r="AA13" s="57"/>
      <c r="AB13" s="57"/>
      <c r="AC13" s="58"/>
      <c r="AD13" s="58"/>
      <c r="AE13" s="58"/>
      <c r="AF13" s="57"/>
      <c r="AG13" s="58"/>
      <c r="AH13" s="58"/>
      <c r="AI13" s="58"/>
    </row>
    <row r="14" spans="1:82" ht="22.5" customHeight="1">
      <c r="A14" s="677"/>
      <c r="B14" s="631"/>
      <c r="C14" s="660"/>
      <c r="D14" s="159" t="s">
        <v>51</v>
      </c>
      <c r="E14" s="61">
        <v>0</v>
      </c>
      <c r="F14" s="61"/>
      <c r="G14" s="61"/>
      <c r="H14" s="61"/>
      <c r="I14" s="61"/>
      <c r="J14" s="142"/>
      <c r="K14" s="142"/>
      <c r="L14" s="142"/>
      <c r="M14" s="142"/>
      <c r="N14" s="669"/>
      <c r="O14" s="601"/>
      <c r="P14" s="602"/>
      <c r="Q14" s="601"/>
      <c r="R14" s="602"/>
      <c r="S14" s="666"/>
      <c r="T14" s="666"/>
      <c r="U14" s="601"/>
      <c r="V14" s="601"/>
      <c r="W14" s="601"/>
      <c r="X14" s="674"/>
      <c r="AA14" s="57"/>
      <c r="AB14" s="57"/>
      <c r="AC14" s="58"/>
      <c r="AD14" s="58"/>
      <c r="AE14" s="58"/>
      <c r="AF14" s="57"/>
      <c r="AG14" s="58"/>
      <c r="AH14" s="58"/>
      <c r="AI14" s="58"/>
    </row>
    <row r="15" spans="1:82" ht="22.5" customHeight="1">
      <c r="A15" s="677"/>
      <c r="B15" s="631"/>
      <c r="C15" s="631" t="s">
        <v>228</v>
      </c>
      <c r="D15" s="158" t="s">
        <v>42</v>
      </c>
      <c r="E15" s="156">
        <v>1</v>
      </c>
      <c r="F15" s="61"/>
      <c r="G15" s="61"/>
      <c r="H15" s="61"/>
      <c r="I15" s="61"/>
      <c r="J15" s="142"/>
      <c r="K15" s="142"/>
      <c r="L15" s="142"/>
      <c r="M15" s="142"/>
      <c r="N15" s="678" t="s">
        <v>229</v>
      </c>
      <c r="O15" s="601" t="s">
        <v>230</v>
      </c>
      <c r="P15" s="602"/>
      <c r="Q15" s="601" t="s">
        <v>213</v>
      </c>
      <c r="R15" s="602">
        <f>Hoja2!C6</f>
        <v>4517.1000000000004</v>
      </c>
      <c r="S15" s="664">
        <v>48702</v>
      </c>
      <c r="T15" s="664">
        <v>47832</v>
      </c>
      <c r="U15" s="600" t="s">
        <v>246</v>
      </c>
      <c r="V15" s="600" t="s">
        <v>246</v>
      </c>
      <c r="W15" s="600" t="s">
        <v>246</v>
      </c>
      <c r="X15" s="598">
        <f t="shared" ref="X15" si="1">S15+T15</f>
        <v>96534</v>
      </c>
      <c r="AA15" s="57"/>
      <c r="AB15" s="57"/>
      <c r="AC15" s="58"/>
      <c r="AD15" s="58"/>
      <c r="AE15" s="58"/>
      <c r="AF15" s="57"/>
      <c r="AG15" s="58"/>
      <c r="AH15" s="58"/>
      <c r="AI15" s="58"/>
    </row>
    <row r="16" spans="1:82" ht="22.5" customHeight="1">
      <c r="A16" s="677"/>
      <c r="B16" s="631"/>
      <c r="C16" s="631"/>
      <c r="D16" s="159" t="s">
        <v>45</v>
      </c>
      <c r="E16" s="59">
        <v>140000000</v>
      </c>
      <c r="F16" s="61"/>
      <c r="G16" s="61"/>
      <c r="H16" s="61"/>
      <c r="I16" s="61"/>
      <c r="J16" s="142"/>
      <c r="K16" s="142"/>
      <c r="L16" s="142"/>
      <c r="M16" s="142"/>
      <c r="N16" s="678"/>
      <c r="O16" s="601"/>
      <c r="P16" s="602"/>
      <c r="Q16" s="601"/>
      <c r="R16" s="602"/>
      <c r="S16" s="665"/>
      <c r="T16" s="665"/>
      <c r="U16" s="601"/>
      <c r="V16" s="601"/>
      <c r="W16" s="601"/>
      <c r="X16" s="599"/>
      <c r="AA16" s="57"/>
      <c r="AB16" s="57"/>
      <c r="AC16" s="58"/>
      <c r="AD16" s="58"/>
      <c r="AE16" s="58"/>
      <c r="AF16" s="57"/>
      <c r="AG16" s="58"/>
      <c r="AH16" s="58"/>
      <c r="AI16" s="58"/>
    </row>
    <row r="17" spans="1:35" ht="22.5" customHeight="1">
      <c r="A17" s="677"/>
      <c r="B17" s="631"/>
      <c r="C17" s="631"/>
      <c r="D17" s="159" t="s">
        <v>48</v>
      </c>
      <c r="E17" s="61">
        <v>0</v>
      </c>
      <c r="F17" s="61"/>
      <c r="G17" s="61"/>
      <c r="H17" s="61"/>
      <c r="I17" s="61"/>
      <c r="J17" s="142"/>
      <c r="K17" s="142"/>
      <c r="L17" s="142"/>
      <c r="M17" s="142"/>
      <c r="N17" s="678"/>
      <c r="O17" s="601"/>
      <c r="P17" s="602"/>
      <c r="Q17" s="601"/>
      <c r="R17" s="602"/>
      <c r="S17" s="665"/>
      <c r="T17" s="665"/>
      <c r="U17" s="601"/>
      <c r="V17" s="601"/>
      <c r="W17" s="601"/>
      <c r="X17" s="599"/>
      <c r="AA17" s="57"/>
      <c r="AB17" s="57"/>
      <c r="AC17" s="58"/>
      <c r="AD17" s="58"/>
      <c r="AE17" s="58"/>
      <c r="AF17" s="57"/>
      <c r="AG17" s="58"/>
      <c r="AH17" s="58"/>
      <c r="AI17" s="58"/>
    </row>
    <row r="18" spans="1:35" ht="22.5" customHeight="1">
      <c r="A18" s="677"/>
      <c r="B18" s="631"/>
      <c r="C18" s="632"/>
      <c r="D18" s="159" t="s">
        <v>51</v>
      </c>
      <c r="E18" s="61">
        <v>0</v>
      </c>
      <c r="F18" s="61"/>
      <c r="G18" s="61"/>
      <c r="H18" s="61"/>
      <c r="I18" s="61"/>
      <c r="J18" s="142"/>
      <c r="K18" s="142"/>
      <c r="L18" s="142"/>
      <c r="M18" s="142"/>
      <c r="N18" s="667"/>
      <c r="O18" s="601"/>
      <c r="P18" s="602"/>
      <c r="Q18" s="601"/>
      <c r="R18" s="602"/>
      <c r="S18" s="666"/>
      <c r="T18" s="666"/>
      <c r="U18" s="601"/>
      <c r="V18" s="601"/>
      <c r="W18" s="601"/>
      <c r="X18" s="674"/>
      <c r="AA18" s="57"/>
      <c r="AB18" s="57"/>
      <c r="AC18" s="58"/>
      <c r="AD18" s="58"/>
      <c r="AE18" s="58"/>
      <c r="AF18" s="57"/>
      <c r="AG18" s="58"/>
      <c r="AH18" s="58"/>
      <c r="AI18" s="58"/>
    </row>
    <row r="19" spans="1:35" ht="22.5" customHeight="1">
      <c r="A19" s="677"/>
      <c r="B19" s="631"/>
      <c r="C19" s="631" t="s">
        <v>224</v>
      </c>
      <c r="D19" s="158" t="s">
        <v>42</v>
      </c>
      <c r="E19" s="156">
        <v>1</v>
      </c>
      <c r="F19" s="61"/>
      <c r="G19" s="61"/>
      <c r="H19" s="61"/>
      <c r="I19" s="61"/>
      <c r="J19" s="142"/>
      <c r="K19" s="142"/>
      <c r="L19" s="142"/>
      <c r="M19" s="142"/>
      <c r="N19" s="678" t="s">
        <v>224</v>
      </c>
      <c r="O19" s="605" t="s">
        <v>231</v>
      </c>
      <c r="P19" s="603"/>
      <c r="Q19" s="605" t="s">
        <v>206</v>
      </c>
      <c r="R19" s="670">
        <f>Hoja2!C12</f>
        <v>3328.1</v>
      </c>
      <c r="S19" s="664">
        <v>190484</v>
      </c>
      <c r="T19" s="664">
        <v>213035</v>
      </c>
      <c r="U19" s="600" t="s">
        <v>246</v>
      </c>
      <c r="V19" s="600" t="s">
        <v>246</v>
      </c>
      <c r="W19" s="600" t="s">
        <v>246</v>
      </c>
      <c r="X19" s="598">
        <f t="shared" ref="X19" si="2">S19+T19</f>
        <v>403519</v>
      </c>
      <c r="AA19" s="57"/>
      <c r="AB19" s="57"/>
      <c r="AC19" s="58"/>
      <c r="AD19" s="58"/>
      <c r="AE19" s="58"/>
      <c r="AF19" s="57"/>
      <c r="AG19" s="58"/>
      <c r="AH19" s="58"/>
      <c r="AI19" s="58"/>
    </row>
    <row r="20" spans="1:35" ht="22.5" customHeight="1">
      <c r="A20" s="677"/>
      <c r="B20" s="631"/>
      <c r="C20" s="631"/>
      <c r="D20" s="159" t="s">
        <v>45</v>
      </c>
      <c r="E20" s="59">
        <v>100000000</v>
      </c>
      <c r="F20" s="61"/>
      <c r="G20" s="61"/>
      <c r="H20" s="61"/>
      <c r="I20" s="61"/>
      <c r="J20" s="142"/>
      <c r="K20" s="142"/>
      <c r="L20" s="142"/>
      <c r="M20" s="142"/>
      <c r="N20" s="678"/>
      <c r="O20" s="671"/>
      <c r="P20" s="672"/>
      <c r="Q20" s="671"/>
      <c r="R20" s="671"/>
      <c r="S20" s="665"/>
      <c r="T20" s="665"/>
      <c r="U20" s="601"/>
      <c r="V20" s="601"/>
      <c r="W20" s="601"/>
      <c r="X20" s="599"/>
      <c r="AA20" s="57"/>
      <c r="AB20" s="57"/>
      <c r="AC20" s="58"/>
      <c r="AD20" s="58"/>
      <c r="AE20" s="58"/>
      <c r="AF20" s="57"/>
      <c r="AG20" s="58"/>
      <c r="AH20" s="58"/>
      <c r="AI20" s="58"/>
    </row>
    <row r="21" spans="1:35" ht="22.5" customHeight="1">
      <c r="A21" s="677"/>
      <c r="B21" s="631"/>
      <c r="C21" s="631"/>
      <c r="D21" s="159" t="s">
        <v>48</v>
      </c>
      <c r="E21" s="61">
        <v>0</v>
      </c>
      <c r="F21" s="61"/>
      <c r="G21" s="61"/>
      <c r="H21" s="61"/>
      <c r="I21" s="61"/>
      <c r="J21" s="142"/>
      <c r="K21" s="142"/>
      <c r="L21" s="142"/>
      <c r="M21" s="142"/>
      <c r="N21" s="678"/>
      <c r="O21" s="671"/>
      <c r="P21" s="672"/>
      <c r="Q21" s="671"/>
      <c r="R21" s="671"/>
      <c r="S21" s="665"/>
      <c r="T21" s="665"/>
      <c r="U21" s="601"/>
      <c r="V21" s="601"/>
      <c r="W21" s="601"/>
      <c r="X21" s="599"/>
      <c r="AA21" s="57"/>
      <c r="AB21" s="57"/>
      <c r="AC21" s="58"/>
      <c r="AD21" s="58"/>
      <c r="AE21" s="58"/>
      <c r="AF21" s="57"/>
      <c r="AG21" s="58"/>
      <c r="AH21" s="58"/>
      <c r="AI21" s="58"/>
    </row>
    <row r="22" spans="1:35" ht="22.5" customHeight="1">
      <c r="A22" s="677"/>
      <c r="B22" s="631"/>
      <c r="C22" s="632"/>
      <c r="D22" s="159" t="s">
        <v>51</v>
      </c>
      <c r="E22" s="61">
        <v>0</v>
      </c>
      <c r="F22" s="61"/>
      <c r="G22" s="61"/>
      <c r="H22" s="61"/>
      <c r="I22" s="61"/>
      <c r="J22" s="142"/>
      <c r="K22" s="142"/>
      <c r="L22" s="142"/>
      <c r="M22" s="142"/>
      <c r="N22" s="667"/>
      <c r="O22" s="600"/>
      <c r="P22" s="673"/>
      <c r="Q22" s="600"/>
      <c r="R22" s="600"/>
      <c r="S22" s="666"/>
      <c r="T22" s="666"/>
      <c r="U22" s="601"/>
      <c r="V22" s="601"/>
      <c r="W22" s="601"/>
      <c r="X22" s="674"/>
      <c r="AA22" s="57"/>
      <c r="AB22" s="57"/>
      <c r="AC22" s="58"/>
      <c r="AD22" s="58"/>
      <c r="AE22" s="58"/>
      <c r="AF22" s="57"/>
      <c r="AG22" s="58"/>
      <c r="AH22" s="58"/>
      <c r="AI22" s="58"/>
    </row>
    <row r="23" spans="1:35" ht="22.5" customHeight="1">
      <c r="A23" s="677"/>
      <c r="B23" s="631"/>
      <c r="C23" s="631" t="s">
        <v>223</v>
      </c>
      <c r="D23" s="158" t="s">
        <v>42</v>
      </c>
      <c r="E23" s="156">
        <v>2</v>
      </c>
      <c r="F23" s="61"/>
      <c r="G23" s="61"/>
      <c r="H23" s="61"/>
      <c r="I23" s="61"/>
      <c r="J23" s="61"/>
      <c r="K23" s="61"/>
      <c r="L23" s="61"/>
      <c r="M23" s="61"/>
      <c r="N23" s="601" t="s">
        <v>225</v>
      </c>
      <c r="O23" s="601" t="s">
        <v>246</v>
      </c>
      <c r="P23" s="602"/>
      <c r="Q23" s="601" t="s">
        <v>246</v>
      </c>
      <c r="R23" s="602">
        <f>Hoja2!C25</f>
        <v>140852</v>
      </c>
      <c r="S23" s="602">
        <f>Hoja3!B23</f>
        <v>2834769</v>
      </c>
      <c r="T23" s="602">
        <f>Hoja3!C23</f>
        <v>2998062</v>
      </c>
      <c r="U23" s="600" t="s">
        <v>246</v>
      </c>
      <c r="V23" s="600" t="s">
        <v>246</v>
      </c>
      <c r="W23" s="600" t="s">
        <v>246</v>
      </c>
      <c r="X23" s="598">
        <f t="shared" ref="X23" si="3">S23+T23</f>
        <v>5832831</v>
      </c>
      <c r="AA23" s="57"/>
      <c r="AB23" s="57"/>
      <c r="AC23" s="58"/>
      <c r="AD23" s="58"/>
      <c r="AE23" s="58"/>
      <c r="AF23" s="57"/>
      <c r="AG23" s="58"/>
      <c r="AH23" s="58"/>
      <c r="AI23" s="58"/>
    </row>
    <row r="24" spans="1:35" ht="22.5" customHeight="1">
      <c r="A24" s="677"/>
      <c r="B24" s="631"/>
      <c r="C24" s="631"/>
      <c r="D24" s="159" t="s">
        <v>45</v>
      </c>
      <c r="E24" s="59">
        <v>157000000</v>
      </c>
      <c r="F24" s="59"/>
      <c r="G24" s="59"/>
      <c r="H24" s="59"/>
      <c r="I24" s="59"/>
      <c r="J24" s="59"/>
      <c r="K24" s="59"/>
      <c r="L24" s="59"/>
      <c r="M24" s="59"/>
      <c r="N24" s="601"/>
      <c r="O24" s="601"/>
      <c r="P24" s="602"/>
      <c r="Q24" s="601"/>
      <c r="R24" s="602"/>
      <c r="S24" s="602"/>
      <c r="T24" s="602"/>
      <c r="U24" s="601"/>
      <c r="V24" s="601"/>
      <c r="W24" s="601"/>
      <c r="X24" s="599"/>
      <c r="AA24" s="57"/>
      <c r="AB24" s="57"/>
      <c r="AC24" s="58"/>
      <c r="AD24" s="58"/>
      <c r="AE24" s="58"/>
      <c r="AF24" s="57"/>
      <c r="AG24" s="58"/>
      <c r="AH24" s="58"/>
      <c r="AI24" s="58"/>
    </row>
    <row r="25" spans="1:35" ht="22.5" customHeight="1">
      <c r="A25" s="677"/>
      <c r="B25" s="631"/>
      <c r="C25" s="631"/>
      <c r="D25" s="159" t="s">
        <v>48</v>
      </c>
      <c r="E25" s="61">
        <v>0</v>
      </c>
      <c r="F25" s="61"/>
      <c r="G25" s="61"/>
      <c r="H25" s="61"/>
      <c r="I25" s="61"/>
      <c r="J25" s="61"/>
      <c r="K25" s="61"/>
      <c r="L25" s="61"/>
      <c r="M25" s="61"/>
      <c r="N25" s="601"/>
      <c r="O25" s="601"/>
      <c r="P25" s="602"/>
      <c r="Q25" s="601"/>
      <c r="R25" s="602"/>
      <c r="S25" s="602"/>
      <c r="T25" s="602"/>
      <c r="U25" s="601"/>
      <c r="V25" s="601"/>
      <c r="W25" s="601"/>
      <c r="X25" s="599"/>
      <c r="AA25" s="57"/>
      <c r="AB25" s="57"/>
      <c r="AC25" s="58"/>
      <c r="AD25" s="58"/>
      <c r="AE25" s="58"/>
      <c r="AF25" s="57"/>
      <c r="AG25" s="58"/>
      <c r="AH25" s="58"/>
      <c r="AI25" s="58"/>
    </row>
    <row r="26" spans="1:35" ht="22.5" customHeight="1" thickBot="1">
      <c r="A26" s="677"/>
      <c r="B26" s="632"/>
      <c r="C26" s="632"/>
      <c r="D26" s="167" t="s">
        <v>51</v>
      </c>
      <c r="E26" s="134">
        <v>0</v>
      </c>
      <c r="F26" s="134"/>
      <c r="G26" s="134"/>
      <c r="H26" s="134"/>
      <c r="I26" s="134"/>
      <c r="J26" s="134"/>
      <c r="K26" s="134"/>
      <c r="L26" s="134"/>
      <c r="M26" s="134"/>
      <c r="N26" s="605"/>
      <c r="O26" s="605"/>
      <c r="P26" s="603"/>
      <c r="Q26" s="605"/>
      <c r="R26" s="603"/>
      <c r="S26" s="603"/>
      <c r="T26" s="603"/>
      <c r="U26" s="601"/>
      <c r="V26" s="601"/>
      <c r="W26" s="601"/>
      <c r="X26" s="599"/>
      <c r="AA26" s="57"/>
      <c r="AB26" s="57"/>
      <c r="AC26" s="58"/>
      <c r="AD26" s="58"/>
      <c r="AE26" s="58"/>
      <c r="AF26" s="57"/>
      <c r="AG26" s="58"/>
      <c r="AH26" s="58"/>
      <c r="AI26" s="58"/>
    </row>
    <row r="27" spans="1:35" ht="16.5" customHeight="1">
      <c r="A27" s="635">
        <v>2</v>
      </c>
      <c r="B27" s="630" t="str">
        <f>ACTIVIDADES!B14</f>
        <v>Implementar 100% de la red de ruido</v>
      </c>
      <c r="C27" s="630" t="s">
        <v>222</v>
      </c>
      <c r="D27" s="164" t="s">
        <v>42</v>
      </c>
      <c r="E27" s="166">
        <v>0.05</v>
      </c>
      <c r="F27" s="62"/>
      <c r="G27" s="62"/>
      <c r="H27" s="62"/>
      <c r="I27" s="62"/>
      <c r="J27" s="62"/>
      <c r="K27" s="62"/>
      <c r="L27" s="62"/>
      <c r="M27" s="62"/>
      <c r="N27" s="607" t="s">
        <v>246</v>
      </c>
      <c r="O27" s="607" t="s">
        <v>246</v>
      </c>
      <c r="P27" s="607" t="s">
        <v>246</v>
      </c>
      <c r="Q27" s="607" t="s">
        <v>246</v>
      </c>
      <c r="R27" s="661" t="s">
        <v>246</v>
      </c>
      <c r="S27" s="607" t="s">
        <v>246</v>
      </c>
      <c r="T27" s="607" t="s">
        <v>246</v>
      </c>
      <c r="U27" s="607" t="s">
        <v>246</v>
      </c>
      <c r="V27" s="607" t="s">
        <v>246</v>
      </c>
      <c r="W27" s="607" t="s">
        <v>246</v>
      </c>
      <c r="X27" s="642" t="s">
        <v>246</v>
      </c>
      <c r="AA27" s="57">
        <v>12</v>
      </c>
      <c r="AB27" s="57" t="s">
        <v>44</v>
      </c>
      <c r="AC27" s="58"/>
      <c r="AD27" s="58"/>
      <c r="AE27" s="58"/>
      <c r="AF27" s="57" t="s">
        <v>43</v>
      </c>
      <c r="AG27" s="58"/>
      <c r="AH27" s="58"/>
      <c r="AI27" s="58"/>
    </row>
    <row r="28" spans="1:35" ht="16.5" customHeight="1">
      <c r="A28" s="636"/>
      <c r="B28" s="631"/>
      <c r="C28" s="631"/>
      <c r="D28" s="159" t="s">
        <v>45</v>
      </c>
      <c r="E28" s="59">
        <v>100000000</v>
      </c>
      <c r="F28" s="59"/>
      <c r="G28" s="59"/>
      <c r="H28" s="59"/>
      <c r="I28" s="59"/>
      <c r="J28" s="59"/>
      <c r="K28" s="59"/>
      <c r="L28" s="61"/>
      <c r="M28" s="61"/>
      <c r="N28" s="601"/>
      <c r="O28" s="601"/>
      <c r="P28" s="601"/>
      <c r="Q28" s="601"/>
      <c r="R28" s="633"/>
      <c r="S28" s="601"/>
      <c r="T28" s="601"/>
      <c r="U28" s="601"/>
      <c r="V28" s="601"/>
      <c r="W28" s="601"/>
      <c r="X28" s="643"/>
      <c r="AA28" s="57">
        <v>13</v>
      </c>
      <c r="AB28" s="57" t="s">
        <v>46</v>
      </c>
      <c r="AC28" s="58"/>
      <c r="AD28" s="58"/>
      <c r="AE28" s="58"/>
      <c r="AF28" s="57" t="s">
        <v>47</v>
      </c>
      <c r="AG28" s="58"/>
      <c r="AH28" s="58"/>
      <c r="AI28" s="58"/>
    </row>
    <row r="29" spans="1:35" ht="16.5" customHeight="1">
      <c r="A29" s="636"/>
      <c r="B29" s="631"/>
      <c r="C29" s="631"/>
      <c r="D29" s="159" t="s">
        <v>48</v>
      </c>
      <c r="E29" s="61">
        <v>0</v>
      </c>
      <c r="F29" s="61"/>
      <c r="G29" s="61"/>
      <c r="H29" s="61"/>
      <c r="I29" s="61"/>
      <c r="J29" s="61"/>
      <c r="K29" s="61"/>
      <c r="L29" s="61"/>
      <c r="M29" s="61"/>
      <c r="N29" s="601"/>
      <c r="O29" s="601"/>
      <c r="P29" s="601"/>
      <c r="Q29" s="601"/>
      <c r="R29" s="633"/>
      <c r="S29" s="601"/>
      <c r="T29" s="601"/>
      <c r="U29" s="601"/>
      <c r="V29" s="601"/>
      <c r="W29" s="601"/>
      <c r="X29" s="643"/>
      <c r="AA29" s="57">
        <v>14</v>
      </c>
      <c r="AB29" s="57" t="s">
        <v>49</v>
      </c>
      <c r="AC29" s="58"/>
      <c r="AD29" s="58"/>
      <c r="AE29" s="58"/>
      <c r="AF29" s="57" t="s">
        <v>50</v>
      </c>
      <c r="AG29" s="58"/>
      <c r="AH29" s="58"/>
      <c r="AI29" s="58"/>
    </row>
    <row r="30" spans="1:35" ht="18.75" customHeight="1">
      <c r="A30" s="636"/>
      <c r="B30" s="631"/>
      <c r="C30" s="631"/>
      <c r="D30" s="159" t="s">
        <v>51</v>
      </c>
      <c r="E30" s="61">
        <v>0</v>
      </c>
      <c r="F30" s="61"/>
      <c r="G30" s="61"/>
      <c r="H30" s="61"/>
      <c r="I30" s="61"/>
      <c r="J30" s="142"/>
      <c r="K30" s="142"/>
      <c r="L30" s="142"/>
      <c r="M30" s="142"/>
      <c r="N30" s="601"/>
      <c r="O30" s="601"/>
      <c r="P30" s="601"/>
      <c r="Q30" s="601"/>
      <c r="R30" s="633"/>
      <c r="S30" s="601"/>
      <c r="T30" s="601"/>
      <c r="U30" s="601"/>
      <c r="V30" s="601"/>
      <c r="W30" s="601"/>
      <c r="X30" s="643"/>
      <c r="AA30" s="57"/>
      <c r="AB30" s="57"/>
      <c r="AC30" s="58"/>
      <c r="AD30" s="58"/>
      <c r="AE30" s="58"/>
      <c r="AF30" s="57"/>
      <c r="AG30" s="58"/>
      <c r="AH30" s="58"/>
      <c r="AI30" s="58"/>
    </row>
    <row r="31" spans="1:35" ht="16.5" customHeight="1">
      <c r="A31" s="636"/>
      <c r="B31" s="631"/>
      <c r="C31" s="631" t="s">
        <v>221</v>
      </c>
      <c r="D31" s="158" t="s">
        <v>42</v>
      </c>
      <c r="E31" s="157">
        <v>0.05</v>
      </c>
      <c r="F31" s="61"/>
      <c r="G31" s="61"/>
      <c r="H31" s="61"/>
      <c r="I31" s="61"/>
      <c r="J31" s="61"/>
      <c r="K31" s="61"/>
      <c r="L31" s="61"/>
      <c r="M31" s="61"/>
      <c r="N31" s="601" t="s">
        <v>261</v>
      </c>
      <c r="O31" s="601" t="s">
        <v>246</v>
      </c>
      <c r="P31" s="601" t="s">
        <v>246</v>
      </c>
      <c r="Q31" s="601" t="s">
        <v>246</v>
      </c>
      <c r="R31" s="633">
        <f>Hoja2!C24</f>
        <v>163663</v>
      </c>
      <c r="S31" s="601" t="s">
        <v>246</v>
      </c>
      <c r="T31" s="601" t="s">
        <v>246</v>
      </c>
      <c r="U31" s="601" t="s">
        <v>246</v>
      </c>
      <c r="V31" s="601" t="s">
        <v>246</v>
      </c>
      <c r="W31" s="601" t="s">
        <v>246</v>
      </c>
      <c r="X31" s="643" t="s">
        <v>246</v>
      </c>
      <c r="AA31" s="57">
        <v>12</v>
      </c>
      <c r="AB31" s="57" t="s">
        <v>44</v>
      </c>
      <c r="AC31" s="58"/>
      <c r="AD31" s="58"/>
      <c r="AE31" s="58"/>
      <c r="AF31" s="57" t="s">
        <v>43</v>
      </c>
      <c r="AG31" s="58"/>
      <c r="AH31" s="58"/>
      <c r="AI31" s="58"/>
    </row>
    <row r="32" spans="1:35" ht="16.5" customHeight="1">
      <c r="A32" s="636"/>
      <c r="B32" s="631"/>
      <c r="C32" s="631"/>
      <c r="D32" s="159" t="s">
        <v>45</v>
      </c>
      <c r="E32" s="59">
        <v>46000000</v>
      </c>
      <c r="F32" s="59"/>
      <c r="G32" s="59"/>
      <c r="H32" s="59"/>
      <c r="I32" s="59"/>
      <c r="J32" s="59"/>
      <c r="K32" s="59"/>
      <c r="L32" s="61"/>
      <c r="M32" s="61"/>
      <c r="N32" s="601"/>
      <c r="O32" s="601"/>
      <c r="P32" s="601"/>
      <c r="Q32" s="601"/>
      <c r="R32" s="633"/>
      <c r="S32" s="601"/>
      <c r="T32" s="601"/>
      <c r="U32" s="601"/>
      <c r="V32" s="601"/>
      <c r="W32" s="601"/>
      <c r="X32" s="643"/>
      <c r="AA32" s="57">
        <v>13</v>
      </c>
      <c r="AB32" s="57" t="s">
        <v>46</v>
      </c>
      <c r="AC32" s="58"/>
      <c r="AD32" s="58"/>
      <c r="AE32" s="58"/>
      <c r="AF32" s="57" t="s">
        <v>47</v>
      </c>
      <c r="AG32" s="58"/>
      <c r="AH32" s="58"/>
      <c r="AI32" s="58"/>
    </row>
    <row r="33" spans="1:35" ht="16.5" customHeight="1">
      <c r="A33" s="636"/>
      <c r="B33" s="631"/>
      <c r="C33" s="631"/>
      <c r="D33" s="159" t="s">
        <v>48</v>
      </c>
      <c r="E33" s="61">
        <v>0</v>
      </c>
      <c r="F33" s="61"/>
      <c r="G33" s="61"/>
      <c r="H33" s="61"/>
      <c r="I33" s="61"/>
      <c r="J33" s="61"/>
      <c r="K33" s="61"/>
      <c r="L33" s="61"/>
      <c r="M33" s="61"/>
      <c r="N33" s="601"/>
      <c r="O33" s="601"/>
      <c r="P33" s="601"/>
      <c r="Q33" s="601"/>
      <c r="R33" s="633"/>
      <c r="S33" s="601"/>
      <c r="T33" s="601"/>
      <c r="U33" s="601"/>
      <c r="V33" s="601"/>
      <c r="W33" s="601"/>
      <c r="X33" s="643"/>
      <c r="AA33" s="57">
        <v>14</v>
      </c>
      <c r="AB33" s="57" t="s">
        <v>49</v>
      </c>
      <c r="AC33" s="58"/>
      <c r="AD33" s="58"/>
      <c r="AE33" s="58"/>
      <c r="AF33" s="57" t="s">
        <v>50</v>
      </c>
      <c r="AG33" s="58"/>
      <c r="AH33" s="58"/>
      <c r="AI33" s="58"/>
    </row>
    <row r="34" spans="1:35" ht="18.75" customHeight="1" thickBot="1">
      <c r="A34" s="637"/>
      <c r="B34" s="638"/>
      <c r="C34" s="638"/>
      <c r="D34" s="165" t="s">
        <v>51</v>
      </c>
      <c r="E34" s="140">
        <v>0</v>
      </c>
      <c r="F34" s="140"/>
      <c r="G34" s="140"/>
      <c r="H34" s="140"/>
      <c r="I34" s="140"/>
      <c r="J34" s="141"/>
      <c r="K34" s="141"/>
      <c r="L34" s="141"/>
      <c r="M34" s="141"/>
      <c r="N34" s="606"/>
      <c r="O34" s="606"/>
      <c r="P34" s="606"/>
      <c r="Q34" s="606"/>
      <c r="R34" s="679"/>
      <c r="S34" s="606"/>
      <c r="T34" s="606"/>
      <c r="U34" s="606"/>
      <c r="V34" s="606"/>
      <c r="W34" s="606"/>
      <c r="X34" s="663"/>
      <c r="AA34" s="57"/>
      <c r="AB34" s="57"/>
      <c r="AC34" s="58"/>
      <c r="AD34" s="58"/>
      <c r="AE34" s="58"/>
      <c r="AF34" s="57"/>
      <c r="AG34" s="58"/>
      <c r="AH34" s="58"/>
      <c r="AI34" s="58"/>
    </row>
    <row r="35" spans="1:35" ht="18.75" customHeight="1">
      <c r="A35" s="675">
        <v>3</v>
      </c>
      <c r="B35" s="660" t="str">
        <f>ACTIVIDADES!B18</f>
        <v>Implementar 100% del componente aire del Sistema de Alertas Tempranas Ambientales de Bogotá</v>
      </c>
      <c r="C35" s="660" t="s">
        <v>222</v>
      </c>
      <c r="D35" s="162" t="s">
        <v>42</v>
      </c>
      <c r="E35" s="163">
        <v>0.05</v>
      </c>
      <c r="F35" s="60"/>
      <c r="G35" s="60"/>
      <c r="H35" s="60"/>
      <c r="I35" s="60"/>
      <c r="J35" s="155"/>
      <c r="K35" s="155"/>
      <c r="L35" s="155"/>
      <c r="M35" s="155"/>
      <c r="N35" s="600" t="s">
        <v>246</v>
      </c>
      <c r="O35" s="600" t="s">
        <v>246</v>
      </c>
      <c r="P35" s="600" t="s">
        <v>246</v>
      </c>
      <c r="Q35" s="600" t="s">
        <v>246</v>
      </c>
      <c r="R35" s="600" t="s">
        <v>246</v>
      </c>
      <c r="S35" s="600" t="s">
        <v>246</v>
      </c>
      <c r="T35" s="600" t="s">
        <v>246</v>
      </c>
      <c r="U35" s="600" t="s">
        <v>246</v>
      </c>
      <c r="V35" s="600" t="s">
        <v>246</v>
      </c>
      <c r="W35" s="600" t="s">
        <v>246</v>
      </c>
      <c r="X35" s="598" t="s">
        <v>246</v>
      </c>
      <c r="AA35" s="57"/>
      <c r="AB35" s="57"/>
      <c r="AC35" s="58"/>
      <c r="AD35" s="58"/>
      <c r="AE35" s="58"/>
      <c r="AF35" s="57"/>
      <c r="AG35" s="58"/>
      <c r="AH35" s="58"/>
      <c r="AI35" s="58"/>
    </row>
    <row r="36" spans="1:35" ht="18.75" customHeight="1">
      <c r="A36" s="636"/>
      <c r="B36" s="631"/>
      <c r="C36" s="631"/>
      <c r="D36" s="159" t="s">
        <v>45</v>
      </c>
      <c r="E36" s="59">
        <v>196000000</v>
      </c>
      <c r="F36" s="61"/>
      <c r="G36" s="61"/>
      <c r="H36" s="61"/>
      <c r="I36" s="61"/>
      <c r="J36" s="142"/>
      <c r="K36" s="142"/>
      <c r="L36" s="142"/>
      <c r="M36" s="142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599"/>
      <c r="AA36" s="57"/>
      <c r="AB36" s="57"/>
      <c r="AC36" s="58"/>
      <c r="AD36" s="58"/>
      <c r="AE36" s="58"/>
      <c r="AF36" s="57"/>
      <c r="AG36" s="58"/>
      <c r="AH36" s="58"/>
      <c r="AI36" s="58"/>
    </row>
    <row r="37" spans="1:35" ht="18.75" customHeight="1">
      <c r="A37" s="636"/>
      <c r="B37" s="631"/>
      <c r="C37" s="631"/>
      <c r="D37" s="159" t="s">
        <v>48</v>
      </c>
      <c r="E37" s="61">
        <v>0</v>
      </c>
      <c r="F37" s="61"/>
      <c r="G37" s="61"/>
      <c r="H37" s="61"/>
      <c r="I37" s="61"/>
      <c r="J37" s="142"/>
      <c r="K37" s="142"/>
      <c r="L37" s="142"/>
      <c r="M37" s="142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599"/>
      <c r="AA37" s="57"/>
      <c r="AB37" s="57"/>
      <c r="AC37" s="58"/>
      <c r="AD37" s="58"/>
      <c r="AE37" s="58"/>
      <c r="AF37" s="57"/>
      <c r="AG37" s="58"/>
      <c r="AH37" s="58"/>
      <c r="AI37" s="58"/>
    </row>
    <row r="38" spans="1:35" ht="27" customHeight="1">
      <c r="A38" s="636"/>
      <c r="B38" s="631"/>
      <c r="C38" s="631"/>
      <c r="D38" s="159" t="s">
        <v>51</v>
      </c>
      <c r="E38" s="61">
        <v>0</v>
      </c>
      <c r="F38" s="61"/>
      <c r="G38" s="61"/>
      <c r="H38" s="61"/>
      <c r="I38" s="61"/>
      <c r="J38" s="142"/>
      <c r="K38" s="142"/>
      <c r="L38" s="142"/>
      <c r="M38" s="142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599"/>
      <c r="AA38" s="57"/>
      <c r="AB38" s="57"/>
      <c r="AC38" s="58"/>
      <c r="AD38" s="58"/>
      <c r="AE38" s="58"/>
      <c r="AF38" s="57"/>
      <c r="AG38" s="58"/>
      <c r="AH38" s="58"/>
      <c r="AI38" s="58"/>
    </row>
    <row r="39" spans="1:35" ht="21.75" customHeight="1">
      <c r="A39" s="636"/>
      <c r="B39" s="631"/>
      <c r="C39" s="631" t="s">
        <v>221</v>
      </c>
      <c r="D39" s="158" t="s">
        <v>42</v>
      </c>
      <c r="E39" s="157">
        <v>0.05</v>
      </c>
      <c r="F39" s="61"/>
      <c r="G39" s="61"/>
      <c r="H39" s="61"/>
      <c r="I39" s="61"/>
      <c r="J39" s="61"/>
      <c r="K39" s="61"/>
      <c r="L39" s="61"/>
      <c r="M39" s="61"/>
      <c r="N39" s="601" t="s">
        <v>261</v>
      </c>
      <c r="O39" s="601" t="s">
        <v>246</v>
      </c>
      <c r="P39" s="601" t="s">
        <v>246</v>
      </c>
      <c r="Q39" s="601" t="s">
        <v>246</v>
      </c>
      <c r="R39" s="633">
        <f>Hoja2!C24</f>
        <v>163663</v>
      </c>
      <c r="S39" s="602">
        <f>Hoja3!B21</f>
        <v>3861624</v>
      </c>
      <c r="T39" s="602">
        <f>Hoja3!C21</f>
        <v>4118377</v>
      </c>
      <c r="U39" s="600" t="s">
        <v>246</v>
      </c>
      <c r="V39" s="600" t="s">
        <v>246</v>
      </c>
      <c r="W39" s="600" t="s">
        <v>246</v>
      </c>
      <c r="X39" s="598">
        <f t="shared" ref="X39" si="4">S39+T39</f>
        <v>7980001</v>
      </c>
      <c r="AA39" s="57">
        <v>12</v>
      </c>
      <c r="AB39" s="57" t="s">
        <v>44</v>
      </c>
      <c r="AC39" s="58"/>
      <c r="AD39" s="58"/>
      <c r="AE39" s="58"/>
      <c r="AF39" s="57" t="s">
        <v>43</v>
      </c>
      <c r="AG39" s="58"/>
      <c r="AH39" s="58"/>
      <c r="AI39" s="58"/>
    </row>
    <row r="40" spans="1:35" ht="21.75" customHeight="1">
      <c r="A40" s="636"/>
      <c r="B40" s="631"/>
      <c r="C40" s="631"/>
      <c r="D40" s="159" t="s">
        <v>45</v>
      </c>
      <c r="E40" s="59">
        <v>124000000</v>
      </c>
      <c r="F40" s="59"/>
      <c r="G40" s="59"/>
      <c r="H40" s="59"/>
      <c r="I40" s="59"/>
      <c r="J40" s="59"/>
      <c r="K40" s="59"/>
      <c r="L40" s="61"/>
      <c r="M40" s="61"/>
      <c r="N40" s="601"/>
      <c r="O40" s="601"/>
      <c r="P40" s="601"/>
      <c r="Q40" s="601"/>
      <c r="R40" s="633"/>
      <c r="S40" s="602"/>
      <c r="T40" s="602"/>
      <c r="U40" s="601"/>
      <c r="V40" s="601"/>
      <c r="W40" s="601"/>
      <c r="X40" s="599"/>
      <c r="AA40" s="57">
        <v>13</v>
      </c>
      <c r="AB40" s="57" t="s">
        <v>46</v>
      </c>
      <c r="AC40" s="58"/>
      <c r="AD40" s="58"/>
      <c r="AE40" s="58"/>
      <c r="AF40" s="57" t="s">
        <v>47</v>
      </c>
      <c r="AG40" s="58"/>
      <c r="AH40" s="58"/>
      <c r="AI40" s="58"/>
    </row>
    <row r="41" spans="1:35" ht="21.75" customHeight="1">
      <c r="A41" s="636"/>
      <c r="B41" s="631"/>
      <c r="C41" s="631"/>
      <c r="D41" s="159" t="s">
        <v>48</v>
      </c>
      <c r="E41" s="61">
        <v>0</v>
      </c>
      <c r="F41" s="61"/>
      <c r="G41" s="61"/>
      <c r="H41" s="61"/>
      <c r="I41" s="61"/>
      <c r="J41" s="61"/>
      <c r="K41" s="61"/>
      <c r="L41" s="61"/>
      <c r="M41" s="61"/>
      <c r="N41" s="601"/>
      <c r="O41" s="601"/>
      <c r="P41" s="601"/>
      <c r="Q41" s="601"/>
      <c r="R41" s="633"/>
      <c r="S41" s="602"/>
      <c r="T41" s="602"/>
      <c r="U41" s="601"/>
      <c r="V41" s="601"/>
      <c r="W41" s="601"/>
      <c r="X41" s="599"/>
      <c r="AA41" s="57">
        <v>14</v>
      </c>
      <c r="AB41" s="57" t="s">
        <v>49</v>
      </c>
      <c r="AC41" s="58"/>
      <c r="AD41" s="58"/>
      <c r="AE41" s="58"/>
      <c r="AF41" s="57" t="s">
        <v>50</v>
      </c>
      <c r="AG41" s="58"/>
      <c r="AH41" s="58"/>
      <c r="AI41" s="58"/>
    </row>
    <row r="42" spans="1:35" ht="21.75" customHeight="1" thickBot="1">
      <c r="A42" s="676"/>
      <c r="B42" s="632"/>
      <c r="C42" s="632"/>
      <c r="D42" s="167" t="s">
        <v>51</v>
      </c>
      <c r="E42" s="134">
        <v>0</v>
      </c>
      <c r="F42" s="134"/>
      <c r="G42" s="134"/>
      <c r="H42" s="134"/>
      <c r="I42" s="134"/>
      <c r="J42" s="133"/>
      <c r="K42" s="133"/>
      <c r="L42" s="133"/>
      <c r="M42" s="133"/>
      <c r="N42" s="605"/>
      <c r="O42" s="605"/>
      <c r="P42" s="605"/>
      <c r="Q42" s="605"/>
      <c r="R42" s="634"/>
      <c r="S42" s="603"/>
      <c r="T42" s="603"/>
      <c r="U42" s="605"/>
      <c r="V42" s="605"/>
      <c r="W42" s="605"/>
      <c r="X42" s="599"/>
      <c r="AA42" s="57"/>
      <c r="AB42" s="57"/>
      <c r="AC42" s="58"/>
      <c r="AD42" s="58"/>
      <c r="AE42" s="58"/>
      <c r="AF42" s="57"/>
      <c r="AG42" s="58"/>
      <c r="AH42" s="58"/>
      <c r="AI42" s="58"/>
    </row>
    <row r="43" spans="1:35" ht="21.75" customHeight="1">
      <c r="A43" s="680">
        <v>4</v>
      </c>
      <c r="B43" s="680" t="str">
        <f>INVERSIÓN!C33</f>
        <v>Generar 4 informes anualizados de la calidad hídrica superficial.</v>
      </c>
      <c r="C43" s="680" t="s">
        <v>287</v>
      </c>
      <c r="D43" s="316" t="s">
        <v>42</v>
      </c>
      <c r="E43" s="315">
        <f>+INVERSIÓN!I33</f>
        <v>0.1</v>
      </c>
      <c r="F43" s="62"/>
      <c r="G43" s="62"/>
      <c r="H43" s="62"/>
      <c r="I43" s="62"/>
      <c r="J43" s="62"/>
      <c r="K43" s="62"/>
      <c r="L43" s="62"/>
      <c r="M43" s="62"/>
      <c r="N43" s="639" t="s">
        <v>261</v>
      </c>
      <c r="O43" s="607" t="s">
        <v>246</v>
      </c>
      <c r="P43" s="607" t="s">
        <v>246</v>
      </c>
      <c r="Q43" s="607" t="s">
        <v>288</v>
      </c>
      <c r="R43" s="681" t="s">
        <v>290</v>
      </c>
      <c r="S43" s="604" t="s">
        <v>291</v>
      </c>
      <c r="T43" s="604" t="s">
        <v>291</v>
      </c>
      <c r="U43" s="604" t="s">
        <v>292</v>
      </c>
      <c r="V43" s="604" t="s">
        <v>293</v>
      </c>
      <c r="W43" s="604" t="s">
        <v>294</v>
      </c>
      <c r="X43" s="604" t="s">
        <v>295</v>
      </c>
      <c r="AA43" s="57">
        <v>12</v>
      </c>
      <c r="AB43" s="57" t="s">
        <v>44</v>
      </c>
      <c r="AC43" s="58"/>
      <c r="AD43" s="58"/>
      <c r="AE43" s="58"/>
      <c r="AF43" s="57" t="s">
        <v>43</v>
      </c>
      <c r="AG43" s="58"/>
      <c r="AH43" s="58"/>
      <c r="AI43" s="58"/>
    </row>
    <row r="44" spans="1:35" ht="21.75" customHeight="1">
      <c r="A44" s="680"/>
      <c r="B44" s="680"/>
      <c r="C44" s="680"/>
      <c r="D44" s="317" t="s">
        <v>45</v>
      </c>
      <c r="E44" s="315">
        <f>+INVERSIÓN!I34</f>
        <v>555000000</v>
      </c>
      <c r="F44" s="59"/>
      <c r="G44" s="59"/>
      <c r="H44" s="59"/>
      <c r="I44" s="59"/>
      <c r="J44" s="59"/>
      <c r="K44" s="59"/>
      <c r="L44" s="61"/>
      <c r="M44" s="61"/>
      <c r="N44" s="640"/>
      <c r="O44" s="601"/>
      <c r="P44" s="601"/>
      <c r="Q44" s="601"/>
      <c r="R44" s="671"/>
      <c r="S44" s="604"/>
      <c r="T44" s="604"/>
      <c r="U44" s="604"/>
      <c r="V44" s="604"/>
      <c r="W44" s="604"/>
      <c r="X44" s="604"/>
      <c r="AA44" s="57">
        <v>13</v>
      </c>
      <c r="AB44" s="57" t="s">
        <v>46</v>
      </c>
      <c r="AC44" s="58"/>
      <c r="AD44" s="58"/>
      <c r="AE44" s="58"/>
      <c r="AF44" s="57" t="s">
        <v>47</v>
      </c>
      <c r="AG44" s="58"/>
      <c r="AH44" s="58"/>
      <c r="AI44" s="58"/>
    </row>
    <row r="45" spans="1:35" ht="21.75" customHeight="1">
      <c r="A45" s="680"/>
      <c r="B45" s="680"/>
      <c r="C45" s="680"/>
      <c r="D45" s="317" t="s">
        <v>48</v>
      </c>
      <c r="E45" s="315">
        <f>[2]INVERSIÓN!H52</f>
        <v>0</v>
      </c>
      <c r="F45" s="61"/>
      <c r="G45" s="61"/>
      <c r="H45" s="61"/>
      <c r="I45" s="61"/>
      <c r="J45" s="61"/>
      <c r="K45" s="61"/>
      <c r="L45" s="61"/>
      <c r="M45" s="61"/>
      <c r="N45" s="640"/>
      <c r="O45" s="601"/>
      <c r="P45" s="601"/>
      <c r="Q45" s="601"/>
      <c r="R45" s="671"/>
      <c r="S45" s="604"/>
      <c r="T45" s="604"/>
      <c r="U45" s="604"/>
      <c r="V45" s="604"/>
      <c r="W45" s="604"/>
      <c r="X45" s="604"/>
      <c r="AA45" s="57">
        <v>14</v>
      </c>
      <c r="AB45" s="57" t="s">
        <v>49</v>
      </c>
      <c r="AC45" s="58"/>
      <c r="AD45" s="58"/>
      <c r="AE45" s="58"/>
      <c r="AF45" s="57" t="s">
        <v>50</v>
      </c>
      <c r="AG45" s="58"/>
      <c r="AH45" s="58"/>
      <c r="AI45" s="58"/>
    </row>
    <row r="46" spans="1:35" ht="24" customHeight="1" thickBot="1">
      <c r="A46" s="680"/>
      <c r="B46" s="680"/>
      <c r="C46" s="680"/>
      <c r="D46" s="318" t="s">
        <v>51</v>
      </c>
      <c r="E46" s="315">
        <f>[2]INVERSIÓN!H53</f>
        <v>0</v>
      </c>
      <c r="F46" s="140"/>
      <c r="G46" s="140"/>
      <c r="H46" s="140"/>
      <c r="I46" s="140"/>
      <c r="J46" s="141"/>
      <c r="K46" s="141"/>
      <c r="L46" s="141"/>
      <c r="M46" s="141"/>
      <c r="N46" s="641"/>
      <c r="O46" s="606"/>
      <c r="P46" s="606"/>
      <c r="Q46" s="606"/>
      <c r="R46" s="682"/>
      <c r="S46" s="604"/>
      <c r="T46" s="604"/>
      <c r="U46" s="604"/>
      <c r="V46" s="604"/>
      <c r="W46" s="604"/>
      <c r="X46" s="604"/>
      <c r="AA46" s="57"/>
      <c r="AB46" s="57"/>
      <c r="AC46" s="58"/>
      <c r="AD46" s="58"/>
      <c r="AE46" s="58"/>
      <c r="AF46" s="57"/>
      <c r="AG46" s="58"/>
      <c r="AH46" s="58"/>
      <c r="AI46" s="58"/>
    </row>
    <row r="47" spans="1:35" ht="21.75" customHeight="1">
      <c r="A47" s="635">
        <v>6</v>
      </c>
      <c r="B47" s="630" t="str">
        <f>INVERSIÓN!C39</f>
        <v>Implementar 100 % la red de aguas subterráneas.</v>
      </c>
      <c r="C47" s="630" t="s">
        <v>221</v>
      </c>
      <c r="D47" s="164" t="s">
        <v>42</v>
      </c>
      <c r="E47" s="166">
        <f>+INVERSIÓN!I39</f>
        <v>0.1</v>
      </c>
      <c r="F47" s="62"/>
      <c r="G47" s="62"/>
      <c r="H47" s="62"/>
      <c r="I47" s="62"/>
      <c r="J47" s="62"/>
      <c r="K47" s="62"/>
      <c r="L47" s="62"/>
      <c r="M47" s="62"/>
      <c r="N47" s="639" t="s">
        <v>261</v>
      </c>
      <c r="O47" s="607" t="s">
        <v>246</v>
      </c>
      <c r="P47" s="607" t="s">
        <v>246</v>
      </c>
      <c r="Q47" s="607" t="s">
        <v>289</v>
      </c>
      <c r="R47" s="681" t="s">
        <v>246</v>
      </c>
      <c r="S47" s="604" t="s">
        <v>291</v>
      </c>
      <c r="T47" s="604" t="s">
        <v>291</v>
      </c>
      <c r="U47" s="604" t="s">
        <v>292</v>
      </c>
      <c r="V47" s="604" t="s">
        <v>293</v>
      </c>
      <c r="W47" s="604" t="s">
        <v>294</v>
      </c>
      <c r="X47" s="604" t="s">
        <v>295</v>
      </c>
      <c r="AA47" s="57">
        <v>12</v>
      </c>
      <c r="AB47" s="57" t="s">
        <v>44</v>
      </c>
      <c r="AC47" s="58"/>
      <c r="AD47" s="58"/>
      <c r="AE47" s="58"/>
      <c r="AF47" s="57" t="s">
        <v>43</v>
      </c>
      <c r="AG47" s="58"/>
      <c r="AH47" s="58"/>
      <c r="AI47" s="58"/>
    </row>
    <row r="48" spans="1:35" ht="21.75" customHeight="1">
      <c r="A48" s="636"/>
      <c r="B48" s="631"/>
      <c r="C48" s="631"/>
      <c r="D48" s="159" t="s">
        <v>45</v>
      </c>
      <c r="E48" s="59">
        <f>INVERSIÓN!I40</f>
        <v>2030000000</v>
      </c>
      <c r="F48" s="59"/>
      <c r="G48" s="59"/>
      <c r="H48" s="59"/>
      <c r="I48" s="59"/>
      <c r="J48" s="59"/>
      <c r="K48" s="59"/>
      <c r="L48" s="61"/>
      <c r="M48" s="61"/>
      <c r="N48" s="640"/>
      <c r="O48" s="601"/>
      <c r="P48" s="601"/>
      <c r="Q48" s="601"/>
      <c r="R48" s="671"/>
      <c r="S48" s="604"/>
      <c r="T48" s="604"/>
      <c r="U48" s="604"/>
      <c r="V48" s="604"/>
      <c r="W48" s="604"/>
      <c r="X48" s="604"/>
      <c r="AA48" s="57">
        <v>13</v>
      </c>
      <c r="AB48" s="57" t="s">
        <v>46</v>
      </c>
      <c r="AC48" s="58"/>
      <c r="AD48" s="58"/>
      <c r="AE48" s="58"/>
      <c r="AF48" s="57" t="s">
        <v>47</v>
      </c>
      <c r="AG48" s="58"/>
      <c r="AH48" s="58"/>
      <c r="AI48" s="58"/>
    </row>
    <row r="49" spans="1:82" ht="21.75" customHeight="1">
      <c r="A49" s="636"/>
      <c r="B49" s="631"/>
      <c r="C49" s="631"/>
      <c r="D49" s="159" t="s">
        <v>48</v>
      </c>
      <c r="E49" s="61">
        <v>0</v>
      </c>
      <c r="F49" s="61"/>
      <c r="G49" s="61"/>
      <c r="H49" s="61"/>
      <c r="I49" s="61"/>
      <c r="J49" s="61"/>
      <c r="K49" s="61"/>
      <c r="L49" s="61"/>
      <c r="M49" s="61"/>
      <c r="N49" s="640"/>
      <c r="O49" s="601"/>
      <c r="P49" s="601"/>
      <c r="Q49" s="601"/>
      <c r="R49" s="671"/>
      <c r="S49" s="604"/>
      <c r="T49" s="604"/>
      <c r="U49" s="604"/>
      <c r="V49" s="604"/>
      <c r="W49" s="604"/>
      <c r="X49" s="604"/>
      <c r="AA49" s="57">
        <v>14</v>
      </c>
      <c r="AB49" s="57" t="s">
        <v>49</v>
      </c>
      <c r="AC49" s="58"/>
      <c r="AD49" s="58"/>
      <c r="AE49" s="58"/>
      <c r="AF49" s="57" t="s">
        <v>50</v>
      </c>
      <c r="AG49" s="58"/>
      <c r="AH49" s="58"/>
      <c r="AI49" s="58"/>
    </row>
    <row r="50" spans="1:82" ht="24" customHeight="1" thickBot="1">
      <c r="A50" s="637"/>
      <c r="B50" s="638"/>
      <c r="C50" s="638"/>
      <c r="D50" s="165" t="s">
        <v>51</v>
      </c>
      <c r="E50" s="140">
        <v>0</v>
      </c>
      <c r="F50" s="140"/>
      <c r="G50" s="140"/>
      <c r="H50" s="140"/>
      <c r="I50" s="140"/>
      <c r="J50" s="141"/>
      <c r="K50" s="141"/>
      <c r="L50" s="141"/>
      <c r="M50" s="141"/>
      <c r="N50" s="641"/>
      <c r="O50" s="606"/>
      <c r="P50" s="606"/>
      <c r="Q50" s="606"/>
      <c r="R50" s="682"/>
      <c r="S50" s="604"/>
      <c r="T50" s="604"/>
      <c r="U50" s="604"/>
      <c r="V50" s="604"/>
      <c r="W50" s="604"/>
      <c r="X50" s="604"/>
      <c r="AA50" s="57"/>
      <c r="AB50" s="57"/>
      <c r="AC50" s="58"/>
      <c r="AD50" s="58"/>
      <c r="AE50" s="58"/>
      <c r="AF50" s="57"/>
      <c r="AG50" s="58"/>
      <c r="AH50" s="58"/>
      <c r="AI50" s="58"/>
    </row>
    <row r="51" spans="1:82" ht="21.75" customHeight="1">
      <c r="A51" s="635">
        <v>8</v>
      </c>
      <c r="B51" s="630" t="str">
        <f>INVERSIÓN!C45</f>
        <v>Establecer 1 centro de información y modelamiento.</v>
      </c>
      <c r="C51" s="630" t="s">
        <v>221</v>
      </c>
      <c r="D51" s="164" t="s">
        <v>42</v>
      </c>
      <c r="E51" s="149">
        <f>+INVERSIÓN!I45</f>
        <v>0.1</v>
      </c>
      <c r="F51" s="62"/>
      <c r="G51" s="62"/>
      <c r="H51" s="62"/>
      <c r="I51" s="62"/>
      <c r="J51" s="62"/>
      <c r="K51" s="62"/>
      <c r="L51" s="62"/>
      <c r="M51" s="62"/>
      <c r="N51" s="639" t="s">
        <v>261</v>
      </c>
      <c r="O51" s="607" t="s">
        <v>246</v>
      </c>
      <c r="P51" s="607" t="s">
        <v>246</v>
      </c>
      <c r="Q51" s="607" t="s">
        <v>246</v>
      </c>
      <c r="R51" s="607" t="s">
        <v>246</v>
      </c>
      <c r="S51" s="604" t="s">
        <v>291</v>
      </c>
      <c r="T51" s="604" t="s">
        <v>291</v>
      </c>
      <c r="U51" s="604" t="s">
        <v>292</v>
      </c>
      <c r="V51" s="604" t="s">
        <v>293</v>
      </c>
      <c r="W51" s="604" t="s">
        <v>294</v>
      </c>
      <c r="X51" s="604" t="s">
        <v>295</v>
      </c>
      <c r="AA51" s="57">
        <v>12</v>
      </c>
      <c r="AB51" s="57" t="s">
        <v>44</v>
      </c>
      <c r="AC51" s="58"/>
      <c r="AD51" s="58"/>
      <c r="AE51" s="58"/>
      <c r="AF51" s="57" t="s">
        <v>43</v>
      </c>
      <c r="AG51" s="58"/>
      <c r="AH51" s="58"/>
      <c r="AI51" s="58"/>
    </row>
    <row r="52" spans="1:82" ht="21.75" customHeight="1">
      <c r="A52" s="636"/>
      <c r="B52" s="631"/>
      <c r="C52" s="631"/>
      <c r="D52" s="159" t="s">
        <v>45</v>
      </c>
      <c r="E52" s="59">
        <f>INVERSIÓN!I46</f>
        <v>674264538</v>
      </c>
      <c r="F52" s="59"/>
      <c r="G52" s="59"/>
      <c r="H52" s="59"/>
      <c r="I52" s="59"/>
      <c r="J52" s="59"/>
      <c r="K52" s="59"/>
      <c r="L52" s="61"/>
      <c r="M52" s="61"/>
      <c r="N52" s="640"/>
      <c r="O52" s="601"/>
      <c r="P52" s="601"/>
      <c r="Q52" s="601"/>
      <c r="R52" s="601"/>
      <c r="S52" s="604"/>
      <c r="T52" s="604"/>
      <c r="U52" s="604"/>
      <c r="V52" s="604"/>
      <c r="W52" s="604"/>
      <c r="X52" s="604"/>
      <c r="AA52" s="57">
        <v>13</v>
      </c>
      <c r="AB52" s="57" t="s">
        <v>46</v>
      </c>
      <c r="AC52" s="58"/>
      <c r="AD52" s="58"/>
      <c r="AE52" s="58"/>
      <c r="AF52" s="57" t="s">
        <v>47</v>
      </c>
      <c r="AG52" s="58"/>
      <c r="AH52" s="58"/>
      <c r="AI52" s="58"/>
    </row>
    <row r="53" spans="1:82" ht="21.75" customHeight="1">
      <c r="A53" s="636"/>
      <c r="B53" s="631"/>
      <c r="C53" s="631"/>
      <c r="D53" s="159" t="s">
        <v>48</v>
      </c>
      <c r="E53" s="61">
        <v>0</v>
      </c>
      <c r="F53" s="61"/>
      <c r="G53" s="61"/>
      <c r="H53" s="61"/>
      <c r="I53" s="61"/>
      <c r="J53" s="61"/>
      <c r="K53" s="61"/>
      <c r="L53" s="61"/>
      <c r="M53" s="61"/>
      <c r="N53" s="640"/>
      <c r="O53" s="601"/>
      <c r="P53" s="601"/>
      <c r="Q53" s="601"/>
      <c r="R53" s="601"/>
      <c r="S53" s="604"/>
      <c r="T53" s="604"/>
      <c r="U53" s="604"/>
      <c r="V53" s="604"/>
      <c r="W53" s="604"/>
      <c r="X53" s="604"/>
      <c r="AA53" s="57">
        <v>14</v>
      </c>
      <c r="AB53" s="57" t="s">
        <v>49</v>
      </c>
      <c r="AC53" s="58"/>
      <c r="AD53" s="58"/>
      <c r="AE53" s="58"/>
      <c r="AF53" s="57" t="s">
        <v>50</v>
      </c>
      <c r="AG53" s="58"/>
      <c r="AH53" s="58"/>
      <c r="AI53" s="58"/>
    </row>
    <row r="54" spans="1:82" ht="24" customHeight="1" thickBot="1">
      <c r="A54" s="637"/>
      <c r="B54" s="638"/>
      <c r="C54" s="638"/>
      <c r="D54" s="165" t="s">
        <v>51</v>
      </c>
      <c r="E54" s="140">
        <v>0</v>
      </c>
      <c r="F54" s="140"/>
      <c r="G54" s="140"/>
      <c r="H54" s="140"/>
      <c r="I54" s="140"/>
      <c r="J54" s="141"/>
      <c r="K54" s="141"/>
      <c r="L54" s="141"/>
      <c r="M54" s="141"/>
      <c r="N54" s="641"/>
      <c r="O54" s="606"/>
      <c r="P54" s="606"/>
      <c r="Q54" s="606"/>
      <c r="R54" s="606"/>
      <c r="S54" s="604"/>
      <c r="T54" s="604"/>
      <c r="U54" s="604"/>
      <c r="V54" s="604"/>
      <c r="W54" s="604"/>
      <c r="X54" s="604"/>
      <c r="AA54" s="57"/>
      <c r="AB54" s="57"/>
      <c r="AC54" s="58"/>
      <c r="AD54" s="58"/>
      <c r="AE54" s="58"/>
      <c r="AF54" s="57"/>
      <c r="AG54" s="58"/>
      <c r="AH54" s="58"/>
      <c r="AI54" s="58"/>
    </row>
    <row r="55" spans="1:82" ht="21.75" customHeight="1">
      <c r="A55" s="635">
        <v>10</v>
      </c>
      <c r="B55" s="630" t="str">
        <f>ACTIVIDADES!B44</f>
        <v>Elaborar un Plan Estratégico ambiental para la ciudad, con horizonte al año 2040</v>
      </c>
      <c r="C55" s="630" t="s">
        <v>221</v>
      </c>
      <c r="D55" s="164" t="s">
        <v>42</v>
      </c>
      <c r="E55" s="708">
        <f>+INVERSIÓN!I51</f>
        <v>0.05</v>
      </c>
      <c r="F55" s="62"/>
      <c r="G55" s="62"/>
      <c r="H55" s="62"/>
      <c r="I55" s="62"/>
      <c r="J55" s="62"/>
      <c r="K55" s="62"/>
      <c r="L55" s="62"/>
      <c r="M55" s="62"/>
      <c r="N55" s="639" t="s">
        <v>261</v>
      </c>
      <c r="O55" s="607" t="s">
        <v>246</v>
      </c>
      <c r="P55" s="607" t="s">
        <v>246</v>
      </c>
      <c r="Q55" s="607" t="s">
        <v>246</v>
      </c>
      <c r="R55" s="607" t="s">
        <v>246</v>
      </c>
      <c r="S55" s="604" t="s">
        <v>291</v>
      </c>
      <c r="T55" s="604" t="s">
        <v>291</v>
      </c>
      <c r="U55" s="604" t="s">
        <v>292</v>
      </c>
      <c r="V55" s="604" t="s">
        <v>293</v>
      </c>
      <c r="W55" s="604" t="s">
        <v>294</v>
      </c>
      <c r="X55" s="604" t="s">
        <v>295</v>
      </c>
      <c r="AA55" s="57">
        <v>12</v>
      </c>
      <c r="AB55" s="57" t="s">
        <v>44</v>
      </c>
      <c r="AC55" s="58"/>
      <c r="AD55" s="58"/>
      <c r="AE55" s="58"/>
      <c r="AF55" s="57" t="s">
        <v>43</v>
      </c>
      <c r="AG55" s="58"/>
      <c r="AH55" s="58"/>
      <c r="AI55" s="58"/>
    </row>
    <row r="56" spans="1:82" ht="21.75" customHeight="1">
      <c r="A56" s="636"/>
      <c r="B56" s="631"/>
      <c r="C56" s="631"/>
      <c r="D56" s="159" t="s">
        <v>45</v>
      </c>
      <c r="E56" s="59">
        <f>+INVERSIÓN!I52</f>
        <v>253000000</v>
      </c>
      <c r="F56" s="59"/>
      <c r="G56" s="59"/>
      <c r="H56" s="59"/>
      <c r="I56" s="59"/>
      <c r="J56" s="59"/>
      <c r="K56" s="59"/>
      <c r="L56" s="61"/>
      <c r="M56" s="61"/>
      <c r="N56" s="640"/>
      <c r="O56" s="601"/>
      <c r="P56" s="601"/>
      <c r="Q56" s="601"/>
      <c r="R56" s="601"/>
      <c r="S56" s="604"/>
      <c r="T56" s="604"/>
      <c r="U56" s="604"/>
      <c r="V56" s="604"/>
      <c r="W56" s="604"/>
      <c r="X56" s="604"/>
      <c r="AA56" s="57">
        <v>13</v>
      </c>
      <c r="AB56" s="57" t="s">
        <v>46</v>
      </c>
      <c r="AC56" s="58"/>
      <c r="AD56" s="58"/>
      <c r="AE56" s="58"/>
      <c r="AF56" s="57" t="s">
        <v>47</v>
      </c>
      <c r="AG56" s="58"/>
      <c r="AH56" s="58"/>
      <c r="AI56" s="58"/>
    </row>
    <row r="57" spans="1:82" ht="21.75" customHeight="1">
      <c r="A57" s="636"/>
      <c r="B57" s="631"/>
      <c r="C57" s="631"/>
      <c r="D57" s="159" t="s">
        <v>48</v>
      </c>
      <c r="E57" s="61">
        <v>0</v>
      </c>
      <c r="F57" s="61"/>
      <c r="G57" s="61"/>
      <c r="H57" s="61"/>
      <c r="I57" s="61"/>
      <c r="J57" s="61"/>
      <c r="K57" s="61"/>
      <c r="L57" s="61"/>
      <c r="M57" s="61"/>
      <c r="N57" s="640"/>
      <c r="O57" s="601"/>
      <c r="P57" s="601"/>
      <c r="Q57" s="601"/>
      <c r="R57" s="601"/>
      <c r="S57" s="604"/>
      <c r="T57" s="604"/>
      <c r="U57" s="604"/>
      <c r="V57" s="604"/>
      <c r="W57" s="604"/>
      <c r="X57" s="604"/>
      <c r="AA57" s="57">
        <v>14</v>
      </c>
      <c r="AB57" s="57" t="s">
        <v>49</v>
      </c>
      <c r="AC57" s="58"/>
      <c r="AD57" s="58"/>
      <c r="AE57" s="58"/>
      <c r="AF57" s="57" t="s">
        <v>50</v>
      </c>
      <c r="AG57" s="58"/>
      <c r="AH57" s="58"/>
      <c r="AI57" s="58"/>
    </row>
    <row r="58" spans="1:82" ht="24" customHeight="1" thickBot="1">
      <c r="A58" s="637"/>
      <c r="B58" s="638"/>
      <c r="C58" s="638"/>
      <c r="D58" s="165" t="s">
        <v>51</v>
      </c>
      <c r="E58" s="140">
        <v>0</v>
      </c>
      <c r="F58" s="140"/>
      <c r="G58" s="140"/>
      <c r="H58" s="140"/>
      <c r="I58" s="140"/>
      <c r="J58" s="141"/>
      <c r="K58" s="141"/>
      <c r="L58" s="141"/>
      <c r="M58" s="141"/>
      <c r="N58" s="641"/>
      <c r="O58" s="606"/>
      <c r="P58" s="606"/>
      <c r="Q58" s="606"/>
      <c r="R58" s="606"/>
      <c r="S58" s="604"/>
      <c r="T58" s="604"/>
      <c r="U58" s="604"/>
      <c r="V58" s="604"/>
      <c r="W58" s="604"/>
      <c r="X58" s="604"/>
      <c r="AA58" s="57"/>
      <c r="AB58" s="57"/>
      <c r="AC58" s="58"/>
      <c r="AD58" s="58"/>
      <c r="AE58" s="58"/>
      <c r="AF58" s="57"/>
      <c r="AG58" s="58"/>
      <c r="AH58" s="58"/>
      <c r="AI58" s="58"/>
    </row>
    <row r="59" spans="1:82" ht="21.75" customHeight="1">
      <c r="A59" s="635">
        <v>11</v>
      </c>
      <c r="B59" s="630" t="str">
        <f>+INVERSIÓN!C57</f>
        <v>Generar 4 informes anualizados sobre los factores de presión sobre los recursos.</v>
      </c>
      <c r="C59" s="630" t="s">
        <v>221</v>
      </c>
      <c r="D59" s="164" t="s">
        <v>42</v>
      </c>
      <c r="E59" s="149">
        <v>0.1</v>
      </c>
      <c r="F59" s="62"/>
      <c r="G59" s="62"/>
      <c r="H59" s="62"/>
      <c r="I59" s="62"/>
      <c r="J59" s="62"/>
      <c r="K59" s="62"/>
      <c r="L59" s="62"/>
      <c r="M59" s="62"/>
      <c r="N59" s="639" t="s">
        <v>261</v>
      </c>
      <c r="O59" s="607" t="s">
        <v>246</v>
      </c>
      <c r="P59" s="607" t="s">
        <v>246</v>
      </c>
      <c r="Q59" s="607" t="s">
        <v>246</v>
      </c>
      <c r="R59" s="607" t="s">
        <v>246</v>
      </c>
      <c r="S59" s="604" t="s">
        <v>291</v>
      </c>
      <c r="T59" s="604" t="s">
        <v>291</v>
      </c>
      <c r="U59" s="604" t="s">
        <v>292</v>
      </c>
      <c r="V59" s="604" t="s">
        <v>293</v>
      </c>
      <c r="W59" s="604" t="s">
        <v>294</v>
      </c>
      <c r="X59" s="604" t="s">
        <v>295</v>
      </c>
      <c r="AA59" s="57">
        <v>12</v>
      </c>
      <c r="AB59" s="57" t="s">
        <v>44</v>
      </c>
      <c r="AC59" s="58"/>
      <c r="AD59" s="58"/>
      <c r="AE59" s="58"/>
      <c r="AF59" s="57" t="s">
        <v>43</v>
      </c>
      <c r="AG59" s="58"/>
      <c r="AH59" s="58"/>
      <c r="AI59" s="58"/>
    </row>
    <row r="60" spans="1:82" ht="21.75" customHeight="1">
      <c r="A60" s="636"/>
      <c r="B60" s="631"/>
      <c r="C60" s="631"/>
      <c r="D60" s="159" t="s">
        <v>45</v>
      </c>
      <c r="E60" s="59">
        <f>+INVERSIÓN!I58</f>
        <v>390923675</v>
      </c>
      <c r="F60" s="59"/>
      <c r="G60" s="59"/>
      <c r="H60" s="59"/>
      <c r="I60" s="59"/>
      <c r="J60" s="59"/>
      <c r="K60" s="59"/>
      <c r="L60" s="61"/>
      <c r="M60" s="61"/>
      <c r="N60" s="640"/>
      <c r="O60" s="601"/>
      <c r="P60" s="601"/>
      <c r="Q60" s="601"/>
      <c r="R60" s="601"/>
      <c r="S60" s="604"/>
      <c r="T60" s="604"/>
      <c r="U60" s="604"/>
      <c r="V60" s="604"/>
      <c r="W60" s="604"/>
      <c r="X60" s="604"/>
      <c r="AA60" s="57">
        <v>13</v>
      </c>
      <c r="AB60" s="57" t="s">
        <v>46</v>
      </c>
      <c r="AC60" s="58"/>
      <c r="AD60" s="58"/>
      <c r="AE60" s="58"/>
      <c r="AF60" s="57" t="s">
        <v>47</v>
      </c>
      <c r="AG60" s="58"/>
      <c r="AH60" s="58"/>
      <c r="AI60" s="58"/>
    </row>
    <row r="61" spans="1:82" ht="21.75" customHeight="1">
      <c r="A61" s="636"/>
      <c r="B61" s="631"/>
      <c r="C61" s="631"/>
      <c r="D61" s="159" t="s">
        <v>48</v>
      </c>
      <c r="E61" s="61">
        <v>0</v>
      </c>
      <c r="F61" s="61"/>
      <c r="G61" s="61"/>
      <c r="H61" s="61"/>
      <c r="I61" s="61"/>
      <c r="J61" s="61"/>
      <c r="K61" s="61"/>
      <c r="L61" s="61"/>
      <c r="M61" s="61"/>
      <c r="N61" s="640"/>
      <c r="O61" s="601"/>
      <c r="P61" s="601"/>
      <c r="Q61" s="601"/>
      <c r="R61" s="601"/>
      <c r="S61" s="604"/>
      <c r="T61" s="604"/>
      <c r="U61" s="604"/>
      <c r="V61" s="604"/>
      <c r="W61" s="604"/>
      <c r="X61" s="604"/>
      <c r="AA61" s="57">
        <v>14</v>
      </c>
      <c r="AB61" s="57" t="s">
        <v>49</v>
      </c>
      <c r="AC61" s="58"/>
      <c r="AD61" s="58"/>
      <c r="AE61" s="58"/>
      <c r="AF61" s="57" t="s">
        <v>50</v>
      </c>
      <c r="AG61" s="58"/>
      <c r="AH61" s="58"/>
      <c r="AI61" s="58"/>
    </row>
    <row r="62" spans="1:82" ht="24" customHeight="1" thickBot="1">
      <c r="A62" s="637"/>
      <c r="B62" s="638"/>
      <c r="C62" s="638"/>
      <c r="D62" s="165" t="s">
        <v>51</v>
      </c>
      <c r="E62" s="140">
        <v>0</v>
      </c>
      <c r="F62" s="140"/>
      <c r="G62" s="140"/>
      <c r="H62" s="140"/>
      <c r="I62" s="140"/>
      <c r="J62" s="141"/>
      <c r="K62" s="141"/>
      <c r="L62" s="141"/>
      <c r="M62" s="141"/>
      <c r="N62" s="641"/>
      <c r="O62" s="606"/>
      <c r="P62" s="606"/>
      <c r="Q62" s="606"/>
      <c r="R62" s="606"/>
      <c r="S62" s="604"/>
      <c r="T62" s="604"/>
      <c r="U62" s="604"/>
      <c r="V62" s="604"/>
      <c r="W62" s="604"/>
      <c r="X62" s="604"/>
      <c r="AA62" s="57"/>
      <c r="AB62" s="57"/>
      <c r="AC62" s="58"/>
      <c r="AD62" s="58"/>
      <c r="AE62" s="58"/>
      <c r="AF62" s="57"/>
      <c r="AG62" s="58"/>
      <c r="AH62" s="58"/>
      <c r="AI62" s="58"/>
    </row>
    <row r="63" spans="1:82" s="63" customFormat="1" ht="35.450000000000003" customHeight="1" thickBot="1">
      <c r="A63" s="623" t="s">
        <v>54</v>
      </c>
      <c r="B63" s="627"/>
      <c r="C63" s="644"/>
      <c r="D63" s="165" t="s">
        <v>55</v>
      </c>
      <c r="E63" s="102" t="e">
        <f>E56+E52+#REF!+E48+E44+E40+E36+E32+E28+E24+E20+E16+E12+E8</f>
        <v>#REF!</v>
      </c>
      <c r="F63" s="102"/>
      <c r="G63" s="102"/>
      <c r="H63" s="102"/>
      <c r="I63" s="102"/>
      <c r="J63" s="102"/>
      <c r="K63" s="102"/>
      <c r="L63" s="103"/>
      <c r="M63" s="103"/>
      <c r="N63" s="104"/>
      <c r="O63" s="104"/>
      <c r="P63" s="104"/>
      <c r="Q63" s="104"/>
      <c r="R63" s="105"/>
      <c r="S63" s="105"/>
      <c r="T63" s="105"/>
      <c r="U63" s="105"/>
      <c r="V63" s="105"/>
      <c r="W63" s="106"/>
      <c r="X63" s="107"/>
      <c r="Y63" s="73"/>
      <c r="Z63" s="71"/>
      <c r="AA63" s="74"/>
      <c r="AB63" s="74"/>
      <c r="AC63" s="74"/>
      <c r="AD63" s="74"/>
      <c r="AE63" s="74"/>
      <c r="AF63" s="74"/>
      <c r="AG63" s="74"/>
      <c r="AH63" s="74"/>
      <c r="AI63" s="74"/>
      <c r="AJ63" s="72"/>
      <c r="AK63" s="72"/>
      <c r="AL63" s="72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64"/>
      <c r="BX63" s="64"/>
      <c r="BY63" s="64"/>
      <c r="BZ63" s="64"/>
      <c r="CA63" s="64"/>
      <c r="CB63" s="64"/>
      <c r="CC63" s="64"/>
      <c r="CD63" s="64"/>
    </row>
    <row r="64" spans="1:82" s="63" customFormat="1" ht="35.450000000000003" customHeight="1" thickBot="1">
      <c r="A64" s="645"/>
      <c r="B64" s="646"/>
      <c r="C64" s="647"/>
      <c r="D64" s="101" t="s">
        <v>56</v>
      </c>
      <c r="E64" s="102" t="e">
        <f>E57+E53+#REF!+E49+E45+E41+E37+E33+E29+E25+E21+E17+E13+E9</f>
        <v>#REF!</v>
      </c>
      <c r="F64" s="70"/>
      <c r="G64" s="70"/>
      <c r="H64" s="70"/>
      <c r="I64" s="70"/>
      <c r="J64" s="70"/>
      <c r="K64" s="70"/>
      <c r="L64" s="108"/>
      <c r="M64" s="108"/>
      <c r="N64" s="109"/>
      <c r="O64" s="109"/>
      <c r="P64" s="109"/>
      <c r="Q64" s="109"/>
      <c r="R64" s="109"/>
      <c r="S64" s="109"/>
      <c r="T64" s="109"/>
      <c r="U64" s="648"/>
      <c r="V64" s="648"/>
      <c r="W64" s="648"/>
      <c r="X64" s="649"/>
      <c r="Y64" s="73"/>
      <c r="Z64" s="71"/>
      <c r="AA64" s="74"/>
      <c r="AB64" s="74"/>
      <c r="AC64" s="74"/>
      <c r="AD64" s="74"/>
      <c r="AE64" s="74"/>
      <c r="AF64" s="74"/>
      <c r="AG64" s="74"/>
      <c r="AH64" s="74"/>
      <c r="AI64" s="74"/>
      <c r="AJ64" s="72"/>
      <c r="AK64" s="72"/>
      <c r="AL64" s="72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64"/>
      <c r="BX64" s="64"/>
      <c r="BY64" s="64"/>
      <c r="BZ64" s="64"/>
      <c r="CA64" s="64"/>
      <c r="CB64" s="64"/>
      <c r="CC64" s="64"/>
      <c r="CD64" s="64"/>
    </row>
    <row r="65" spans="5:25" ht="18">
      <c r="E65" s="65"/>
      <c r="F65" s="65"/>
      <c r="G65" s="65"/>
      <c r="H65" s="65"/>
      <c r="I65" s="65"/>
      <c r="J65" s="65"/>
      <c r="K65" s="65"/>
      <c r="L65" s="65"/>
      <c r="M65" s="65"/>
      <c r="V65" s="650"/>
      <c r="W65" s="650"/>
      <c r="X65" s="650"/>
      <c r="Y65" s="66"/>
    </row>
    <row r="66" spans="5:25" ht="18" customHeight="1">
      <c r="E66" s="65"/>
      <c r="F66" s="65"/>
      <c r="G66" s="65"/>
      <c r="H66" s="65"/>
      <c r="I66" s="65"/>
      <c r="J66" s="65"/>
      <c r="K66" s="65"/>
      <c r="L66" s="65"/>
      <c r="M66" s="65"/>
      <c r="U66" s="608" t="s">
        <v>138</v>
      </c>
      <c r="V66" s="608"/>
      <c r="W66" s="608"/>
      <c r="X66" s="608"/>
      <c r="Y66" s="68"/>
    </row>
    <row r="67" spans="5:25" ht="18">
      <c r="E67" s="65"/>
      <c r="F67" s="65"/>
      <c r="G67" s="65"/>
      <c r="H67" s="65"/>
      <c r="I67" s="65"/>
      <c r="J67" s="65"/>
      <c r="K67" s="65"/>
      <c r="L67" s="65"/>
      <c r="M67" s="65"/>
      <c r="V67" s="67"/>
      <c r="W67" s="67"/>
      <c r="X67" s="67"/>
    </row>
    <row r="68" spans="5:25" ht="18">
      <c r="E68" s="65"/>
      <c r="F68" s="65"/>
      <c r="G68" s="65"/>
      <c r="H68" s="65"/>
      <c r="I68" s="65"/>
      <c r="J68" s="65"/>
      <c r="K68" s="65"/>
      <c r="L68" s="65"/>
      <c r="M68" s="65"/>
      <c r="V68" s="67"/>
      <c r="W68" s="67"/>
      <c r="X68" s="67"/>
    </row>
    <row r="69" spans="5:25" ht="18">
      <c r="E69" s="65"/>
      <c r="F69" s="65"/>
      <c r="G69" s="65"/>
      <c r="H69" s="65"/>
      <c r="I69" s="65"/>
      <c r="J69" s="65"/>
      <c r="K69" s="65"/>
      <c r="L69" s="65"/>
      <c r="M69" s="65"/>
      <c r="V69" s="67"/>
      <c r="W69" s="67"/>
      <c r="X69" s="67"/>
    </row>
    <row r="70" spans="5:25" ht="18">
      <c r="E70" s="65"/>
      <c r="F70" s="65"/>
      <c r="G70" s="65"/>
      <c r="H70" s="65"/>
      <c r="I70" s="65"/>
      <c r="J70" s="65"/>
      <c r="K70" s="65"/>
      <c r="L70" s="65"/>
      <c r="M70" s="65"/>
      <c r="V70" s="67"/>
      <c r="W70" s="67"/>
      <c r="X70" s="67"/>
    </row>
  </sheetData>
  <mergeCells count="204">
    <mergeCell ref="T59:T62"/>
    <mergeCell ref="U59:U62"/>
    <mergeCell ref="V59:V62"/>
    <mergeCell ref="W59:W62"/>
    <mergeCell ref="X59:X62"/>
    <mergeCell ref="A59:A62"/>
    <mergeCell ref="B59:B62"/>
    <mergeCell ref="C59:C62"/>
    <mergeCell ref="N59:N62"/>
    <mergeCell ref="O59:O62"/>
    <mergeCell ref="P59:P62"/>
    <mergeCell ref="Q59:Q62"/>
    <mergeCell ref="R59:R62"/>
    <mergeCell ref="S59:S62"/>
    <mergeCell ref="T51:T54"/>
    <mergeCell ref="U51:U54"/>
    <mergeCell ref="V51:V54"/>
    <mergeCell ref="W51:W54"/>
    <mergeCell ref="X51:X54"/>
    <mergeCell ref="A51:A54"/>
    <mergeCell ref="B51:B54"/>
    <mergeCell ref="C51:C54"/>
    <mergeCell ref="N51:N54"/>
    <mergeCell ref="O51:O54"/>
    <mergeCell ref="P51:P54"/>
    <mergeCell ref="Q51:Q54"/>
    <mergeCell ref="R51:R54"/>
    <mergeCell ref="S51:S54"/>
    <mergeCell ref="U43:U46"/>
    <mergeCell ref="V43:V46"/>
    <mergeCell ref="W43:W46"/>
    <mergeCell ref="X43:X46"/>
    <mergeCell ref="A47:A50"/>
    <mergeCell ref="B47:B50"/>
    <mergeCell ref="C47:C50"/>
    <mergeCell ref="N47:N50"/>
    <mergeCell ref="O47:O50"/>
    <mergeCell ref="P47:P50"/>
    <mergeCell ref="Q47:Q50"/>
    <mergeCell ref="R47:R50"/>
    <mergeCell ref="S47:S50"/>
    <mergeCell ref="T47:T50"/>
    <mergeCell ref="U47:U50"/>
    <mergeCell ref="V47:V50"/>
    <mergeCell ref="W47:W50"/>
    <mergeCell ref="X47:X50"/>
    <mergeCell ref="A43:A46"/>
    <mergeCell ref="B43:B46"/>
    <mergeCell ref="C43:C46"/>
    <mergeCell ref="N43:N46"/>
    <mergeCell ref="O43:O46"/>
    <mergeCell ref="P43:P46"/>
    <mergeCell ref="Q43:Q46"/>
    <mergeCell ref="R43:R46"/>
    <mergeCell ref="S43:S46"/>
    <mergeCell ref="N35:N38"/>
    <mergeCell ref="O35:O38"/>
    <mergeCell ref="P35:P38"/>
    <mergeCell ref="Q35:Q38"/>
    <mergeCell ref="R35:R38"/>
    <mergeCell ref="S35:S38"/>
    <mergeCell ref="T35:T38"/>
    <mergeCell ref="U35:U38"/>
    <mergeCell ref="V35:V38"/>
    <mergeCell ref="B35:B42"/>
    <mergeCell ref="C35:C38"/>
    <mergeCell ref="Q7:Q10"/>
    <mergeCell ref="O7:O10"/>
    <mergeCell ref="A35:A42"/>
    <mergeCell ref="A7:A26"/>
    <mergeCell ref="Q19:Q22"/>
    <mergeCell ref="O19:O22"/>
    <mergeCell ref="T11:T14"/>
    <mergeCell ref="T15:T18"/>
    <mergeCell ref="N15:N18"/>
    <mergeCell ref="O11:O14"/>
    <mergeCell ref="O15:O18"/>
    <mergeCell ref="N19:N22"/>
    <mergeCell ref="N7:N10"/>
    <mergeCell ref="Q31:Q34"/>
    <mergeCell ref="R31:R34"/>
    <mergeCell ref="S31:S34"/>
    <mergeCell ref="T7:T10"/>
    <mergeCell ref="R11:R14"/>
    <mergeCell ref="R15:R18"/>
    <mergeCell ref="X15:X18"/>
    <mergeCell ref="X7:X10"/>
    <mergeCell ref="U11:U14"/>
    <mergeCell ref="V11:V14"/>
    <mergeCell ref="W11:W14"/>
    <mergeCell ref="X11:X14"/>
    <mergeCell ref="X19:X22"/>
    <mergeCell ref="U23:U26"/>
    <mergeCell ref="V23:V26"/>
    <mergeCell ref="W23:W26"/>
    <mergeCell ref="X23:X26"/>
    <mergeCell ref="U15:U18"/>
    <mergeCell ref="V15:V18"/>
    <mergeCell ref="W15:W18"/>
    <mergeCell ref="U7:U10"/>
    <mergeCell ref="V7:V10"/>
    <mergeCell ref="T31:T34"/>
    <mergeCell ref="C31:C34"/>
    <mergeCell ref="N31:N34"/>
    <mergeCell ref="O31:O34"/>
    <mergeCell ref="B27:B34"/>
    <mergeCell ref="A27:A34"/>
    <mergeCell ref="C19:C22"/>
    <mergeCell ref="C15:C18"/>
    <mergeCell ref="B7:B26"/>
    <mergeCell ref="C23:C26"/>
    <mergeCell ref="N11:N14"/>
    <mergeCell ref="S11:S14"/>
    <mergeCell ref="S15:S18"/>
    <mergeCell ref="R19:R22"/>
    <mergeCell ref="R7:R10"/>
    <mergeCell ref="P11:P14"/>
    <mergeCell ref="P15:P18"/>
    <mergeCell ref="Q11:Q14"/>
    <mergeCell ref="Q15:Q18"/>
    <mergeCell ref="P19:P22"/>
    <mergeCell ref="P7:P10"/>
    <mergeCell ref="S19:S22"/>
    <mergeCell ref="V27:V30"/>
    <mergeCell ref="N27:N30"/>
    <mergeCell ref="O27:O30"/>
    <mergeCell ref="S23:S26"/>
    <mergeCell ref="T23:T26"/>
    <mergeCell ref="N23:N26"/>
    <mergeCell ref="O23:O26"/>
    <mergeCell ref="P23:P26"/>
    <mergeCell ref="T19:T22"/>
    <mergeCell ref="A63:C64"/>
    <mergeCell ref="U64:X64"/>
    <mergeCell ref="V65:X65"/>
    <mergeCell ref="E3:F3"/>
    <mergeCell ref="E4:F4"/>
    <mergeCell ref="G3:X3"/>
    <mergeCell ref="G4:X4"/>
    <mergeCell ref="C11:C14"/>
    <mergeCell ref="C7:C10"/>
    <mergeCell ref="Q27:Q30"/>
    <mergeCell ref="R27:R30"/>
    <mergeCell ref="P39:P42"/>
    <mergeCell ref="Q23:Q26"/>
    <mergeCell ref="R23:R26"/>
    <mergeCell ref="P27:P30"/>
    <mergeCell ref="P31:P34"/>
    <mergeCell ref="N39:N42"/>
    <mergeCell ref="O39:O42"/>
    <mergeCell ref="O55:O58"/>
    <mergeCell ref="P55:P58"/>
    <mergeCell ref="Q55:Q58"/>
    <mergeCell ref="R55:R58"/>
    <mergeCell ref="S7:S10"/>
    <mergeCell ref="X31:X34"/>
    <mergeCell ref="U66:X66"/>
    <mergeCell ref="A1:D4"/>
    <mergeCell ref="E1:X1"/>
    <mergeCell ref="E2:X2"/>
    <mergeCell ref="A5:A6"/>
    <mergeCell ref="B5:B6"/>
    <mergeCell ref="C5:C6"/>
    <mergeCell ref="D5:D6"/>
    <mergeCell ref="N5:R5"/>
    <mergeCell ref="S5:X5"/>
    <mergeCell ref="E5:E6"/>
    <mergeCell ref="F5:I5"/>
    <mergeCell ref="J5:M5"/>
    <mergeCell ref="C27:C30"/>
    <mergeCell ref="C39:C42"/>
    <mergeCell ref="Q39:Q42"/>
    <mergeCell ref="R39:R42"/>
    <mergeCell ref="A55:A58"/>
    <mergeCell ref="B55:B58"/>
    <mergeCell ref="C55:C58"/>
    <mergeCell ref="N55:N58"/>
    <mergeCell ref="X27:X30"/>
    <mergeCell ref="X39:X42"/>
    <mergeCell ref="X55:X58"/>
    <mergeCell ref="X35:X38"/>
    <mergeCell ref="W7:W10"/>
    <mergeCell ref="S39:S42"/>
    <mergeCell ref="S55:S58"/>
    <mergeCell ref="T39:T42"/>
    <mergeCell ref="T55:T58"/>
    <mergeCell ref="U39:U42"/>
    <mergeCell ref="U55:U58"/>
    <mergeCell ref="V39:V42"/>
    <mergeCell ref="V55:V58"/>
    <mergeCell ref="W39:W42"/>
    <mergeCell ref="W55:W58"/>
    <mergeCell ref="U19:U22"/>
    <mergeCell ref="V19:V22"/>
    <mergeCell ref="W19:W22"/>
    <mergeCell ref="W35:W38"/>
    <mergeCell ref="U31:U34"/>
    <mergeCell ref="W31:W34"/>
    <mergeCell ref="W27:W30"/>
    <mergeCell ref="T43:T46"/>
    <mergeCell ref="V31:V34"/>
    <mergeCell ref="S27:S30"/>
    <mergeCell ref="T27:T30"/>
    <mergeCell ref="U27:U30"/>
  </mergeCells>
  <dataValidations count="1">
    <dataValidation type="list" allowBlank="1" showInputMessage="1" showErrorMessage="1" sqref="N23 N31 N39 N55 N43 N47 N51 N59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24" orientation="portrait" r:id="rId1"/>
  <headerFooter>
    <oddFooter>&amp;C&amp;G</oddFooter>
  </headerFooter>
  <colBreaks count="1" manualBreakCount="1">
    <brk id="24" max="1048575" man="1"/>
  </colBreaks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0" sqref="D20"/>
    </sheetView>
  </sheetViews>
  <sheetFormatPr baseColWidth="10" defaultRowHeight="15"/>
  <cols>
    <col min="1" max="1" width="17.140625" customWidth="1"/>
    <col min="2" max="2" width="17.7109375" bestFit="1" customWidth="1"/>
    <col min="3" max="3" width="17.85546875" customWidth="1"/>
    <col min="4" max="4" width="26" customWidth="1"/>
    <col min="5" max="5" width="16.7109375" style="147" bestFit="1" customWidth="1"/>
  </cols>
  <sheetData>
    <row r="1" spans="1:5">
      <c r="A1" s="153" t="s">
        <v>164</v>
      </c>
      <c r="B1" s="153" t="s">
        <v>165</v>
      </c>
      <c r="C1" s="153" t="s">
        <v>166</v>
      </c>
      <c r="D1" s="153" t="s">
        <v>167</v>
      </c>
      <c r="E1" s="154"/>
    </row>
    <row r="2" spans="1:5">
      <c r="A2" t="s">
        <v>168</v>
      </c>
      <c r="B2" s="4" t="s">
        <v>169</v>
      </c>
      <c r="C2" t="s">
        <v>170</v>
      </c>
      <c r="D2" t="s">
        <v>171</v>
      </c>
    </row>
    <row r="3" spans="1:5">
      <c r="A3" t="s">
        <v>172</v>
      </c>
      <c r="B3" s="4" t="s">
        <v>173</v>
      </c>
      <c r="C3" t="s">
        <v>174</v>
      </c>
      <c r="D3" t="s">
        <v>175</v>
      </c>
    </row>
    <row r="4" spans="1:5">
      <c r="A4" t="s">
        <v>169</v>
      </c>
      <c r="B4" s="4" t="s">
        <v>169</v>
      </c>
      <c r="C4" t="s">
        <v>176</v>
      </c>
      <c r="D4" t="s">
        <v>177</v>
      </c>
    </row>
    <row r="5" spans="1:5" ht="30">
      <c r="A5" t="s">
        <v>178</v>
      </c>
      <c r="B5" s="168" t="s">
        <v>179</v>
      </c>
      <c r="C5" t="s">
        <v>180</v>
      </c>
      <c r="D5" t="s">
        <v>181</v>
      </c>
    </row>
    <row r="6" spans="1:5" ht="30">
      <c r="A6" t="s">
        <v>53</v>
      </c>
      <c r="B6" s="168" t="s">
        <v>182</v>
      </c>
      <c r="C6" t="s">
        <v>183</v>
      </c>
      <c r="D6" t="s">
        <v>184</v>
      </c>
    </row>
    <row r="7" spans="1:5">
      <c r="A7" t="s">
        <v>185</v>
      </c>
      <c r="B7" s="4" t="s">
        <v>186</v>
      </c>
      <c r="C7" t="s">
        <v>187</v>
      </c>
      <c r="D7" t="s">
        <v>188</v>
      </c>
      <c r="E7" s="147">
        <v>140000000</v>
      </c>
    </row>
    <row r="8" spans="1:5">
      <c r="A8" s="151" t="s">
        <v>189</v>
      </c>
      <c r="B8" s="4" t="s">
        <v>189</v>
      </c>
      <c r="C8" t="s">
        <v>190</v>
      </c>
      <c r="D8" t="s">
        <v>191</v>
      </c>
      <c r="E8" s="147">
        <v>140000000</v>
      </c>
    </row>
    <row r="9" spans="1:5" ht="30">
      <c r="A9" s="151" t="s">
        <v>192</v>
      </c>
      <c r="B9" s="168" t="s">
        <v>193</v>
      </c>
      <c r="C9" t="s">
        <v>194</v>
      </c>
      <c r="D9" t="s">
        <v>195</v>
      </c>
    </row>
    <row r="10" spans="1:5">
      <c r="A10" t="s">
        <v>196</v>
      </c>
      <c r="B10" s="4" t="s">
        <v>197</v>
      </c>
      <c r="C10" t="s">
        <v>198</v>
      </c>
      <c r="D10" t="s">
        <v>199</v>
      </c>
    </row>
    <row r="11" spans="1:5">
      <c r="A11" t="s">
        <v>200</v>
      </c>
      <c r="B11" s="4" t="s">
        <v>200</v>
      </c>
      <c r="C11" t="s">
        <v>201</v>
      </c>
      <c r="D11" t="s">
        <v>202</v>
      </c>
    </row>
    <row r="12" spans="1:5">
      <c r="A12" s="151" t="s">
        <v>203</v>
      </c>
      <c r="B12" s="4" t="s">
        <v>204</v>
      </c>
      <c r="C12" t="s">
        <v>205</v>
      </c>
      <c r="D12" t="s">
        <v>206</v>
      </c>
      <c r="E12" s="152">
        <v>100000000</v>
      </c>
    </row>
    <row r="13" spans="1:5">
      <c r="A13" t="s">
        <v>207</v>
      </c>
      <c r="B13" t="s">
        <v>186</v>
      </c>
      <c r="C13" t="s">
        <v>208</v>
      </c>
      <c r="D13" t="s">
        <v>209</v>
      </c>
    </row>
    <row r="14" spans="1:5">
      <c r="A14" s="151" t="s">
        <v>210</v>
      </c>
      <c r="B14" t="s">
        <v>211</v>
      </c>
      <c r="C14" t="s">
        <v>212</v>
      </c>
      <c r="D14" t="s">
        <v>213</v>
      </c>
      <c r="E14" s="147">
        <v>140000000</v>
      </c>
    </row>
    <row r="15" spans="1:5">
      <c r="E15" s="147">
        <f>E7+E8+E12+E14</f>
        <v>520000000</v>
      </c>
    </row>
    <row r="16" spans="1:5">
      <c r="A16" t="s">
        <v>220</v>
      </c>
      <c r="B16" s="186">
        <v>677000000</v>
      </c>
      <c r="C16" s="151">
        <v>2016</v>
      </c>
      <c r="E16" s="147">
        <f>B16-E15</f>
        <v>157000000</v>
      </c>
    </row>
    <row r="18" spans="2:4">
      <c r="B18" s="147">
        <f>B16/13</f>
        <v>52076923.07692308</v>
      </c>
    </row>
    <row r="20" spans="2:4">
      <c r="B20" s="148">
        <f>13/6</f>
        <v>2.1666666666666665</v>
      </c>
      <c r="D20">
        <f>4/13</f>
        <v>0.30769230769230771</v>
      </c>
    </row>
    <row r="21" spans="2:4">
      <c r="B21" s="150">
        <f>B16-E12</f>
        <v>577000000</v>
      </c>
      <c r="D21">
        <f t="shared" ref="D21:D23" si="0">4/13</f>
        <v>0.30769230769230771</v>
      </c>
    </row>
    <row r="22" spans="2:4">
      <c r="B22" s="150">
        <f>B21/4</f>
        <v>144250000</v>
      </c>
      <c r="D22">
        <f t="shared" si="0"/>
        <v>0.30769230769230771</v>
      </c>
    </row>
    <row r="23" spans="2:4">
      <c r="D23">
        <f t="shared" si="0"/>
        <v>0.30769230769230771</v>
      </c>
    </row>
    <row r="24" spans="2:4">
      <c r="D24">
        <f>SUM(D20:D23)</f>
        <v>1.2307692307692308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opLeftCell="A9" workbookViewId="0">
      <selection activeCell="C24" sqref="C24"/>
    </sheetView>
  </sheetViews>
  <sheetFormatPr baseColWidth="10" defaultRowHeight="15"/>
  <sheetData>
    <row r="2" spans="1:3">
      <c r="A2" s="169"/>
      <c r="B2" s="169"/>
      <c r="C2" s="169"/>
    </row>
    <row r="3" spans="1:3">
      <c r="A3" s="170" t="s">
        <v>232</v>
      </c>
      <c r="B3" s="170" t="s">
        <v>233</v>
      </c>
      <c r="C3" s="170" t="s">
        <v>234</v>
      </c>
    </row>
    <row r="4" spans="1:3">
      <c r="A4" s="171">
        <v>1</v>
      </c>
      <c r="B4" s="172" t="s">
        <v>235</v>
      </c>
      <c r="C4" s="173">
        <v>6531.6</v>
      </c>
    </row>
    <row r="5" spans="1:3">
      <c r="A5" s="171">
        <v>2</v>
      </c>
      <c r="B5" s="172" t="s">
        <v>236</v>
      </c>
      <c r="C5" s="173">
        <v>3815.6</v>
      </c>
    </row>
    <row r="6" spans="1:3">
      <c r="A6" s="171">
        <v>3</v>
      </c>
      <c r="B6" s="174" t="s">
        <v>211</v>
      </c>
      <c r="C6" s="175">
        <v>4517.1000000000004</v>
      </c>
    </row>
    <row r="7" spans="1:3" ht="24">
      <c r="A7" s="171">
        <v>4</v>
      </c>
      <c r="B7" s="174" t="s">
        <v>192</v>
      </c>
      <c r="C7" s="175">
        <v>4909.8999999999996</v>
      </c>
    </row>
    <row r="8" spans="1:3">
      <c r="A8" s="171">
        <v>5</v>
      </c>
      <c r="B8" s="172" t="s">
        <v>237</v>
      </c>
      <c r="C8" s="173">
        <v>21506.7</v>
      </c>
    </row>
    <row r="9" spans="1:3">
      <c r="A9" s="171">
        <v>6</v>
      </c>
      <c r="B9" s="172" t="s">
        <v>197</v>
      </c>
      <c r="C9" s="171">
        <v>991.1</v>
      </c>
    </row>
    <row r="10" spans="1:3">
      <c r="A10" s="171">
        <v>7</v>
      </c>
      <c r="B10" s="172" t="s">
        <v>238</v>
      </c>
      <c r="C10" s="173">
        <v>2393.3000000000002</v>
      </c>
    </row>
    <row r="11" spans="1:3">
      <c r="A11" s="171">
        <v>8</v>
      </c>
      <c r="B11" s="172" t="s">
        <v>169</v>
      </c>
      <c r="C11" s="173">
        <v>3859</v>
      </c>
    </row>
    <row r="12" spans="1:3">
      <c r="A12" s="171">
        <v>9</v>
      </c>
      <c r="B12" s="174" t="s">
        <v>204</v>
      </c>
      <c r="C12" s="175">
        <v>3328.1</v>
      </c>
    </row>
    <row r="13" spans="1:3">
      <c r="A13" s="171">
        <v>10</v>
      </c>
      <c r="B13" s="172" t="s">
        <v>239</v>
      </c>
      <c r="C13" s="173">
        <v>3588.1</v>
      </c>
    </row>
    <row r="14" spans="1:3">
      <c r="A14" s="171">
        <v>11</v>
      </c>
      <c r="B14" s="174" t="s">
        <v>173</v>
      </c>
      <c r="C14" s="175">
        <v>10056</v>
      </c>
    </row>
    <row r="15" spans="1:3" ht="24">
      <c r="A15" s="171">
        <v>12</v>
      </c>
      <c r="B15" s="172" t="s">
        <v>44</v>
      </c>
      <c r="C15" s="173">
        <v>1190.3</v>
      </c>
    </row>
    <row r="16" spans="1:3">
      <c r="A16" s="171">
        <v>13</v>
      </c>
      <c r="B16" s="172" t="s">
        <v>46</v>
      </c>
      <c r="C16" s="173">
        <v>1419.3</v>
      </c>
    </row>
    <row r="17" spans="1:3">
      <c r="A17" s="171">
        <v>14</v>
      </c>
      <c r="B17" s="172" t="s">
        <v>240</v>
      </c>
      <c r="C17" s="171">
        <v>651.4</v>
      </c>
    </row>
    <row r="18" spans="1:3" ht="24">
      <c r="A18" s="171">
        <v>15</v>
      </c>
      <c r="B18" s="172" t="s">
        <v>52</v>
      </c>
      <c r="C18" s="171">
        <v>488</v>
      </c>
    </row>
    <row r="19" spans="1:3" ht="24">
      <c r="A19" s="171">
        <v>16</v>
      </c>
      <c r="B19" s="172" t="s">
        <v>53</v>
      </c>
      <c r="C19" s="173">
        <v>1731.1</v>
      </c>
    </row>
    <row r="20" spans="1:3" ht="24">
      <c r="A20" s="171">
        <v>17</v>
      </c>
      <c r="B20" s="172" t="s">
        <v>241</v>
      </c>
      <c r="C20" s="171">
        <v>206</v>
      </c>
    </row>
    <row r="21" spans="1:3" ht="24">
      <c r="A21" s="171">
        <v>18</v>
      </c>
      <c r="B21" s="172" t="s">
        <v>242</v>
      </c>
      <c r="C21" s="173">
        <v>1383.4</v>
      </c>
    </row>
    <row r="22" spans="1:3" ht="24">
      <c r="A22" s="171">
        <v>19</v>
      </c>
      <c r="B22" s="172" t="s">
        <v>243</v>
      </c>
      <c r="C22" s="173">
        <v>13000.2</v>
      </c>
    </row>
    <row r="23" spans="1:3">
      <c r="A23" s="171">
        <v>20</v>
      </c>
      <c r="B23" s="172" t="s">
        <v>244</v>
      </c>
      <c r="C23" s="173">
        <v>78096.899999999994</v>
      </c>
    </row>
    <row r="24" spans="1:3" ht="18" customHeight="1">
      <c r="A24" s="683" t="s">
        <v>245</v>
      </c>
      <c r="B24" s="683"/>
      <c r="C24" s="173">
        <v>163663</v>
      </c>
    </row>
    <row r="25" spans="1:3">
      <c r="C25" s="176">
        <f>+C4+C5+C8+C9+C10+C11+C13+C15+C16+C17+C18+C19+C20+C21+C22+C23</f>
        <v>140852</v>
      </c>
    </row>
  </sheetData>
  <mergeCells count="1">
    <mergeCell ref="A24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1" sqref="B21"/>
    </sheetView>
  </sheetViews>
  <sheetFormatPr baseColWidth="10" defaultRowHeight="15"/>
  <sheetData>
    <row r="1" spans="1:7">
      <c r="A1" s="177" t="s">
        <v>218</v>
      </c>
      <c r="B1" s="178">
        <v>219459</v>
      </c>
      <c r="C1" s="178">
        <v>253449</v>
      </c>
      <c r="D1" s="178">
        <v>472908</v>
      </c>
      <c r="E1" s="178">
        <v>220260</v>
      </c>
      <c r="F1" s="178">
        <v>253926</v>
      </c>
      <c r="G1" s="178">
        <v>474186</v>
      </c>
    </row>
    <row r="2" spans="1:7">
      <c r="A2" s="177" t="s">
        <v>247</v>
      </c>
      <c r="B2" s="178">
        <v>60502</v>
      </c>
      <c r="C2" s="178">
        <v>66449</v>
      </c>
      <c r="D2" s="178">
        <v>126951</v>
      </c>
      <c r="E2" s="178">
        <v>60558</v>
      </c>
      <c r="F2" s="178">
        <v>66033</v>
      </c>
      <c r="G2" s="178">
        <v>126591</v>
      </c>
    </row>
    <row r="3" spans="1:7">
      <c r="A3" s="184" t="s">
        <v>228</v>
      </c>
      <c r="B3" s="185">
        <v>48702</v>
      </c>
      <c r="C3" s="185">
        <v>47832</v>
      </c>
      <c r="D3" s="185">
        <v>96534</v>
      </c>
      <c r="E3" s="178">
        <v>48066</v>
      </c>
      <c r="F3" s="178">
        <v>47135</v>
      </c>
      <c r="G3" s="178">
        <v>95201</v>
      </c>
    </row>
    <row r="4" spans="1:7">
      <c r="A4" s="184" t="s">
        <v>248</v>
      </c>
      <c r="B4" s="185">
        <v>192514</v>
      </c>
      <c r="C4" s="185">
        <v>203869</v>
      </c>
      <c r="D4" s="185">
        <v>396383</v>
      </c>
      <c r="E4" s="178">
        <v>191535</v>
      </c>
      <c r="F4" s="178">
        <v>202823</v>
      </c>
      <c r="G4" s="178">
        <v>394358</v>
      </c>
    </row>
    <row r="5" spans="1:7">
      <c r="A5" s="177" t="s">
        <v>249</v>
      </c>
      <c r="B5" s="178">
        <v>164937</v>
      </c>
      <c r="C5" s="178">
        <v>172215</v>
      </c>
      <c r="D5" s="178">
        <v>337152</v>
      </c>
      <c r="E5" s="178">
        <v>166347</v>
      </c>
      <c r="F5" s="178">
        <v>173754</v>
      </c>
      <c r="G5" s="178">
        <v>340101</v>
      </c>
    </row>
    <row r="6" spans="1:7">
      <c r="A6" s="177" t="s">
        <v>250</v>
      </c>
      <c r="B6" s="178">
        <v>93839</v>
      </c>
      <c r="C6" s="178">
        <v>95683</v>
      </c>
      <c r="D6" s="178">
        <v>189522</v>
      </c>
      <c r="E6" s="178">
        <v>93152</v>
      </c>
      <c r="F6" s="178">
        <v>94819</v>
      </c>
      <c r="G6" s="178">
        <v>187971</v>
      </c>
    </row>
    <row r="7" spans="1:7">
      <c r="A7" s="177" t="s">
        <v>251</v>
      </c>
      <c r="B7" s="178">
        <v>345676</v>
      </c>
      <c r="C7" s="178">
        <v>363363</v>
      </c>
      <c r="D7" s="178">
        <v>709039</v>
      </c>
      <c r="E7" s="178">
        <v>356324</v>
      </c>
      <c r="F7" s="178">
        <v>374723</v>
      </c>
      <c r="G7" s="178">
        <v>731047</v>
      </c>
    </row>
    <row r="8" spans="1:7">
      <c r="A8" s="177" t="s">
        <v>214</v>
      </c>
      <c r="B8" s="178">
        <v>578977</v>
      </c>
      <c r="C8" s="178">
        <v>608338</v>
      </c>
      <c r="D8" s="178">
        <v>1187315</v>
      </c>
      <c r="E8" s="178">
        <v>589932</v>
      </c>
      <c r="F8" s="178">
        <v>619048</v>
      </c>
      <c r="G8" s="178">
        <v>1208980</v>
      </c>
    </row>
    <row r="9" spans="1:7">
      <c r="A9" s="184" t="s">
        <v>219</v>
      </c>
      <c r="B9" s="185">
        <v>190484</v>
      </c>
      <c r="C9" s="185">
        <v>213035</v>
      </c>
      <c r="D9" s="185">
        <v>403519</v>
      </c>
      <c r="E9" s="178">
        <v>195255</v>
      </c>
      <c r="F9" s="178">
        <v>218479</v>
      </c>
      <c r="G9" s="178">
        <v>413734</v>
      </c>
    </row>
    <row r="10" spans="1:7">
      <c r="A10" s="177" t="s">
        <v>252</v>
      </c>
      <c r="B10" s="178">
        <v>419262</v>
      </c>
      <c r="C10" s="178">
        <v>453981</v>
      </c>
      <c r="D10" s="178">
        <v>873243</v>
      </c>
      <c r="E10" s="178">
        <v>422164</v>
      </c>
      <c r="F10" s="178">
        <v>456270</v>
      </c>
      <c r="G10" s="178">
        <v>878434</v>
      </c>
    </row>
    <row r="11" spans="1:7">
      <c r="A11" s="184" t="s">
        <v>216</v>
      </c>
      <c r="B11" s="185">
        <v>595155</v>
      </c>
      <c r="C11" s="185">
        <v>655579</v>
      </c>
      <c r="D11" s="185">
        <v>1250734</v>
      </c>
      <c r="E11" s="178">
        <v>610980</v>
      </c>
      <c r="F11" s="178">
        <v>671998</v>
      </c>
      <c r="G11" s="178">
        <v>1282978</v>
      </c>
    </row>
    <row r="12" spans="1:7">
      <c r="A12" s="177" t="s">
        <v>253</v>
      </c>
      <c r="B12" s="178">
        <v>132267</v>
      </c>
      <c r="C12" s="178">
        <v>131616</v>
      </c>
      <c r="D12" s="178">
        <v>263883</v>
      </c>
      <c r="E12" s="178">
        <v>134370</v>
      </c>
      <c r="F12" s="178">
        <v>132736</v>
      </c>
      <c r="G12" s="178">
        <v>267106</v>
      </c>
    </row>
    <row r="13" spans="1:7">
      <c r="A13" s="177" t="s">
        <v>254</v>
      </c>
      <c r="B13" s="178">
        <v>66622</v>
      </c>
      <c r="C13" s="178">
        <v>74145</v>
      </c>
      <c r="D13" s="178">
        <v>140767</v>
      </c>
      <c r="E13" s="178">
        <v>66663</v>
      </c>
      <c r="F13" s="178">
        <v>73810</v>
      </c>
      <c r="G13" s="178">
        <v>140473</v>
      </c>
    </row>
    <row r="14" spans="1:7">
      <c r="A14" s="177" t="s">
        <v>255</v>
      </c>
      <c r="B14" s="178">
        <v>47587</v>
      </c>
      <c r="C14" s="178">
        <v>46543</v>
      </c>
      <c r="D14" s="178">
        <v>94130</v>
      </c>
      <c r="E14" s="178">
        <v>47476</v>
      </c>
      <c r="F14" s="178">
        <v>46240</v>
      </c>
      <c r="G14" s="178">
        <v>93716</v>
      </c>
    </row>
    <row r="15" spans="1:7">
      <c r="A15" s="177" t="s">
        <v>256</v>
      </c>
      <c r="B15" s="178">
        <v>53613</v>
      </c>
      <c r="C15" s="178">
        <v>55664</v>
      </c>
      <c r="D15" s="178">
        <v>109277</v>
      </c>
      <c r="E15" s="178">
        <v>53702</v>
      </c>
      <c r="F15" s="178">
        <v>55552</v>
      </c>
      <c r="G15" s="178">
        <v>109254</v>
      </c>
    </row>
    <row r="16" spans="1:7">
      <c r="A16" s="177" t="s">
        <v>215</v>
      </c>
      <c r="B16" s="178">
        <v>111898</v>
      </c>
      <c r="C16" s="178">
        <v>113322</v>
      </c>
      <c r="D16" s="178">
        <v>225220</v>
      </c>
      <c r="E16" s="178">
        <v>110484</v>
      </c>
      <c r="F16" s="178">
        <v>111422</v>
      </c>
      <c r="G16" s="178">
        <v>221906</v>
      </c>
    </row>
    <row r="17" spans="1:7">
      <c r="A17" s="177" t="s">
        <v>257</v>
      </c>
      <c r="B17" s="178">
        <v>12117</v>
      </c>
      <c r="C17" s="178">
        <v>10516</v>
      </c>
      <c r="D17" s="178">
        <v>22633</v>
      </c>
      <c r="E17" s="178">
        <v>12045</v>
      </c>
      <c r="F17" s="178">
        <v>10393</v>
      </c>
      <c r="G17" s="178">
        <v>22438</v>
      </c>
    </row>
    <row r="18" spans="1:7">
      <c r="A18" s="177" t="s">
        <v>258</v>
      </c>
      <c r="B18" s="178">
        <v>172915</v>
      </c>
      <c r="C18" s="178">
        <v>180846</v>
      </c>
      <c r="D18" s="178">
        <v>353761</v>
      </c>
      <c r="E18" s="178">
        <v>171622</v>
      </c>
      <c r="F18" s="178">
        <v>179322</v>
      </c>
      <c r="G18" s="178">
        <v>350944</v>
      </c>
    </row>
    <row r="19" spans="1:7">
      <c r="A19" s="177" t="s">
        <v>259</v>
      </c>
      <c r="B19" s="178">
        <v>351333</v>
      </c>
      <c r="C19" s="178">
        <v>368367</v>
      </c>
      <c r="D19" s="178">
        <v>719700</v>
      </c>
      <c r="E19" s="178">
        <v>358148</v>
      </c>
      <c r="F19" s="178">
        <v>375711</v>
      </c>
      <c r="G19" s="178">
        <v>733859</v>
      </c>
    </row>
    <row r="20" spans="1:7">
      <c r="A20" s="177" t="s">
        <v>260</v>
      </c>
      <c r="B20" s="178">
        <v>3765</v>
      </c>
      <c r="C20" s="178">
        <v>3565</v>
      </c>
      <c r="D20" s="178">
        <v>7330</v>
      </c>
      <c r="E20" s="178">
        <v>3827</v>
      </c>
      <c r="F20" s="178">
        <v>3630</v>
      </c>
      <c r="G20" s="178">
        <v>7457</v>
      </c>
    </row>
    <row r="21" spans="1:7">
      <c r="A21" s="179" t="s">
        <v>245</v>
      </c>
      <c r="B21" s="180">
        <v>3861624</v>
      </c>
      <c r="C21" s="180">
        <v>4118377</v>
      </c>
      <c r="D21" s="181">
        <v>7980001</v>
      </c>
      <c r="E21" s="180">
        <v>3912910</v>
      </c>
      <c r="F21" s="180">
        <v>4167824</v>
      </c>
      <c r="G21" s="181">
        <v>8080734</v>
      </c>
    </row>
    <row r="22" spans="1:7">
      <c r="B22" s="183">
        <f>B3+B4+B9+B11</f>
        <v>1026855</v>
      </c>
      <c r="C22" s="183">
        <f>C3+C4+C9+C11</f>
        <v>1120315</v>
      </c>
    </row>
    <row r="23" spans="1:7">
      <c r="B23" s="182">
        <f>B21-B22</f>
        <v>2834769</v>
      </c>
      <c r="C23" s="182">
        <f>C21-C22</f>
        <v>2998062</v>
      </c>
    </row>
    <row r="24" spans="1:7">
      <c r="B24" s="183"/>
      <c r="C24" s="1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GESTIÓN</vt:lpstr>
      <vt:lpstr>INVERSIÓN</vt:lpstr>
      <vt:lpstr>ACTIVIDADES</vt:lpstr>
      <vt:lpstr>TERRITORIALIZACIÓN</vt:lpstr>
      <vt:lpstr>Hoja1</vt:lpstr>
      <vt:lpstr>Hoja2</vt:lpstr>
      <vt:lpstr>Hoja3</vt:lpstr>
      <vt:lpstr>ACTIVIDADES!Área_de_impresión</vt:lpstr>
      <vt:lpstr>GESTIÓN!Área_de_impresión</vt:lpstr>
      <vt:lpstr>INVERSIÓN!Área_de_impresión</vt:lpstr>
      <vt:lpstr>TERRITORIALIZACIÓN!Área_de_impresión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ANGELICA.ORTIZ</cp:lastModifiedBy>
  <cp:lastPrinted>2014-02-14T15:16:27Z</cp:lastPrinted>
  <dcterms:created xsi:type="dcterms:W3CDTF">2010-03-25T16:40:43Z</dcterms:created>
  <dcterms:modified xsi:type="dcterms:W3CDTF">2016-09-16T15:29:27Z</dcterms:modified>
</cp:coreProperties>
</file>