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autoCompressPictures="0" defaultThemeVersion="124226"/>
  <bookViews>
    <workbookView xWindow="0" yWindow="0" windowWidth="20490" windowHeight="7155" tabRatio="373"/>
  </bookViews>
  <sheets>
    <sheet name="GESTIÓN" sheetId="5" r:id="rId1"/>
    <sheet name="INVERSIÓN" sheetId="6" r:id="rId2"/>
    <sheet name="ACTIVIDADES" sheetId="12" r:id="rId3"/>
    <sheet name="TERRITORIALIZACIÓN" sheetId="13" r:id="rId4"/>
    <sheet name="Hoja1" sheetId="9" state="hidden" r:id="rId5"/>
    <sheet name="Hoja2" sheetId="10" state="hidden" r:id="rId6"/>
    <sheet name="Hoja3" sheetId="11" state="hidden" r:id="rId7"/>
  </sheets>
  <externalReferences>
    <externalReference r:id="rId8"/>
    <externalReference r:id="rId9"/>
    <externalReference r:id="rId10"/>
    <externalReference r:id="rId11"/>
  </externalReferences>
  <definedNames>
    <definedName name="_xlnm.Print_Area" localSheetId="2">ACTIVIDADES!$A$1:$V$50</definedName>
    <definedName name="_xlnm.Print_Area" localSheetId="0">GESTIÓN!$A$1:$AQ$17</definedName>
    <definedName name="_xlnm.Print_Area" localSheetId="1">INVERSIÓN!$A$1:$AP$66</definedName>
    <definedName name="CONDICION_POBLACIONAL">[1]Variables!$C$1:$C$24</definedName>
    <definedName name="GRUPO_ETAREO">[1]Variables!$A$1:$A$8</definedName>
    <definedName name="GRUPO_ETAREOS" localSheetId="2">#REF!</definedName>
    <definedName name="GRUPO_ETAREOS" localSheetId="3">#REF!</definedName>
    <definedName name="GRUPO_ETAREOS">#REF!</definedName>
    <definedName name="GRUPO_ETARIO" localSheetId="2">#REF!</definedName>
    <definedName name="GRUPO_ETARIO" localSheetId="3">#REF!</definedName>
    <definedName name="GRUPO_ETARIO">#REF!</definedName>
    <definedName name="GRUPO_ETNICO" localSheetId="2">#REF!</definedName>
    <definedName name="GRUPO_ETNICO" localSheetId="3">#REF!</definedName>
    <definedName name="GRUPO_ETNICO">#REF!</definedName>
    <definedName name="GRUPOETNICO" localSheetId="2">#REF!</definedName>
    <definedName name="GRUPOETNICO" localSheetId="3">#REF!</definedName>
    <definedName name="GRUPOETNICO">#REF!</definedName>
    <definedName name="GRUPOS_ETNICOS">[1]Variables!$H$1:$H$8</definedName>
    <definedName name="LOCALIDAD" localSheetId="2">#REF!</definedName>
    <definedName name="LOCALIDAD" localSheetId="3">#REF!</definedName>
    <definedName name="LOCALIDAD">#REF!</definedName>
    <definedName name="LOCALIZACION" localSheetId="2">#REF!</definedName>
    <definedName name="LOCALIZACION" localSheetId="3">#REF!</definedName>
    <definedName name="LOCALIZACION">#REF!</definedName>
  </definedNames>
  <calcPr calcId="144525"/>
  <extLst>
    <ext xmlns:mx="http://schemas.microsoft.com/office/mac/excel/2008/main" uri="{7523E5D3-25F3-A5E0-1632-64F254C22452}">
      <mx:ArchID Flags="2"/>
    </ext>
  </extLst>
</workbook>
</file>

<file path=xl/calcChain.xml><?xml version="1.0" encoding="utf-8"?>
<calcChain xmlns="http://schemas.openxmlformats.org/spreadsheetml/2006/main">
  <c r="G3" i="13" l="1"/>
  <c r="R7" i="13"/>
  <c r="X7" i="13"/>
  <c r="R11" i="13"/>
  <c r="X11" i="13"/>
  <c r="R15" i="13"/>
  <c r="X15" i="13"/>
  <c r="R19" i="13"/>
  <c r="X19" i="13"/>
  <c r="R23" i="13"/>
  <c r="S23" i="13"/>
  <c r="T23" i="13"/>
  <c r="M27" i="13"/>
  <c r="E28" i="13"/>
  <c r="I28" i="13"/>
  <c r="B31" i="13"/>
  <c r="R35" i="13"/>
  <c r="M39" i="13"/>
  <c r="B43" i="13"/>
  <c r="R47" i="13"/>
  <c r="S47" i="13"/>
  <c r="T47" i="13"/>
  <c r="E51" i="13"/>
  <c r="M51" i="13"/>
  <c r="E52" i="13"/>
  <c r="I52" i="13"/>
  <c r="I56" i="13"/>
  <c r="I60" i="13"/>
  <c r="I64" i="13"/>
  <c r="L67" i="13"/>
  <c r="I68" i="13"/>
  <c r="E71" i="13"/>
  <c r="H71" i="13"/>
  <c r="I71" i="13"/>
  <c r="X71" i="13"/>
  <c r="E72" i="13"/>
  <c r="B75" i="13"/>
  <c r="B79" i="13"/>
  <c r="B83" i="13"/>
  <c r="B87" i="13"/>
  <c r="H91" i="13"/>
  <c r="I91" i="13"/>
  <c r="M91" i="13"/>
  <c r="H92" i="13"/>
  <c r="I92" i="13"/>
  <c r="I93" i="13" s="1"/>
  <c r="M93" i="13"/>
  <c r="X23" i="13" l="1"/>
  <c r="X47" i="13"/>
  <c r="H93" i="13"/>
  <c r="D3" i="12"/>
  <c r="D4" i="12"/>
  <c r="M8" i="12"/>
  <c r="O8" i="12" s="1"/>
  <c r="P8" i="12" s="1"/>
  <c r="Q8" i="12" s="1"/>
  <c r="R8" i="12" s="1"/>
  <c r="S9" i="12"/>
  <c r="U9" i="12" s="1"/>
  <c r="T8" i="12" s="1"/>
  <c r="S10" i="12"/>
  <c r="S11" i="12"/>
  <c r="U11" i="12"/>
  <c r="S12" i="12"/>
  <c r="S13" i="12"/>
  <c r="U13" i="12"/>
  <c r="S14" i="12"/>
  <c r="S15" i="12"/>
  <c r="U15" i="12"/>
  <c r="S16" i="12"/>
  <c r="S17" i="12"/>
  <c r="U17" i="12" s="1"/>
  <c r="S18" i="12"/>
  <c r="S19" i="12"/>
  <c r="U19" i="12" s="1"/>
  <c r="S20" i="12"/>
  <c r="S21" i="12"/>
  <c r="U21" i="12" s="1"/>
  <c r="A22" i="12"/>
  <c r="B22" i="12"/>
  <c r="S22" i="12"/>
  <c r="S23" i="12"/>
  <c r="U23" i="12"/>
  <c r="S25" i="12"/>
  <c r="U25" i="12" s="1"/>
  <c r="S27" i="12"/>
  <c r="U27" i="12"/>
  <c r="S29" i="12"/>
  <c r="U29" i="12" s="1"/>
  <c r="S30" i="12"/>
  <c r="S31" i="12"/>
  <c r="U31" i="12"/>
  <c r="A32" i="12"/>
  <c r="B32" i="12"/>
  <c r="S32" i="12"/>
  <c r="S33" i="12"/>
  <c r="U33" i="12" s="1"/>
  <c r="T32" i="12" s="1"/>
  <c r="B34" i="12"/>
  <c r="S34" i="12"/>
  <c r="S35" i="12"/>
  <c r="U35" i="12"/>
  <c r="S36" i="12"/>
  <c r="U37" i="12"/>
  <c r="T34" i="12" s="1"/>
  <c r="S38" i="12"/>
  <c r="U39" i="12"/>
  <c r="A40" i="12"/>
  <c r="B40" i="12"/>
  <c r="S40" i="12"/>
  <c r="S41" i="12"/>
  <c r="U41" i="12"/>
  <c r="T40" i="12" s="1"/>
  <c r="S42" i="12"/>
  <c r="S43" i="12"/>
  <c r="U43" i="12"/>
  <c r="S44" i="12"/>
  <c r="S45" i="12"/>
  <c r="U45" i="12"/>
  <c r="T44" i="12" s="1"/>
  <c r="S46" i="12"/>
  <c r="S47" i="12"/>
  <c r="U47" i="12"/>
  <c r="AJ16" i="5"/>
  <c r="AK16" i="5"/>
  <c r="AL16" i="5"/>
  <c r="AK14" i="5"/>
  <c r="AL14" i="5"/>
  <c r="AK15" i="5"/>
  <c r="AL15" i="5"/>
  <c r="AI65" i="6"/>
  <c r="AI64" i="6"/>
  <c r="AI63" i="6"/>
  <c r="AI62" i="6"/>
  <c r="AI57" i="6"/>
  <c r="AI61" i="6" s="1"/>
  <c r="AI56" i="6"/>
  <c r="AI51" i="6"/>
  <c r="AI55" i="6" s="1"/>
  <c r="AI50" i="6"/>
  <c r="AI49" i="6"/>
  <c r="AI44" i="6"/>
  <c r="AI43" i="6"/>
  <c r="AI38" i="6"/>
  <c r="AI33" i="6"/>
  <c r="AI37" i="6" s="1"/>
  <c r="AI32" i="6"/>
  <c r="AI31" i="6"/>
  <c r="AI19" i="6"/>
  <c r="AI14" i="6"/>
  <c r="J65" i="6"/>
  <c r="J64" i="6"/>
  <c r="J63" i="6"/>
  <c r="T18" i="12" l="1"/>
  <c r="T14" i="12"/>
  <c r="T48" i="12" s="1"/>
  <c r="T22" i="12"/>
  <c r="S8" i="12"/>
  <c r="AA50" i="6" l="1"/>
  <c r="V50" i="6"/>
  <c r="V65" i="6" s="1"/>
  <c r="Q50" i="6"/>
  <c r="Q65" i="6" s="1"/>
  <c r="L65" i="6"/>
  <c r="I50" i="6"/>
  <c r="I44" i="6"/>
  <c r="I38" i="6"/>
  <c r="I32" i="6"/>
  <c r="I20" i="6"/>
  <c r="I14" i="6"/>
  <c r="I63" i="6"/>
  <c r="Q63" i="6"/>
  <c r="AA65" i="6"/>
  <c r="AA64" i="6"/>
  <c r="AA63" i="6"/>
  <c r="V64" i="6"/>
  <c r="V63" i="6"/>
  <c r="Q64" i="6"/>
  <c r="L64" i="6"/>
  <c r="L63" i="6"/>
  <c r="I64" i="6"/>
  <c r="H64" i="6"/>
  <c r="I55" i="6"/>
  <c r="I37" i="6"/>
  <c r="I61" i="6"/>
  <c r="I62" i="6"/>
  <c r="Q49" i="6"/>
  <c r="R49" i="6"/>
  <c r="S49" i="6"/>
  <c r="T49" i="6"/>
  <c r="U49" i="6"/>
  <c r="V49" i="6"/>
  <c r="W49" i="6"/>
  <c r="X49" i="6"/>
  <c r="Y49" i="6"/>
  <c r="Z49" i="6"/>
  <c r="AA49" i="6"/>
  <c r="I49" i="6"/>
  <c r="AA62" i="6"/>
  <c r="V62" i="6"/>
  <c r="Q62" i="6"/>
  <c r="H61" i="6"/>
  <c r="H58" i="6"/>
  <c r="H62" i="6" s="1"/>
  <c r="E51" i="6"/>
  <c r="E45" i="6"/>
  <c r="E39" i="6"/>
  <c r="E33" i="6"/>
  <c r="E27" i="6"/>
  <c r="E21" i="6"/>
  <c r="E15" i="6"/>
  <c r="E9" i="6"/>
  <c r="I65" i="6" l="1"/>
  <c r="O4" i="6"/>
  <c r="O3" i="6"/>
  <c r="AA56" i="6"/>
  <c r="AA55" i="6"/>
  <c r="AA61" i="6" s="1"/>
  <c r="V56" i="6"/>
  <c r="V55" i="6"/>
  <c r="V61" i="6" s="1"/>
  <c r="Q56" i="6"/>
  <c r="Q55" i="6"/>
  <c r="Q61" i="6" s="1"/>
  <c r="I56" i="6"/>
  <c r="H43" i="6"/>
  <c r="AA38" i="6"/>
  <c r="AA37" i="6"/>
  <c r="V38" i="6"/>
  <c r="V37" i="6"/>
  <c r="Q38" i="6"/>
  <c r="Q37" i="6"/>
  <c r="H37" i="6"/>
  <c r="H55" i="6"/>
  <c r="H49" i="6"/>
  <c r="H46" i="6"/>
  <c r="H50" i="6" s="1"/>
  <c r="AA44" i="6"/>
  <c r="V44" i="6"/>
  <c r="Q44" i="6"/>
  <c r="H40" i="6"/>
  <c r="H44" i="6" s="1"/>
  <c r="H34" i="6"/>
  <c r="H38" i="6" s="1"/>
  <c r="AA32" i="6"/>
  <c r="V32" i="6"/>
  <c r="Q32" i="6"/>
  <c r="H28" i="6"/>
  <c r="H32" i="6" s="1"/>
  <c r="AA20" i="6"/>
  <c r="V20" i="6"/>
  <c r="Q20" i="6"/>
  <c r="H16" i="6"/>
  <c r="AA14" i="6"/>
  <c r="V14" i="6"/>
  <c r="Q14" i="6"/>
  <c r="H9" i="6"/>
  <c r="H10" i="6"/>
  <c r="N32" i="6"/>
  <c r="M32" i="6"/>
  <c r="K32" i="6"/>
  <c r="H14" i="6" l="1"/>
  <c r="C22" i="11"/>
  <c r="C23" i="11" s="1"/>
  <c r="B22" i="11"/>
  <c r="B23" i="11" s="1"/>
  <c r="C25" i="10"/>
  <c r="D20" i="9"/>
  <c r="D21" i="9"/>
  <c r="D22" i="9"/>
  <c r="D23" i="9"/>
  <c r="D24" i="9" s="1"/>
  <c r="E15" i="9"/>
  <c r="E16" i="9"/>
  <c r="B21" i="9"/>
  <c r="B22" i="9" s="1"/>
  <c r="B20" i="9"/>
  <c r="B18" i="9"/>
  <c r="H22" i="6"/>
  <c r="H26" i="6" s="1"/>
  <c r="H20" i="6"/>
  <c r="H52" i="6" l="1"/>
  <c r="H63" i="6" s="1"/>
  <c r="H56" i="6" l="1"/>
  <c r="H65" i="6" s="1"/>
</calcChain>
</file>

<file path=xl/comments1.xml><?xml version="1.0" encoding="utf-8"?>
<comments xmlns="http://schemas.openxmlformats.org/spreadsheetml/2006/main">
  <authors>
    <author>YULIED.PENARANDA</author>
  </authors>
  <commentList>
    <comment ref="V8" authorId="0">
      <text>
        <r>
          <rPr>
            <b/>
            <sz val="9"/>
            <color indexed="81"/>
            <rFont val="Tahoma"/>
            <family val="2"/>
          </rPr>
          <t xml:space="preserve">YULIED.PENARANDA
Logros más representativos alcanzados durante el trimestre reportado.
</t>
        </r>
      </text>
    </comment>
  </commentList>
</comments>
</file>

<file path=xl/comments2.xml><?xml version="1.0" encoding="utf-8"?>
<comments xmlns="http://schemas.openxmlformats.org/spreadsheetml/2006/main">
  <authors>
    <author>paola.rodriguez</author>
    <author>YULIED.PENARANDA</author>
    <author>PAOLA.RODRIGUEZ</author>
  </authors>
  <commentList>
    <comment ref="U6" authorId="0">
      <text>
        <r>
          <rPr>
            <b/>
            <sz val="9"/>
            <color indexed="81"/>
            <rFont val="Tahoma"/>
            <family val="2"/>
          </rPr>
          <t>paola.rodriguez:</t>
        </r>
        <r>
          <rPr>
            <sz val="9"/>
            <color indexed="81"/>
            <rFont val="Tahoma"/>
            <family val="2"/>
          </rPr>
          <t xml:space="preserve">
0-5 Primera infancia.
6-13 Infancia
14-17 Adolecencia
18-26 Juventud
27-59 Adultez
60 o mas personas.
Grupo etario sin definir.</t>
        </r>
      </text>
    </comment>
    <comment ref="V6" authorId="1">
      <text>
        <r>
          <rPr>
            <b/>
            <sz val="9"/>
            <color indexed="81"/>
            <rFont val="Tahoma"/>
            <family val="2"/>
          </rPr>
          <t>YULIED.PENARANDA:</t>
        </r>
        <r>
          <rPr>
            <sz val="9"/>
            <color indexed="81"/>
            <rFont val="Tahoma"/>
            <family val="2"/>
          </rPr>
          <t xml:space="preserve">
• Ciudadanos-as habitantes de calle.
• Personas en situación de desplazamiento.
• Mujeres gestantes y lactantes.
• Personas cabeza de familia.
• Reincorporados-as.
• Personas vinculadas a la prostitución.
• Personas con discapacidad.
• Personas consumidoras de sustancias psicoactivas.
• Servidores y servidoras públicos.
• Niños y niñas de primera infancia.
• Niños, niñas y adolecentes en riesgo social.
• Niños, niñas y adolecentes escolarizados.
• Niños, niñas y adolecentes desescolarizados.
• Jóvenes escolarizados.
• Jóvenes desescolarizados.
• Adultos-as  trabajador-a formal.
• Adultos-as  trabajador-a informal.
• Familias en situación de vulnerabilidad.
• Familias en emergencia social y catastrófica.
• Familias ubicadas en zonas en zonas de alto deterioro.
• Sector LGBT.
• Comunidad en general.
</t>
        </r>
      </text>
    </comment>
    <comment ref="W6" authorId="1">
      <text>
        <r>
          <rPr>
            <b/>
            <sz val="9"/>
            <color indexed="81"/>
            <rFont val="Tahoma"/>
            <family val="2"/>
          </rPr>
          <t>YULIED.PENARANDA:</t>
        </r>
        <r>
          <rPr>
            <sz val="9"/>
            <color indexed="81"/>
            <rFont val="Tahoma"/>
            <family val="2"/>
          </rPr>
          <t xml:space="preserve">
• Afrocolombianos.
• Indígenas.
• ROM
• Raizales.
• No identifica grupos étnicos.
• Otros grupos étnicos.
</t>
        </r>
      </text>
    </comment>
    <comment ref="E28" authorId="2">
      <text>
        <r>
          <rPr>
            <b/>
            <sz val="9"/>
            <color indexed="81"/>
            <rFont val="Tahoma"/>
            <family val="2"/>
          </rPr>
          <t>PAOLA.RODRIGUEZ:</t>
        </r>
        <r>
          <rPr>
            <sz val="9"/>
            <color indexed="81"/>
            <rFont val="Tahoma"/>
            <family val="2"/>
          </rPr>
          <t xml:space="preserve">
Este valor corresponde al valor de septiembre, no corresponde al valor reportado en Componente de inversión. Para el mes de diciembre.</t>
        </r>
      </text>
    </comment>
    <comment ref="E55" authorId="2">
      <text>
        <r>
          <rPr>
            <b/>
            <sz val="9"/>
            <color indexed="81"/>
            <rFont val="Tahoma"/>
            <family val="2"/>
          </rPr>
          <t>PAOLA.RODRIGUEZ:</t>
        </r>
        <r>
          <rPr>
            <sz val="9"/>
            <color indexed="81"/>
            <rFont val="Tahoma"/>
            <family val="2"/>
          </rPr>
          <t xml:space="preserve">
Se aproxima a 2</t>
        </r>
      </text>
    </comment>
    <comment ref="M83" authorId="2">
      <text>
        <r>
          <rPr>
            <b/>
            <sz val="9"/>
            <color indexed="81"/>
            <rFont val="Tahoma"/>
            <family val="2"/>
          </rPr>
          <t>PAOLA.RODRIGUEZ:</t>
        </r>
        <r>
          <rPr>
            <sz val="9"/>
            <color indexed="81"/>
            <rFont val="Tahoma"/>
            <family val="2"/>
          </rPr>
          <t xml:space="preserve">
Quedó aproximado a 0,030 para coherencia con CI. </t>
        </r>
      </text>
    </comment>
  </commentList>
</comments>
</file>

<file path=xl/sharedStrings.xml><?xml version="1.0" encoding="utf-8"?>
<sst xmlns="http://schemas.openxmlformats.org/spreadsheetml/2006/main" count="873" uniqueCount="382">
  <si>
    <t>SECRETARÍA DISTRITAL DE AMBIENTE</t>
  </si>
  <si>
    <t>DEPENDENCIA:</t>
  </si>
  <si>
    <t>Programa Plan de Desarrollo</t>
  </si>
  <si>
    <t>CÓDIGO Y NOMBRE PROYECTO:</t>
  </si>
  <si>
    <t>Eje Plan de Desarrollo</t>
  </si>
  <si>
    <t>MAR</t>
  </si>
  <si>
    <t>JUN</t>
  </si>
  <si>
    <t>SEPT</t>
  </si>
  <si>
    <t>DIC</t>
  </si>
  <si>
    <t>MAGNITUD META</t>
  </si>
  <si>
    <t>PRESUPUESTO VIGENCIA</t>
  </si>
  <si>
    <t>MAGNITUD META DE RESERVAS</t>
  </si>
  <si>
    <t>RESERVA PRESUPUESTAL</t>
  </si>
  <si>
    <t>TOTAL MAGNITUD META</t>
  </si>
  <si>
    <t xml:space="preserve">TOTAL PRESUPUESTO </t>
  </si>
  <si>
    <t>TOTAL PROYECTO</t>
  </si>
  <si>
    <t>CÓDIGO Y NOMBRE DE PROYECTO:</t>
  </si>
  <si>
    <t>Ene</t>
  </si>
  <si>
    <t>Feb</t>
  </si>
  <si>
    <t>Mar</t>
  </si>
  <si>
    <t>Abr</t>
  </si>
  <si>
    <t>May</t>
  </si>
  <si>
    <t>Jun</t>
  </si>
  <si>
    <t>Jul</t>
  </si>
  <si>
    <t>Ago</t>
  </si>
  <si>
    <t>Sep</t>
  </si>
  <si>
    <t>Oct</t>
  </si>
  <si>
    <t>Nov</t>
  </si>
  <si>
    <t>Dic</t>
  </si>
  <si>
    <t>Total</t>
  </si>
  <si>
    <t>Programado</t>
  </si>
  <si>
    <t>Ejecutado</t>
  </si>
  <si>
    <t>TOTAL PONDERACIÓN</t>
  </si>
  <si>
    <t>EJECUTADO</t>
  </si>
  <si>
    <t>PROYECTO:</t>
  </si>
  <si>
    <t>PERIODO:</t>
  </si>
  <si>
    <t>ID Meta</t>
  </si>
  <si>
    <t>CONDICION POBLACIONAL</t>
  </si>
  <si>
    <t>GRUPOS ETNICOS</t>
  </si>
  <si>
    <t>CÓDIGO</t>
  </si>
  <si>
    <t>LOCALIZACION</t>
  </si>
  <si>
    <t>GRUPO ETAREO</t>
  </si>
  <si>
    <t>Magnitud Vigencia</t>
  </si>
  <si>
    <t>Niños y niñas de primera infancia</t>
  </si>
  <si>
    <t>Barrios Unidos</t>
  </si>
  <si>
    <t>Recursos Vigencia</t>
  </si>
  <si>
    <t>Teusaquillo</t>
  </si>
  <si>
    <t>Niños, niñas y adolescentes desescolarizados</t>
  </si>
  <si>
    <t>Magnitud Reservas</t>
  </si>
  <si>
    <t>Los Martires</t>
  </si>
  <si>
    <t>Niños, niñas y adolescentes en riesgo social vinculacion temprana al trabajo o acompañamiento</t>
  </si>
  <si>
    <t>Reservas Presupuestales</t>
  </si>
  <si>
    <t>Antonio Nariño</t>
  </si>
  <si>
    <t>Puente Aranda</t>
  </si>
  <si>
    <t>TOTALES - PROYECTO</t>
  </si>
  <si>
    <t>1, COD. META</t>
  </si>
  <si>
    <t>2, Meta Proyecto</t>
  </si>
  <si>
    <t>3, Nombre -Punto de inversión (Localidad, Especial, Distrital)</t>
  </si>
  <si>
    <t>4, Variable</t>
  </si>
  <si>
    <t>5, Programación-Actualización</t>
  </si>
  <si>
    <t>6, ACTUALIZACIÓN</t>
  </si>
  <si>
    <t>6,1 Actualización Marzo</t>
  </si>
  <si>
    <t>6,2 Actualización Junio</t>
  </si>
  <si>
    <t>6,3 Actualización Septiembre</t>
  </si>
  <si>
    <t>6,4 Actualización Diciembre</t>
  </si>
  <si>
    <t>7, SEGUIMIENTO META</t>
  </si>
  <si>
    <t>7,1 Seguimiento Marzo</t>
  </si>
  <si>
    <t>7,2 Seguimiento Junio</t>
  </si>
  <si>
    <t>7,3 Seguimiento Septiembre</t>
  </si>
  <si>
    <t>7,4 Seguimiento Diciembre</t>
  </si>
  <si>
    <t>8, LOCALIZACIÓN GEOGRÁFICA</t>
  </si>
  <si>
    <t>8,1 LOCALIDADES</t>
  </si>
  <si>
    <t>8,2 UPZ</t>
  </si>
  <si>
    <t>8,3 BARRIO</t>
  </si>
  <si>
    <t>8,4 PUNTO, LÍNEA O POLÍGONO</t>
  </si>
  <si>
    <t>8,5 ÁREA DE INFLUENCIA</t>
  </si>
  <si>
    <t>9,  POBLACIÓN</t>
  </si>
  <si>
    <t>9,1 NUMERO DE HOMBRES</t>
  </si>
  <si>
    <t>9,2 NUMERO DE MUJERES</t>
  </si>
  <si>
    <t>9,3 GRUPO ETARIO</t>
  </si>
  <si>
    <t>9,4 CONDICION POBLACIONAL</t>
  </si>
  <si>
    <t>9,5 GRUPOS ETNICOS</t>
  </si>
  <si>
    <t>9,6 TOTAL POBLACIÓN
PERSONAS/CANTIDAD</t>
  </si>
  <si>
    <t>1, LÍNEA DE ACCIÓN</t>
  </si>
  <si>
    <t>2, META DE PROYECTO</t>
  </si>
  <si>
    <t>3, ACTIVIDAD</t>
  </si>
  <si>
    <t>4, SE EJECUTA CON RECURSOS DE:</t>
  </si>
  <si>
    <t>4,1 VIGENCIA</t>
  </si>
  <si>
    <t>4,2 RESERVA</t>
  </si>
  <si>
    <t>VARIABLES</t>
  </si>
  <si>
    <t xml:space="preserve">6,PONDERACIÓN VERTICAL </t>
  </si>
  <si>
    <t>6,1 META</t>
  </si>
  <si>
    <t>6,2 ACTIVIDAD</t>
  </si>
  <si>
    <t>2,  META DE PROYECTO</t>
  </si>
  <si>
    <t>2,1 COD.</t>
  </si>
  <si>
    <t>2,2 META</t>
  </si>
  <si>
    <t>2,3 TIPOLOGÍA</t>
  </si>
  <si>
    <t>3, COD. META PDD A QUE SE ASOCIA META PROY</t>
  </si>
  <si>
    <t>4, COD. META PROYECTO PRIORITARIO</t>
  </si>
  <si>
    <t>5, VARIABLE REQUERIDA</t>
  </si>
  <si>
    <t>6, MAGNITUD PD</t>
  </si>
  <si>
    <t>7, PROGRAMACIÓN - ACTUALIZACIÓN</t>
  </si>
  <si>
    <t>8, EJECUCIÓN</t>
  </si>
  <si>
    <t>8,1 SEGUIMIENTO VIGENCIA ACTUAL</t>
  </si>
  <si>
    <t>9, % CUMPLIMIENTO ACUMULADO (Vigencia)</t>
  </si>
  <si>
    <t>10 ,% DE AVANCE CUATRIENIO</t>
  </si>
  <si>
    <t>11, DESCRIPCIÓN DE LOS AVANCES Y LOGROS ALCANZADOS</t>
  </si>
  <si>
    <t xml:space="preserve">12, RETRASOS 
</t>
  </si>
  <si>
    <t xml:space="preserve">13, SOLUCIONES PLANTEADAS </t>
  </si>
  <si>
    <t>14, BENEFICIOS</t>
  </si>
  <si>
    <t>15, FUENTE DE EVIDENCIAS</t>
  </si>
  <si>
    <t xml:space="preserve">1, PROYECTO PRIORITARIO </t>
  </si>
  <si>
    <t>1,1 COD.</t>
  </si>
  <si>
    <t xml:space="preserve">1,2 PROYECTO PRIORITARIO  </t>
  </si>
  <si>
    <t xml:space="preserve"> 2, META PLAN DE DESARROLLO</t>
  </si>
  <si>
    <t>2,2  META PLAN DE DESARROLLO</t>
  </si>
  <si>
    <t>3, INDICADOR ASOCIADO A LA META PLAN DE DESARROLLO</t>
  </si>
  <si>
    <t>3,1 COD.</t>
  </si>
  <si>
    <t>3,2 INDICADOR</t>
  </si>
  <si>
    <t>3,3 UNIDAD DE MEDIDA</t>
  </si>
  <si>
    <t>3,4 TIPOLOGÍA</t>
  </si>
  <si>
    <t>3,5 MAGNITUD PD</t>
  </si>
  <si>
    <t>3,6 PROGRAMACIÓN - ACTUALIZACIÓN</t>
  </si>
  <si>
    <t>3,7 SEGUIMIENTO VIGENCIA ACTUAL</t>
  </si>
  <si>
    <t>4, % CUMPLIMIENTO ACUMULADO
(Vigencia)</t>
  </si>
  <si>
    <t>5, % DE AVANCE CUATRIENIO</t>
  </si>
  <si>
    <t>6, DESCRIPCIÓN DE LOS AVANCES Y LOGROS ALCANZADOS</t>
  </si>
  <si>
    <t>7, RETRASOS</t>
  </si>
  <si>
    <t>8, SOLUCIONES PLANTEADAS</t>
  </si>
  <si>
    <t>9, BENEFICIOS</t>
  </si>
  <si>
    <t>10, FUENTE DE EVIDENCIAS</t>
  </si>
  <si>
    <t>FORMATO ACTUALIZACIÓN Y SEGUIMIENTO A LAS ACTIVIDADES</t>
  </si>
  <si>
    <t>FORMATO DE  ACTUALIZACIÓN Y SEGUIMIENTO A LA TERRITORIALIZACIÓN DE LA INVERSIÓN</t>
  </si>
  <si>
    <t>FORMATO DE ACTUALIZACIÓN Y SEGUIMIENTO AL COMPONENTE DE INVERSIÓN</t>
  </si>
  <si>
    <t xml:space="preserve">FORMATO DE ACTUALIZACIÓN Y SEGUIMIENTO AL COMPONENTE DE GESTIÓN 
</t>
  </si>
  <si>
    <t>126PG01-PR02-F-A5-V9.0</t>
  </si>
  <si>
    <t xml:space="preserve"> Centro de Información y Modelamiento Ambiental</t>
  </si>
  <si>
    <t>Avance en el diseño y construcción del Centro de Información y Modelamiento Ambiental de Bogotá D.C.</t>
  </si>
  <si>
    <t>%</t>
  </si>
  <si>
    <t>Generar información y conocimiento sobre el estado de los recursos Hídrico, Aire (Ruido y calidad a los ciudadanos del DC</t>
  </si>
  <si>
    <t>Línea de acción (1.1): Red de Monitoreo de Calidad del Aire de Bogotá D.C. (RMCAB)</t>
  </si>
  <si>
    <t>Línea de acción (1.2): Red de Ruido</t>
  </si>
  <si>
    <t>Línea de acción (1.3): Sistema de Alertas Ambientales de Bogotá en su componente aire, SATAB-aire</t>
  </si>
  <si>
    <t>Línea de acción (3) Generación de Información multipropósito</t>
  </si>
  <si>
    <t>Realizar 51 informes de calidad del aire, resultado de la operación de la red.</t>
  </si>
  <si>
    <t>Implementar 100% del Sistema de Alertas tempranas Ambientales de Bogotá</t>
  </si>
  <si>
    <t>Elaborar un Plan Estratégico ambiental para la ciudad, con horizonte al año 2040</t>
  </si>
  <si>
    <t>Entregar Informes de Calidad de Aire</t>
  </si>
  <si>
    <t>Desarrollar e implementar una Red Distrital de Monitoreo de black carbon para fortalecer el Sistema de Alertas Tempranas Ambientales de Bogotá.</t>
  </si>
  <si>
    <t>Implementar 100% de la red de ruido</t>
  </si>
  <si>
    <t xml:space="preserve"> </t>
  </si>
  <si>
    <t>Desarrollar, implementar y consolidar en un 100% el Sistema de Alertas Tempranas Ambientales de Bogotá basado en contaminantes criterio.</t>
  </si>
  <si>
    <t xml:space="preserve">Realizar el seguimiento a los proyectos establecidos en el PDDAB. </t>
  </si>
  <si>
    <t>5, PONDERACIÓN HORIZONTAL AÑO: 2016</t>
  </si>
  <si>
    <t>Línea de acción (1.1): Red de Monitoreo de Calidad del Aire de Bogotá D.C. (RMCAB</t>
  </si>
  <si>
    <t>Evaluar y Ajustar el Plan Decenal de Descontaminación del Aire de Bogotá.</t>
  </si>
  <si>
    <t>Realizar mantenimientos preventivos y correctivos en los equipos de RMCAB.</t>
  </si>
  <si>
    <t xml:space="preserve">
Modelamiento de escenarios de calidad del aire y reporte y validación de datos </t>
  </si>
  <si>
    <t>Implementar 100% del componente aire del Sistema de Alertas Tempranas Ambientales de Bogotá</t>
  </si>
  <si>
    <t>Actividades precontractuales y/o previas para la Adquisición del software de recopilación de información de las estaciones de monitoreo de ruido</t>
  </si>
  <si>
    <t>Desarrollo de actividades previas para la adquisición de estaciones de prueba en áreas críticas de intervención.</t>
  </si>
  <si>
    <t>Nombre de la estación</t>
  </si>
  <si>
    <t>Localidad</t>
  </si>
  <si>
    <t>UPZ</t>
  </si>
  <si>
    <t>Dirección</t>
  </si>
  <si>
    <t xml:space="preserve">Carvajal  </t>
  </si>
  <si>
    <t>Kennedy</t>
  </si>
  <si>
    <t>45 Carvajal</t>
  </si>
  <si>
    <t>Autopista Sur # 63-40</t>
  </si>
  <si>
    <t xml:space="preserve">Guaymaral </t>
  </si>
  <si>
    <t>Suba</t>
  </si>
  <si>
    <t>3 Guaymaral</t>
  </si>
  <si>
    <t>Autopista Norte # 205-59</t>
  </si>
  <si>
    <t>47 Kennedy Central</t>
  </si>
  <si>
    <t>Carrera 80 # 40-55 sur</t>
  </si>
  <si>
    <t xml:space="preserve">Parque Simon Bolivar </t>
  </si>
  <si>
    <t xml:space="preserve">Barrios
Unidos </t>
  </si>
  <si>
    <t>22 doce de octubre</t>
  </si>
  <si>
    <t>Calle 63 # 59A-06</t>
  </si>
  <si>
    <t>Puente
Aranda</t>
  </si>
  <si>
    <t>111 Puente Aranda</t>
  </si>
  <si>
    <t>Calle 10 # 65-28</t>
  </si>
  <si>
    <t xml:space="preserve">Las Ferias </t>
  </si>
  <si>
    <t xml:space="preserve">Engativá </t>
  </si>
  <si>
    <t>26 Las Ferias</t>
  </si>
  <si>
    <t>Avenida Calle 80 # 69Q-50</t>
  </si>
  <si>
    <t xml:space="preserve">Suba </t>
  </si>
  <si>
    <t>27 suba</t>
  </si>
  <si>
    <t>Carrera 111 # 159A-61</t>
  </si>
  <si>
    <t>San Cristóbal</t>
  </si>
  <si>
    <t>San
Cristóbal</t>
  </si>
  <si>
    <t>32 San Blas</t>
  </si>
  <si>
    <t>Carrera 2 Este # 12-78 sur</t>
  </si>
  <si>
    <t>Tunal</t>
  </si>
  <si>
    <t>Tunjuelito</t>
  </si>
  <si>
    <t>42 Venecia</t>
  </si>
  <si>
    <t>Carrera 24 # 49-86 sur</t>
  </si>
  <si>
    <t xml:space="preserve">Usaquén </t>
  </si>
  <si>
    <t>14 usaquén</t>
  </si>
  <si>
    <t>Carrera 7B Bis # 132-11</t>
  </si>
  <si>
    <t xml:space="preserve">Fontibón </t>
  </si>
  <si>
    <t>Fontibón</t>
  </si>
  <si>
    <t>75 Fontibón</t>
  </si>
  <si>
    <t>Carrera 96G # 17B-49</t>
  </si>
  <si>
    <t>Bolivia</t>
  </si>
  <si>
    <t>72 Bolivia</t>
  </si>
  <si>
    <t>Avenida Calle 80 # 121-98</t>
  </si>
  <si>
    <t>Sagrado Corazón</t>
  </si>
  <si>
    <t>Santa Fe</t>
  </si>
  <si>
    <t>91 Sagrado Corazón</t>
  </si>
  <si>
    <t>Calle 37 # 8-40</t>
  </si>
  <si>
    <t>KENNEDY</t>
  </si>
  <si>
    <t>PUENTE ARANDA</t>
  </si>
  <si>
    <t>SUBA</t>
  </si>
  <si>
    <t>SAN CRISTOBAL</t>
  </si>
  <si>
    <t>USAQUÉN</t>
  </si>
  <si>
    <t>FONTIBÓN</t>
  </si>
  <si>
    <t xml:space="preserve">TOTAL </t>
  </si>
  <si>
    <t>DISTRITO</t>
  </si>
  <si>
    <t xml:space="preserve">ENTIDAD </t>
  </si>
  <si>
    <t>ESPECIAL</t>
  </si>
  <si>
    <t xml:space="preserve">FONTIBON </t>
  </si>
  <si>
    <t>RESTO</t>
  </si>
  <si>
    <t>32 SAN BLAS</t>
  </si>
  <si>
    <t>27 SUBA</t>
  </si>
  <si>
    <t>SANTA FE</t>
  </si>
  <si>
    <t xml:space="preserve">SANTA FE </t>
  </si>
  <si>
    <t>91 SAGRADO CORAZÓN</t>
  </si>
  <si>
    <t>75 FONTIBÓN</t>
  </si>
  <si>
    <t>calidad</t>
  </si>
  <si>
    <t>Total (ha)</t>
  </si>
  <si>
    <t>Urbano (ha)</t>
  </si>
  <si>
    <t>Usaquen</t>
  </si>
  <si>
    <t>Chapinero</t>
  </si>
  <si>
    <t>Usme</t>
  </si>
  <si>
    <t>Bosa</t>
  </si>
  <si>
    <t>Engativá</t>
  </si>
  <si>
    <t>Los Mártires</t>
  </si>
  <si>
    <t>La Candelaria</t>
  </si>
  <si>
    <t>Rafael Uribe Uribe</t>
  </si>
  <si>
    <t>Ciudad Bolivar</t>
  </si>
  <si>
    <t>Sumapaz</t>
  </si>
  <si>
    <t>TOTAL BOGOTÁ</t>
  </si>
  <si>
    <t>N.A</t>
  </si>
  <si>
    <t>CHAPINERO</t>
  </si>
  <si>
    <t>SAN CRISTÓBAL</t>
  </si>
  <si>
    <t>USME</t>
  </si>
  <si>
    <t>TUNJUELITO</t>
  </si>
  <si>
    <t>BOSA</t>
  </si>
  <si>
    <t>ENGATIVÁ</t>
  </si>
  <si>
    <t>BARRIOS UNIDOS</t>
  </si>
  <si>
    <t>TEUSAQUILLO</t>
  </si>
  <si>
    <t>LOS MÁRTIRES</t>
  </si>
  <si>
    <t>ANTONIO NARIÑO</t>
  </si>
  <si>
    <t>LA CANDELARIA</t>
  </si>
  <si>
    <t>RAFAEL URIBE URIBE</t>
  </si>
  <si>
    <t>CIUDAD BOLÍVAR</t>
  </si>
  <si>
    <t>SUMAPAZ</t>
  </si>
  <si>
    <t>TODAS</t>
  </si>
  <si>
    <t>1,1</t>
  </si>
  <si>
    <t>ACUMULATIVA</t>
  </si>
  <si>
    <t>SUMA</t>
  </si>
  <si>
    <t>Línea de acción (1.4): Red de Calidad Hídrica de Bogotá RCHB, la Red de monitoreo aguas subterráneas y la captura de la información secundaria compilada mediante el reporte de terceros interesados o usuarios del recurso Hídrico.</t>
  </si>
  <si>
    <t>Línea de acción (1.5): Red de Monitoreo de Aguas Subterráneas RMAS (R+).</t>
  </si>
  <si>
    <t>Línea de acción (2) Centro de Información y Modelamiento Ambiental.</t>
  </si>
  <si>
    <t>2,1</t>
  </si>
  <si>
    <t xml:space="preserve">La cuenca hidrica del Rio Bogotá en proceso
de descontaminacion a traves de acciones
de corto y mediano plazo. </t>
  </si>
  <si>
    <t>No. De Accioes realizadas para dar cumplimiento a las ordenes de la sentencia Río Bogotá vinculadas al proyecto</t>
  </si>
  <si>
    <t>No. ACCIONES</t>
  </si>
  <si>
    <t>CONSTANTE</t>
  </si>
  <si>
    <t>Entrega de Informe de estado de Calidad de los Ríos Urbanos - Indicador WQI 2015 - 2016</t>
  </si>
  <si>
    <t>Diseño y formulación del Plan de Monitoreo de la Red de Calidad Hídrica de Bogotá S2 - 2016</t>
  </si>
  <si>
    <t>Contratación de la ejecución del Monitoreo de la Calidad del Recurso Hídrico S2-2016</t>
  </si>
  <si>
    <t>Informe de Modelación de Escenarios de Saneamiento de los Rios de Bogotá 2016.</t>
  </si>
  <si>
    <t>Ejecución de del Monitoreo de la Calidad del Recurso Hídrico S2-2016</t>
  </si>
  <si>
    <t xml:space="preserve"> Evaluación, definición y diseño la Red de Aguas Subterráneas de Bogotá, en la cual se establezcan las necesidades para determinar las condiciones en cuanto a tecnología, localización y cobertura</t>
  </si>
  <si>
    <t>Diseño y formulación del Plan de Monitoreo de factores presión al recurso hídrico de Bogotá</t>
  </si>
  <si>
    <t>Contratación de la ejecución del Monitoreo  ambiental  de factores presión al recurso hídrico de Bogotá</t>
  </si>
  <si>
    <t>Ejecución de del Monitoreo de lade factores presión al recurso hídrico de Bogotá S2-2016</t>
  </si>
  <si>
    <t>Conceptualizar las diferentes componentes del Centro de Información y Modelamiento Ambiental</t>
  </si>
  <si>
    <t>Definir la ruta de implementación del Centro de Información y Modelamiento Ambiental</t>
  </si>
  <si>
    <t xml:space="preserve"> 978 - Centro de Información y Modelamiento Ambiental</t>
  </si>
  <si>
    <t>DIRECCIÓN DE CONTROL AMBIENTAL</t>
  </si>
  <si>
    <t>POLIGONOS</t>
  </si>
  <si>
    <t>NA</t>
  </si>
  <si>
    <t>N.A.</t>
  </si>
  <si>
    <t>TODOS</t>
  </si>
  <si>
    <t xml:space="preserve">COMUNIDAD EN GENERAL </t>
  </si>
  <si>
    <t>7,674,366</t>
  </si>
  <si>
    <t>Sistemas de información para una política pública eficiente</t>
  </si>
  <si>
    <t>Un centro de información y modelamiento ambiental diseñado y construido</t>
  </si>
  <si>
    <t>Centro de información ambiental</t>
  </si>
  <si>
    <t>Diseñar y construir un centro de información y modelamiento ambiental de Bogotá D.C (Producto)</t>
  </si>
  <si>
    <t>Creciente</t>
  </si>
  <si>
    <t>07-Eje transversal Gobierno legítimo, fortalecimiento local y eficiencia</t>
  </si>
  <si>
    <t>44 - Gobierno y ciudadanía digital</t>
  </si>
  <si>
    <t>CRECIENTE</t>
  </si>
  <si>
    <t>Implementar 100 % la red de calidad de ruido</t>
  </si>
  <si>
    <t>Implementar 100 % del componente aire del Sistema de Alertas Tempranas Ambientales de Bogotá.</t>
  </si>
  <si>
    <t>Generar 4 informes anualizados de la calidad hídrica superficial.</t>
  </si>
  <si>
    <t>Implementar 100 % la red de aguas subterráneas.</t>
  </si>
  <si>
    <t>Establecer 1 centro de información y modelamiento.</t>
  </si>
  <si>
    <t>Elaborar 1 plan estratégico ambiental para la ciudad, al año 2040.</t>
  </si>
  <si>
    <t>Generar 4 informes anualizados sobre los factores de presión sobre los recursos.</t>
  </si>
  <si>
    <t>II SEMESTRE 2016</t>
  </si>
  <si>
    <t>Se realizaron 6 informes mensuales de calidad del aire de un total de 6 porgramdos. Los informes evidencian el comportamiento metereológico, atmosférico y de particulas PM10 y PM2.5  de la ciudad., la información se presenta en promedios mensuales.
La plataforma de operación del modelo WRF-CMAQ y su interfaz para el cálculo de emisiones se encuentra disponible para el pronóstico 24 horas y la simulaciones de diagnóstico que se requieran, debido a los avances en consolidacion de scripts, depuracion de errores de ejecución e implementación de mejoras en el preprocesamiento, procesamiento y posprocesamiento</t>
  </si>
  <si>
    <t xml:space="preserve">Dar a conocer a la ciudadania el comportamiento y mediciòn de las condiciones climáticas y atmosféricas de la ciudad, asi como establecer puntos críticos de contaminación. </t>
  </si>
  <si>
    <t>Servidor de la SDA Carpeta SCAAV Soportes de avance en las metas 2016, Observatorio Ambiental de Bogotá.</t>
  </si>
  <si>
    <t xml:space="preserve">Se establecieron los requerimientos técnologicos para la red de monitoreo de ruido lo que se plasma dentro de las actividades previas para la adquisición de estaciones de prueba de áreas críticas de intervención, así mismo se estructuraron lo términos de referencia para realizar el contrato que permitirá el mejoramiento de las estaciones de la Red de Ruido a desarrollar en la vigencia de 2017.
</t>
  </si>
  <si>
    <t>El proceso contractual fue declarado decierto debido a que los oferentes no subsanaron las observaciones presentadas durante la etapa de evaluación</t>
  </si>
  <si>
    <t>Dar inicio a la adquisisción de los equipos necesarios para iniciar la implementacipon de la red en 2017</t>
  </si>
  <si>
    <t>Generar las condiciones técnicas, ubicación y cobertura de la red de ruido úrbana de la ciudad</t>
  </si>
  <si>
    <t xml:space="preserve">Servidor de la SDA Carpeta SCAAV Soportes de avance en las metas 2016, Observatorio Ambiental de Bogotá. </t>
  </si>
  <si>
    <t xml:space="preserve">La SDA avanzó en la adjudicación a la empresa NEXURA CORPORATION LTDA del proceso de concurso de méritos 057 de 2016 para diseñar y desarrollar una aplicación móvil de espacialización, comunicación y uso del índice bogotano de calidad de aire, IBOCA  
Por parte de la SDA  se realizaron los  protocolos distritales de actuación ante alertas y de respuesta ante emergencias por contaminación atmosférica de Bogotá considerando los últimos ajustes realizados por el IDIGER . Para ello se realizó una reunión del 22 de diciembre de 2016 entre Adriana Iza, directora de estudios sectoriales y  los profesionales del SATAB. 
Así mismo la SDA formuló la propuesta de la zonificación de los Protocolos distritales de actuación ante alertas y de respuesta ante emergencias por contaminación atmosférica de Bogotá. 
Con lo anterior se justifico ante el concejo la necesidad tecnologica y cobertura necesaria para implementar la Red en 2017.
</t>
  </si>
  <si>
    <t>Viabilidad por parte de IDIGER para la adopcion de los protocolos de alerta y emergencia pior contaminación atmosférica</t>
  </si>
  <si>
    <t>Se proyecto memorando por parte del Secreatario Distrital de Ambiente como presidente de la Comisión Intersectorial de Gestion del Riesgo y Cambio Climatico  al Director del IDIGER como secretario tecnico de mencionada Comision Solicitando apoyo y gestion para la oficializacion de los protocolos.</t>
  </si>
  <si>
    <t>Dar a conocer a la ciudad de manera másiva los estados de alerta por contaminación atmosférica y establecer el mecanismo, protocolos y reacción ante eventuales episodios por parte de las entidades que hacen parte del sistema.</t>
  </si>
  <si>
    <t>c, Observatorio Ambiental de Bogotá.</t>
  </si>
  <si>
    <t xml:space="preserve">
Se diseño y formuló el Plan de Monitoreo de la REd de calidad Hidrica  mediante los estudios previos y firma del Convenio Interadministrativo SDA – CAR. ASe realiza al cierre de la vigencia 2016, mediante el Convenio Interadministrativo SDA-CAR No. 1582 (20161251) del 28/12/2016 y en el Contrato de Prestación de Servicios 20161257 del 29/12/2016. </t>
  </si>
  <si>
    <t>Se esperaba contar con Acta de inicio, programación detallada del contrato y ejecución del primer mes del contrato</t>
  </si>
  <si>
    <t>Reajuste en la programación para el desarrollo del monitoreo</t>
  </si>
  <si>
    <t>La operación de la red (a través del contrato) permitirá tener información para el conocimiento del recurso hídrico y la verificación de la efectividad de las acciones de mejoramiento de la calidad del  recurso hídirico superficial</t>
  </si>
  <si>
    <t>Estudios previos y documentos del proceso SECOP: SDA SAM 059 DE 2016</t>
  </si>
  <si>
    <t>Se identificaron los puntos del recurso hídrico subterráneo (pozos) que serán declarados dentro de la red de monitoreo como puntos de la red.  Identificación oficializada mediante Informe Técnico  00852, 18 de julio del 2016. Rad. 2016IE122655, estableció cobertura y localización de los puntos iniciales que haran parte de la red de monitoreo para generar conocieminto sobre el estabo del recurso hídrico subterraneo.
Se instalaron los equipos de monitoreo en el primer pozo que conformará la red, cumpliendo con las condiciones técnicas, jurídicas y administrativas. Rad. 2016IE218178. 
Adicionalmente se firmo contrao No. 20161264 con la PONTIFICIA UNIVERSIDAD JAVERIANA para AUNAR ESFUERZOS TÉCNICOS, FINANCIEROS Y ADMINISTRATIVOS PARA DESARROLLAR EL MODELO HIDROGEOLÓGICO CONCEPTUAL DEL ACUÍFERO SUBSUPERFICIAL O SOMERO EN EL PERÍMETRO URBANO DEL DISTRITO CAPITAL</t>
  </si>
  <si>
    <t>N. A.</t>
  </si>
  <si>
    <t>Se localizo el primer DRIVER como piloto de la captura continua de información de los niveles del recurso hídrico subterraneo.</t>
  </si>
  <si>
    <t>Informe Técnico  00852, 18 de julio del 2016. Rad. 2016IE122655. Radicado 2016IE218178 informando de pólizas que cubren el equipo instalado y visita técnica de instalación del equipo</t>
  </si>
  <si>
    <t xml:space="preserve">Para el primer año que correspondia a un avance del 0,10,  se entrega un documento en el que se conceptualice el Centro de Información y Modelamiento Ambiental en sus diferentes componentes (fisico, tecnologico y metodologico).
Con los diseños del área física del Centro se adelanta proceso contracual SDA-SAM-071-2016 con el cual se contrata la modernizacipon de un área en la sede administrativa de la SDA para alojar el centro de información y modelamiento ambiental </t>
  </si>
  <si>
    <t>Se establece la ruta para construcción e implementación del Centro en sus diferentes componentes</t>
  </si>
  <si>
    <t>Documento de conceptualización y notas técnicas soporte.</t>
  </si>
  <si>
    <t>La ventana temporal al 2040, corresponde a un intervalo de 25 años, que permite la proyección de la ciudad en interacción con el medio ambiente y en el corto plazo el cumplimiento de las metas establecidas en el plan de desarrollo “Bogotá Mejor para Todos”, las actividades responden a la necesidad de ajustar estrategias en el marco regulatorio, metodologías de evaluación y valores de referencia que permitan el desarrollo de una ciudad sostenible y la reducción de la huella ambiental de la Ciudad.  Por lo anterior se requiere la revisión de los planes y normatividad desarrollada por la Secretaría Distrital de Ambiente en los que se incluyen entre otros, Plan Decenal de Descontaminación del Aire de Bogotá, los Planes Locales de Arbolado Urbano, Plan de Desmantelamiento de Infraestructura la revisión de la normatividad asociada al recurso hídrico y suelos contaminados. 
Para la Vigencia 2016 se elaboró el Proyecto Decreto para la modificación del Decreto Distrital 098/2011 y actualización  del PDDAB,  se consolidó versión final del Documento de Exposición de motivos para la modificación del Decreto 098/2011, se consolidó la  versión final del Documento Técnico Soporte -DTS para la actualización del PDDAB, se realizó jornada de trabajo con la Subdirección de Planes y Políticas Ambientales-SPPA para el acompañamiento y revisión de los documentos técnicos proyectados dando alcance al proceso de actualización y ajuste del PDDAB.</t>
  </si>
  <si>
    <t xml:space="preserve">Basado en  los lineamientos estratégicos de la Entidad y Dirección Legal  se determinó realizar la formulación del Plan por etapas, por lo cual, la elaboración de la  Metodología para la priorización y evaluación de proyectos está contemplada para la Etapa II; adicionalmente, considerando que se extendió el proceso de consolidación del documento técnico de soporte, a raíz de la inclusión de las observaciones expuestas por la SPPA en reuniones de trabajo, motivo por el cual aún falta finalizar  la verificación del proyecto Decreto  por parte de la Dirección Legal Ambiental-DLA. </t>
  </si>
  <si>
    <t>Finalizar el DTS del Plan Decenal de Desconatminación durante el mes de ENERO de 2017</t>
  </si>
  <si>
    <t>La reformulación del Plan Decenal de Descontaminaciòn del Aire para Bogotà, orienta las estrategias para que la ciudad implemente la polìtica de calidad del aire conjuntamente con los sectores de mayor aporte en la contaminaciòn de la ciudad</t>
  </si>
  <si>
    <t>Servidor de la SDA Carpeta SCAAV Soportes de avance en las metas 2016.</t>
  </si>
  <si>
    <t xml:space="preserve">Se diseño y formuló el Plan de Monitoreo de factores presión al recurso hídrico mediante los estudios previos del Convenio Interadministrativo SDA – CAR. ASe realiza al cierre de la vigencia 2016, mediante el Convenio Interadministrativo SDA-CAR No. 1582 (20161251) del 28/12/2016 y en el Contrato de Prestación de Servicios 20161257 del 29/12/2016. </t>
  </si>
  <si>
    <t>Debido a la fecha de firma de los contratos de monitoreo no se desarrollo el monitoreo en el segundo semestre 2016</t>
  </si>
  <si>
    <t>Intensificar el monitoreo en el año 2017</t>
  </si>
  <si>
    <t>Información de la caracterización de los vertimientos generados por los diferentes sectores productivos.</t>
  </si>
  <si>
    <t xml:space="preserve">Convenio Interadministrativo SDA-CAR No. 1582 (20161251) del 28/12/2016 y en el Contrato de Prestación de Servicios 20161257 del 29/12/2016. </t>
  </si>
  <si>
    <t xml:space="preserve">Para el primer año que correspondia a un avance del 10% se entrega un documento en el que se conceptualice el Centro de Información y Modelamiento Ambiental en sus diferentes componentes (fisico, tecnologico y metodologico).
</t>
  </si>
  <si>
    <t>Se establece la ruta para construcción e implementación del Centro en sus diferentes componentes, lo que permitira acceder a información con mayor valor</t>
  </si>
  <si>
    <t>Con los diseños del área física del Centro se adelanta proceso contracual SDA-SAM-071-2016 con el cual se contrata la modernizacipon de un área en la sede administrativa de la SDA para alojar el centro de información y modelamiento ambiental 
.</t>
  </si>
  <si>
    <t xml:space="preserve">Para la orden numero 4,59 se informa la formulacion del documento metodologico en la mesa técnica interinstitucional (DANE, CAR, SDA), para el desarrollo del censo. - Asistencia a reuniones de mesa técnica con el DANE, CAR y Ministerio de Ambiente y Desarrollo Sostenible – MADS para dicutir lineamientos en el cumplimiento de la orden 4,59. Se solicito Ministerio de Ambiente y Desarrollo Sostenible  mediante oficio SDA No. 2016EE186230 del 24/10/2016, pronunciamiento técnico jurídico para definir el alcance que debe tener la Orden 4.59. y así articular el trabajo institucional.  </t>
  </si>
  <si>
    <t>Mayor conocimiento del No. de Usuarios del recurso Hidrico (CENSO) y de la calidad de sus vertimientos (MUESTREO)</t>
  </si>
  <si>
    <t>Esto se realiza por medio del convenio N° (1582 20161251) del 28/12/2016 y el contrato N° 20161257 de 2016 celebrado entre la SDA Y  ANALQUIM LTDA</t>
  </si>
  <si>
    <t xml:space="preserve">1). Se actualizó la estadística del Piloto de Taxis Eléctricos: rodamiento = 7.008.609 kilómetros, consumo de electricidad= 2.199.080 kilovatios hora, Emisiones Evitadas de CO2 = 1.752 toneladas (Anexo 12.2.1.01), 1.1). Se realizó la revisión, complemento y observaciones a los Documentos borrador: Exposición de Motivos y Proyecto de Articulado, en lo referente a temas Ambientales específicamente Calidad del Aire, conforme a las observaciones de la Alcaldía Mayor, los cuales tienen por objeto realizar la modificación del Decreto 600 de 2015 en el cual se busca promover la migración tecnológica de la flota de taxis de Bogotá. (Anexo 12.2.1.02 y Anexo 12.2.1.03 ),  2). Se proyectó concepto técnico de la revisión de requisitos técnicos verificables en el marco del BDPF, para la empresa Representaciones Diesel y Turbos Ltda de la tecnología PURItech  DPF-1/2 modelo 1212. (Anexo 12.2.2.01), 2.1) Se actualizó el borrador del procedimiento 126PM04-PR121 (Medición de exposición personal a nano-partículas) (Anexo 12.2.2.02, Anexo 12.2.2.03, Anexo 12.2.2.04, Anexo 12.2.2.05). 3). Se realizaron los comentarios y sugerencias al proyecto de acuerdo "Por medio del cual se adoptan medidas para fortalecer las prácticas de Ecoconducción en el Distrito Capital" (Anexo 12.2.3.01) y se realizaron los aportes técnicos para la formulación de la Política Pública de Ecoconducción para Bogotá desarrollada conjuntamente con la Secretaría de Movilidad (Anexo 12.2.3.02). 4). Se desarrolló reunión con representantes de la UCPPL con el objeto de presentar la propuesta, por parte de la SDA, para la vinculación de las empresas al Programa Integral de Autorregulación Ambiental (PIAA), y cuantificar los beneficios ambientales para el sector del transporte de carga (Anexo 12.2.4.01 y Anexo 12.2.4.02)  5). Se realizaron comentarios al proyecto de Decreto Nacional (desarrollado por Min Transporte) que reglamenta el registro y circulación de automotores tipo ciclomotores, moped, motocicletas de baja potencia, entre otros, del servicio particular (Anexo 12.2.5.01),  y se elaboró un documento técnico de evaluación de las estrategias formuladas en la actualización del PDDAB, para la intervención del sector motos en la ciudad, partiendo del diagnóstico de la situación actual del mismo (Anexo 12.2.5.02). 6). Se consolidó el documento resumen de inventario de emisiones 2014 que contiene el aporte de fuentes fijas, fuentes móviles, fuentes de área y fuentes de material particulado, resuspendido (Anexo 12.2.6.01) 6.1) y el inventario de emisiones del SITP a corte del año 2016 (Anexo 12.2.6.02), 6.2) Se realizó la consolidación de la tabla de resumen general de emisiones por combustión, correspondiente a la línea base (año 2008), diferenciando los sectores que tienen proyecto de descontaminación dentro de la formulación del PDDAB 2011, con el objeto de incluir el análisis respectivo en las fichas de evaluación de las medidas PDDAB 2011, esto a partir del ajuste del inventario de emisiones por fuentes industriales del correspondiente año. (Anexo 12.2.6.03) 7). Se elaboró presentación acerca de los resultados del proyecto de seguimiento y control por OBD como insumo complementario para el  informe de gestión 2016 correspondiente al convenio interadministrativo 1849 de 2013 entre la SDA, SDM y Transmilenio, así mismo se apoyó en la formulación del plan de acción y la propuesta técnica para el año 2017(Anexo 12.2.7.01, 12.2.7.02, 12.2.7.03 ), 7.1) Se adelantó trámites para el proceso de liquidación ante la subdirección de contractual de la SDA Convenio AMVA N°008 de 2012 con objeto contractual “Transferencia de información y conocimiento sobre el recurso aire con el fin de contribuir a la implementación del plan de descontaminación del aire para el Valle de Aburrá y el Plan de Descontaminación del Aire para Bogotá” (Anexo 12.2.7.04 y Anexo 12.2.7.05 )
</t>
  </si>
  <si>
    <t>x</t>
  </si>
  <si>
    <t>-%</t>
  </si>
  <si>
    <t>Se elaboró el Proyecto Decreto para la modificación del Decreto Distrital 098/2011 y actualización  del PDDAB,  se consolidó versión final del Documento de Exposición de motivos para la modificación del Decreto 098/2011, se consolidó la  versión final del Documento Técnico Soporte -DTS para la actualización del PDDAB, se realizó jornada de trabajo con la Subdirección de Planes y Políticas Ambientales-SPPA para el acompañamiento y revisión de los documentos técnicos proyectados dando alcance al proceso de actualización y ajuste del PDDAB.</t>
  </si>
  <si>
    <t>Se define la ruta para el desarrollo del proyecto: 1 • Almacenamiento de datos • Modelamiento y análisis de sistemas • Productos de valor agregado • Red de Información Ciudadana • Establecimiento en físico del Centro de Información y Modelamiento Ambiental, con estos pasos se dara la conceptualizacion del centro de informacion  y modelamiento ambiental</t>
  </si>
  <si>
    <t>Se realiza un avance en el documento donde se conceptualiza  todos los parametros y lineamientos para que quedara definida  la ruta de  implementacion  del centro de informacion  y modelamiento ambiental</t>
  </si>
  <si>
    <t>Los contratos para el monitoreo del recurso hídrico superficial (entre otros), se firmaron el 28 y 29 de diciembre de 2016 y su ejecución se realizará en la vigencia 2017</t>
  </si>
  <si>
    <t>Se realiza al cierre de la vigencia 2016, mediante el Convenio Interadministrativo SDA-CAR No. 1582 (20161251) del 28/12/2016 y en el Contrato de Prestación de Servicios 20161257 del 29/12/2016.</t>
  </si>
  <si>
    <t>Establecimiento de las necesidades de monitoreo de los factores de presión sobre el recurso hídrico, contenidos en: (1) estudios previos del Convenio Interadministrativo SDA – CAR, elaborados en octubre y aprobados en Comité de Contratación el 21/11/2016 y establecidos en el Convenio No. 1582 (20161251) del 28/12/2016 y (2) estudios previos y documentos definitivos SECOP SDA-SAM-059-2016, adjudicados el 28/12/2016 en el Contrato de Prestación de Servicios 20161257 del 29/12/2016.</t>
  </si>
  <si>
    <t xml:space="preserve">Se identificaron los puntos del recurso hídrico subterráneo que serán declarados dentro de la red de monitoreo como puntos de la red.  Identificación oficializada mediante Informe Técnico  00852, 18 de julio del 2016. Rad. 2016IE122655
Se instalaron los equipos de monitoreo en el primer pozo que conformará la red, cumpliendo con las condiciones técnicas, jurídicas y administrativas. Rad. </t>
  </si>
  <si>
    <t>La modelación de escenarios se genera a partir de los documentos de propuesta de modificación del PSMV, la cual a la fecha no se ha radicado en la SDA</t>
  </si>
  <si>
    <t>Establecimiento de las necesidades de monitoreo del recurso hídrico superficial y contenidos en: (1) estudios previos del Convenio Interadministrativo SDA – CAR, elaborados en octubre y aprobados en Comité de Contratación el 21/11/2016 y establecidos en el Convenio No. 1582 (20161251) del 28/12/2016 y (2) estudios previos y documentos definitivos SECOP SDA-SAM-059-2016, adjudicados el 28/12/2016 en el Contrato de Prestación de Servicios 20161257 del 29/12/2016.</t>
  </si>
  <si>
    <t>Informe presentado y oficializado mediante radicado. Informe Tecnico No. 01084, 05 de septiembre del 2016</t>
  </si>
  <si>
    <t xml:space="preserve"> - C20Informe del analisis de los documentos " Reference Material 8785: Air Particulate Matter on Filter Media", "ELEMENTAL CARBON (DIESEL PARTICULATE, metodo 5040 NIOSH" y "The IMPROVE_A Temperature Protocol for Thermal/Optical Carbon Analysis: Maintaining Consistency with a Long-Term Database", en busca del metodo de referencia, elemental para llevar a cabo el tramite de acreditación ante el IDEAM del equipo aethalómetro AE42-7.  
  -Informe a partir de la revisión y comparación de los manuales del equipo AQM65, Manual de Operación de los SVCA y el documento 40 CFR 58, Apéndice E. de la EPA, para la operacion e instalacion del equipo AQM-65. 
Bitácora de seguimiento del equipo Aethalometro AE42. 
 - Extracción de los datos del aethalómetro AE42-7 correspondientes a los meses de agosto, septiembre, octubre y noviembre y organizados en carpetas con nombre y fecha. </t>
  </si>
  <si>
    <t xml:space="preserve">La SDA avanzó en la adjudicación a la empresa NEXURA CORPORATION LTDA del proceso de concurso de méritos 057 de 2016 para diseñar y desarrollar una aplicación móvil de espacialización, comunicación y uso del índice bogotano de calidad de aire, IBOCA  (https://www.contratos.gov.co/consultas/detalleProceso.do?numConstancia=16-15-5846875), como insumo clave de la Estrategia Pedagógica y Comunicativa Interinstitucional definida en la Resolución 2410 de 2015. 
Asi mismo se realizó la Versión N° 2 del flujograma de operación de la Mesa Permanente para la Validación de alertas y emergencias por contaminación atmosférica. estamos a la espera de la articulación con IDIGER y demás entidades involucradas en el sistema.
Por parte de la SDA  se realizaron los  protocolos distritales de actuación ante alertas y de respuesta ante emergencias por contaminación atmosférica de Bogotá considerando los últimos ajustes realizados por el IDIGER . Para ello se realizó una reunión del 22 de diciembre de 2016 entre Adriana Iza, directora de estudios sectoriales y  los profesionales del SATAB. 
Así mismo la SDA formuló la propuesta de la zonificación de los Protocolos distritales de actuación ante alertas y de respuesta ante emergencias por contaminación atmosférica de Bogotá. </t>
  </si>
  <si>
    <t>Dentro de las actividades previas para la adquisición de estaciones de prueba de áreas críticas de intervención, se llevó a cabo el proceso contractual para poder realizar la calibracion de las estaciones de monitoreo de ruido de la Red del Aeropuerto ElDorado y la actualizacion del certificado de calibracion de 9 equipos de medicion, así mismo se estructuraron lo términos de referencia para realizar el contrato que permitirá el mejoramiento de las estaciones de la Red de Ruido a desarrollar en la vigencia de 2017.</t>
  </si>
  <si>
    <t xml:space="preserve">Para implementar el 100% de la red de ruido de la ciudad, se requiere llevar a cabo como primera estancia, los mapas de ruido de las localidades de la ciudad. Por lo anterior se realizó la adjudicacion del concurso de meritos SDA-CM-064-2016,  el cual tiene por objeto la elaboracion de los mapas estrategicos de ruido de Bogota D.C. como insumo para el diseño de la red de monitoreo de ruido y planes de descontaminacion del Distrito; la informacion referente a la adjudicacion </t>
  </si>
  <si>
    <t>La plataforma de operación del modelo WRF-CMAQ y su interfaz para el cálculo de emisiones se encuentra disponible para el pronóstico 24 horas y la simulaciones de diagnóstico que se requieran, debido a los avances en consolidacion de scripts, depuracion de errores de ejecución e implementación de mejoras en el preprocesamiento, procesamiento y posprocesamiento. Existen ambientes de usuario especializados para llevar a cabo la generación de condición de frontera y metoerologíaa del sistema, generacion de condiciones de frontera y calidad del aire, así como generacion de inventarios de emisiones de contaminantes criterio desagregados espacial y temporalmente, tanto reciente (2014) como proyectado para escenarios. Se ha logrado contar con el periodo de caracterizacion de diagnóstico mas extenso a la fecha con dos trimestres del año 2014, utilizando la imformación de inventario de emisiones mas reciente a 2014 producto de un nuevo aplicativo para el cálculo y conversión de formato a entrada de CMAQ, así como la inclusión de calculos de mitigación de la emisión de material resuspendido por efecto de las lluvias en alta resolución temporal, esto producto de los alcances del Convenio 1341 de 2015 suscrito entre la Secretaria Distrital de Ambiente y ECOPETROL, que durante el año ha permitido fortalecer la plataforma de simulacion WRF-CMAQ. Como fruto del trabajo desarrollado durante los meses de contratación en el año, la ciudad cuenta con un Sistema Integrado de Simulación de Calidad del Aire (SIMCAB) que permite estimar la distribucion espacial de contaminantes en zonas en donde no se realiza monitoreo, estimar preliminarmente con 24h de anticipación los indices bogotanos de calidad del aire, así como diagnosticar los posibles efectos de control y/o modificación de emisiones con propósitos de planeación y regulación.Se busca ampliar la capacidad del proyecto para la inclusión de modulos de integración con el SATAB, estimación de disperisón de contaminantes en eventos, y articulación en la generación de información ambiental y generación de valor agregado dentro de los alcances del Centro Integrado de Modelamiento Ambiental del DIstrito, de tal forma que el SIMCAB sea una herramienta de planeación a nivel de gestión de calidad del aire para el cumplimiento de la visión a futuro de la Ciudad.</t>
  </si>
  <si>
    <t>Se realizaron 6 informes mensuales de un total de 6 programdos. Los informes evidencian el comportamiento metereológico, atmosférico y de particulas PM10 y PM2.5  de la ciudad., la información se presenta en promedios mensuales.</t>
  </si>
  <si>
    <t>Se realiza mantenimiento preventivo y correctivo a los equipos de la RMCAB, en cumplimiento de las actividades programadas mensualmente por el software GESTOR</t>
  </si>
  <si>
    <t>7, OBSERVACIONES AVANCE TRIMESTRE I DE 2016</t>
  </si>
  <si>
    <t xml:space="preserve">Total </t>
  </si>
  <si>
    <t>20 LOCALIDADES</t>
  </si>
  <si>
    <t>Total Meta 4</t>
  </si>
  <si>
    <t>9.620,38 Ha</t>
  </si>
  <si>
    <t>CUENCA</t>
  </si>
  <si>
    <t>TUNJUELO</t>
  </si>
  <si>
    <t>10.048,60 Ha</t>
  </si>
  <si>
    <t>FUCHA</t>
  </si>
  <si>
    <t>8.940,068 Ha</t>
  </si>
  <si>
    <t>SALITRE</t>
  </si>
  <si>
    <t>3.141 Ha</t>
  </si>
  <si>
    <t>TORCA</t>
  </si>
  <si>
    <t>Total Meta 3</t>
  </si>
  <si>
    <t>Total Meta 2</t>
  </si>
  <si>
    <t>Total Meta 1</t>
  </si>
</sst>
</file>

<file path=xl/styles.xml><?xml version="1.0" encoding="utf-8"?>
<styleSheet xmlns="http://schemas.openxmlformats.org/spreadsheetml/2006/main" xmlns:mc="http://schemas.openxmlformats.org/markup-compatibility/2006" xmlns:x14ac="http://schemas.microsoft.com/office/spreadsheetml/2009/9/ac" mc:Ignorable="x14ac">
  <numFmts count="25">
    <numFmt numFmtId="41" formatCode="_(* #,##0_);_(* \(#,##0\);_(* &quot;-&quot;_);_(@_)"/>
    <numFmt numFmtId="44" formatCode="_(&quot;$&quot;\ * #,##0.00_);_(&quot;$&quot;\ * \(#,##0.00\);_(&quot;$&quot;\ * &quot;-&quot;??_);_(@_)"/>
    <numFmt numFmtId="43" formatCode="_(* #,##0.00_);_(* \(#,##0.00\);_(* &quot;-&quot;??_);_(@_)"/>
    <numFmt numFmtId="164" formatCode="_-* #,##0.00\ &quot;€&quot;_-;\-* #,##0.00\ &quot;€&quot;_-;_-* &quot;-&quot;??\ &quot;€&quot;_-;_-@_-"/>
    <numFmt numFmtId="165" formatCode="_-* #,##0.00\ _€_-;\-* #,##0.00\ _€_-;_-* &quot;-&quot;??\ _€_-;_-@_-"/>
    <numFmt numFmtId="166" formatCode="_ &quot;$&quot;\ * #,##0.00_ ;_ &quot;$&quot;\ * \-#,##0.00_ ;_ &quot;$&quot;\ * &quot;-&quot;??_ ;_ @_ "/>
    <numFmt numFmtId="167" formatCode="_ * #,##0.00_ ;_ * \-#,##0.00_ ;_ * &quot;-&quot;??_ ;_ @_ "/>
    <numFmt numFmtId="168" formatCode="[$$-240A]\ #,##0"/>
    <numFmt numFmtId="169" formatCode="_([$$-240A]\ * #,##0_);_([$$-240A]\ * \(#,##0\);_([$$-240A]\ * &quot;-&quot;??_);_(@_)"/>
    <numFmt numFmtId="170" formatCode="0.0%"/>
    <numFmt numFmtId="171" formatCode="_ * #,##0_ ;_ * \-#,##0_ ;_ * &quot;-&quot;??_ ;_ @_ "/>
    <numFmt numFmtId="172" formatCode="_(&quot;$&quot;* #,##0.00_);_(&quot;$&quot;* \(#,##0.00\);_(&quot;$&quot;* &quot;-&quot;??_);_(@_)"/>
    <numFmt numFmtId="173" formatCode="_(&quot;$&quot;* #,##0_);_(&quot;$&quot;* \(#,##0\);_(&quot;$&quot;* &quot;-&quot;??_);_(@_)"/>
    <numFmt numFmtId="174" formatCode="_-* #,##0\ _€_-;\-* #,##0\ _€_-;_-* &quot;-&quot;??\ _€_-;_-@_-"/>
    <numFmt numFmtId="176" formatCode="0.0"/>
    <numFmt numFmtId="177" formatCode="#,##0.0"/>
    <numFmt numFmtId="178" formatCode="0.0000%"/>
    <numFmt numFmtId="179" formatCode="#,##0.0_);\(#,##0.0\)"/>
    <numFmt numFmtId="180" formatCode="_(* #,##0.0_);_(* \(#,##0.0\);_(* &quot;-&quot;_);_(@_)"/>
    <numFmt numFmtId="181" formatCode="#,##0.000;\-#,##0.000"/>
    <numFmt numFmtId="182" formatCode="#,##0.0000"/>
    <numFmt numFmtId="183" formatCode="_(* #,##0.000_);_(* \(#,##0.000\);_(* &quot;-&quot;_);_(@_)"/>
    <numFmt numFmtId="184" formatCode="#,##0.000"/>
    <numFmt numFmtId="185" formatCode="0.0000"/>
    <numFmt numFmtId="186" formatCode="_(&quot;$&quot;\ * #,##0_);_(&quot;$&quot;\ * \(#,##0\);_(&quot;$&quot;\ * &quot;-&quot;??_);_(@_)"/>
  </numFmts>
  <fonts count="62">
    <font>
      <sz val="11"/>
      <color theme="1"/>
      <name val="Calibri"/>
      <family val="2"/>
      <scheme val="minor"/>
    </font>
    <font>
      <sz val="11"/>
      <color indexed="8"/>
      <name val="Calibri"/>
      <family val="2"/>
    </font>
    <font>
      <b/>
      <sz val="10"/>
      <name val="Arial"/>
      <family val="2"/>
    </font>
    <font>
      <sz val="11"/>
      <name val="Arial"/>
      <family val="2"/>
    </font>
    <font>
      <sz val="10"/>
      <name val="Arial"/>
      <family val="2"/>
    </font>
    <font>
      <sz val="12"/>
      <name val="Arial"/>
      <family val="2"/>
    </font>
    <font>
      <sz val="10"/>
      <name val="Tahoma"/>
      <family val="2"/>
    </font>
    <font>
      <sz val="11"/>
      <color indexed="8"/>
      <name val="Calibri"/>
      <family val="2"/>
    </font>
    <font>
      <sz val="12"/>
      <color indexed="8"/>
      <name val="Arial"/>
      <family val="2"/>
    </font>
    <font>
      <sz val="8"/>
      <name val="Calibri"/>
      <family val="2"/>
    </font>
    <font>
      <sz val="10"/>
      <name val="Arial"/>
      <family val="2"/>
    </font>
    <font>
      <b/>
      <sz val="14"/>
      <name val="Arial"/>
      <family val="2"/>
    </font>
    <font>
      <b/>
      <sz val="12"/>
      <name val="Arial"/>
      <family val="2"/>
    </font>
    <font>
      <sz val="8"/>
      <name val="Arial"/>
      <family val="2"/>
    </font>
    <font>
      <sz val="10"/>
      <name val="Arial"/>
      <family val="2"/>
    </font>
    <font>
      <b/>
      <sz val="9"/>
      <color indexed="81"/>
      <name val="Tahoma"/>
      <family val="2"/>
    </font>
    <font>
      <sz val="9"/>
      <color indexed="81"/>
      <name val="Tahoma"/>
      <family val="2"/>
    </font>
    <font>
      <b/>
      <sz val="8"/>
      <name val="Arial"/>
      <family val="2"/>
    </font>
    <font>
      <b/>
      <sz val="7"/>
      <name val="Arial"/>
      <family val="2"/>
    </font>
    <font>
      <sz val="7"/>
      <name val="Arial"/>
      <family val="2"/>
    </font>
    <font>
      <sz val="11"/>
      <color indexed="8"/>
      <name val="Arial"/>
      <family val="2"/>
    </font>
    <font>
      <sz val="9"/>
      <name val="Arial"/>
      <family val="2"/>
    </font>
    <font>
      <sz val="9"/>
      <color indexed="8"/>
      <name val="Arial"/>
      <family val="2"/>
    </font>
    <font>
      <b/>
      <sz val="9"/>
      <name val="Arial"/>
      <family val="2"/>
    </font>
    <font>
      <b/>
      <sz val="9"/>
      <color indexed="8"/>
      <name val="Arial"/>
      <family val="2"/>
    </font>
    <font>
      <b/>
      <sz val="12"/>
      <name val="Tahoma"/>
      <family val="2"/>
    </font>
    <font>
      <sz val="8"/>
      <color indexed="8"/>
      <name val="Arial"/>
      <family val="2"/>
    </font>
    <font>
      <b/>
      <sz val="18"/>
      <name val="Arial"/>
      <family val="2"/>
    </font>
    <font>
      <sz val="11"/>
      <color theme="1"/>
      <name val="Calibri"/>
      <family val="2"/>
      <scheme val="minor"/>
    </font>
    <font>
      <sz val="10"/>
      <color theme="1"/>
      <name val="Calibri"/>
      <family val="2"/>
      <scheme val="minor"/>
    </font>
    <font>
      <b/>
      <sz val="8"/>
      <color theme="0" tint="-4.9989318521683403E-2"/>
      <name val="Arial"/>
      <family val="2"/>
    </font>
    <font>
      <b/>
      <sz val="10"/>
      <color theme="0" tint="-4.9989318521683403E-2"/>
      <name val="Arial"/>
      <family val="2"/>
    </font>
    <font>
      <sz val="9"/>
      <color theme="1"/>
      <name val="Calibri"/>
      <family val="2"/>
      <scheme val="minor"/>
    </font>
    <font>
      <b/>
      <sz val="9"/>
      <color theme="1"/>
      <name val="Calibri"/>
      <family val="2"/>
      <scheme val="minor"/>
    </font>
    <font>
      <sz val="8"/>
      <color theme="1"/>
      <name val="Arial"/>
      <family val="2"/>
    </font>
    <font>
      <sz val="9"/>
      <name val="Calibri"/>
      <family val="2"/>
      <scheme val="minor"/>
    </font>
    <font>
      <sz val="10"/>
      <name val="Calibri"/>
      <family val="2"/>
      <scheme val="minor"/>
    </font>
    <font>
      <b/>
      <sz val="11"/>
      <color indexed="8"/>
      <name val="Arial"/>
      <family val="2"/>
    </font>
    <font>
      <b/>
      <sz val="10"/>
      <color indexed="8"/>
      <name val="Arial"/>
      <family val="2"/>
    </font>
    <font>
      <sz val="11"/>
      <color theme="1"/>
      <name val="Arial Narrow"/>
      <family val="2"/>
    </font>
    <font>
      <sz val="12"/>
      <color theme="1"/>
      <name val="Arial"/>
      <family val="2"/>
    </font>
    <font>
      <sz val="8"/>
      <name val="Calibri"/>
      <family val="2"/>
      <scheme val="minor"/>
    </font>
    <font>
      <u/>
      <sz val="11"/>
      <color theme="10"/>
      <name val="Calibri"/>
      <family val="2"/>
      <scheme val="minor"/>
    </font>
    <font>
      <u/>
      <sz val="11"/>
      <color theme="11"/>
      <name val="Calibri"/>
      <family val="2"/>
      <scheme val="minor"/>
    </font>
    <font>
      <b/>
      <sz val="11"/>
      <color theme="1"/>
      <name val="Calibri"/>
      <family val="2"/>
      <scheme val="minor"/>
    </font>
    <font>
      <sz val="9"/>
      <color rgb="FF000000"/>
      <name val="Inherit"/>
    </font>
    <font>
      <b/>
      <sz val="9"/>
      <color rgb="FF000000"/>
      <name val="Trebuchet MS"/>
      <family val="2"/>
    </font>
    <font>
      <b/>
      <sz val="8"/>
      <color rgb="FF000000"/>
      <name val="Arial"/>
      <family val="2"/>
    </font>
    <font>
      <b/>
      <sz val="10"/>
      <color rgb="FF000000"/>
      <name val="Arial"/>
      <family val="2"/>
    </font>
    <font>
      <sz val="10"/>
      <color indexed="8"/>
      <name val="Arial"/>
      <family val="2"/>
    </font>
    <font>
      <b/>
      <sz val="10"/>
      <color theme="1"/>
      <name val="Calibri"/>
      <family val="2"/>
      <scheme val="minor"/>
    </font>
    <font>
      <sz val="9"/>
      <color theme="1"/>
      <name val="Arial"/>
      <family val="2"/>
    </font>
    <font>
      <sz val="11"/>
      <color rgb="FF000000"/>
      <name val="Times New Roman"/>
      <family val="1"/>
    </font>
    <font>
      <sz val="10"/>
      <color theme="1"/>
      <name val="Arial"/>
      <family val="2"/>
    </font>
    <font>
      <b/>
      <sz val="10"/>
      <color theme="1"/>
      <name val="Arial"/>
      <family val="2"/>
    </font>
    <font>
      <sz val="11"/>
      <color theme="1"/>
      <name val="Arial"/>
      <family val="2"/>
    </font>
    <font>
      <sz val="11"/>
      <color rgb="FF000000"/>
      <name val="Arial"/>
      <family val="2"/>
    </font>
    <font>
      <b/>
      <sz val="11"/>
      <color theme="1"/>
      <name val="Arial"/>
      <family val="2"/>
    </font>
    <font>
      <b/>
      <sz val="11"/>
      <name val="Arial"/>
      <family val="2"/>
    </font>
    <font>
      <sz val="14"/>
      <name val="Arial"/>
      <family val="2"/>
    </font>
    <font>
      <b/>
      <sz val="8"/>
      <color indexed="8"/>
      <name val="Arial"/>
      <family val="2"/>
    </font>
    <font>
      <b/>
      <sz val="9"/>
      <color theme="1"/>
      <name val="Arial"/>
      <family val="2"/>
    </font>
  </fonts>
  <fills count="1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00B050"/>
        <bgColor indexed="64"/>
      </patternFill>
    </fill>
    <fill>
      <patternFill patternType="solid">
        <fgColor rgb="FF7BB800"/>
        <bgColor indexed="64"/>
      </patternFill>
    </fill>
    <fill>
      <patternFill patternType="solid">
        <fgColor rgb="FF92D050"/>
        <bgColor indexed="64"/>
      </patternFill>
    </fill>
    <fill>
      <patternFill patternType="solid">
        <fgColor theme="6" tint="0.79998168889431442"/>
        <bgColor indexed="64"/>
      </patternFill>
    </fill>
    <fill>
      <patternFill patternType="solid">
        <fgColor rgb="FFFFFFFF"/>
        <bgColor indexed="64"/>
      </patternFill>
    </fill>
    <fill>
      <patternFill patternType="solid">
        <fgColor rgb="FFFFFF00"/>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4" tint="0.59999389629810485"/>
        <bgColor indexed="64"/>
      </patternFill>
    </fill>
    <fill>
      <patternFill patternType="solid">
        <fgColor rgb="FF669900"/>
        <bgColor indexed="64"/>
      </patternFill>
    </fill>
    <fill>
      <patternFill patternType="solid">
        <fgColor rgb="FF00B0F0"/>
        <bgColor indexed="64"/>
      </patternFill>
    </fill>
    <fill>
      <patternFill patternType="solid">
        <fgColor rgb="FFFFC000"/>
        <bgColor indexed="64"/>
      </patternFill>
    </fill>
  </fills>
  <borders count="58">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style="medium">
        <color auto="1"/>
      </top>
      <bottom style="thin">
        <color auto="1"/>
      </bottom>
      <diagonal/>
    </border>
    <border>
      <left style="thin">
        <color auto="1"/>
      </left>
      <right style="thin">
        <color auto="1"/>
      </right>
      <top style="thin">
        <color auto="1"/>
      </top>
      <bottom style="medium">
        <color auto="1"/>
      </bottom>
      <diagonal/>
    </border>
    <border>
      <left style="thin">
        <color auto="1"/>
      </left>
      <right style="thin">
        <color auto="1"/>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diagonal/>
    </border>
    <border>
      <left/>
      <right style="thin">
        <color auto="1"/>
      </right>
      <top/>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style="medium">
        <color auto="1"/>
      </left>
      <right style="thin">
        <color auto="1"/>
      </right>
      <top/>
      <bottom/>
      <diagonal/>
    </border>
    <border>
      <left style="medium">
        <color auto="1"/>
      </left>
      <right style="thin">
        <color auto="1"/>
      </right>
      <top/>
      <bottom style="medium">
        <color auto="1"/>
      </bottom>
      <diagonal/>
    </border>
    <border>
      <left style="thin">
        <color auto="1"/>
      </left>
      <right/>
      <top style="medium">
        <color auto="1"/>
      </top>
      <bottom style="thin">
        <color auto="1"/>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diagonal/>
    </border>
    <border>
      <left style="medium">
        <color auto="1"/>
      </left>
      <right style="thin">
        <color auto="1"/>
      </right>
      <top style="thin">
        <color auto="1"/>
      </top>
      <bottom/>
      <diagonal/>
    </border>
    <border>
      <left style="thin">
        <color auto="1"/>
      </left>
      <right style="medium">
        <color auto="1"/>
      </right>
      <top style="medium">
        <color auto="1"/>
      </top>
      <bottom/>
      <diagonal/>
    </border>
    <border>
      <left style="thin">
        <color auto="1"/>
      </left>
      <right style="medium">
        <color auto="1"/>
      </right>
      <top/>
      <bottom/>
      <diagonal/>
    </border>
    <border>
      <left style="thin">
        <color auto="1"/>
      </left>
      <right style="thin">
        <color auto="1"/>
      </right>
      <top/>
      <bottom/>
      <diagonal/>
    </border>
    <border>
      <left style="medium">
        <color auto="1"/>
      </left>
      <right/>
      <top style="medium">
        <color auto="1"/>
      </top>
      <bottom/>
      <diagonal/>
    </border>
    <border>
      <left/>
      <right/>
      <top style="medium">
        <color auto="1"/>
      </top>
      <bottom/>
      <diagonal/>
    </border>
    <border>
      <left/>
      <right style="thin">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right style="medium">
        <color auto="1"/>
      </right>
      <top style="thin">
        <color auto="1"/>
      </top>
      <bottom style="thin">
        <color auto="1"/>
      </bottom>
      <diagonal/>
    </border>
    <border>
      <left/>
      <right style="thin">
        <color auto="1"/>
      </right>
      <top/>
      <bottom style="medium">
        <color auto="1"/>
      </bottom>
      <diagonal/>
    </border>
    <border>
      <left style="thin">
        <color auto="1"/>
      </left>
      <right/>
      <top style="thin">
        <color auto="1"/>
      </top>
      <bottom/>
      <diagonal/>
    </border>
    <border>
      <left style="thin">
        <color auto="1"/>
      </left>
      <right style="thin">
        <color auto="1"/>
      </right>
      <top style="medium">
        <color auto="1"/>
      </top>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right style="thin">
        <color auto="1"/>
      </right>
      <top style="thin">
        <color auto="1"/>
      </top>
      <bottom/>
      <diagonal/>
    </border>
    <border>
      <left/>
      <right style="medium">
        <color auto="1"/>
      </right>
      <top style="thin">
        <color auto="1"/>
      </top>
      <bottom/>
      <diagonal/>
    </border>
    <border>
      <left/>
      <right/>
      <top style="medium">
        <color auto="1"/>
      </top>
      <bottom style="medium">
        <color auto="1"/>
      </bottom>
      <diagonal/>
    </border>
    <border>
      <left/>
      <right style="thin">
        <color auto="1"/>
      </right>
      <top style="medium">
        <color auto="1"/>
      </top>
      <bottom style="thin">
        <color auto="1"/>
      </bottom>
      <diagonal/>
    </border>
    <border>
      <left/>
      <right style="medium">
        <color auto="1"/>
      </right>
      <top/>
      <bottom style="medium">
        <color auto="1"/>
      </bottom>
      <diagonal/>
    </border>
    <border>
      <left style="thin">
        <color auto="1"/>
      </left>
      <right/>
      <top style="thin">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style="medium">
        <color auto="1"/>
      </right>
      <top/>
      <bottom style="thin">
        <color auto="1"/>
      </bottom>
      <diagonal/>
    </border>
    <border>
      <left style="medium">
        <color auto="1"/>
      </left>
      <right style="thin">
        <color auto="1"/>
      </right>
      <top/>
      <bottom style="thin">
        <color auto="1"/>
      </bottom>
      <diagonal/>
    </border>
    <border>
      <left style="hair">
        <color theme="3" tint="0.59996337778862885"/>
      </left>
      <right style="hair">
        <color theme="3" tint="0.59996337778862885"/>
      </right>
      <top style="hair">
        <color theme="3" tint="0.59996337778862885"/>
      </top>
      <bottom style="hair">
        <color theme="3" tint="0.59996337778862885"/>
      </bottom>
      <diagonal/>
    </border>
    <border>
      <left style="medium">
        <color auto="1"/>
      </left>
      <right style="thin">
        <color auto="1"/>
      </right>
      <top style="medium">
        <color auto="1"/>
      </top>
      <bottom/>
      <diagonal/>
    </border>
    <border>
      <left style="medium">
        <color indexed="64"/>
      </left>
      <right style="medium">
        <color indexed="64"/>
      </right>
      <top style="thin">
        <color auto="1"/>
      </top>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style="medium">
        <color indexed="64"/>
      </top>
      <bottom style="thin">
        <color auto="1"/>
      </bottom>
      <diagonal/>
    </border>
  </borders>
  <cellStyleXfs count="30">
    <xf numFmtId="0" fontId="0" fillId="0" borderId="0"/>
    <xf numFmtId="167" fontId="10" fillId="0" borderId="0" applyFont="0" applyFill="0" applyBorder="0" applyAlignment="0" applyProtection="0"/>
    <xf numFmtId="167" fontId="4" fillId="0" borderId="0" applyFont="0" applyFill="0" applyBorder="0" applyAlignment="0" applyProtection="0"/>
    <xf numFmtId="165" fontId="7" fillId="0" borderId="0" applyFont="0" applyFill="0" applyBorder="0" applyAlignment="0" applyProtection="0"/>
    <xf numFmtId="43" fontId="28"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164" fontId="4" fillId="0" borderId="0" applyFont="0" applyFill="0" applyBorder="0" applyAlignment="0" applyProtection="0"/>
    <xf numFmtId="165" fontId="1" fillId="0" borderId="0" applyFont="0" applyFill="0" applyBorder="0" applyAlignment="0" applyProtection="0"/>
    <xf numFmtId="164" fontId="7" fillId="0" borderId="0" applyFont="0" applyFill="0" applyBorder="0" applyAlignment="0" applyProtection="0"/>
    <xf numFmtId="164" fontId="1" fillId="0" borderId="0" applyFont="0" applyFill="0" applyBorder="0" applyAlignment="0" applyProtection="0"/>
    <xf numFmtId="166" fontId="4" fillId="0" borderId="0" applyFont="0" applyFill="0" applyBorder="0" applyAlignment="0" applyProtection="0"/>
    <xf numFmtId="171" fontId="4" fillId="0" borderId="0" applyFont="0" applyFill="0" applyBorder="0" applyAlignment="0" applyProtection="0"/>
    <xf numFmtId="44" fontId="28" fillId="0" borderId="0" applyFont="0" applyFill="0" applyBorder="0" applyAlignment="0" applyProtection="0"/>
    <xf numFmtId="172" fontId="14" fillId="0" borderId="0" applyFont="0" applyFill="0" applyBorder="0" applyAlignment="0" applyProtection="0"/>
    <xf numFmtId="164" fontId="1" fillId="0" borderId="0" applyFont="0" applyFill="0" applyBorder="0" applyAlignment="0" applyProtection="0"/>
    <xf numFmtId="0" fontId="4" fillId="0" borderId="0"/>
    <xf numFmtId="0" fontId="4" fillId="0" borderId="0"/>
    <xf numFmtId="0" fontId="14" fillId="0" borderId="0"/>
    <xf numFmtId="0" fontId="4" fillId="0" borderId="0"/>
    <xf numFmtId="0" fontId="4" fillId="0" borderId="0"/>
    <xf numFmtId="9" fontId="7" fillId="0" borderId="0" applyFont="0" applyFill="0" applyBorder="0" applyAlignment="0" applyProtection="0"/>
    <xf numFmtId="9" fontId="28" fillId="0" borderId="0" applyFont="0" applyFill="0" applyBorder="0" applyAlignment="0" applyProtection="0"/>
    <xf numFmtId="9" fontId="1" fillId="0" borderId="0" applyFont="0" applyFill="0" applyBorder="0" applyAlignment="0" applyProtection="0"/>
    <xf numFmtId="0" fontId="4" fillId="0" borderId="0"/>
    <xf numFmtId="0" fontId="42" fillId="0" borderId="0" applyNumberFormat="0" applyFill="0" applyBorder="0" applyAlignment="0" applyProtection="0"/>
    <xf numFmtId="0" fontId="43" fillId="0" borderId="0" applyNumberFormat="0" applyFill="0" applyBorder="0" applyAlignment="0" applyProtection="0"/>
    <xf numFmtId="0" fontId="42" fillId="0" borderId="0" applyNumberFormat="0" applyFill="0" applyBorder="0" applyAlignment="0" applyProtection="0"/>
    <xf numFmtId="0" fontId="43" fillId="0" borderId="0" applyNumberFormat="0" applyFill="0" applyBorder="0" applyAlignment="0" applyProtection="0"/>
    <xf numFmtId="9" fontId="1" fillId="0" borderId="0" applyFont="0" applyFill="0" applyBorder="0" applyAlignment="0" applyProtection="0"/>
  </cellStyleXfs>
  <cellXfs count="867">
    <xf numFmtId="0" fontId="0" fillId="0" borderId="0" xfId="0"/>
    <xf numFmtId="0" fontId="0" fillId="0" borderId="0" xfId="0" applyFill="1"/>
    <xf numFmtId="0" fontId="5" fillId="0" borderId="0" xfId="16" applyFont="1" applyBorder="1" applyAlignment="1">
      <alignment vertical="center"/>
    </xf>
    <xf numFmtId="0" fontId="8" fillId="0" borderId="0" xfId="0" applyFont="1"/>
    <xf numFmtId="0" fontId="0" fillId="3" borderId="0" xfId="0" applyFill="1"/>
    <xf numFmtId="0" fontId="0" fillId="0" borderId="0" xfId="0" applyFill="1" applyAlignment="1">
      <alignment horizontal="center" vertical="center"/>
    </xf>
    <xf numFmtId="0" fontId="29" fillId="0" borderId="0" xfId="0" applyFont="1" applyFill="1"/>
    <xf numFmtId="0" fontId="4" fillId="0" borderId="0" xfId="0" applyFont="1" applyFill="1"/>
    <xf numFmtId="0" fontId="5" fillId="0" borderId="0" xfId="0" applyFont="1" applyFill="1" applyAlignment="1">
      <alignment horizontal="center"/>
    </xf>
    <xf numFmtId="0" fontId="2" fillId="0" borderId="0" xfId="16" applyFont="1" applyAlignment="1">
      <alignment vertical="center"/>
    </xf>
    <xf numFmtId="0" fontId="13" fillId="2" borderId="0" xfId="16" applyFont="1" applyFill="1" applyAlignment="1">
      <alignment vertical="center"/>
    </xf>
    <xf numFmtId="0" fontId="13" fillId="0" borderId="0" xfId="16" applyFont="1" applyAlignment="1">
      <alignment vertical="center"/>
    </xf>
    <xf numFmtId="0" fontId="30" fillId="3" borderId="0" xfId="0" applyFont="1" applyFill="1" applyBorder="1" applyAlignment="1">
      <alignment horizontal="center" vertical="center" wrapText="1"/>
    </xf>
    <xf numFmtId="0" fontId="31" fillId="3" borderId="0" xfId="0" applyFont="1" applyFill="1" applyBorder="1" applyAlignment="1">
      <alignment horizontal="center" vertical="center" wrapText="1"/>
    </xf>
    <xf numFmtId="10" fontId="31" fillId="3" borderId="0" xfId="16" applyNumberFormat="1" applyFont="1" applyFill="1" applyBorder="1" applyAlignment="1">
      <alignment horizontal="center" vertical="center"/>
    </xf>
    <xf numFmtId="0" fontId="0" fillId="3" borderId="0" xfId="0" applyFill="1" applyAlignment="1">
      <alignment horizontal="center"/>
    </xf>
    <xf numFmtId="0" fontId="0" fillId="0" borderId="0" xfId="0" applyFill="1" applyAlignment="1">
      <alignment horizontal="center"/>
    </xf>
    <xf numFmtId="0" fontId="30" fillId="3" borderId="0" xfId="0" applyFont="1" applyFill="1" applyBorder="1" applyAlignment="1">
      <alignment horizontal="left" vertical="center" wrapText="1"/>
    </xf>
    <xf numFmtId="0" fontId="13" fillId="0" borderId="0" xfId="0" applyFont="1" applyFill="1"/>
    <xf numFmtId="174" fontId="0" fillId="0" borderId="0" xfId="0" applyNumberFormat="1" applyFill="1" applyAlignment="1">
      <alignment horizontal="center"/>
    </xf>
    <xf numFmtId="37" fontId="22" fillId="3" borderId="1" xfId="9" applyNumberFormat="1" applyFont="1" applyFill="1" applyBorder="1" applyAlignment="1">
      <alignment horizontal="center" vertical="center"/>
    </xf>
    <xf numFmtId="37" fontId="24" fillId="3" borderId="4" xfId="9" applyNumberFormat="1" applyFont="1" applyFill="1" applyBorder="1" applyAlignment="1">
      <alignment horizontal="center" vertical="center"/>
    </xf>
    <xf numFmtId="37" fontId="24" fillId="3" borderId="2" xfId="9" applyNumberFormat="1" applyFont="1" applyFill="1" applyBorder="1" applyAlignment="1">
      <alignment horizontal="center" vertical="center"/>
    </xf>
    <xf numFmtId="0" fontId="0" fillId="0" borderId="0" xfId="0" applyFill="1" applyAlignment="1">
      <alignment horizontal="center"/>
    </xf>
    <xf numFmtId="0" fontId="0" fillId="0" borderId="0" xfId="0" applyFill="1" applyAlignment="1">
      <alignment horizontal="center"/>
    </xf>
    <xf numFmtId="0" fontId="2" fillId="5" borderId="1" xfId="16" applyFont="1" applyFill="1" applyBorder="1" applyAlignment="1">
      <alignment horizontal="left" vertical="center" wrapText="1"/>
    </xf>
    <xf numFmtId="0" fontId="0" fillId="0" borderId="30" xfId="0" applyFill="1" applyBorder="1"/>
    <xf numFmtId="0" fontId="0" fillId="0" borderId="31" xfId="0" applyFill="1" applyBorder="1"/>
    <xf numFmtId="0" fontId="4" fillId="0" borderId="0" xfId="19" applyBorder="1"/>
    <xf numFmtId="0" fontId="4" fillId="0" borderId="0" xfId="19" applyBorder="1" applyAlignment="1">
      <alignment vertical="center" wrapText="1"/>
    </xf>
    <xf numFmtId="0" fontId="4" fillId="0" borderId="0" xfId="19" applyBorder="1" applyAlignment="1">
      <alignment wrapText="1"/>
    </xf>
    <xf numFmtId="0" fontId="4" fillId="0" borderId="0" xfId="19"/>
    <xf numFmtId="0" fontId="5" fillId="0" borderId="0" xfId="19" applyFont="1" applyBorder="1"/>
    <xf numFmtId="0" fontId="5" fillId="0" borderId="0" xfId="19" applyFont="1" applyBorder="1" applyAlignment="1">
      <alignment vertical="center" wrapText="1"/>
    </xf>
    <xf numFmtId="0" fontId="5" fillId="0" borderId="0" xfId="19" applyFont="1" applyBorder="1" applyAlignment="1">
      <alignment wrapText="1"/>
    </xf>
    <xf numFmtId="0" fontId="5" fillId="0" borderId="0" xfId="19" applyFont="1"/>
    <xf numFmtId="0" fontId="12" fillId="0" borderId="0" xfId="24" applyFont="1" applyBorder="1" applyAlignment="1">
      <alignment horizontal="center" vertical="center" wrapText="1"/>
    </xf>
    <xf numFmtId="0" fontId="5" fillId="0" borderId="0" xfId="19" applyFont="1" applyBorder="1" applyAlignment="1">
      <alignment horizontal="center" vertical="center" wrapText="1"/>
    </xf>
    <xf numFmtId="0" fontId="12" fillId="0" borderId="0" xfId="24" applyFont="1" applyBorder="1" applyAlignment="1">
      <alignment vertical="center" wrapText="1"/>
    </xf>
    <xf numFmtId="0" fontId="13" fillId="0" borderId="0" xfId="24" applyFont="1" applyBorder="1" applyAlignment="1">
      <alignment vertical="center" wrapText="1"/>
    </xf>
    <xf numFmtId="0" fontId="13" fillId="0" borderId="0" xfId="19" applyFont="1" applyBorder="1" applyAlignment="1">
      <alignment vertical="center" wrapText="1"/>
    </xf>
    <xf numFmtId="169" fontId="26" fillId="3" borderId="1" xfId="10" applyNumberFormat="1" applyFont="1" applyFill="1" applyBorder="1" applyAlignment="1">
      <alignment horizontal="center" vertical="center" wrapText="1"/>
    </xf>
    <xf numFmtId="3" fontId="26" fillId="3" borderId="5" xfId="19" applyNumberFormat="1" applyFont="1" applyFill="1" applyBorder="1" applyAlignment="1">
      <alignment horizontal="center" vertical="center" wrapText="1"/>
    </xf>
    <xf numFmtId="3" fontId="26" fillId="3" borderId="1" xfId="19" applyNumberFormat="1" applyFont="1" applyFill="1" applyBorder="1" applyAlignment="1">
      <alignment horizontal="center" vertical="center" wrapText="1"/>
    </xf>
    <xf numFmtId="3" fontId="26" fillId="3" borderId="3" xfId="19" applyNumberFormat="1" applyFont="1" applyFill="1" applyBorder="1" applyAlignment="1">
      <alignment horizontal="center" vertical="center" wrapText="1"/>
    </xf>
    <xf numFmtId="0" fontId="4" fillId="7" borderId="0" xfId="19" applyFill="1"/>
    <xf numFmtId="0" fontId="4" fillId="7" borderId="0" xfId="19" applyFill="1" applyBorder="1"/>
    <xf numFmtId="173" fontId="4" fillId="0" borderId="0" xfId="19" applyNumberFormat="1"/>
    <xf numFmtId="165" fontId="4" fillId="0" borderId="0" xfId="19" applyNumberFormat="1" applyBorder="1"/>
    <xf numFmtId="0" fontId="4" fillId="0" borderId="0" xfId="19" applyAlignment="1"/>
    <xf numFmtId="0" fontId="4" fillId="3" borderId="0" xfId="19" applyFill="1" applyBorder="1"/>
    <xf numFmtId="0" fontId="4" fillId="3" borderId="0" xfId="19" applyFill="1" applyBorder="1" applyAlignment="1">
      <alignment wrapText="1"/>
    </xf>
    <xf numFmtId="165" fontId="4" fillId="3" borderId="0" xfId="5" applyFont="1" applyFill="1" applyBorder="1"/>
    <xf numFmtId="0" fontId="4" fillId="3" borderId="0" xfId="19" applyFill="1" applyBorder="1" applyAlignment="1">
      <alignment vertical="center" wrapText="1"/>
    </xf>
    <xf numFmtId="0" fontId="39" fillId="0" borderId="0" xfId="0" applyFont="1" applyFill="1" applyAlignment="1">
      <alignment horizontal="center" vertical="center"/>
    </xf>
    <xf numFmtId="0" fontId="5" fillId="3" borderId="28" xfId="0" applyFont="1" applyFill="1" applyBorder="1" applyAlignment="1">
      <alignment vertical="top" wrapText="1"/>
    </xf>
    <xf numFmtId="0" fontId="5" fillId="3" borderId="0" xfId="0" applyFont="1" applyFill="1" applyBorder="1" applyAlignment="1">
      <alignment vertical="top" wrapText="1"/>
    </xf>
    <xf numFmtId="0" fontId="5" fillId="3" borderId="0" xfId="0" applyFont="1" applyFill="1" applyBorder="1" applyAlignment="1">
      <alignment horizontal="center" vertical="center" wrapText="1"/>
    </xf>
    <xf numFmtId="0" fontId="40" fillId="3" borderId="28" xfId="0" applyFont="1" applyFill="1" applyBorder="1"/>
    <xf numFmtId="0" fontId="40" fillId="3" borderId="0" xfId="0" applyFont="1" applyFill="1" applyBorder="1"/>
    <xf numFmtId="0" fontId="40" fillId="3" borderId="0" xfId="0" applyFont="1" applyFill="1" applyBorder="1" applyAlignment="1">
      <alignment horizontal="center"/>
    </xf>
    <xf numFmtId="0" fontId="40" fillId="3" borderId="29" xfId="0" applyFont="1" applyFill="1" applyBorder="1"/>
    <xf numFmtId="0" fontId="19" fillId="6" borderId="3" xfId="0" applyFont="1" applyFill="1" applyBorder="1" applyAlignment="1" applyProtection="1">
      <alignment horizontal="left" vertical="center" wrapText="1"/>
      <protection locked="0"/>
    </xf>
    <xf numFmtId="0" fontId="19" fillId="6" borderId="1" xfId="0" applyFont="1" applyFill="1" applyBorder="1" applyAlignment="1" applyProtection="1">
      <alignment horizontal="left" vertical="center" wrapText="1"/>
      <protection locked="0"/>
    </xf>
    <xf numFmtId="0" fontId="19" fillId="6" borderId="2" xfId="0" applyFont="1" applyFill="1" applyBorder="1" applyAlignment="1" applyProtection="1">
      <alignment horizontal="left" vertical="center" wrapText="1"/>
      <protection locked="0"/>
    </xf>
    <xf numFmtId="0" fontId="19" fillId="6" borderId="4" xfId="0" applyFont="1" applyFill="1" applyBorder="1" applyAlignment="1" applyProtection="1">
      <alignment horizontal="left" vertical="center" wrapText="1"/>
      <protection locked="0"/>
    </xf>
    <xf numFmtId="0" fontId="19" fillId="6" borderId="5" xfId="0" applyFont="1" applyFill="1" applyBorder="1" applyAlignment="1" applyProtection="1">
      <alignment horizontal="left" vertical="center" wrapText="1"/>
      <protection locked="0"/>
    </xf>
    <xf numFmtId="10" fontId="35" fillId="6" borderId="0" xfId="21" applyNumberFormat="1" applyFont="1" applyFill="1" applyBorder="1" applyAlignment="1"/>
    <xf numFmtId="0" fontId="35" fillId="6" borderId="0" xfId="0" applyFont="1" applyFill="1" applyBorder="1" applyAlignment="1"/>
    <xf numFmtId="0" fontId="36" fillId="6" borderId="0" xfId="0" applyFont="1" applyFill="1" applyBorder="1" applyAlignment="1"/>
    <xf numFmtId="0" fontId="5" fillId="6" borderId="4" xfId="0" applyFont="1" applyFill="1" applyBorder="1" applyAlignment="1">
      <alignment horizontal="center" vertical="center" wrapText="1"/>
    </xf>
    <xf numFmtId="0" fontId="5" fillId="6" borderId="4" xfId="0" applyFont="1" applyFill="1" applyBorder="1" applyAlignment="1">
      <alignment horizontal="center" vertical="center" wrapText="1"/>
    </xf>
    <xf numFmtId="0" fontId="36" fillId="6" borderId="29" xfId="0" applyFont="1" applyFill="1" applyBorder="1" applyAlignment="1"/>
    <xf numFmtId="0" fontId="35" fillId="6" borderId="31" xfId="0" applyFont="1" applyFill="1" applyBorder="1" applyAlignment="1"/>
    <xf numFmtId="0" fontId="36" fillId="6" borderId="31" xfId="0" applyFont="1" applyFill="1" applyBorder="1" applyAlignment="1"/>
    <xf numFmtId="0" fontId="12" fillId="6" borderId="46" xfId="0" applyFont="1" applyFill="1" applyBorder="1" applyAlignment="1">
      <alignment horizontal="right"/>
    </xf>
    <xf numFmtId="0" fontId="2" fillId="5" borderId="4" xfId="16" applyFont="1" applyFill="1" applyBorder="1" applyAlignment="1">
      <alignment horizontal="left" vertical="center" wrapText="1"/>
    </xf>
    <xf numFmtId="10" fontId="12" fillId="3" borderId="0" xfId="16" applyNumberFormat="1" applyFont="1" applyFill="1" applyBorder="1" applyAlignment="1">
      <alignment horizontal="center" vertical="center"/>
    </xf>
    <xf numFmtId="0" fontId="8" fillId="0" borderId="48" xfId="0" applyFont="1" applyBorder="1" applyAlignment="1">
      <alignment horizontal="center" vertical="center"/>
    </xf>
    <xf numFmtId="0" fontId="8" fillId="0" borderId="49" xfId="0" applyFont="1" applyBorder="1" applyAlignment="1">
      <alignment horizontal="center" vertical="center" wrapText="1"/>
    </xf>
    <xf numFmtId="0" fontId="8" fillId="0" borderId="49" xfId="0" applyFont="1" applyBorder="1" applyAlignment="1">
      <alignment horizontal="center" vertical="center"/>
    </xf>
    <xf numFmtId="174" fontId="8" fillId="0" borderId="49" xfId="3" applyNumberFormat="1" applyFont="1" applyBorder="1" applyAlignment="1">
      <alignment vertical="center"/>
    </xf>
    <xf numFmtId="174" fontId="8" fillId="0" borderId="49" xfId="3" applyNumberFormat="1" applyFont="1" applyBorder="1" applyAlignment="1">
      <alignment horizontal="left" vertical="center"/>
    </xf>
    <xf numFmtId="9" fontId="8" fillId="0" borderId="49" xfId="21" applyFont="1" applyBorder="1" applyAlignment="1">
      <alignment vertical="center"/>
    </xf>
    <xf numFmtId="10" fontId="8" fillId="0" borderId="49" xfId="21" applyNumberFormat="1" applyFont="1" applyBorder="1" applyAlignment="1">
      <alignment vertical="center"/>
    </xf>
    <xf numFmtId="0" fontId="20" fillId="3" borderId="49" xfId="0" applyFont="1" applyFill="1" applyBorder="1" applyAlignment="1">
      <alignment horizontal="justify" vertical="center" wrapText="1"/>
    </xf>
    <xf numFmtId="0" fontId="20" fillId="3" borderId="50" xfId="0" applyFont="1" applyFill="1" applyBorder="1" applyAlignment="1">
      <alignment horizontal="justify" vertical="center" wrapText="1"/>
    </xf>
    <xf numFmtId="0" fontId="17" fillId="5" borderId="2" xfId="16" applyFont="1" applyFill="1" applyBorder="1" applyAlignment="1">
      <alignment horizontal="center" vertical="center" textRotation="180" wrapText="1"/>
    </xf>
    <xf numFmtId="0" fontId="2" fillId="5" borderId="2" xfId="16" applyFont="1" applyFill="1" applyBorder="1" applyAlignment="1">
      <alignment horizontal="center" vertical="center" wrapText="1"/>
    </xf>
    <xf numFmtId="0" fontId="2" fillId="5" borderId="41" xfId="16" applyFont="1" applyFill="1" applyBorder="1" applyAlignment="1">
      <alignment horizontal="center" vertical="center" wrapText="1"/>
    </xf>
    <xf numFmtId="0" fontId="5" fillId="6" borderId="2" xfId="0" applyFont="1" applyFill="1" applyBorder="1" applyAlignment="1">
      <alignment horizontal="center" vertical="center" wrapText="1"/>
    </xf>
    <xf numFmtId="0" fontId="5" fillId="0" borderId="0" xfId="0" applyFont="1" applyFill="1" applyAlignment="1">
      <alignment horizontal="center" vertical="center"/>
    </xf>
    <xf numFmtId="168" fontId="26" fillId="3" borderId="2" xfId="19" applyNumberFormat="1" applyFont="1" applyFill="1" applyBorder="1" applyAlignment="1">
      <alignment horizontal="center" vertical="center" wrapText="1"/>
    </xf>
    <xf numFmtId="3" fontId="26" fillId="3" borderId="2" xfId="19" applyNumberFormat="1" applyFont="1" applyFill="1" applyBorder="1" applyAlignment="1">
      <alignment horizontal="center" vertical="center" wrapText="1"/>
    </xf>
    <xf numFmtId="9" fontId="2" fillId="5" borderId="40" xfId="16" applyNumberFormat="1" applyFont="1" applyFill="1" applyBorder="1" applyAlignment="1">
      <alignment horizontal="center" vertical="center" wrapText="1"/>
    </xf>
    <xf numFmtId="3" fontId="26" fillId="3" borderId="4" xfId="19" applyNumberFormat="1" applyFont="1" applyFill="1" applyBorder="1" applyAlignment="1">
      <alignment horizontal="center" vertical="center" wrapText="1"/>
    </xf>
    <xf numFmtId="168" fontId="26" fillId="3" borderId="4" xfId="19" applyNumberFormat="1" applyFont="1" applyFill="1" applyBorder="1" applyAlignment="1">
      <alignment horizontal="center" vertical="center" wrapText="1"/>
    </xf>
    <xf numFmtId="174" fontId="0" fillId="0" borderId="0" xfId="3" applyNumberFormat="1" applyFont="1"/>
    <xf numFmtId="176" fontId="0" fillId="0" borderId="0" xfId="0" applyNumberFormat="1"/>
    <xf numFmtId="177" fontId="26" fillId="3" borderId="3" xfId="19" applyNumberFormat="1" applyFont="1" applyFill="1" applyBorder="1" applyAlignment="1">
      <alignment horizontal="center" vertical="center" wrapText="1"/>
    </xf>
    <xf numFmtId="174" fontId="0" fillId="0" borderId="0" xfId="0" applyNumberFormat="1"/>
    <xf numFmtId="0" fontId="0" fillId="9" borderId="0" xfId="0" applyFill="1"/>
    <xf numFmtId="174" fontId="0" fillId="9" borderId="0" xfId="3" applyNumberFormat="1" applyFont="1" applyFill="1"/>
    <xf numFmtId="0" fontId="0" fillId="9" borderId="0" xfId="0" applyFill="1" applyAlignment="1">
      <alignment horizontal="center"/>
    </xf>
    <xf numFmtId="174" fontId="0" fillId="9" borderId="0" xfId="3" applyNumberFormat="1" applyFont="1" applyFill="1" applyAlignment="1">
      <alignment horizontal="center"/>
    </xf>
    <xf numFmtId="177" fontId="26" fillId="3" borderId="1" xfId="19" applyNumberFormat="1" applyFont="1" applyFill="1" applyBorder="1" applyAlignment="1">
      <alignment horizontal="center" vertical="center" wrapText="1"/>
    </xf>
    <xf numFmtId="0" fontId="26" fillId="6" borderId="1" xfId="19" applyFont="1" applyFill="1" applyBorder="1" applyAlignment="1">
      <alignment horizontal="left" vertical="center" wrapText="1"/>
    </xf>
    <xf numFmtId="168" fontId="26" fillId="6" borderId="1" xfId="19" applyNumberFormat="1" applyFont="1" applyFill="1" applyBorder="1" applyAlignment="1">
      <alignment horizontal="left" vertical="center" wrapText="1"/>
    </xf>
    <xf numFmtId="0" fontId="19" fillId="6" borderId="3" xfId="0" applyFont="1" applyFill="1" applyBorder="1" applyAlignment="1" applyProtection="1">
      <alignment horizontal="center" vertical="center" wrapText="1"/>
      <protection locked="0"/>
    </xf>
    <xf numFmtId="0" fontId="26" fillId="6" borderId="5" xfId="19" applyFont="1" applyFill="1" applyBorder="1" applyAlignment="1">
      <alignment horizontal="left" vertical="center" wrapText="1"/>
    </xf>
    <xf numFmtId="0" fontId="26" fillId="6" borderId="3" xfId="19" applyFont="1" applyFill="1" applyBorder="1" applyAlignment="1">
      <alignment horizontal="left" vertical="center" wrapText="1"/>
    </xf>
    <xf numFmtId="168" fontId="26" fillId="6" borderId="4" xfId="19" applyNumberFormat="1" applyFont="1" applyFill="1" applyBorder="1" applyAlignment="1">
      <alignment horizontal="left" vertical="center" wrapText="1"/>
    </xf>
    <xf numFmtId="168" fontId="26" fillId="6" borderId="2" xfId="19" applyNumberFormat="1" applyFont="1" applyFill="1" applyBorder="1" applyAlignment="1">
      <alignment horizontal="left" vertical="center" wrapText="1"/>
    </xf>
    <xf numFmtId="0" fontId="0" fillId="3" borderId="0" xfId="0" applyFill="1" applyAlignment="1">
      <alignment wrapText="1"/>
    </xf>
    <xf numFmtId="0" fontId="32" fillId="3" borderId="1" xfId="0" applyFont="1" applyFill="1" applyBorder="1"/>
    <xf numFmtId="0" fontId="45" fillId="3" borderId="1" xfId="0" applyFont="1" applyFill="1" applyBorder="1" applyAlignment="1">
      <alignment horizontal="center" vertical="center" wrapText="1"/>
    </xf>
    <xf numFmtId="0" fontId="45" fillId="3" borderId="1" xfId="0" applyFont="1" applyFill="1" applyBorder="1" applyAlignment="1">
      <alignment horizontal="right" vertical="center" wrapText="1"/>
    </xf>
    <xf numFmtId="0" fontId="45" fillId="3" borderId="1" xfId="0" applyFont="1" applyFill="1" applyBorder="1" applyAlignment="1">
      <alignment horizontal="left" vertical="center" wrapText="1"/>
    </xf>
    <xf numFmtId="4" fontId="45" fillId="3" borderId="1" xfId="0" applyNumberFormat="1" applyFont="1" applyFill="1" applyBorder="1" applyAlignment="1">
      <alignment horizontal="right" vertical="center" wrapText="1"/>
    </xf>
    <xf numFmtId="0" fontId="45" fillId="9" borderId="1" xfId="0" applyFont="1" applyFill="1" applyBorder="1" applyAlignment="1">
      <alignment horizontal="left" vertical="center" wrapText="1"/>
    </xf>
    <xf numFmtId="4" fontId="45" fillId="9" borderId="1" xfId="0" applyNumberFormat="1" applyFont="1" applyFill="1" applyBorder="1" applyAlignment="1">
      <alignment horizontal="right" vertical="center" wrapText="1"/>
    </xf>
    <xf numFmtId="4" fontId="0" fillId="0" borderId="0" xfId="0" applyNumberFormat="1"/>
    <xf numFmtId="0" fontId="47" fillId="0" borderId="53" xfId="0" applyFont="1" applyFill="1" applyBorder="1" applyAlignment="1">
      <alignment horizontal="left" vertical="center"/>
    </xf>
    <xf numFmtId="3" fontId="44" fillId="0" borderId="53" xfId="0" applyNumberFormat="1" applyFont="1" applyBorder="1" applyAlignment="1">
      <alignment horizontal="center" vertical="center"/>
    </xf>
    <xf numFmtId="3" fontId="48" fillId="10" borderId="53" xfId="0" applyNumberFormat="1" applyFont="1" applyFill="1" applyBorder="1" applyAlignment="1">
      <alignment vertical="center"/>
    </xf>
    <xf numFmtId="3" fontId="48" fillId="10" borderId="53" xfId="0" applyNumberFormat="1" applyFont="1" applyFill="1" applyBorder="1" applyAlignment="1">
      <alignment horizontal="center" vertical="center"/>
    </xf>
    <xf numFmtId="3" fontId="48" fillId="9" borderId="53" xfId="0" applyNumberFormat="1" applyFont="1" applyFill="1" applyBorder="1" applyAlignment="1">
      <alignment horizontal="center" vertical="center"/>
    </xf>
    <xf numFmtId="3" fontId="44" fillId="0" borderId="0" xfId="0" applyNumberFormat="1" applyFont="1" applyFill="1" applyBorder="1" applyAlignment="1">
      <alignment horizontal="center" vertical="center"/>
    </xf>
    <xf numFmtId="3" fontId="0" fillId="0" borderId="0" xfId="0" applyNumberFormat="1"/>
    <xf numFmtId="0" fontId="47" fillId="9" borderId="53" xfId="0" applyFont="1" applyFill="1" applyBorder="1" applyAlignment="1">
      <alignment horizontal="left" vertical="center"/>
    </xf>
    <xf numFmtId="3" fontId="44" fillId="9" borderId="53" xfId="0" applyNumberFormat="1" applyFont="1" applyFill="1" applyBorder="1" applyAlignment="1">
      <alignment horizontal="center" vertical="center"/>
    </xf>
    <xf numFmtId="165" fontId="0" fillId="9" borderId="0" xfId="3" applyFont="1" applyFill="1"/>
    <xf numFmtId="3" fontId="4" fillId="3" borderId="3" xfId="0" applyNumberFormat="1" applyFont="1" applyFill="1" applyBorder="1" applyAlignment="1">
      <alignment horizontal="center" vertical="center" wrapText="1"/>
    </xf>
    <xf numFmtId="3" fontId="4" fillId="3" borderId="1" xfId="0" applyNumberFormat="1" applyFont="1" applyFill="1" applyBorder="1" applyAlignment="1">
      <alignment horizontal="center" vertical="center" wrapText="1"/>
    </xf>
    <xf numFmtId="0" fontId="29" fillId="3" borderId="1" xfId="0" applyFont="1" applyFill="1" applyBorder="1" applyAlignment="1">
      <alignment horizontal="center" vertical="center"/>
    </xf>
    <xf numFmtId="174" fontId="29" fillId="3" borderId="3" xfId="3" applyNumberFormat="1" applyFont="1" applyFill="1" applyBorder="1" applyAlignment="1">
      <alignment horizontal="center" vertical="center"/>
    </xf>
    <xf numFmtId="37" fontId="49" fillId="3" borderId="1" xfId="9" applyNumberFormat="1" applyFont="1" applyFill="1" applyBorder="1" applyAlignment="1">
      <alignment horizontal="center" vertical="center"/>
    </xf>
    <xf numFmtId="0" fontId="29" fillId="0" borderId="1" xfId="0" applyFont="1" applyFill="1" applyBorder="1" applyAlignment="1">
      <alignment horizontal="center" vertical="center"/>
    </xf>
    <xf numFmtId="174" fontId="29" fillId="3" borderId="1" xfId="3" applyNumberFormat="1" applyFont="1" applyFill="1" applyBorder="1" applyAlignment="1">
      <alignment horizontal="center" vertical="center"/>
    </xf>
    <xf numFmtId="0" fontId="49" fillId="3" borderId="1" xfId="0" applyFont="1" applyFill="1" applyBorder="1" applyAlignment="1">
      <alignment horizontal="center" vertical="center"/>
    </xf>
    <xf numFmtId="0" fontId="49" fillId="3" borderId="1" xfId="0" applyFont="1" applyFill="1" applyBorder="1" applyAlignment="1">
      <alignment horizontal="right" vertical="center"/>
    </xf>
    <xf numFmtId="3" fontId="4" fillId="3" borderId="1" xfId="10" applyNumberFormat="1" applyFont="1" applyFill="1" applyBorder="1" applyAlignment="1">
      <alignment horizontal="center" vertical="center" wrapText="1"/>
    </xf>
    <xf numFmtId="37" fontId="49" fillId="3" borderId="2" xfId="9" applyNumberFormat="1" applyFont="1" applyFill="1" applyBorder="1" applyAlignment="1">
      <alignment horizontal="center" vertical="center"/>
    </xf>
    <xf numFmtId="37" fontId="38" fillId="3" borderId="2" xfId="9" applyNumberFormat="1" applyFont="1" applyFill="1" applyBorder="1" applyAlignment="1">
      <alignment horizontal="center" vertical="center"/>
    </xf>
    <xf numFmtId="174" fontId="50" fillId="3" borderId="2" xfId="3" applyNumberFormat="1" applyFont="1" applyFill="1" applyBorder="1" applyAlignment="1">
      <alignment horizontal="center" vertical="center"/>
    </xf>
    <xf numFmtId="37" fontId="49" fillId="3" borderId="3" xfId="9" applyNumberFormat="1" applyFont="1" applyFill="1" applyBorder="1" applyAlignment="1">
      <alignment horizontal="center" vertical="center"/>
    </xf>
    <xf numFmtId="9" fontId="49" fillId="3" borderId="3" xfId="21" applyNumberFormat="1" applyFont="1" applyFill="1" applyBorder="1" applyAlignment="1">
      <alignment horizontal="center" vertical="center"/>
    </xf>
    <xf numFmtId="9" fontId="49" fillId="3" borderId="3" xfId="21" applyFont="1" applyFill="1" applyBorder="1" applyAlignment="1">
      <alignment horizontal="center" vertical="center"/>
    </xf>
    <xf numFmtId="37" fontId="38" fillId="3" borderId="3" xfId="9" applyNumberFormat="1" applyFont="1" applyFill="1" applyBorder="1" applyAlignment="1">
      <alignment horizontal="center" vertical="center"/>
    </xf>
    <xf numFmtId="174" fontId="50" fillId="3" borderId="3" xfId="3" applyNumberFormat="1" applyFont="1" applyFill="1" applyBorder="1" applyAlignment="1">
      <alignment horizontal="center" vertical="center"/>
    </xf>
    <xf numFmtId="0" fontId="29" fillId="3" borderId="3" xfId="0" applyFont="1" applyFill="1" applyBorder="1" applyAlignment="1">
      <alignment horizontal="center" vertical="center"/>
    </xf>
    <xf numFmtId="37" fontId="38" fillId="3" borderId="1" xfId="9" applyNumberFormat="1" applyFont="1" applyFill="1" applyBorder="1" applyAlignment="1">
      <alignment horizontal="center" vertical="center"/>
    </xf>
    <xf numFmtId="174" fontId="50" fillId="3" borderId="1" xfId="3" applyNumberFormat="1" applyFont="1" applyFill="1" applyBorder="1" applyAlignment="1">
      <alignment horizontal="center" vertical="center"/>
    </xf>
    <xf numFmtId="9" fontId="4" fillId="3" borderId="3" xfId="21" applyFont="1" applyFill="1" applyBorder="1" applyAlignment="1">
      <alignment horizontal="center" vertical="center" wrapText="1"/>
    </xf>
    <xf numFmtId="169" fontId="49" fillId="3" borderId="1" xfId="0" applyNumberFormat="1" applyFont="1" applyFill="1" applyBorder="1" applyAlignment="1">
      <alignment horizontal="center" vertical="center"/>
    </xf>
    <xf numFmtId="169" fontId="49" fillId="3" borderId="1" xfId="0" applyNumberFormat="1" applyFont="1" applyFill="1" applyBorder="1" applyAlignment="1">
      <alignment horizontal="right" vertical="center"/>
    </xf>
    <xf numFmtId="3" fontId="4" fillId="0" borderId="3" xfId="0" applyNumberFormat="1" applyFont="1" applyFill="1" applyBorder="1" applyAlignment="1">
      <alignment horizontal="center" vertical="center" wrapText="1"/>
    </xf>
    <xf numFmtId="174" fontId="29" fillId="0" borderId="3" xfId="3" applyNumberFormat="1" applyFont="1" applyFill="1" applyBorder="1" applyAlignment="1">
      <alignment horizontal="center" vertical="center"/>
    </xf>
    <xf numFmtId="174" fontId="29" fillId="0" borderId="1" xfId="3" applyNumberFormat="1" applyFont="1" applyFill="1" applyBorder="1" applyAlignment="1">
      <alignment horizontal="center" vertical="center"/>
    </xf>
    <xf numFmtId="37" fontId="38" fillId="3" borderId="4" xfId="9" applyNumberFormat="1" applyFont="1" applyFill="1" applyBorder="1" applyAlignment="1">
      <alignment horizontal="center" vertical="center"/>
    </xf>
    <xf numFmtId="174" fontId="50" fillId="3" borderId="4" xfId="3" applyNumberFormat="1" applyFont="1" applyFill="1" applyBorder="1" applyAlignment="1">
      <alignment horizontal="center" vertical="center"/>
    </xf>
    <xf numFmtId="9" fontId="0" fillId="0" borderId="1" xfId="0" applyNumberFormat="1" applyBorder="1" applyAlignment="1">
      <alignment horizontal="center" vertical="center"/>
    </xf>
    <xf numFmtId="0" fontId="0" fillId="0" borderId="1" xfId="0" applyBorder="1" applyAlignment="1">
      <alignment horizontal="center" vertical="center"/>
    </xf>
    <xf numFmtId="41" fontId="0" fillId="0" borderId="1" xfId="13" applyNumberFormat="1" applyFont="1" applyBorder="1" applyAlignment="1">
      <alignment horizontal="center" vertical="center"/>
    </xf>
    <xf numFmtId="10" fontId="49" fillId="3" borderId="3" xfId="21" applyNumberFormat="1" applyFont="1" applyFill="1" applyBorder="1" applyAlignment="1">
      <alignment horizontal="center" vertical="center"/>
    </xf>
    <xf numFmtId="10" fontId="0" fillId="0" borderId="1" xfId="21" applyNumberFormat="1" applyFont="1" applyBorder="1" applyAlignment="1">
      <alignment horizontal="center" vertical="center"/>
    </xf>
    <xf numFmtId="0" fontId="0" fillId="0" borderId="0" xfId="0" applyFill="1" applyBorder="1" applyAlignment="1">
      <alignment horizontal="center" vertical="center"/>
    </xf>
    <xf numFmtId="0" fontId="29" fillId="0" borderId="0" xfId="0" applyFont="1" applyFill="1" applyBorder="1" applyAlignment="1">
      <alignment horizontal="center" vertical="center"/>
    </xf>
    <xf numFmtId="37" fontId="49" fillId="3" borderId="4" xfId="9" applyNumberFormat="1" applyFont="1" applyFill="1" applyBorder="1" applyAlignment="1">
      <alignment horizontal="center" vertical="center"/>
    </xf>
    <xf numFmtId="0" fontId="0" fillId="0" borderId="26" xfId="0" applyFill="1" applyBorder="1" applyAlignment="1">
      <alignment horizontal="center" vertical="center"/>
    </xf>
    <xf numFmtId="9" fontId="0" fillId="0" borderId="3" xfId="0" applyNumberFormat="1" applyBorder="1" applyAlignment="1">
      <alignment horizontal="center" vertical="center"/>
    </xf>
    <xf numFmtId="10" fontId="0" fillId="0" borderId="3" xfId="21" applyNumberFormat="1" applyFont="1" applyBorder="1" applyAlignment="1">
      <alignment horizontal="center" vertical="center"/>
    </xf>
    <xf numFmtId="0" fontId="0" fillId="0" borderId="3" xfId="0" applyBorder="1" applyAlignment="1">
      <alignment horizontal="center" vertical="center"/>
    </xf>
    <xf numFmtId="37" fontId="38" fillId="3" borderId="7" xfId="9" applyNumberFormat="1" applyFont="1" applyFill="1" applyBorder="1" applyAlignment="1">
      <alignment horizontal="center" vertical="center"/>
    </xf>
    <xf numFmtId="0" fontId="52" fillId="0" borderId="1" xfId="0" applyFont="1" applyBorder="1" applyAlignment="1">
      <alignment horizontal="center" vertical="center" wrapText="1"/>
    </xf>
    <xf numFmtId="3" fontId="0" fillId="0" borderId="1" xfId="0" applyNumberFormat="1" applyBorder="1" applyAlignment="1">
      <alignment horizontal="center" vertical="center"/>
    </xf>
    <xf numFmtId="41" fontId="0" fillId="0" borderId="2" xfId="13" applyNumberFormat="1" applyFont="1" applyBorder="1" applyAlignment="1">
      <alignment horizontal="center" vertical="center"/>
    </xf>
    <xf numFmtId="0" fontId="0" fillId="0" borderId="2" xfId="0" applyBorder="1" applyAlignment="1">
      <alignment horizontal="center" vertical="center"/>
    </xf>
    <xf numFmtId="0" fontId="0" fillId="0" borderId="24" xfId="0" applyBorder="1" applyAlignment="1">
      <alignment horizontal="center" vertical="center"/>
    </xf>
    <xf numFmtId="0" fontId="0" fillId="0" borderId="1" xfId="0" applyFill="1" applyBorder="1" applyAlignment="1">
      <alignment horizontal="center" vertical="center"/>
    </xf>
    <xf numFmtId="0" fontId="49" fillId="3" borderId="2" xfId="0" applyFont="1" applyFill="1" applyBorder="1" applyAlignment="1">
      <alignment horizontal="center" vertical="center"/>
    </xf>
    <xf numFmtId="0" fontId="49" fillId="3" borderId="2" xfId="0" applyFont="1" applyFill="1" applyBorder="1" applyAlignment="1">
      <alignment horizontal="right" vertical="center"/>
    </xf>
    <xf numFmtId="174" fontId="29" fillId="3" borderId="2" xfId="3" applyNumberFormat="1" applyFont="1" applyFill="1" applyBorder="1" applyAlignment="1">
      <alignment horizontal="center" vertical="center"/>
    </xf>
    <xf numFmtId="3" fontId="4" fillId="0" borderId="1" xfId="0" applyNumberFormat="1" applyFont="1" applyFill="1" applyBorder="1" applyAlignment="1">
      <alignment horizontal="center" vertical="center" wrapText="1"/>
    </xf>
    <xf numFmtId="3" fontId="0" fillId="0" borderId="1" xfId="0" applyNumberFormat="1" applyFont="1" applyBorder="1" applyAlignment="1">
      <alignment horizontal="center" vertical="center"/>
    </xf>
    <xf numFmtId="41" fontId="28" fillId="0" borderId="1" xfId="13" applyNumberFormat="1" applyFont="1" applyBorder="1" applyAlignment="1">
      <alignment horizontal="center" vertical="center"/>
    </xf>
    <xf numFmtId="9" fontId="0" fillId="0" borderId="1" xfId="0" applyNumberFormat="1" applyFont="1" applyBorder="1" applyAlignment="1">
      <alignment horizontal="center"/>
    </xf>
    <xf numFmtId="177" fontId="4" fillId="0" borderId="1" xfId="0" applyNumberFormat="1" applyFont="1" applyFill="1" applyBorder="1" applyAlignment="1">
      <alignment horizontal="center" vertical="center" wrapText="1"/>
    </xf>
    <xf numFmtId="9" fontId="4" fillId="0" borderId="3" xfId="21" applyFont="1" applyFill="1" applyBorder="1" applyAlignment="1">
      <alignment horizontal="center" vertical="center" wrapText="1"/>
    </xf>
    <xf numFmtId="9" fontId="29" fillId="3" borderId="3" xfId="21" applyFont="1" applyFill="1" applyBorder="1" applyAlignment="1">
      <alignment horizontal="center" vertical="center"/>
    </xf>
    <xf numFmtId="9" fontId="29" fillId="0" borderId="3" xfId="21" applyFont="1" applyFill="1" applyBorder="1" applyAlignment="1">
      <alignment horizontal="center" vertical="center"/>
    </xf>
    <xf numFmtId="2" fontId="0" fillId="0" borderId="1" xfId="0" applyNumberFormat="1" applyBorder="1" applyAlignment="1">
      <alignment horizontal="center" vertical="center"/>
    </xf>
    <xf numFmtId="0" fontId="8" fillId="0" borderId="54" xfId="0" applyFont="1" applyBorder="1" applyAlignment="1">
      <alignment horizontal="center" vertical="center"/>
    </xf>
    <xf numFmtId="0" fontId="8" fillId="0" borderId="39" xfId="0" applyFont="1" applyBorder="1" applyAlignment="1">
      <alignment horizontal="center" vertical="center" wrapText="1"/>
    </xf>
    <xf numFmtId="0" fontId="8" fillId="0" borderId="39" xfId="0" applyFont="1" applyBorder="1" applyAlignment="1">
      <alignment horizontal="center" vertical="center"/>
    </xf>
    <xf numFmtId="0" fontId="8" fillId="0" borderId="39" xfId="0" applyFont="1" applyBorder="1" applyAlignment="1">
      <alignment horizontal="justify" vertical="center" wrapText="1"/>
    </xf>
    <xf numFmtId="9" fontId="8" fillId="0" borderId="39" xfId="21" applyFont="1" applyBorder="1" applyAlignment="1">
      <alignment vertical="center"/>
    </xf>
    <xf numFmtId="174" fontId="8" fillId="0" borderId="39" xfId="3" applyNumberFormat="1" applyFont="1" applyBorder="1" applyAlignment="1">
      <alignment vertical="center"/>
    </xf>
    <xf numFmtId="0" fontId="8" fillId="0" borderId="26" xfId="0" applyFont="1" applyBorder="1"/>
    <xf numFmtId="174" fontId="8" fillId="0" borderId="39" xfId="3" applyNumberFormat="1" applyFont="1" applyBorder="1" applyAlignment="1">
      <alignment horizontal="left" vertical="center"/>
    </xf>
    <xf numFmtId="10" fontId="8" fillId="0" borderId="39" xfId="21" applyNumberFormat="1" applyFont="1" applyBorder="1" applyAlignment="1">
      <alignment vertical="center"/>
    </xf>
    <xf numFmtId="0" fontId="20" fillId="3" borderId="39" xfId="0" applyFont="1" applyFill="1" applyBorder="1" applyAlignment="1">
      <alignment horizontal="justify" vertical="center" wrapText="1"/>
    </xf>
    <xf numFmtId="0" fontId="20" fillId="3" borderId="39" xfId="0" applyFont="1" applyFill="1" applyBorder="1" applyAlignment="1">
      <alignment horizontal="center" vertical="center" wrapText="1"/>
    </xf>
    <xf numFmtId="0" fontId="20" fillId="3" borderId="22" xfId="0" applyFont="1" applyFill="1" applyBorder="1" applyAlignment="1">
      <alignment horizontal="justify" vertical="center" wrapText="1"/>
    </xf>
    <xf numFmtId="0" fontId="29" fillId="0" borderId="49" xfId="0" applyFont="1" applyBorder="1" applyAlignment="1">
      <alignment vertical="center" wrapText="1"/>
    </xf>
    <xf numFmtId="0" fontId="29" fillId="0" borderId="49" xfId="0" applyFont="1" applyBorder="1" applyAlignment="1">
      <alignment horizontal="center" vertical="center"/>
    </xf>
    <xf numFmtId="0" fontId="8" fillId="0" borderId="44" xfId="0" applyFont="1" applyBorder="1"/>
    <xf numFmtId="0" fontId="13" fillId="6" borderId="1" xfId="19" applyFont="1" applyFill="1" applyBorder="1" applyAlignment="1">
      <alignment horizontal="left" vertical="center" wrapText="1"/>
    </xf>
    <xf numFmtId="168" fontId="13" fillId="6" borderId="1" xfId="19" applyNumberFormat="1" applyFont="1" applyFill="1" applyBorder="1" applyAlignment="1">
      <alignment horizontal="left" vertical="center" wrapText="1"/>
    </xf>
    <xf numFmtId="168" fontId="13" fillId="6" borderId="1" xfId="19" applyNumberFormat="1" applyFont="1" applyFill="1" applyBorder="1" applyAlignment="1">
      <alignment vertical="center" wrapText="1"/>
    </xf>
    <xf numFmtId="37" fontId="49" fillId="0" borderId="1" xfId="9" applyNumberFormat="1" applyFont="1" applyFill="1" applyBorder="1" applyAlignment="1">
      <alignment horizontal="center" vertical="center"/>
    </xf>
    <xf numFmtId="0" fontId="0" fillId="0" borderId="3" xfId="0" applyBorder="1" applyAlignment="1">
      <alignment horizontal="center" vertical="center"/>
    </xf>
    <xf numFmtId="0" fontId="0" fillId="0" borderId="1" xfId="0" applyBorder="1" applyAlignment="1">
      <alignment horizontal="center" vertical="center"/>
    </xf>
    <xf numFmtId="0" fontId="0" fillId="0" borderId="1" xfId="0" applyFill="1" applyBorder="1" applyAlignment="1">
      <alignment horizontal="center" vertical="center"/>
    </xf>
    <xf numFmtId="0" fontId="0" fillId="0" borderId="1" xfId="0" applyFont="1" applyBorder="1" applyAlignment="1">
      <alignment horizontal="center" vertical="center"/>
    </xf>
    <xf numFmtId="2" fontId="8" fillId="0" borderId="39" xfId="21" applyNumberFormat="1" applyFont="1" applyBorder="1" applyAlignment="1">
      <alignment vertical="center"/>
    </xf>
    <xf numFmtId="39" fontId="38" fillId="3" borderId="3" xfId="9" applyNumberFormat="1" applyFont="1" applyFill="1" applyBorder="1" applyAlignment="1">
      <alignment horizontal="center" vertical="center"/>
    </xf>
    <xf numFmtId="0" fontId="29" fillId="0" borderId="28" xfId="0" applyFont="1" applyBorder="1" applyAlignment="1">
      <alignment horizontal="center" vertical="center" wrapText="1"/>
    </xf>
    <xf numFmtId="37" fontId="38" fillId="3" borderId="24" xfId="9" applyNumberFormat="1" applyFont="1" applyFill="1" applyBorder="1" applyAlignment="1">
      <alignment horizontal="center" vertical="center"/>
    </xf>
    <xf numFmtId="174" fontId="50" fillId="3" borderId="24" xfId="3" applyNumberFormat="1" applyFont="1" applyFill="1" applyBorder="1" applyAlignment="1">
      <alignment horizontal="center" vertical="center"/>
    </xf>
    <xf numFmtId="37" fontId="49" fillId="3" borderId="5" xfId="9" applyNumberFormat="1" applyFont="1" applyFill="1" applyBorder="1" applyAlignment="1">
      <alignment horizontal="center" vertical="center"/>
    </xf>
    <xf numFmtId="9" fontId="4" fillId="0" borderId="1" xfId="21" applyFont="1" applyFill="1" applyBorder="1" applyAlignment="1">
      <alignment horizontal="center" vertical="center" wrapText="1"/>
    </xf>
    <xf numFmtId="2" fontId="4" fillId="0" borderId="1" xfId="21" applyNumberFormat="1" applyFont="1" applyFill="1" applyBorder="1" applyAlignment="1">
      <alignment horizontal="center" vertical="center" wrapText="1"/>
    </xf>
    <xf numFmtId="41" fontId="0" fillId="0" borderId="1" xfId="0" applyNumberFormat="1" applyBorder="1"/>
    <xf numFmtId="3" fontId="0" fillId="0" borderId="5" xfId="0" applyNumberFormat="1" applyFont="1" applyBorder="1" applyAlignment="1">
      <alignment horizontal="center" vertical="center"/>
    </xf>
    <xf numFmtId="41" fontId="28" fillId="0" borderId="5" xfId="13" applyNumberFormat="1" applyFont="1" applyBorder="1" applyAlignment="1">
      <alignment horizontal="center" vertical="center"/>
    </xf>
    <xf numFmtId="37" fontId="49" fillId="3" borderId="2" xfId="9" applyNumberFormat="1" applyFont="1" applyFill="1" applyBorder="1" applyAlignment="1">
      <alignment horizontal="center" vertical="center" wrapText="1"/>
    </xf>
    <xf numFmtId="39" fontId="49" fillId="3" borderId="3" xfId="9" applyNumberFormat="1" applyFont="1" applyFill="1" applyBorder="1" applyAlignment="1">
      <alignment horizontal="center" vertical="center"/>
    </xf>
    <xf numFmtId="41" fontId="0" fillId="0" borderId="2" xfId="0" applyNumberFormat="1" applyBorder="1" applyAlignment="1">
      <alignment horizontal="center" vertical="center" wrapText="1"/>
    </xf>
    <xf numFmtId="41" fontId="0" fillId="0" borderId="0" xfId="0" applyNumberFormat="1" applyFill="1" applyAlignment="1">
      <alignment horizontal="center" vertical="center" wrapText="1"/>
    </xf>
    <xf numFmtId="41" fontId="0" fillId="0" borderId="2" xfId="13" applyNumberFormat="1" applyFont="1" applyBorder="1" applyAlignment="1">
      <alignment horizontal="center" vertical="center" wrapText="1"/>
    </xf>
    <xf numFmtId="37" fontId="38" fillId="3" borderId="2" xfId="9" applyNumberFormat="1" applyFont="1" applyFill="1" applyBorder="1" applyAlignment="1">
      <alignment horizontal="center" vertical="center" wrapText="1"/>
    </xf>
    <xf numFmtId="9" fontId="0" fillId="0" borderId="1" xfId="21" applyFont="1" applyBorder="1" applyAlignment="1">
      <alignment horizontal="center" vertical="center"/>
    </xf>
    <xf numFmtId="9" fontId="0" fillId="0" borderId="3" xfId="21" applyNumberFormat="1" applyFont="1" applyBorder="1" applyAlignment="1">
      <alignment horizontal="center" vertical="center"/>
    </xf>
    <xf numFmtId="9" fontId="0" fillId="0" borderId="1" xfId="21" applyNumberFormat="1" applyFont="1" applyBorder="1" applyAlignment="1">
      <alignment horizontal="center" vertical="center"/>
    </xf>
    <xf numFmtId="0" fontId="0" fillId="0" borderId="1" xfId="0" applyFont="1" applyBorder="1" applyAlignment="1">
      <alignment horizontal="center" vertical="center"/>
    </xf>
    <xf numFmtId="0" fontId="17" fillId="0" borderId="1" xfId="0" applyFont="1" applyFill="1" applyBorder="1" applyAlignment="1" applyProtection="1">
      <alignment horizontal="center" vertical="center" wrapText="1"/>
      <protection locked="0"/>
    </xf>
    <xf numFmtId="0" fontId="17" fillId="0" borderId="3" xfId="0" applyFont="1" applyFill="1" applyBorder="1" applyAlignment="1" applyProtection="1">
      <alignment horizontal="center" vertical="center" wrapText="1"/>
      <protection locked="0"/>
    </xf>
    <xf numFmtId="0" fontId="17" fillId="0" borderId="4" xfId="0" applyFont="1" applyFill="1" applyBorder="1" applyAlignment="1" applyProtection="1">
      <alignment horizontal="center" vertical="center" wrapText="1"/>
      <protection locked="0"/>
    </xf>
    <xf numFmtId="10" fontId="13" fillId="0" borderId="3" xfId="0" applyNumberFormat="1" applyFont="1" applyFill="1" applyBorder="1" applyAlignment="1">
      <alignment horizontal="center" vertical="center"/>
    </xf>
    <xf numFmtId="10" fontId="13" fillId="0" borderId="1" xfId="0" applyNumberFormat="1" applyFont="1" applyFill="1" applyBorder="1" applyAlignment="1">
      <alignment horizontal="center" vertical="center"/>
    </xf>
    <xf numFmtId="0" fontId="13" fillId="0" borderId="4" xfId="16" applyFont="1" applyFill="1" applyBorder="1" applyAlignment="1">
      <alignment vertical="center"/>
    </xf>
    <xf numFmtId="10" fontId="13" fillId="0" borderId="4" xfId="0" applyNumberFormat="1" applyFont="1" applyFill="1" applyBorder="1" applyAlignment="1">
      <alignment horizontal="center" vertical="center"/>
    </xf>
    <xf numFmtId="10" fontId="21" fillId="0" borderId="4" xfId="0" applyNumberFormat="1" applyFont="1" applyFill="1" applyBorder="1" applyAlignment="1">
      <alignment horizontal="center" vertical="center"/>
    </xf>
    <xf numFmtId="10" fontId="21" fillId="0" borderId="1" xfId="0" applyNumberFormat="1" applyFont="1" applyFill="1" applyBorder="1" applyAlignment="1">
      <alignment horizontal="center" vertical="center"/>
    </xf>
    <xf numFmtId="10" fontId="21" fillId="0" borderId="5" xfId="16" applyNumberFormat="1" applyFont="1" applyFill="1" applyBorder="1" applyAlignment="1">
      <alignment horizontal="center" vertical="center" wrapText="1"/>
    </xf>
    <xf numFmtId="10" fontId="13" fillId="0" borderId="5" xfId="0" applyNumberFormat="1" applyFont="1" applyFill="1" applyBorder="1" applyAlignment="1">
      <alignment horizontal="center" vertical="center"/>
    </xf>
    <xf numFmtId="0" fontId="21" fillId="0" borderId="1" xfId="16" applyFont="1" applyFill="1" applyBorder="1" applyAlignment="1">
      <alignment vertical="center"/>
    </xf>
    <xf numFmtId="10" fontId="21" fillId="0" borderId="1" xfId="16" applyNumberFormat="1" applyFont="1" applyFill="1" applyBorder="1" applyAlignment="1">
      <alignment horizontal="center" vertical="center" wrapText="1"/>
    </xf>
    <xf numFmtId="170" fontId="21" fillId="0" borderId="1" xfId="0" applyNumberFormat="1" applyFont="1" applyFill="1" applyBorder="1" applyAlignment="1">
      <alignment horizontal="center" vertical="center"/>
    </xf>
    <xf numFmtId="170" fontId="21" fillId="0" borderId="4" xfId="0" applyNumberFormat="1" applyFont="1" applyFill="1" applyBorder="1" applyAlignment="1">
      <alignment horizontal="center" vertical="center"/>
    </xf>
    <xf numFmtId="10" fontId="21" fillId="0" borderId="4" xfId="16" applyNumberFormat="1" applyFont="1" applyFill="1" applyBorder="1" applyAlignment="1">
      <alignment horizontal="center" vertical="center" wrapText="1"/>
    </xf>
    <xf numFmtId="0" fontId="11" fillId="0" borderId="0" xfId="19" applyFont="1" applyBorder="1" applyAlignment="1">
      <alignment horizontal="center" vertical="center"/>
    </xf>
    <xf numFmtId="9" fontId="0" fillId="0" borderId="3" xfId="21" applyFont="1" applyBorder="1" applyAlignment="1">
      <alignment horizontal="center" vertical="center"/>
    </xf>
    <xf numFmtId="179" fontId="38" fillId="3" borderId="3" xfId="9" applyNumberFormat="1" applyFont="1" applyFill="1" applyBorder="1" applyAlignment="1">
      <alignment horizontal="center" vertical="center"/>
    </xf>
    <xf numFmtId="179" fontId="49" fillId="3" borderId="3" xfId="9" applyNumberFormat="1" applyFont="1" applyFill="1" applyBorder="1" applyAlignment="1">
      <alignment horizontal="center" vertical="center"/>
    </xf>
    <xf numFmtId="4" fontId="4" fillId="0" borderId="1" xfId="0" applyNumberFormat="1" applyFont="1" applyFill="1" applyBorder="1" applyAlignment="1">
      <alignment horizontal="center" vertical="center" wrapText="1"/>
    </xf>
    <xf numFmtId="4" fontId="4" fillId="3" borderId="1" xfId="10" applyNumberFormat="1" applyFont="1" applyFill="1" applyBorder="1" applyAlignment="1">
      <alignment horizontal="center" vertical="center" wrapText="1"/>
    </xf>
    <xf numFmtId="180" fontId="28" fillId="0" borderId="1" xfId="13" applyNumberFormat="1" applyFont="1" applyBorder="1" applyAlignment="1">
      <alignment horizontal="center" vertical="center"/>
    </xf>
    <xf numFmtId="9" fontId="29" fillId="3" borderId="1" xfId="21" applyFont="1" applyFill="1" applyBorder="1" applyAlignment="1">
      <alignment horizontal="center" vertical="center"/>
    </xf>
    <xf numFmtId="9" fontId="29" fillId="3" borderId="4" xfId="21" applyFont="1" applyFill="1" applyBorder="1" applyAlignment="1">
      <alignment horizontal="center" vertical="center"/>
    </xf>
    <xf numFmtId="9" fontId="29" fillId="3" borderId="2" xfId="21" applyFont="1" applyFill="1" applyBorder="1" applyAlignment="1">
      <alignment horizontal="center" vertical="center"/>
    </xf>
    <xf numFmtId="9" fontId="29" fillId="0" borderId="1" xfId="21" applyFont="1" applyFill="1" applyBorder="1" applyAlignment="1">
      <alignment horizontal="center" vertical="center"/>
    </xf>
    <xf numFmtId="0" fontId="53" fillId="3" borderId="1" xfId="0" applyFont="1" applyFill="1" applyBorder="1" applyAlignment="1">
      <alignment horizontal="center" vertical="center"/>
    </xf>
    <xf numFmtId="37" fontId="49" fillId="3" borderId="1" xfId="10" applyNumberFormat="1" applyFont="1" applyFill="1" applyBorder="1" applyAlignment="1">
      <alignment horizontal="center" vertical="center"/>
    </xf>
    <xf numFmtId="37" fontId="38" fillId="3" borderId="2" xfId="10" applyNumberFormat="1" applyFont="1" applyFill="1" applyBorder="1" applyAlignment="1">
      <alignment horizontal="center" vertical="center"/>
    </xf>
    <xf numFmtId="37" fontId="49" fillId="3" borderId="4" xfId="10" applyNumberFormat="1" applyFont="1" applyFill="1" applyBorder="1" applyAlignment="1">
      <alignment horizontal="center" vertical="center"/>
    </xf>
    <xf numFmtId="174" fontId="53" fillId="3" borderId="5" xfId="5" applyNumberFormat="1" applyFont="1" applyFill="1" applyBorder="1" applyAlignment="1">
      <alignment horizontal="center" vertical="center"/>
    </xf>
    <xf numFmtId="174" fontId="53" fillId="3" borderId="1" xfId="5" applyNumberFormat="1" applyFont="1" applyFill="1" applyBorder="1" applyAlignment="1">
      <alignment horizontal="center" vertical="center"/>
    </xf>
    <xf numFmtId="174" fontId="54" fillId="3" borderId="2" xfId="5" applyNumberFormat="1" applyFont="1" applyFill="1" applyBorder="1" applyAlignment="1">
      <alignment horizontal="center" vertical="center"/>
    </xf>
    <xf numFmtId="170" fontId="55" fillId="0" borderId="3" xfId="0" applyNumberFormat="1" applyFont="1" applyBorder="1" applyAlignment="1">
      <alignment horizontal="center" vertical="center"/>
    </xf>
    <xf numFmtId="0" fontId="56" fillId="0" borderId="1" xfId="0" applyFont="1" applyBorder="1" applyAlignment="1">
      <alignment horizontal="center" vertical="center" wrapText="1"/>
    </xf>
    <xf numFmtId="0" fontId="55" fillId="0" borderId="1" xfId="0" applyFont="1" applyBorder="1" applyAlignment="1">
      <alignment horizontal="center" vertical="center"/>
    </xf>
    <xf numFmtId="165" fontId="55" fillId="0" borderId="3" xfId="5" applyNumberFormat="1" applyFont="1" applyBorder="1" applyAlignment="1">
      <alignment horizontal="center" vertical="center"/>
    </xf>
    <xf numFmtId="41" fontId="55" fillId="0" borderId="1" xfId="13" applyNumberFormat="1" applyFont="1" applyBorder="1" applyAlignment="1">
      <alignment horizontal="center" vertical="center"/>
    </xf>
    <xf numFmtId="0" fontId="55" fillId="0" borderId="1" xfId="13" applyNumberFormat="1" applyFont="1" applyBorder="1" applyAlignment="1">
      <alignment horizontal="center" vertical="center"/>
    </xf>
    <xf numFmtId="181" fontId="49" fillId="3" borderId="1" xfId="10" applyNumberFormat="1" applyFont="1" applyFill="1" applyBorder="1" applyAlignment="1">
      <alignment horizontal="center" vertical="center"/>
    </xf>
    <xf numFmtId="41" fontId="55" fillId="0" borderId="2" xfId="13" applyNumberFormat="1" applyFont="1" applyBorder="1" applyAlignment="1">
      <alignment horizontal="center" vertical="center" wrapText="1"/>
    </xf>
    <xf numFmtId="10" fontId="55" fillId="3" borderId="3" xfId="0" applyNumberFormat="1" applyFont="1" applyFill="1" applyBorder="1" applyAlignment="1">
      <alignment horizontal="center" vertical="center"/>
    </xf>
    <xf numFmtId="9" fontId="55" fillId="3" borderId="1" xfId="21" applyFont="1" applyFill="1" applyBorder="1" applyAlignment="1">
      <alignment horizontal="center" vertical="center"/>
    </xf>
    <xf numFmtId="41" fontId="57" fillId="0" borderId="4" xfId="13" applyNumberFormat="1" applyFont="1" applyBorder="1" applyAlignment="1">
      <alignment vertical="center" wrapText="1"/>
    </xf>
    <xf numFmtId="165" fontId="4" fillId="0" borderId="5" xfId="5" applyFont="1" applyFill="1" applyBorder="1" applyAlignment="1">
      <alignment horizontal="center" vertical="center"/>
    </xf>
    <xf numFmtId="165" fontId="55" fillId="0" borderId="1" xfId="0" applyNumberFormat="1" applyFont="1" applyFill="1" applyBorder="1" applyAlignment="1">
      <alignment horizontal="center" vertical="center"/>
    </xf>
    <xf numFmtId="4" fontId="4" fillId="0" borderId="3" xfId="0" applyNumberFormat="1" applyFont="1" applyFill="1" applyBorder="1" applyAlignment="1">
      <alignment horizontal="center" vertical="center" wrapText="1"/>
    </xf>
    <xf numFmtId="182" fontId="4" fillId="3" borderId="1" xfId="10" applyNumberFormat="1" applyFont="1" applyFill="1" applyBorder="1" applyAlignment="1">
      <alignment horizontal="center" vertical="center" wrapText="1"/>
    </xf>
    <xf numFmtId="183" fontId="55" fillId="3" borderId="1" xfId="13" applyNumberFormat="1" applyFont="1" applyFill="1" applyBorder="1" applyAlignment="1">
      <alignment horizontal="center" vertical="center"/>
    </xf>
    <xf numFmtId="37" fontId="38" fillId="3" borderId="2" xfId="10" applyNumberFormat="1" applyFont="1" applyFill="1" applyBorder="1" applyAlignment="1">
      <alignment horizontal="center" vertical="center" wrapText="1"/>
    </xf>
    <xf numFmtId="3" fontId="21" fillId="6" borderId="5" xfId="10" applyNumberFormat="1" applyFont="1" applyFill="1" applyBorder="1" applyAlignment="1">
      <alignment horizontal="center" vertical="center" wrapText="1"/>
    </xf>
    <xf numFmtId="174" fontId="32" fillId="6" borderId="5" xfId="0" applyNumberFormat="1" applyFont="1" applyFill="1" applyBorder="1" applyAlignment="1">
      <alignment vertical="center"/>
    </xf>
    <xf numFmtId="174" fontId="32" fillId="6" borderId="5" xfId="0" applyNumberFormat="1" applyFont="1" applyFill="1" applyBorder="1" applyAlignment="1">
      <alignment horizontal="center"/>
    </xf>
    <xf numFmtId="0" fontId="22" fillId="6" borderId="1" xfId="0" applyFont="1" applyFill="1" applyBorder="1" applyAlignment="1">
      <alignment horizontal="right" vertical="center"/>
    </xf>
    <xf numFmtId="174" fontId="32" fillId="6" borderId="1" xfId="0" applyNumberFormat="1" applyFont="1" applyFill="1" applyBorder="1" applyAlignment="1">
      <alignment vertical="center"/>
    </xf>
    <xf numFmtId="0" fontId="0" fillId="6" borderId="0" xfId="0" applyFill="1" applyBorder="1" applyAlignment="1">
      <alignment horizontal="center"/>
    </xf>
    <xf numFmtId="174" fontId="32" fillId="6" borderId="1" xfId="0" applyNumberFormat="1" applyFont="1" applyFill="1" applyBorder="1" applyAlignment="1">
      <alignment horizontal="center" vertical="center"/>
    </xf>
    <xf numFmtId="3" fontId="23" fillId="6" borderId="4" xfId="0" applyNumberFormat="1" applyFont="1" applyFill="1" applyBorder="1" applyAlignment="1">
      <alignment horizontal="center" vertical="center" wrapText="1"/>
    </xf>
    <xf numFmtId="174" fontId="33" fillId="6" borderId="4" xfId="0" applyNumberFormat="1" applyFont="1" applyFill="1" applyBorder="1" applyAlignment="1">
      <alignment vertical="center"/>
    </xf>
    <xf numFmtId="174" fontId="32" fillId="6" borderId="4" xfId="0" applyNumberFormat="1" applyFont="1" applyFill="1" applyBorder="1" applyAlignment="1">
      <alignment horizontal="center"/>
    </xf>
    <xf numFmtId="174" fontId="32" fillId="6" borderId="4" xfId="0" applyNumberFormat="1" applyFont="1" applyFill="1" applyBorder="1" applyAlignment="1">
      <alignment horizontal="center" vertical="center"/>
    </xf>
    <xf numFmtId="179" fontId="49" fillId="3" borderId="1" xfId="9" applyNumberFormat="1" applyFont="1" applyFill="1" applyBorder="1" applyAlignment="1">
      <alignment horizontal="center" vertical="center"/>
    </xf>
    <xf numFmtId="41" fontId="0" fillId="0" borderId="1" xfId="0" applyNumberFormat="1" applyFont="1" applyBorder="1" applyAlignment="1">
      <alignment horizontal="center" vertical="center" wrapText="1"/>
    </xf>
    <xf numFmtId="37" fontId="49" fillId="3" borderId="1" xfId="9" applyNumberFormat="1" applyFont="1" applyFill="1" applyBorder="1" applyAlignment="1">
      <alignment horizontal="center" vertical="center" wrapText="1"/>
    </xf>
    <xf numFmtId="9" fontId="8" fillId="0" borderId="39" xfId="5" applyNumberFormat="1" applyFont="1" applyBorder="1" applyAlignment="1">
      <alignment vertical="center"/>
    </xf>
    <xf numFmtId="0" fontId="20" fillId="3" borderId="2" xfId="0" applyFont="1" applyFill="1" applyBorder="1" applyAlignment="1">
      <alignment horizontal="justify" vertical="center" wrapText="1"/>
    </xf>
    <xf numFmtId="165" fontId="8" fillId="0" borderId="39" xfId="5" applyNumberFormat="1" applyFont="1" applyBorder="1" applyAlignment="1">
      <alignment vertical="center"/>
    </xf>
    <xf numFmtId="9" fontId="8" fillId="0" borderId="49" xfId="21" applyFont="1" applyBorder="1" applyAlignment="1">
      <alignment horizontal="center" vertical="center"/>
    </xf>
    <xf numFmtId="0" fontId="4" fillId="0" borderId="0" xfId="16" applyFont="1" applyAlignment="1">
      <alignment vertical="center"/>
    </xf>
    <xf numFmtId="0" fontId="4" fillId="2" borderId="0" xfId="16" applyFont="1" applyFill="1" applyAlignment="1">
      <alignment vertical="center"/>
    </xf>
    <xf numFmtId="10" fontId="4" fillId="0" borderId="0" xfId="16" applyNumberFormat="1" applyFont="1" applyAlignment="1">
      <alignment vertical="center"/>
    </xf>
    <xf numFmtId="0" fontId="4" fillId="0" borderId="0" xfId="16" applyFont="1" applyAlignment="1">
      <alignment horizontal="left" vertical="center"/>
    </xf>
    <xf numFmtId="10" fontId="4" fillId="2" borderId="0" xfId="16" applyNumberFormat="1" applyFont="1" applyFill="1" applyAlignment="1">
      <alignment vertical="center"/>
    </xf>
    <xf numFmtId="0" fontId="4" fillId="2" borderId="0" xfId="16" applyFont="1" applyFill="1" applyAlignment="1">
      <alignment horizontal="left" vertical="center"/>
    </xf>
    <xf numFmtId="9" fontId="2" fillId="5" borderId="40" xfId="29" applyFont="1" applyFill="1" applyBorder="1" applyAlignment="1">
      <alignment horizontal="center" vertical="center" wrapText="1"/>
    </xf>
    <xf numFmtId="0" fontId="4" fillId="0" borderId="0" xfId="16" applyFont="1" applyBorder="1" applyAlignment="1">
      <alignment vertical="center"/>
    </xf>
    <xf numFmtId="0" fontId="4" fillId="2" borderId="0" xfId="16" applyFont="1" applyFill="1" applyBorder="1" applyAlignment="1">
      <alignment vertical="center"/>
    </xf>
    <xf numFmtId="170" fontId="13" fillId="6" borderId="1" xfId="0" applyNumberFormat="1" applyFont="1" applyFill="1" applyBorder="1" applyAlignment="1">
      <alignment horizontal="center" vertical="center"/>
    </xf>
    <xf numFmtId="170" fontId="21" fillId="6" borderId="4" xfId="0" applyNumberFormat="1" applyFont="1" applyFill="1" applyBorder="1" applyAlignment="1">
      <alignment horizontal="center" vertical="center"/>
    </xf>
    <xf numFmtId="170" fontId="21" fillId="6" borderId="4" xfId="0" applyNumberFormat="1" applyFont="1" applyFill="1" applyBorder="1" applyAlignment="1">
      <alignment vertical="center"/>
    </xf>
    <xf numFmtId="170" fontId="13" fillId="4" borderId="1" xfId="0" applyNumberFormat="1" applyFont="1" applyFill="1" applyBorder="1" applyAlignment="1">
      <alignment horizontal="center" vertical="center"/>
    </xf>
    <xf numFmtId="170" fontId="13" fillId="4" borderId="3" xfId="0" applyNumberFormat="1" applyFont="1" applyFill="1" applyBorder="1" applyAlignment="1">
      <alignment horizontal="center" vertical="center"/>
    </xf>
    <xf numFmtId="170" fontId="21" fillId="4" borderId="1" xfId="0" applyNumberFormat="1" applyFont="1" applyFill="1" applyBorder="1" applyAlignment="1">
      <alignment vertical="center"/>
    </xf>
    <xf numFmtId="170" fontId="21" fillId="6" borderId="1" xfId="0" applyNumberFormat="1" applyFont="1" applyFill="1" applyBorder="1" applyAlignment="1">
      <alignment vertical="center"/>
    </xf>
    <xf numFmtId="170" fontId="13" fillId="4" borderId="5" xfId="0" applyNumberFormat="1" applyFont="1" applyFill="1" applyBorder="1" applyAlignment="1">
      <alignment horizontal="center" vertical="center"/>
    </xf>
    <xf numFmtId="170" fontId="21" fillId="4" borderId="5" xfId="0" applyNumberFormat="1" applyFont="1" applyFill="1" applyBorder="1" applyAlignment="1">
      <alignment vertical="center"/>
    </xf>
    <xf numFmtId="10" fontId="13" fillId="6" borderId="1" xfId="0" applyNumberFormat="1" applyFont="1" applyFill="1" applyBorder="1" applyAlignment="1">
      <alignment horizontal="center" vertical="center"/>
    </xf>
    <xf numFmtId="170" fontId="21" fillId="6" borderId="1" xfId="0" applyNumberFormat="1" applyFont="1" applyFill="1" applyBorder="1" applyAlignment="1">
      <alignment horizontal="center" vertical="center"/>
    </xf>
    <xf numFmtId="10" fontId="21" fillId="0" borderId="3" xfId="0" applyNumberFormat="1" applyFont="1" applyFill="1" applyBorder="1" applyAlignment="1">
      <alignment horizontal="center" vertical="center"/>
    </xf>
    <xf numFmtId="170" fontId="21" fillId="4" borderId="3" xfId="0" applyNumberFormat="1" applyFont="1" applyFill="1" applyBorder="1" applyAlignment="1">
      <alignment vertical="center"/>
    </xf>
    <xf numFmtId="170" fontId="13" fillId="6" borderId="4" xfId="0" applyNumberFormat="1" applyFont="1" applyFill="1" applyBorder="1" applyAlignment="1">
      <alignment horizontal="center" vertical="center"/>
    </xf>
    <xf numFmtId="170" fontId="4" fillId="2" borderId="0" xfId="16" applyNumberFormat="1" applyFont="1" applyFill="1" applyAlignment="1">
      <alignment vertical="center"/>
    </xf>
    <xf numFmtId="0" fontId="21" fillId="0" borderId="4" xfId="0" applyFont="1" applyFill="1" applyBorder="1"/>
    <xf numFmtId="10" fontId="13" fillId="4" borderId="1" xfId="0" applyNumberFormat="1" applyFont="1" applyFill="1" applyBorder="1" applyAlignment="1">
      <alignment horizontal="center" vertical="center"/>
    </xf>
    <xf numFmtId="0" fontId="21" fillId="0" borderId="1" xfId="0" applyFont="1" applyFill="1" applyBorder="1"/>
    <xf numFmtId="0" fontId="4" fillId="2" borderId="1" xfId="16" applyFont="1" applyFill="1" applyBorder="1" applyAlignment="1">
      <alignment vertical="center"/>
    </xf>
    <xf numFmtId="10" fontId="13" fillId="12" borderId="1" xfId="0" applyNumberFormat="1" applyFont="1" applyFill="1" applyBorder="1" applyAlignment="1">
      <alignment horizontal="center" vertical="center"/>
    </xf>
    <xf numFmtId="10" fontId="21" fillId="0" borderId="2" xfId="0" applyNumberFormat="1" applyFont="1" applyFill="1" applyBorder="1" applyAlignment="1">
      <alignment horizontal="center" vertical="center"/>
    </xf>
    <xf numFmtId="0" fontId="21" fillId="0" borderId="2" xfId="0" applyFont="1" applyFill="1" applyBorder="1"/>
    <xf numFmtId="10" fontId="13" fillId="4" borderId="3" xfId="0" applyNumberFormat="1" applyFont="1" applyFill="1" applyBorder="1" applyAlignment="1">
      <alignment horizontal="center" vertical="center"/>
    </xf>
    <xf numFmtId="10" fontId="13" fillId="12" borderId="3" xfId="0" applyNumberFormat="1" applyFont="1" applyFill="1" applyBorder="1" applyAlignment="1">
      <alignment horizontal="center" vertical="center"/>
    </xf>
    <xf numFmtId="0" fontId="21" fillId="0" borderId="3" xfId="0" applyFont="1" applyFill="1" applyBorder="1"/>
    <xf numFmtId="170" fontId="13" fillId="6" borderId="2" xfId="0" applyNumberFormat="1" applyFont="1" applyFill="1" applyBorder="1" applyAlignment="1">
      <alignment horizontal="center" vertical="center"/>
    </xf>
    <xf numFmtId="170" fontId="19" fillId="6" borderId="4" xfId="0" applyNumberFormat="1" applyFont="1" applyFill="1" applyBorder="1" applyAlignment="1">
      <alignment vertical="center"/>
    </xf>
    <xf numFmtId="170" fontId="19" fillId="4" borderId="1" xfId="0" applyNumberFormat="1" applyFont="1" applyFill="1" applyBorder="1" applyAlignment="1">
      <alignment vertical="center"/>
    </xf>
    <xf numFmtId="178" fontId="4" fillId="2" borderId="0" xfId="16" applyNumberFormat="1" applyFont="1" applyFill="1" applyAlignment="1">
      <alignment vertical="center"/>
    </xf>
    <xf numFmtId="170" fontId="19" fillId="6" borderId="1" xfId="0" applyNumberFormat="1" applyFont="1" applyFill="1" applyBorder="1" applyAlignment="1">
      <alignment vertical="center"/>
    </xf>
    <xf numFmtId="170" fontId="19" fillId="4" borderId="3" xfId="0" applyNumberFormat="1" applyFont="1" applyFill="1" applyBorder="1" applyAlignment="1">
      <alignment vertical="center"/>
    </xf>
    <xf numFmtId="10" fontId="13" fillId="0" borderId="2" xfId="0" applyNumberFormat="1" applyFont="1" applyFill="1" applyBorder="1" applyAlignment="1">
      <alignment horizontal="center" vertical="center"/>
    </xf>
    <xf numFmtId="170" fontId="19" fillId="6" borderId="2" xfId="0" applyNumberFormat="1" applyFont="1" applyFill="1" applyBorder="1" applyAlignment="1">
      <alignment vertical="center"/>
    </xf>
    <xf numFmtId="170" fontId="13" fillId="6" borderId="12" xfId="29" applyNumberFormat="1" applyFont="1" applyFill="1" applyBorder="1" applyAlignment="1">
      <alignment horizontal="center" vertical="center"/>
    </xf>
    <xf numFmtId="10" fontId="2" fillId="5" borderId="2" xfId="16" applyNumberFormat="1" applyFont="1" applyFill="1" applyBorder="1" applyAlignment="1">
      <alignment horizontal="center" vertical="center" wrapText="1"/>
    </xf>
    <xf numFmtId="0" fontId="4" fillId="0" borderId="0" xfId="16" applyFont="1" applyFill="1" applyAlignment="1">
      <alignment horizontal="left" vertical="center"/>
    </xf>
    <xf numFmtId="10" fontId="13" fillId="0" borderId="3" xfId="16" applyNumberFormat="1" applyFont="1" applyFill="1" applyBorder="1" applyAlignment="1">
      <alignment horizontal="center" vertical="center" wrapText="1"/>
    </xf>
    <xf numFmtId="10" fontId="13" fillId="0" borderId="1" xfId="16" applyNumberFormat="1" applyFont="1" applyFill="1" applyBorder="1" applyAlignment="1">
      <alignment horizontal="center" vertical="center" wrapText="1"/>
    </xf>
    <xf numFmtId="10" fontId="13" fillId="0" borderId="4" xfId="16" applyNumberFormat="1" applyFont="1" applyFill="1" applyBorder="1" applyAlignment="1">
      <alignment horizontal="center" vertical="center" wrapText="1"/>
    </xf>
    <xf numFmtId="10" fontId="13" fillId="0" borderId="2" xfId="16" applyNumberFormat="1" applyFont="1" applyFill="1" applyBorder="1" applyAlignment="1">
      <alignment horizontal="center" vertical="center" wrapText="1"/>
    </xf>
    <xf numFmtId="10" fontId="13" fillId="0" borderId="1" xfId="0" applyNumberFormat="1" applyFont="1" applyBorder="1" applyAlignment="1">
      <alignment horizontal="center" vertical="center"/>
    </xf>
    <xf numFmtId="10" fontId="13" fillId="8" borderId="1" xfId="0" applyNumberFormat="1" applyFont="1" applyFill="1" applyBorder="1" applyAlignment="1">
      <alignment horizontal="center" vertical="center"/>
    </xf>
    <xf numFmtId="10" fontId="13" fillId="0" borderId="4" xfId="0" applyNumberFormat="1" applyFont="1" applyBorder="1" applyAlignment="1">
      <alignment horizontal="center" vertical="center"/>
    </xf>
    <xf numFmtId="10" fontId="13" fillId="8" borderId="4" xfId="0" applyNumberFormat="1" applyFont="1" applyFill="1" applyBorder="1" applyAlignment="1">
      <alignment horizontal="center" vertical="center"/>
    </xf>
    <xf numFmtId="0" fontId="13" fillId="3" borderId="22" xfId="16" applyFont="1" applyFill="1" applyBorder="1" applyAlignment="1">
      <alignment horizontal="left" vertical="top" wrapText="1"/>
    </xf>
    <xf numFmtId="0" fontId="13" fillId="3" borderId="23" xfId="16" applyFont="1" applyFill="1" applyBorder="1" applyAlignment="1">
      <alignment horizontal="center" vertical="top" wrapText="1"/>
    </xf>
    <xf numFmtId="0" fontId="13" fillId="0" borderId="1" xfId="0" applyFont="1" applyBorder="1" applyAlignment="1">
      <alignment horizontal="center" vertical="center"/>
    </xf>
    <xf numFmtId="0" fontId="11" fillId="0" borderId="31" xfId="0" applyFont="1" applyFill="1" applyBorder="1" applyAlignment="1">
      <alignment horizontal="right" vertical="center"/>
    </xf>
    <xf numFmtId="0" fontId="6" fillId="0" borderId="31" xfId="0" applyFont="1" applyFill="1" applyBorder="1" applyAlignment="1">
      <alignment horizontal="right" vertical="center"/>
    </xf>
    <xf numFmtId="0" fontId="6" fillId="0" borderId="46" xfId="0" applyFont="1" applyFill="1" applyBorder="1" applyAlignment="1">
      <alignment horizontal="right" vertical="center"/>
    </xf>
    <xf numFmtId="0" fontId="40" fillId="0" borderId="25" xfId="0" applyFont="1" applyFill="1" applyBorder="1" applyAlignment="1">
      <alignment horizontal="center"/>
    </xf>
    <xf numFmtId="0" fontId="40" fillId="0" borderId="26" xfId="0" applyFont="1" applyFill="1" applyBorder="1" applyAlignment="1">
      <alignment horizontal="center"/>
    </xf>
    <xf numFmtId="0" fontId="40" fillId="0" borderId="27" xfId="0" applyFont="1" applyFill="1" applyBorder="1" applyAlignment="1">
      <alignment horizontal="center"/>
    </xf>
    <xf numFmtId="0" fontId="40" fillId="0" borderId="28" xfId="0" applyFont="1" applyFill="1" applyBorder="1" applyAlignment="1">
      <alignment horizontal="center"/>
    </xf>
    <xf numFmtId="0" fontId="40" fillId="0" borderId="0" xfId="0" applyFont="1" applyFill="1" applyBorder="1" applyAlignment="1">
      <alignment horizontal="center"/>
    </xf>
    <xf numFmtId="0" fontId="40" fillId="0" borderId="10" xfId="0" applyFont="1" applyFill="1" applyBorder="1" applyAlignment="1">
      <alignment horizontal="center"/>
    </xf>
    <xf numFmtId="0" fontId="5" fillId="6" borderId="17" xfId="0" applyFont="1" applyFill="1" applyBorder="1" applyAlignment="1">
      <alignment horizontal="center" vertical="center" wrapText="1"/>
    </xf>
    <xf numFmtId="0" fontId="5" fillId="6" borderId="3" xfId="0" applyFont="1" applyFill="1" applyBorder="1" applyAlignment="1">
      <alignment horizontal="center" vertical="center" wrapText="1"/>
    </xf>
    <xf numFmtId="0" fontId="11" fillId="6" borderId="3" xfId="0" applyFont="1" applyFill="1" applyBorder="1" applyAlignment="1">
      <alignment horizontal="center" vertical="center" wrapText="1"/>
    </xf>
    <xf numFmtId="0" fontId="11" fillId="6" borderId="11" xfId="0" applyFont="1" applyFill="1" applyBorder="1" applyAlignment="1">
      <alignment horizontal="center" vertical="center" wrapText="1"/>
    </xf>
    <xf numFmtId="0" fontId="11" fillId="6" borderId="1" xfId="0" applyFont="1" applyFill="1" applyBorder="1" applyAlignment="1">
      <alignment horizontal="center" vertical="center" wrapText="1"/>
    </xf>
    <xf numFmtId="0" fontId="11" fillId="6" borderId="12"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5" fillId="3" borderId="13" xfId="0" applyFont="1" applyFill="1" applyBorder="1" applyAlignment="1">
      <alignment horizontal="center" vertical="center" wrapText="1"/>
    </xf>
    <xf numFmtId="0" fontId="11" fillId="6" borderId="18" xfId="0" applyFont="1" applyFill="1" applyBorder="1" applyAlignment="1">
      <alignment horizontal="center" vertical="center" wrapText="1"/>
    </xf>
    <xf numFmtId="0" fontId="11" fillId="6" borderId="19" xfId="0" applyFont="1" applyFill="1" applyBorder="1" applyAlignment="1">
      <alignment horizontal="center" vertical="center" wrapText="1"/>
    </xf>
    <xf numFmtId="0" fontId="11" fillId="6" borderId="4" xfId="0" applyFont="1" applyFill="1" applyBorder="1" applyAlignment="1">
      <alignment horizontal="center" vertical="center" wrapText="1"/>
    </xf>
    <xf numFmtId="0" fontId="5" fillId="3" borderId="8"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5" fillId="3" borderId="36" xfId="0" applyFont="1" applyFill="1" applyBorder="1" applyAlignment="1">
      <alignment horizontal="center" vertical="center" wrapText="1"/>
    </xf>
    <xf numFmtId="0" fontId="5" fillId="6" borderId="3" xfId="0" applyFont="1" applyFill="1" applyBorder="1" applyAlignment="1" applyProtection="1">
      <alignment horizontal="center" vertical="center" wrapText="1"/>
      <protection locked="0"/>
    </xf>
    <xf numFmtId="0" fontId="5" fillId="6" borderId="1" xfId="0" applyFont="1" applyFill="1" applyBorder="1" applyAlignment="1" applyProtection="1">
      <alignment horizontal="center" vertical="center" wrapText="1"/>
      <protection locked="0"/>
    </xf>
    <xf numFmtId="0" fontId="5" fillId="6" borderId="4" xfId="0" applyFont="1" applyFill="1" applyBorder="1" applyAlignment="1" applyProtection="1">
      <alignment horizontal="center" vertical="center" wrapText="1"/>
      <protection locked="0"/>
    </xf>
    <xf numFmtId="0" fontId="5" fillId="6" borderId="1" xfId="0" applyFont="1" applyFill="1" applyBorder="1" applyAlignment="1">
      <alignment horizontal="center" vertical="center"/>
    </xf>
    <xf numFmtId="0" fontId="5" fillId="6" borderId="1" xfId="0" applyFont="1" applyFill="1" applyBorder="1" applyAlignment="1">
      <alignment horizontal="center" vertical="center" wrapText="1"/>
    </xf>
    <xf numFmtId="0" fontId="5" fillId="6" borderId="4" xfId="0" applyFont="1" applyFill="1" applyBorder="1" applyAlignment="1">
      <alignment horizontal="center" vertical="center" wrapText="1"/>
    </xf>
    <xf numFmtId="0" fontId="5" fillId="6" borderId="11" xfId="0" applyFont="1" applyFill="1" applyBorder="1" applyAlignment="1" applyProtection="1">
      <alignment horizontal="center" vertical="center" wrapText="1"/>
      <protection locked="0"/>
    </xf>
    <xf numFmtId="0" fontId="5" fillId="6" borderId="12" xfId="0" applyFont="1" applyFill="1" applyBorder="1" applyAlignment="1" applyProtection="1">
      <alignment horizontal="center" vertical="center" wrapText="1"/>
      <protection locked="0"/>
    </xf>
    <xf numFmtId="0" fontId="5" fillId="6" borderId="13" xfId="0" applyFont="1" applyFill="1" applyBorder="1" applyAlignment="1" applyProtection="1">
      <alignment horizontal="center" vertical="center" wrapText="1"/>
      <protection locked="0"/>
    </xf>
    <xf numFmtId="0" fontId="5" fillId="6" borderId="8" xfId="0" applyFont="1" applyFill="1" applyBorder="1" applyAlignment="1">
      <alignment horizontal="center" vertical="center"/>
    </xf>
    <xf numFmtId="0" fontId="5" fillId="6" borderId="6" xfId="0" applyFont="1" applyFill="1" applyBorder="1" applyAlignment="1">
      <alignment horizontal="center" vertical="center"/>
    </xf>
    <xf numFmtId="0" fontId="5" fillId="6" borderId="7" xfId="0" applyFont="1" applyFill="1" applyBorder="1" applyAlignment="1">
      <alignment horizontal="center" vertical="center"/>
    </xf>
    <xf numFmtId="0" fontId="5" fillId="6" borderId="18" xfId="0" applyFont="1" applyFill="1" applyBorder="1" applyAlignment="1">
      <alignment horizontal="center" vertical="center" wrapText="1"/>
    </xf>
    <xf numFmtId="0" fontId="5" fillId="6" borderId="19" xfId="0" applyFont="1" applyFill="1" applyBorder="1" applyAlignment="1">
      <alignment horizontal="center" vertical="center" wrapText="1"/>
    </xf>
    <xf numFmtId="0" fontId="25" fillId="0" borderId="0" xfId="0" applyFont="1" applyFill="1" applyAlignment="1">
      <alignment horizontal="right" vertical="center"/>
    </xf>
    <xf numFmtId="0" fontId="53" fillId="3" borderId="39" xfId="0" applyFont="1" applyFill="1" applyBorder="1" applyAlignment="1">
      <alignment horizontal="center" vertical="center" wrapText="1"/>
    </xf>
    <xf numFmtId="0" fontId="53" fillId="3" borderId="24" xfId="0" applyFont="1" applyFill="1" applyBorder="1" applyAlignment="1">
      <alignment horizontal="center" vertical="center" wrapText="1"/>
    </xf>
    <xf numFmtId="0" fontId="53" fillId="3" borderId="40" xfId="0" applyFont="1" applyFill="1" applyBorder="1" applyAlignment="1">
      <alignment horizontal="center" vertical="center" wrapText="1"/>
    </xf>
    <xf numFmtId="0" fontId="53" fillId="0" borderId="11" xfId="0" applyFont="1" applyFill="1" applyBorder="1" applyAlignment="1">
      <alignment horizontal="justify" vertical="center" wrapText="1"/>
    </xf>
    <xf numFmtId="0" fontId="53" fillId="0" borderId="12" xfId="0" applyFont="1" applyFill="1" applyBorder="1" applyAlignment="1">
      <alignment horizontal="justify" vertical="center" wrapText="1"/>
    </xf>
    <xf numFmtId="0" fontId="53" fillId="0" borderId="20" xfId="0" applyFont="1" applyFill="1" applyBorder="1" applyAlignment="1">
      <alignment horizontal="justify" vertical="center" wrapText="1"/>
    </xf>
    <xf numFmtId="0" fontId="29" fillId="3" borderId="3" xfId="0" applyFont="1" applyFill="1" applyBorder="1" applyAlignment="1">
      <alignment horizontal="justify" vertical="center" wrapText="1"/>
    </xf>
    <xf numFmtId="0" fontId="29" fillId="3" borderId="1" xfId="0" applyFont="1" applyFill="1" applyBorder="1" applyAlignment="1">
      <alignment horizontal="justify" vertical="center"/>
    </xf>
    <xf numFmtId="0" fontId="29" fillId="3" borderId="4" xfId="0" applyFont="1" applyFill="1" applyBorder="1" applyAlignment="1">
      <alignment horizontal="justify" vertical="center"/>
    </xf>
    <xf numFmtId="0" fontId="29" fillId="3" borderId="3" xfId="0" applyFont="1" applyFill="1" applyBorder="1" applyAlignment="1">
      <alignment horizontal="center" vertical="center" wrapText="1"/>
    </xf>
    <xf numFmtId="0" fontId="29" fillId="3" borderId="1" xfId="0" applyFont="1" applyFill="1" applyBorder="1" applyAlignment="1">
      <alignment horizontal="center" vertical="center" wrapText="1"/>
    </xf>
    <xf numFmtId="0" fontId="29" fillId="3" borderId="4" xfId="0" applyFont="1" applyFill="1" applyBorder="1" applyAlignment="1">
      <alignment horizontal="center" vertical="center" wrapText="1"/>
    </xf>
    <xf numFmtId="0" fontId="29" fillId="3" borderId="11" xfId="0" applyFont="1" applyFill="1" applyBorder="1" applyAlignment="1">
      <alignment horizontal="justify" vertical="center" wrapText="1"/>
    </xf>
    <xf numFmtId="0" fontId="29" fillId="3" borderId="12" xfId="0" applyFont="1" applyFill="1" applyBorder="1" applyAlignment="1">
      <alignment horizontal="justify" vertical="center" wrapText="1"/>
    </xf>
    <xf numFmtId="0" fontId="29" fillId="3" borderId="13" xfId="0" applyFont="1" applyFill="1" applyBorder="1" applyAlignment="1">
      <alignment horizontal="justify" vertical="center" wrapText="1"/>
    </xf>
    <xf numFmtId="0" fontId="53" fillId="3" borderId="5" xfId="0" applyFont="1" applyFill="1" applyBorder="1" applyAlignment="1">
      <alignment horizontal="center" vertical="center" wrapText="1"/>
    </xf>
    <xf numFmtId="0" fontId="53" fillId="3" borderId="1" xfId="0" applyFont="1" applyFill="1" applyBorder="1" applyAlignment="1">
      <alignment horizontal="center" vertical="center" wrapText="1"/>
    </xf>
    <xf numFmtId="0" fontId="53" fillId="3" borderId="2" xfId="0" applyFont="1" applyFill="1" applyBorder="1" applyAlignment="1">
      <alignment horizontal="center" vertical="center" wrapText="1"/>
    </xf>
    <xf numFmtId="0" fontId="53" fillId="3" borderId="4" xfId="0" applyFont="1" applyFill="1" applyBorder="1" applyAlignment="1">
      <alignment horizontal="center" vertical="center" wrapText="1"/>
    </xf>
    <xf numFmtId="0" fontId="0" fillId="0" borderId="17" xfId="0" applyFill="1" applyBorder="1" applyAlignment="1">
      <alignment horizontal="center"/>
    </xf>
    <xf numFmtId="0" fontId="0" fillId="0" borderId="3" xfId="0" applyFill="1" applyBorder="1" applyAlignment="1">
      <alignment horizontal="center"/>
    </xf>
    <xf numFmtId="0" fontId="0" fillId="0" borderId="18" xfId="0" applyFill="1" applyBorder="1" applyAlignment="1">
      <alignment horizontal="center"/>
    </xf>
    <xf numFmtId="0" fontId="0" fillId="0" borderId="1" xfId="0" applyFill="1" applyBorder="1" applyAlignment="1">
      <alignment horizontal="center"/>
    </xf>
    <xf numFmtId="0" fontId="0" fillId="0" borderId="19" xfId="0" applyFill="1" applyBorder="1" applyAlignment="1">
      <alignment horizontal="center"/>
    </xf>
    <xf numFmtId="0" fontId="0" fillId="0" borderId="4" xfId="0" applyFill="1" applyBorder="1" applyAlignment="1">
      <alignment horizontal="center"/>
    </xf>
    <xf numFmtId="0" fontId="11" fillId="6" borderId="8" xfId="0" applyFont="1" applyFill="1" applyBorder="1" applyAlignment="1">
      <alignment horizontal="center" vertical="center" wrapText="1"/>
    </xf>
    <xf numFmtId="0" fontId="11" fillId="6" borderId="6" xfId="0" applyFont="1" applyFill="1" applyBorder="1" applyAlignment="1">
      <alignment horizontal="center" vertical="center" wrapText="1"/>
    </xf>
    <xf numFmtId="0" fontId="11" fillId="6" borderId="36" xfId="0" applyFont="1" applyFill="1" applyBorder="1" applyAlignment="1">
      <alignment horizontal="center" vertical="center" wrapText="1"/>
    </xf>
    <xf numFmtId="0" fontId="11" fillId="6" borderId="47" xfId="0" applyFont="1" applyFill="1" applyBorder="1" applyAlignment="1">
      <alignment horizontal="center" vertical="center" wrapText="1"/>
    </xf>
    <xf numFmtId="0" fontId="11" fillId="6" borderId="32" xfId="0" applyFont="1" applyFill="1" applyBorder="1" applyAlignment="1">
      <alignment horizontal="center" vertical="center" wrapText="1"/>
    </xf>
    <xf numFmtId="0" fontId="11" fillId="6" borderId="33" xfId="0" applyFont="1" applyFill="1" applyBorder="1" applyAlignment="1">
      <alignment horizontal="center" vertical="center" wrapText="1"/>
    </xf>
    <xf numFmtId="0" fontId="11" fillId="6" borderId="16" xfId="0" applyFont="1" applyFill="1" applyBorder="1" applyAlignment="1">
      <alignment horizontal="center" vertical="center" wrapText="1"/>
    </xf>
    <xf numFmtId="0" fontId="11" fillId="6" borderId="34" xfId="0" applyFont="1" applyFill="1" applyBorder="1" applyAlignment="1">
      <alignment horizontal="center" vertical="center" wrapText="1"/>
    </xf>
    <xf numFmtId="0" fontId="11" fillId="6" borderId="35" xfId="0" applyFont="1" applyFill="1" applyBorder="1" applyAlignment="1">
      <alignment horizontal="center" vertical="center" wrapText="1"/>
    </xf>
    <xf numFmtId="0" fontId="5" fillId="6" borderId="2" xfId="0" applyFont="1" applyFill="1" applyBorder="1" applyAlignment="1">
      <alignment horizontal="center" vertical="center" wrapText="1"/>
    </xf>
    <xf numFmtId="0" fontId="5" fillId="6" borderId="21" xfId="0" applyFont="1" applyFill="1" applyBorder="1" applyAlignment="1">
      <alignment horizontal="center" vertical="center" wrapText="1"/>
    </xf>
    <xf numFmtId="0" fontId="5" fillId="6" borderId="11" xfId="0" applyFont="1" applyFill="1" applyBorder="1" applyAlignment="1">
      <alignment horizontal="center" vertical="center" wrapText="1"/>
    </xf>
    <xf numFmtId="0" fontId="5" fillId="6" borderId="12" xfId="0" applyFont="1" applyFill="1" applyBorder="1" applyAlignment="1">
      <alignment horizontal="center" vertical="center" wrapText="1"/>
    </xf>
    <xf numFmtId="0" fontId="5" fillId="6" borderId="20" xfId="0" applyFont="1" applyFill="1" applyBorder="1" applyAlignment="1">
      <alignment horizontal="center" vertical="center" wrapText="1"/>
    </xf>
    <xf numFmtId="0" fontId="4" fillId="0" borderId="3" xfId="0" applyFont="1" applyFill="1" applyBorder="1" applyAlignment="1">
      <alignment horizontal="justify" vertical="center" wrapText="1"/>
    </xf>
    <xf numFmtId="0" fontId="4" fillId="0" borderId="1" xfId="0" applyFont="1" applyFill="1" applyBorder="1" applyAlignment="1">
      <alignment horizontal="justify" vertical="center" wrapText="1"/>
    </xf>
    <xf numFmtId="0" fontId="4" fillId="0" borderId="2" xfId="0" applyFont="1" applyFill="1" applyBorder="1" applyAlignment="1">
      <alignment horizontal="justify" vertical="center" wrapText="1"/>
    </xf>
    <xf numFmtId="0" fontId="4" fillId="0" borderId="3"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53" fillId="3" borderId="3" xfId="0" applyFont="1" applyFill="1" applyBorder="1" applyAlignment="1">
      <alignment horizontal="justify" vertical="center" wrapText="1"/>
    </xf>
    <xf numFmtId="0" fontId="53" fillId="3" borderId="1" xfId="0" applyFont="1" applyFill="1" applyBorder="1" applyAlignment="1">
      <alignment horizontal="justify" vertical="center"/>
    </xf>
    <xf numFmtId="0" fontId="53" fillId="3" borderId="4" xfId="0" applyFont="1" applyFill="1" applyBorder="1" applyAlignment="1">
      <alignment horizontal="justify" vertical="center"/>
    </xf>
    <xf numFmtId="0" fontId="0" fillId="0" borderId="39" xfId="0" applyFill="1" applyBorder="1" applyAlignment="1">
      <alignment horizontal="center" vertical="center"/>
    </xf>
    <xf numFmtId="0" fontId="0" fillId="0" borderId="24" xfId="0" applyFill="1" applyBorder="1" applyAlignment="1">
      <alignment horizontal="center" vertical="center"/>
    </xf>
    <xf numFmtId="0" fontId="0" fillId="0" borderId="40" xfId="0" applyFill="1" applyBorder="1" applyAlignment="1">
      <alignment horizontal="center" vertical="center"/>
    </xf>
    <xf numFmtId="0" fontId="53" fillId="3" borderId="5" xfId="0" applyFont="1" applyFill="1" applyBorder="1" applyAlignment="1">
      <alignment horizontal="justify" vertical="center" wrapText="1"/>
    </xf>
    <xf numFmtId="0" fontId="53" fillId="3" borderId="2" xfId="0" applyFont="1" applyFill="1" applyBorder="1" applyAlignment="1">
      <alignment horizontal="justify" vertical="center"/>
    </xf>
    <xf numFmtId="0" fontId="5" fillId="6" borderId="2" xfId="0" applyFont="1" applyFill="1" applyBorder="1" applyAlignment="1">
      <alignment horizontal="center" vertical="center"/>
    </xf>
    <xf numFmtId="0" fontId="5" fillId="6" borderId="16" xfId="0" applyFont="1" applyFill="1" applyBorder="1" applyAlignment="1">
      <alignment horizontal="center" vertical="center"/>
    </xf>
    <xf numFmtId="0" fontId="5" fillId="6" borderId="34" xfId="0" applyFont="1" applyFill="1" applyBorder="1" applyAlignment="1">
      <alignment horizontal="center" vertical="center"/>
    </xf>
    <xf numFmtId="0" fontId="5" fillId="6" borderId="45" xfId="0" applyFont="1" applyFill="1" applyBorder="1" applyAlignment="1">
      <alignment horizontal="center" vertical="center"/>
    </xf>
    <xf numFmtId="0" fontId="4" fillId="0" borderId="2" xfId="0" applyFont="1" applyFill="1" applyBorder="1" applyAlignment="1">
      <alignment horizontal="center" vertical="center" wrapText="1"/>
    </xf>
    <xf numFmtId="0" fontId="53" fillId="0" borderId="3" xfId="0" applyFont="1" applyFill="1" applyBorder="1" applyAlignment="1">
      <alignment horizontal="justify" vertical="center" wrapText="1"/>
    </xf>
    <xf numFmtId="0" fontId="53" fillId="0" borderId="1" xfId="0" applyFont="1" applyFill="1" applyBorder="1" applyAlignment="1">
      <alignment horizontal="justify" vertical="center"/>
    </xf>
    <xf numFmtId="0" fontId="53" fillId="0" borderId="2" xfId="0" applyFont="1" applyFill="1" applyBorder="1" applyAlignment="1">
      <alignment horizontal="justify" vertical="center"/>
    </xf>
    <xf numFmtId="0" fontId="29" fillId="0" borderId="17" xfId="0" applyFont="1" applyBorder="1" applyAlignment="1">
      <alignment horizontal="center" vertical="center" wrapText="1"/>
    </xf>
    <xf numFmtId="0" fontId="29" fillId="0" borderId="18"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3" xfId="0" applyFont="1" applyBorder="1" applyAlignment="1">
      <alignment horizontal="center" vertical="center" wrapText="1"/>
    </xf>
    <xf numFmtId="0" fontId="29" fillId="0" borderId="1" xfId="0" applyFont="1" applyBorder="1" applyAlignment="1">
      <alignment horizontal="center" vertical="center" wrapText="1"/>
    </xf>
    <xf numFmtId="0" fontId="29" fillId="0" borderId="4" xfId="0" applyFont="1" applyBorder="1" applyAlignment="1">
      <alignment horizontal="center" vertical="center" wrapText="1"/>
    </xf>
    <xf numFmtId="0" fontId="0" fillId="0" borderId="3" xfId="0" applyBorder="1" applyAlignment="1">
      <alignment horizontal="center" vertical="center"/>
    </xf>
    <xf numFmtId="0" fontId="0" fillId="0" borderId="1" xfId="0" applyBorder="1" applyAlignment="1">
      <alignment horizontal="center" vertical="center"/>
    </xf>
    <xf numFmtId="0" fontId="0" fillId="0" borderId="4" xfId="0" applyBorder="1" applyAlignment="1">
      <alignment horizontal="center" vertical="center"/>
    </xf>
    <xf numFmtId="0" fontId="3" fillId="6" borderId="28" xfId="0" applyFont="1" applyFill="1" applyBorder="1" applyAlignment="1" applyProtection="1">
      <alignment horizontal="center" vertical="center" wrapText="1"/>
      <protection locked="0"/>
    </xf>
    <xf numFmtId="0" fontId="3" fillId="6" borderId="0" xfId="0" applyFont="1" applyFill="1" applyBorder="1" applyAlignment="1" applyProtection="1">
      <alignment horizontal="center" vertical="center" wrapText="1"/>
      <protection locked="0"/>
    </xf>
    <xf numFmtId="0" fontId="3" fillId="6" borderId="10" xfId="0" applyFont="1" applyFill="1" applyBorder="1" applyAlignment="1" applyProtection="1">
      <alignment horizontal="center" vertical="center" wrapText="1"/>
      <protection locked="0"/>
    </xf>
    <xf numFmtId="0" fontId="3" fillId="6" borderId="30" xfId="0" applyFont="1" applyFill="1" applyBorder="1" applyAlignment="1" applyProtection="1">
      <alignment horizontal="center" vertical="center" wrapText="1"/>
      <protection locked="0"/>
    </xf>
    <xf numFmtId="0" fontId="3" fillId="6" borderId="31" xfId="0" applyFont="1" applyFill="1" applyBorder="1" applyAlignment="1" applyProtection="1">
      <alignment horizontal="center" vertical="center" wrapText="1"/>
      <protection locked="0"/>
    </xf>
    <xf numFmtId="0" fontId="3" fillId="6" borderId="37" xfId="0" applyFont="1" applyFill="1" applyBorder="1" applyAlignment="1" applyProtection="1">
      <alignment horizontal="center" vertical="center" wrapText="1"/>
      <protection locked="0"/>
    </xf>
    <xf numFmtId="0" fontId="53" fillId="0" borderId="3" xfId="0" applyFont="1" applyFill="1" applyBorder="1" applyAlignment="1">
      <alignment horizontal="center" vertical="center" wrapText="1"/>
    </xf>
    <xf numFmtId="0" fontId="53" fillId="0" borderId="1" xfId="0" applyFont="1" applyFill="1" applyBorder="1" applyAlignment="1">
      <alignment horizontal="center" vertical="center" wrapText="1"/>
    </xf>
    <xf numFmtId="0" fontId="53" fillId="0" borderId="2" xfId="0" applyFont="1" applyFill="1" applyBorder="1" applyAlignment="1">
      <alignment horizontal="center" vertical="center" wrapText="1"/>
    </xf>
    <xf numFmtId="0" fontId="29" fillId="0" borderId="2" xfId="0" applyFont="1" applyBorder="1" applyAlignment="1">
      <alignment horizontal="center" vertical="center" wrapText="1"/>
    </xf>
    <xf numFmtId="0" fontId="0" fillId="0" borderId="3" xfId="0" applyFont="1" applyBorder="1" applyAlignment="1">
      <alignment horizontal="center" vertical="center"/>
    </xf>
    <xf numFmtId="0" fontId="0" fillId="0" borderId="1" xfId="0" applyFont="1" applyBorder="1" applyAlignment="1">
      <alignment horizontal="center" vertical="center"/>
    </xf>
    <xf numFmtId="0" fontId="0" fillId="0" borderId="2" xfId="0" applyFont="1" applyBorder="1" applyAlignment="1">
      <alignment horizontal="center" vertical="center"/>
    </xf>
    <xf numFmtId="0" fontId="53" fillId="0" borderId="39" xfId="0" applyFont="1" applyFill="1" applyBorder="1" applyAlignment="1">
      <alignment horizontal="center" vertical="center" wrapText="1"/>
    </xf>
    <xf numFmtId="0" fontId="53" fillId="0" borderId="24" xfId="0" applyFont="1" applyFill="1" applyBorder="1" applyAlignment="1">
      <alignment horizontal="center" vertical="center" wrapText="1"/>
    </xf>
    <xf numFmtId="0" fontId="53" fillId="0" borderId="40" xfId="0" applyFont="1" applyFill="1" applyBorder="1" applyAlignment="1">
      <alignment horizontal="center" vertical="center" wrapText="1"/>
    </xf>
    <xf numFmtId="0" fontId="53" fillId="0" borderId="22" xfId="0" applyFont="1" applyFill="1" applyBorder="1" applyAlignment="1">
      <alignment horizontal="center" vertical="center" wrapText="1"/>
    </xf>
    <xf numFmtId="0" fontId="53" fillId="0" borderId="23" xfId="0" applyFont="1" applyFill="1" applyBorder="1" applyAlignment="1">
      <alignment horizontal="center" vertical="center" wrapText="1"/>
    </xf>
    <xf numFmtId="0" fontId="53" fillId="0" borderId="41" xfId="0" applyFont="1" applyFill="1" applyBorder="1" applyAlignment="1">
      <alignment horizontal="center" vertical="center" wrapText="1"/>
    </xf>
    <xf numFmtId="0" fontId="53" fillId="0" borderId="51" xfId="0" applyFont="1" applyFill="1" applyBorder="1" applyAlignment="1">
      <alignment horizontal="justify" vertical="center" wrapText="1"/>
    </xf>
    <xf numFmtId="0" fontId="4" fillId="0" borderId="17" xfId="0" applyFont="1" applyFill="1" applyBorder="1" applyAlignment="1">
      <alignment horizontal="center" vertical="center" wrapText="1"/>
    </xf>
    <xf numFmtId="0" fontId="4" fillId="0" borderId="18" xfId="0" applyFont="1" applyFill="1" applyBorder="1" applyAlignment="1">
      <alignment horizontal="center" vertical="center" wrapText="1"/>
    </xf>
    <xf numFmtId="0" fontId="4" fillId="0" borderId="19" xfId="0" applyFont="1" applyFill="1" applyBorder="1" applyAlignment="1">
      <alignment horizontal="center" vertical="center" wrapText="1"/>
    </xf>
    <xf numFmtId="0" fontId="4" fillId="0" borderId="21"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3" fillId="0" borderId="13" xfId="0" applyFont="1" applyFill="1" applyBorder="1" applyAlignment="1">
      <alignment horizontal="justify" vertical="center" wrapText="1"/>
    </xf>
    <xf numFmtId="0" fontId="53" fillId="3" borderId="3" xfId="0" applyFont="1" applyFill="1" applyBorder="1" applyAlignment="1">
      <alignment horizontal="center" vertical="center" wrapText="1"/>
    </xf>
    <xf numFmtId="0" fontId="53" fillId="0" borderId="5" xfId="0" applyFont="1" applyFill="1" applyBorder="1" applyAlignment="1">
      <alignment horizontal="justify" vertical="center" wrapText="1"/>
    </xf>
    <xf numFmtId="0" fontId="55" fillId="0" borderId="39" xfId="0" applyFont="1" applyFill="1" applyBorder="1" applyAlignment="1">
      <alignment horizontal="center" vertical="center" wrapText="1"/>
    </xf>
    <xf numFmtId="0" fontId="55" fillId="0" borderId="24" xfId="0" applyFont="1" applyFill="1" applyBorder="1" applyAlignment="1">
      <alignment horizontal="center" vertical="center" wrapText="1"/>
    </xf>
    <xf numFmtId="0" fontId="4" fillId="0" borderId="4" xfId="0" applyFont="1" applyFill="1" applyBorder="1" applyAlignment="1">
      <alignment horizontal="justify" vertical="center" wrapText="1"/>
    </xf>
    <xf numFmtId="0" fontId="53" fillId="0" borderId="39" xfId="0" applyFont="1" applyFill="1" applyBorder="1" applyAlignment="1">
      <alignment horizontal="justify" vertical="center" wrapText="1"/>
    </xf>
    <xf numFmtId="0" fontId="53" fillId="0" borderId="24" xfId="0" applyFont="1" applyFill="1" applyBorder="1" applyAlignment="1">
      <alignment horizontal="justify" vertical="center" wrapText="1"/>
    </xf>
    <xf numFmtId="0" fontId="53" fillId="0" borderId="40" xfId="0" applyFont="1" applyFill="1" applyBorder="1" applyAlignment="1">
      <alignment horizontal="justify" vertical="center" wrapText="1"/>
    </xf>
    <xf numFmtId="0" fontId="5" fillId="0" borderId="2" xfId="0" applyFont="1" applyFill="1" applyBorder="1" applyAlignment="1">
      <alignment horizontal="center" vertical="center" wrapText="1"/>
    </xf>
    <xf numFmtId="0" fontId="29" fillId="0" borderId="21" xfId="0" applyFont="1" applyBorder="1" applyAlignment="1">
      <alignment horizontal="center" vertical="center" wrapText="1"/>
    </xf>
    <xf numFmtId="0" fontId="29" fillId="0" borderId="3" xfId="0" applyFont="1" applyBorder="1" applyAlignment="1">
      <alignment horizontal="center" vertical="center"/>
    </xf>
    <xf numFmtId="0" fontId="29" fillId="0" borderId="1" xfId="0" applyFont="1" applyBorder="1" applyAlignment="1">
      <alignment horizontal="center" vertical="center"/>
    </xf>
    <xf numFmtId="0" fontId="29" fillId="0" borderId="2" xfId="0" applyFont="1" applyBorder="1" applyAlignment="1">
      <alignment horizontal="center" vertical="center"/>
    </xf>
    <xf numFmtId="0" fontId="0" fillId="0" borderId="2" xfId="0" applyBorder="1" applyAlignment="1">
      <alignment horizontal="center" vertical="center"/>
    </xf>
    <xf numFmtId="0" fontId="53" fillId="0" borderId="5" xfId="0" applyFont="1" applyFill="1" applyBorder="1" applyAlignment="1">
      <alignment horizontal="center" vertical="center" wrapText="1"/>
    </xf>
    <xf numFmtId="0" fontId="13" fillId="3" borderId="2" xfId="16" applyFont="1" applyFill="1" applyBorder="1" applyAlignment="1">
      <alignment horizontal="center" vertical="center" wrapText="1"/>
    </xf>
    <xf numFmtId="0" fontId="13" fillId="3" borderId="5" xfId="16" applyFont="1" applyFill="1" applyBorder="1" applyAlignment="1">
      <alignment horizontal="center" vertical="center" wrapText="1"/>
    </xf>
    <xf numFmtId="0" fontId="13" fillId="3" borderId="23" xfId="16" applyFont="1" applyFill="1" applyBorder="1" applyAlignment="1">
      <alignment horizontal="center" vertical="center" wrapText="1"/>
    </xf>
    <xf numFmtId="0" fontId="13" fillId="3" borderId="41" xfId="16" applyFont="1" applyFill="1" applyBorder="1" applyAlignment="1">
      <alignment horizontal="center" vertical="center" wrapText="1"/>
    </xf>
    <xf numFmtId="0" fontId="13" fillId="3" borderId="57" xfId="16" applyFont="1" applyFill="1" applyBorder="1" applyAlignment="1">
      <alignment horizontal="center" vertical="center" wrapText="1"/>
    </xf>
    <xf numFmtId="0" fontId="13" fillId="3" borderId="56" xfId="16" applyFont="1" applyFill="1" applyBorder="1" applyAlignment="1">
      <alignment horizontal="center" vertical="center" wrapText="1"/>
    </xf>
    <xf numFmtId="0" fontId="13" fillId="3" borderId="55" xfId="16" applyFont="1" applyFill="1" applyBorder="1" applyAlignment="1">
      <alignment horizontal="center" vertical="center" wrapText="1"/>
    </xf>
    <xf numFmtId="0" fontId="13" fillId="3" borderId="2" xfId="16" applyFont="1" applyFill="1" applyBorder="1" applyAlignment="1">
      <alignment horizontal="left" vertical="top" wrapText="1"/>
    </xf>
    <xf numFmtId="0" fontId="13" fillId="3" borderId="5" xfId="16" applyFont="1" applyFill="1" applyBorder="1" applyAlignment="1">
      <alignment horizontal="left" vertical="top" wrapText="1"/>
    </xf>
    <xf numFmtId="0" fontId="13" fillId="3" borderId="5" xfId="16" applyFont="1" applyFill="1" applyBorder="1" applyAlignment="1">
      <alignment horizontal="left" vertical="top"/>
    </xf>
    <xf numFmtId="0" fontId="13" fillId="3" borderId="20" xfId="16" applyFont="1" applyFill="1" applyBorder="1" applyAlignment="1">
      <alignment vertical="top" wrapText="1"/>
    </xf>
    <xf numFmtId="0" fontId="13" fillId="3" borderId="41" xfId="16" applyFont="1" applyFill="1" applyBorder="1" applyAlignment="1">
      <alignment vertical="top" wrapText="1"/>
    </xf>
    <xf numFmtId="0" fontId="13" fillId="3" borderId="22" xfId="16" applyFont="1" applyFill="1" applyBorder="1" applyAlignment="1">
      <alignment horizontal="center" vertical="top" wrapText="1"/>
    </xf>
    <xf numFmtId="0" fontId="13" fillId="3" borderId="41" xfId="16" applyFont="1" applyFill="1" applyBorder="1" applyAlignment="1">
      <alignment horizontal="center" vertical="top" wrapText="1"/>
    </xf>
    <xf numFmtId="170" fontId="2" fillId="11" borderId="3" xfId="0" applyNumberFormat="1" applyFont="1" applyFill="1" applyBorder="1" applyAlignment="1">
      <alignment horizontal="center" vertical="center"/>
    </xf>
    <xf numFmtId="0" fontId="2" fillId="11" borderId="1" xfId="0" applyFont="1" applyFill="1" applyBorder="1" applyAlignment="1">
      <alignment horizontal="center" vertical="center"/>
    </xf>
    <xf numFmtId="0" fontId="2" fillId="11" borderId="4" xfId="0" applyFont="1" applyFill="1" applyBorder="1" applyAlignment="1">
      <alignment horizontal="center" vertical="center"/>
    </xf>
    <xf numFmtId="0" fontId="21" fillId="0" borderId="1" xfId="0" applyFont="1" applyFill="1" applyBorder="1" applyAlignment="1">
      <alignment horizontal="left" vertical="center" wrapText="1"/>
    </xf>
    <xf numFmtId="0" fontId="21" fillId="0" borderId="4" xfId="0" applyFont="1" applyFill="1" applyBorder="1" applyAlignment="1">
      <alignment horizontal="left" vertical="center" wrapText="1"/>
    </xf>
    <xf numFmtId="0" fontId="21" fillId="0" borderId="1" xfId="0" applyFont="1" applyBorder="1" applyAlignment="1">
      <alignment horizontal="center" vertical="center"/>
    </xf>
    <xf numFmtId="0" fontId="21" fillId="0" borderId="4" xfId="0" applyFont="1" applyBorder="1" applyAlignment="1">
      <alignment horizontal="center" vertical="center"/>
    </xf>
    <xf numFmtId="0" fontId="21" fillId="0" borderId="17" xfId="0" applyFont="1" applyFill="1" applyBorder="1" applyAlignment="1">
      <alignment horizontal="left" vertical="center" wrapText="1"/>
    </xf>
    <xf numFmtId="0" fontId="21" fillId="0" borderId="18" xfId="0" applyFont="1" applyFill="1" applyBorder="1" applyAlignment="1">
      <alignment horizontal="left" vertical="center" wrapText="1"/>
    </xf>
    <xf numFmtId="0" fontId="21" fillId="0" borderId="19" xfId="0" applyFont="1" applyFill="1" applyBorder="1" applyAlignment="1">
      <alignment horizontal="left" vertical="center" wrapText="1"/>
    </xf>
    <xf numFmtId="0" fontId="21" fillId="0" borderId="3" xfId="0" applyFont="1" applyFill="1" applyBorder="1" applyAlignment="1">
      <alignment horizontal="left" vertical="center" wrapText="1"/>
    </xf>
    <xf numFmtId="0" fontId="21" fillId="0" borderId="3" xfId="0" applyFont="1" applyBorder="1" applyAlignment="1">
      <alignment horizontal="center" vertical="center"/>
    </xf>
    <xf numFmtId="0" fontId="21" fillId="0" borderId="1" xfId="0" applyFont="1" applyFill="1" applyBorder="1" applyAlignment="1">
      <alignment horizontal="center" vertical="center"/>
    </xf>
    <xf numFmtId="0" fontId="21" fillId="0" borderId="4" xfId="0" applyFont="1" applyFill="1" applyBorder="1" applyAlignment="1">
      <alignment horizontal="center" vertical="center"/>
    </xf>
    <xf numFmtId="0" fontId="21" fillId="0" borderId="17" xfId="0" applyFont="1" applyFill="1" applyBorder="1" applyAlignment="1">
      <alignment horizontal="center" vertical="center" wrapText="1"/>
    </xf>
    <xf numFmtId="0" fontId="21" fillId="0" borderId="19" xfId="0" applyFont="1" applyFill="1" applyBorder="1" applyAlignment="1">
      <alignment horizontal="center" vertical="center" wrapText="1"/>
    </xf>
    <xf numFmtId="0" fontId="21" fillId="0" borderId="3" xfId="0" applyFont="1" applyFill="1" applyBorder="1" applyAlignment="1">
      <alignment horizontal="center" vertical="center" wrapText="1"/>
    </xf>
    <xf numFmtId="0" fontId="21" fillId="0" borderId="4" xfId="0" applyFont="1" applyFill="1" applyBorder="1" applyAlignment="1">
      <alignment horizontal="center" vertical="center" wrapText="1"/>
    </xf>
    <xf numFmtId="0" fontId="21" fillId="0" borderId="3" xfId="0" applyFont="1" applyFill="1" applyBorder="1" applyAlignment="1">
      <alignment vertical="center" wrapText="1"/>
    </xf>
    <xf numFmtId="0" fontId="21" fillId="0" borderId="4" xfId="0" applyFont="1" applyFill="1" applyBorder="1" applyAlignment="1">
      <alignment vertical="center" wrapText="1"/>
    </xf>
    <xf numFmtId="0" fontId="21" fillId="0" borderId="3" xfId="0" applyFont="1" applyFill="1" applyBorder="1" applyAlignment="1">
      <alignment horizontal="center" vertical="center"/>
    </xf>
    <xf numFmtId="0" fontId="21" fillId="0" borderId="54" xfId="0" applyFont="1" applyFill="1" applyBorder="1" applyAlignment="1">
      <alignment horizontal="center" vertical="center" wrapText="1"/>
    </xf>
    <xf numFmtId="0" fontId="21" fillId="0" borderId="14" xfId="0" applyFont="1" applyFill="1" applyBorder="1" applyAlignment="1">
      <alignment horizontal="center" vertical="center" wrapText="1"/>
    </xf>
    <xf numFmtId="0" fontId="21" fillId="0" borderId="15" xfId="0" applyFont="1" applyFill="1" applyBorder="1" applyAlignment="1">
      <alignment horizontal="center" vertical="center" wrapText="1"/>
    </xf>
    <xf numFmtId="0" fontId="21" fillId="0" borderId="39" xfId="0" applyFont="1" applyFill="1" applyBorder="1" applyAlignment="1">
      <alignment horizontal="center" vertical="center" wrapText="1"/>
    </xf>
    <xf numFmtId="0" fontId="21" fillId="0" borderId="24" xfId="0" applyFont="1" applyFill="1" applyBorder="1" applyAlignment="1">
      <alignment horizontal="center" vertical="center" wrapText="1"/>
    </xf>
    <xf numFmtId="0" fontId="21" fillId="0" borderId="40" xfId="0" applyFont="1" applyFill="1" applyBorder="1" applyAlignment="1">
      <alignment horizontal="center" vertical="center" wrapText="1"/>
    </xf>
    <xf numFmtId="170" fontId="17" fillId="11" borderId="39" xfId="0" applyNumberFormat="1" applyFont="1" applyFill="1" applyBorder="1" applyAlignment="1">
      <alignment horizontal="center" vertical="center"/>
    </xf>
    <xf numFmtId="0" fontId="17" fillId="11" borderId="24" xfId="0" applyFont="1" applyFill="1" applyBorder="1" applyAlignment="1">
      <alignment horizontal="center" vertical="center"/>
    </xf>
    <xf numFmtId="0" fontId="17" fillId="11" borderId="40" xfId="0" applyFont="1" applyFill="1" applyBorder="1" applyAlignment="1">
      <alignment horizontal="center" vertical="center"/>
    </xf>
    <xf numFmtId="170" fontId="2" fillId="0" borderId="3" xfId="29" applyNumberFormat="1" applyFont="1" applyBorder="1" applyAlignment="1">
      <alignment horizontal="center" vertical="center"/>
    </xf>
    <xf numFmtId="170" fontId="2" fillId="0" borderId="4" xfId="29" applyNumberFormat="1" applyFont="1" applyBorder="1" applyAlignment="1">
      <alignment horizontal="center" vertical="center"/>
    </xf>
    <xf numFmtId="0" fontId="13" fillId="3" borderId="22" xfId="16" applyFont="1" applyFill="1" applyBorder="1" applyAlignment="1">
      <alignment horizontal="left" vertical="top" wrapText="1"/>
    </xf>
    <xf numFmtId="0" fontId="13" fillId="3" borderId="51" xfId="16" applyFont="1" applyFill="1" applyBorder="1" applyAlignment="1">
      <alignment horizontal="left" vertical="top" wrapText="1"/>
    </xf>
    <xf numFmtId="0" fontId="13" fillId="3" borderId="20" xfId="16" applyFont="1" applyFill="1" applyBorder="1" applyAlignment="1">
      <alignment horizontal="left" vertical="top" wrapText="1"/>
    </xf>
    <xf numFmtId="0" fontId="13" fillId="3" borderId="41" xfId="16" applyFont="1" applyFill="1" applyBorder="1" applyAlignment="1">
      <alignment horizontal="left" vertical="top" wrapText="1"/>
    </xf>
    <xf numFmtId="0" fontId="13" fillId="3" borderId="11" xfId="16" applyFont="1" applyFill="1" applyBorder="1" applyAlignment="1">
      <alignment horizontal="justify" vertical="top" wrapText="1"/>
    </xf>
    <xf numFmtId="0" fontId="13" fillId="3" borderId="12" xfId="16" applyFont="1" applyFill="1" applyBorder="1" applyAlignment="1">
      <alignment horizontal="justify" vertical="top" wrapText="1"/>
    </xf>
    <xf numFmtId="0" fontId="13" fillId="3" borderId="20" xfId="16" applyFont="1" applyFill="1" applyBorder="1" applyAlignment="1">
      <alignment horizontal="justify" vertical="top"/>
    </xf>
    <xf numFmtId="170" fontId="58" fillId="11" borderId="3" xfId="0" applyNumberFormat="1" applyFont="1" applyFill="1" applyBorder="1" applyAlignment="1">
      <alignment horizontal="center" vertical="center"/>
    </xf>
    <xf numFmtId="0" fontId="58" fillId="11" borderId="1" xfId="0" applyFont="1" applyFill="1" applyBorder="1" applyAlignment="1">
      <alignment horizontal="center" vertical="center"/>
    </xf>
    <xf numFmtId="0" fontId="58" fillId="11" borderId="4" xfId="0" applyFont="1" applyFill="1" applyBorder="1" applyAlignment="1">
      <alignment horizontal="center" vertical="center"/>
    </xf>
    <xf numFmtId="0" fontId="23" fillId="0" borderId="1" xfId="0" applyFont="1" applyBorder="1" applyAlignment="1" applyProtection="1">
      <alignment horizontal="center" vertical="center" wrapText="1"/>
      <protection locked="0"/>
    </xf>
    <xf numFmtId="0" fontId="23" fillId="0" borderId="4" xfId="0" applyFont="1" applyBorder="1" applyAlignment="1" applyProtection="1">
      <alignment horizontal="center" vertical="center" wrapText="1"/>
      <protection locked="0"/>
    </xf>
    <xf numFmtId="170" fontId="18" fillId="0" borderId="39" xfId="0" applyNumberFormat="1" applyFont="1" applyFill="1" applyBorder="1" applyAlignment="1" applyProtection="1">
      <alignment horizontal="center" vertical="center" wrapText="1"/>
      <protection locked="0"/>
    </xf>
    <xf numFmtId="170" fontId="18" fillId="0" borderId="24" xfId="0" applyNumberFormat="1" applyFont="1" applyFill="1" applyBorder="1" applyAlignment="1" applyProtection="1">
      <alignment horizontal="center" vertical="center" wrapText="1"/>
      <protection locked="0"/>
    </xf>
    <xf numFmtId="0" fontId="23" fillId="0" borderId="5" xfId="0" applyFont="1" applyBorder="1" applyAlignment="1" applyProtection="1">
      <alignment horizontal="center" vertical="center" wrapText="1"/>
      <protection locked="0"/>
    </xf>
    <xf numFmtId="0" fontId="21" fillId="0" borderId="54" xfId="16" applyFont="1" applyFill="1" applyBorder="1" applyAlignment="1">
      <alignment horizontal="center" vertical="center" wrapText="1"/>
    </xf>
    <xf numFmtId="0" fontId="21" fillId="0" borderId="14" xfId="16" applyFont="1" applyFill="1" applyBorder="1" applyAlignment="1">
      <alignment horizontal="center" vertical="center" wrapText="1"/>
    </xf>
    <xf numFmtId="0" fontId="21" fillId="0" borderId="15" xfId="16" applyFont="1" applyFill="1" applyBorder="1" applyAlignment="1">
      <alignment horizontal="center" vertical="center" wrapText="1"/>
    </xf>
    <xf numFmtId="0" fontId="21" fillId="0" borderId="1" xfId="0" applyFont="1" applyFill="1" applyBorder="1" applyAlignment="1">
      <alignment horizontal="center" vertical="center" wrapText="1"/>
    </xf>
    <xf numFmtId="0" fontId="17" fillId="0" borderId="3" xfId="0" applyFont="1" applyFill="1" applyBorder="1" applyAlignment="1" applyProtection="1">
      <alignment horizontal="center" vertical="center" wrapText="1"/>
      <protection locked="0"/>
    </xf>
    <xf numFmtId="0" fontId="17" fillId="0" borderId="1" xfId="0" applyFont="1" applyFill="1" applyBorder="1" applyAlignment="1" applyProtection="1">
      <alignment horizontal="center" vertical="center" wrapText="1"/>
      <protection locked="0"/>
    </xf>
    <xf numFmtId="0" fontId="21" fillId="0" borderId="3" xfId="16" applyFont="1" applyFill="1" applyBorder="1" applyAlignment="1">
      <alignment horizontal="justify" vertical="center" wrapText="1"/>
    </xf>
    <xf numFmtId="0" fontId="21" fillId="0" borderId="1" xfId="16" applyFont="1" applyFill="1" applyBorder="1" applyAlignment="1">
      <alignment horizontal="justify" vertical="center" wrapText="1"/>
    </xf>
    <xf numFmtId="0" fontId="21" fillId="0" borderId="2" xfId="16" applyFont="1" applyFill="1" applyBorder="1" applyAlignment="1">
      <alignment horizontal="justify" vertical="center" wrapText="1"/>
    </xf>
    <xf numFmtId="0" fontId="17" fillId="0" borderId="4" xfId="0" applyFont="1" applyFill="1" applyBorder="1" applyAlignment="1" applyProtection="1">
      <alignment horizontal="center" vertical="center" wrapText="1"/>
      <protection locked="0"/>
    </xf>
    <xf numFmtId="0" fontId="13" fillId="3" borderId="20" xfId="16" applyFont="1" applyFill="1" applyBorder="1" applyAlignment="1">
      <alignment horizontal="justify" vertical="top" wrapText="1"/>
    </xf>
    <xf numFmtId="0" fontId="13" fillId="3" borderId="41" xfId="16" applyFont="1" applyFill="1" applyBorder="1" applyAlignment="1">
      <alignment horizontal="justify" vertical="top" wrapText="1"/>
    </xf>
    <xf numFmtId="0" fontId="21" fillId="0" borderId="52" xfId="16" applyFont="1" applyFill="1" applyBorder="1" applyAlignment="1">
      <alignment horizontal="center" vertical="center" wrapText="1"/>
    </xf>
    <xf numFmtId="0" fontId="21" fillId="0" borderId="18" xfId="16" applyFont="1" applyFill="1" applyBorder="1" applyAlignment="1">
      <alignment horizontal="center" vertical="center" wrapText="1"/>
    </xf>
    <xf numFmtId="0" fontId="21" fillId="0" borderId="19" xfId="16" applyFont="1" applyFill="1" applyBorder="1" applyAlignment="1">
      <alignment horizontal="center" vertical="center" wrapText="1"/>
    </xf>
    <xf numFmtId="0" fontId="21" fillId="0" borderId="5" xfId="16" applyFont="1" applyFill="1" applyBorder="1" applyAlignment="1">
      <alignment horizontal="center" vertical="center" wrapText="1"/>
    </xf>
    <xf numFmtId="0" fontId="21" fillId="0" borderId="1" xfId="16" applyFont="1" applyFill="1" applyBorder="1" applyAlignment="1">
      <alignment horizontal="center" vertical="center" wrapText="1"/>
    </xf>
    <xf numFmtId="0" fontId="21" fillId="0" borderId="4" xfId="16" applyFont="1" applyFill="1" applyBorder="1" applyAlignment="1">
      <alignment horizontal="center" vertical="center" wrapText="1"/>
    </xf>
    <xf numFmtId="0" fontId="21" fillId="8" borderId="5" xfId="0" applyFont="1" applyFill="1" applyBorder="1" applyAlignment="1">
      <alignment horizontal="justify" vertical="center" wrapText="1"/>
    </xf>
    <xf numFmtId="0" fontId="21" fillId="8" borderId="1" xfId="0" applyFont="1" applyFill="1" applyBorder="1" applyAlignment="1">
      <alignment horizontal="justify" vertical="center" wrapText="1"/>
    </xf>
    <xf numFmtId="0" fontId="21" fillId="8" borderId="4" xfId="0" applyFont="1" applyFill="1" applyBorder="1" applyAlignment="1">
      <alignment horizontal="justify" vertical="center" wrapText="1"/>
    </xf>
    <xf numFmtId="0" fontId="13" fillId="3" borderId="22" xfId="16" applyFont="1" applyFill="1" applyBorder="1" applyAlignment="1">
      <alignment horizontal="justify" vertical="top" wrapText="1"/>
    </xf>
    <xf numFmtId="0" fontId="13" fillId="3" borderId="51" xfId="16" applyFont="1" applyFill="1" applyBorder="1" applyAlignment="1">
      <alignment horizontal="justify" vertical="top" wrapText="1"/>
    </xf>
    <xf numFmtId="0" fontId="17" fillId="0" borderId="2" xfId="0" applyFont="1" applyFill="1" applyBorder="1" applyAlignment="1" applyProtection="1">
      <alignment horizontal="center" vertical="center" wrapText="1"/>
      <protection locked="0"/>
    </xf>
    <xf numFmtId="170" fontId="18" fillId="0" borderId="3" xfId="0" applyNumberFormat="1" applyFont="1" applyFill="1" applyBorder="1" applyAlignment="1" applyProtection="1">
      <alignment horizontal="center" vertical="center" wrapText="1"/>
      <protection locked="0"/>
    </xf>
    <xf numFmtId="170" fontId="18" fillId="0" borderId="1" xfId="0" applyNumberFormat="1" applyFont="1" applyFill="1" applyBorder="1" applyAlignment="1" applyProtection="1">
      <alignment horizontal="center" vertical="center" wrapText="1"/>
      <protection locked="0"/>
    </xf>
    <xf numFmtId="170" fontId="18" fillId="0" borderId="4" xfId="0" applyNumberFormat="1" applyFont="1" applyFill="1" applyBorder="1" applyAlignment="1" applyProtection="1">
      <alignment horizontal="center" vertical="center" wrapText="1"/>
      <protection locked="0"/>
    </xf>
    <xf numFmtId="0" fontId="21" fillId="0" borderId="3" xfId="0" applyFont="1" applyFill="1" applyBorder="1" applyAlignment="1">
      <alignment horizontal="justify" vertical="center" wrapText="1"/>
    </xf>
    <xf numFmtId="0" fontId="21" fillId="0" borderId="1" xfId="0" applyFont="1" applyFill="1" applyBorder="1" applyAlignment="1">
      <alignment horizontal="justify" vertical="center" wrapText="1"/>
    </xf>
    <xf numFmtId="0" fontId="21" fillId="0" borderId="4" xfId="0" applyFont="1" applyFill="1" applyBorder="1" applyAlignment="1">
      <alignment horizontal="justify" vertical="center" wrapText="1"/>
    </xf>
    <xf numFmtId="0" fontId="13" fillId="3" borderId="36" xfId="16" applyFont="1" applyFill="1" applyBorder="1" applyAlignment="1">
      <alignment horizontal="justify" vertical="top" wrapText="1"/>
    </xf>
    <xf numFmtId="0" fontId="13" fillId="3" borderId="43" xfId="16" applyFont="1" applyFill="1" applyBorder="1" applyAlignment="1">
      <alignment horizontal="justify" vertical="top" wrapText="1"/>
    </xf>
    <xf numFmtId="0" fontId="2" fillId="5" borderId="15" xfId="16" applyFont="1" applyFill="1" applyBorder="1" applyAlignment="1">
      <alignment horizontal="center" vertical="center" wrapText="1"/>
    </xf>
    <xf numFmtId="0" fontId="2" fillId="5" borderId="40" xfId="16" applyFont="1" applyFill="1" applyBorder="1" applyAlignment="1">
      <alignment horizontal="center" vertical="center" wrapText="1"/>
    </xf>
    <xf numFmtId="170" fontId="2" fillId="0" borderId="5" xfId="0" applyNumberFormat="1" applyFont="1" applyFill="1" applyBorder="1" applyAlignment="1" applyProtection="1">
      <alignment horizontal="center" vertical="center" wrapText="1"/>
      <protection locked="0"/>
    </xf>
    <xf numFmtId="170" fontId="2" fillId="0" borderId="1" xfId="0" applyNumberFormat="1" applyFont="1" applyFill="1" applyBorder="1" applyAlignment="1" applyProtection="1">
      <alignment horizontal="center" vertical="center" wrapText="1"/>
      <protection locked="0"/>
    </xf>
    <xf numFmtId="170" fontId="2" fillId="0" borderId="4" xfId="0" applyNumberFormat="1" applyFont="1" applyFill="1" applyBorder="1" applyAlignment="1" applyProtection="1">
      <alignment horizontal="center" vertical="center" wrapText="1"/>
      <protection locked="0"/>
    </xf>
    <xf numFmtId="0" fontId="2" fillId="5" borderId="25" xfId="16" applyFont="1" applyFill="1" applyBorder="1" applyAlignment="1">
      <alignment horizontal="center" vertical="center" wrapText="1"/>
    </xf>
    <xf numFmtId="0" fontId="2" fillId="5" borderId="28" xfId="16" applyFont="1" applyFill="1" applyBorder="1" applyAlignment="1">
      <alignment horizontal="center" vertical="center" wrapText="1"/>
    </xf>
    <xf numFmtId="0" fontId="2" fillId="5" borderId="3" xfId="16" applyFont="1" applyFill="1" applyBorder="1" applyAlignment="1">
      <alignment horizontal="center" vertical="center" wrapText="1"/>
    </xf>
    <xf numFmtId="0" fontId="2" fillId="5" borderId="2" xfId="16" applyFont="1" applyFill="1" applyBorder="1" applyAlignment="1">
      <alignment horizontal="center" vertical="center" wrapText="1"/>
    </xf>
    <xf numFmtId="0" fontId="13" fillId="3" borderId="35" xfId="16" applyFont="1" applyFill="1" applyBorder="1" applyAlignment="1">
      <alignment horizontal="justify" vertical="top" wrapText="1"/>
    </xf>
    <xf numFmtId="0" fontId="4" fillId="0" borderId="17" xfId="16" applyFont="1" applyBorder="1"/>
    <xf numFmtId="0" fontId="4" fillId="0" borderId="3" xfId="16" applyFont="1" applyBorder="1"/>
    <xf numFmtId="0" fontId="4" fillId="0" borderId="18" xfId="16" applyFont="1" applyBorder="1"/>
    <xf numFmtId="0" fontId="4" fillId="0" borderId="1" xfId="16" applyFont="1" applyBorder="1"/>
    <xf numFmtId="0" fontId="4" fillId="0" borderId="19" xfId="16" applyFont="1" applyBorder="1"/>
    <xf numFmtId="0" fontId="4" fillId="0" borderId="4" xfId="16" applyFont="1" applyBorder="1"/>
    <xf numFmtId="0" fontId="27" fillId="5" borderId="3" xfId="0" applyFont="1" applyFill="1" applyBorder="1" applyAlignment="1">
      <alignment horizontal="center" vertical="center" wrapText="1"/>
    </xf>
    <xf numFmtId="0" fontId="27" fillId="5" borderId="1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27" fillId="5" borderId="12" xfId="0" applyFont="1" applyFill="1" applyBorder="1" applyAlignment="1">
      <alignment horizontal="center" vertical="center" wrapText="1"/>
    </xf>
    <xf numFmtId="0" fontId="59" fillId="5" borderId="1" xfId="0" applyFont="1" applyFill="1" applyBorder="1" applyAlignment="1">
      <alignment horizontal="center" vertical="center" wrapText="1"/>
    </xf>
    <xf numFmtId="0" fontId="59" fillId="5" borderId="12" xfId="0" applyFont="1" applyFill="1" applyBorder="1" applyAlignment="1">
      <alignment horizontal="center" vertical="center" wrapText="1"/>
    </xf>
    <xf numFmtId="0" fontId="59" fillId="5" borderId="4" xfId="0" applyFont="1" applyFill="1" applyBorder="1" applyAlignment="1">
      <alignment horizontal="center" vertical="center" wrapText="1"/>
    </xf>
    <xf numFmtId="0" fontId="59" fillId="5" borderId="13" xfId="0" applyFont="1" applyFill="1" applyBorder="1" applyAlignment="1">
      <alignment horizontal="center" vertical="center" wrapText="1"/>
    </xf>
    <xf numFmtId="0" fontId="2" fillId="5" borderId="11" xfId="16" applyFont="1" applyFill="1" applyBorder="1" applyAlignment="1">
      <alignment horizontal="center" vertical="center" wrapText="1"/>
    </xf>
    <xf numFmtId="0" fontId="2" fillId="5" borderId="20" xfId="16" applyFont="1" applyFill="1" applyBorder="1" applyAlignment="1">
      <alignment horizontal="center" vertical="center" wrapText="1"/>
    </xf>
    <xf numFmtId="0" fontId="2" fillId="5" borderId="39" xfId="16" applyFont="1" applyFill="1" applyBorder="1" applyAlignment="1">
      <alignment horizontal="center" vertical="center" wrapText="1"/>
    </xf>
    <xf numFmtId="0" fontId="2" fillId="5" borderId="24" xfId="16" applyFont="1" applyFill="1" applyBorder="1" applyAlignment="1">
      <alignment horizontal="center" vertical="center" wrapText="1"/>
    </xf>
    <xf numFmtId="0" fontId="17" fillId="5" borderId="16" xfId="16" applyFont="1" applyFill="1" applyBorder="1" applyAlignment="1">
      <alignment horizontal="center" vertical="center" wrapText="1"/>
    </xf>
    <xf numFmtId="0" fontId="17" fillId="5" borderId="45" xfId="16" applyFont="1" applyFill="1" applyBorder="1" applyAlignment="1">
      <alignment horizontal="center" vertical="center" wrapText="1"/>
    </xf>
    <xf numFmtId="0" fontId="21" fillId="0" borderId="17" xfId="16" applyFont="1" applyFill="1" applyBorder="1" applyAlignment="1">
      <alignment horizontal="center" vertical="center" wrapText="1"/>
    </xf>
    <xf numFmtId="0" fontId="21" fillId="0" borderId="21" xfId="16" applyFont="1" applyFill="1" applyBorder="1" applyAlignment="1">
      <alignment horizontal="center" vertical="center" wrapText="1"/>
    </xf>
    <xf numFmtId="0" fontId="21" fillId="0" borderId="3" xfId="16" applyFont="1" applyFill="1" applyBorder="1" applyAlignment="1">
      <alignment horizontal="center" vertical="center" wrapText="1"/>
    </xf>
    <xf numFmtId="0" fontId="21" fillId="0" borderId="2" xfId="16" applyFont="1" applyFill="1" applyBorder="1" applyAlignment="1">
      <alignment horizontal="center" vertical="center" wrapText="1"/>
    </xf>
    <xf numFmtId="0" fontId="21" fillId="0" borderId="4" xfId="16" applyFont="1" applyFill="1" applyBorder="1" applyAlignment="1">
      <alignment horizontal="justify" vertical="center" wrapText="1"/>
    </xf>
    <xf numFmtId="1" fontId="51" fillId="3" borderId="20" xfId="0" applyNumberFormat="1" applyFont="1" applyFill="1" applyBorder="1" applyAlignment="1">
      <alignment horizontal="center" vertical="center" wrapText="1"/>
    </xf>
    <xf numFmtId="1" fontId="51" fillId="3" borderId="23" xfId="0" applyNumberFormat="1" applyFont="1" applyFill="1" applyBorder="1" applyAlignment="1">
      <alignment horizontal="center" vertical="center" wrapText="1"/>
    </xf>
    <xf numFmtId="0" fontId="51" fillId="3" borderId="5" xfId="0" applyFont="1" applyFill="1" applyBorder="1" applyAlignment="1">
      <alignment horizontal="center" vertical="center" wrapText="1"/>
    </xf>
    <xf numFmtId="0" fontId="51" fillId="3" borderId="1" xfId="0" applyFont="1" applyFill="1" applyBorder="1" applyAlignment="1">
      <alignment horizontal="center" vertical="center" wrapText="1"/>
    </xf>
    <xf numFmtId="1" fontId="51" fillId="3" borderId="1" xfId="0" applyNumberFormat="1" applyFont="1" applyFill="1" applyBorder="1" applyAlignment="1">
      <alignment horizontal="center" vertical="center" wrapText="1"/>
    </xf>
    <xf numFmtId="1" fontId="51" fillId="3" borderId="2" xfId="0" applyNumberFormat="1" applyFont="1" applyFill="1" applyBorder="1" applyAlignment="1">
      <alignment horizontal="center" vertical="center" wrapText="1"/>
    </xf>
    <xf numFmtId="174" fontId="41" fillId="0" borderId="1" xfId="4" applyNumberFormat="1" applyFont="1" applyFill="1" applyBorder="1" applyAlignment="1">
      <alignment horizontal="center" vertical="center" wrapText="1"/>
    </xf>
    <xf numFmtId="0" fontId="51" fillId="3" borderId="2" xfId="0" applyFont="1" applyFill="1" applyBorder="1" applyAlignment="1">
      <alignment horizontal="center" vertical="center" wrapText="1"/>
    </xf>
    <xf numFmtId="0" fontId="51" fillId="3" borderId="4" xfId="0" applyFont="1" applyFill="1" applyBorder="1" applyAlignment="1">
      <alignment horizontal="center" vertical="center" wrapText="1"/>
    </xf>
    <xf numFmtId="0" fontId="51" fillId="3" borderId="3" xfId="0" applyFont="1" applyFill="1" applyBorder="1" applyAlignment="1">
      <alignment horizontal="center" vertical="center" wrapText="1"/>
    </xf>
    <xf numFmtId="0" fontId="12" fillId="0" borderId="0" xfId="19" applyFont="1" applyAlignment="1">
      <alignment horizontal="right"/>
    </xf>
    <xf numFmtId="0" fontId="4" fillId="0" borderId="25" xfId="19" applyBorder="1" applyAlignment="1">
      <alignment horizontal="center"/>
    </xf>
    <xf numFmtId="0" fontId="4" fillId="0" borderId="26" xfId="19" applyBorder="1" applyAlignment="1">
      <alignment horizontal="center"/>
    </xf>
    <xf numFmtId="0" fontId="4" fillId="0" borderId="27" xfId="19" applyBorder="1" applyAlignment="1">
      <alignment horizontal="center"/>
    </xf>
    <xf numFmtId="0" fontId="4" fillId="0" borderId="28" xfId="19" applyBorder="1" applyAlignment="1">
      <alignment horizontal="center"/>
    </xf>
    <xf numFmtId="0" fontId="4" fillId="0" borderId="0" xfId="19" applyBorder="1" applyAlignment="1">
      <alignment horizontal="center"/>
    </xf>
    <xf numFmtId="0" fontId="4" fillId="0" borderId="10" xfId="19" applyBorder="1" applyAlignment="1">
      <alignment horizontal="center"/>
    </xf>
    <xf numFmtId="0" fontId="37" fillId="6" borderId="16" xfId="19" applyFont="1" applyFill="1" applyBorder="1" applyAlignment="1">
      <alignment horizontal="center" vertical="center" wrapText="1"/>
    </xf>
    <xf numFmtId="0" fontId="37" fillId="6" borderId="34" xfId="19" applyFont="1" applyFill="1" applyBorder="1" applyAlignment="1">
      <alignment horizontal="center" vertical="center" wrapText="1"/>
    </xf>
    <xf numFmtId="0" fontId="37" fillId="6" borderId="35" xfId="19" applyFont="1" applyFill="1" applyBorder="1" applyAlignment="1">
      <alignment horizontal="center" vertical="center" wrapText="1"/>
    </xf>
    <xf numFmtId="0" fontId="37" fillId="6" borderId="8" xfId="19" applyFont="1" applyFill="1" applyBorder="1" applyAlignment="1">
      <alignment horizontal="center" vertical="center" wrapText="1"/>
    </xf>
    <xf numFmtId="0" fontId="37" fillId="6" borderId="6" xfId="19" applyFont="1" applyFill="1" applyBorder="1" applyAlignment="1">
      <alignment horizontal="center" vertical="center" wrapText="1"/>
    </xf>
    <xf numFmtId="0" fontId="37" fillId="6" borderId="36" xfId="19" applyFont="1" applyFill="1" applyBorder="1" applyAlignment="1">
      <alignment horizontal="center" vertical="center" wrapText="1"/>
    </xf>
    <xf numFmtId="0" fontId="17" fillId="6" borderId="3" xfId="19" applyFont="1" applyFill="1" applyBorder="1" applyAlignment="1">
      <alignment horizontal="center" vertical="center" wrapText="1"/>
    </xf>
    <xf numFmtId="0" fontId="26" fillId="0" borderId="3" xfId="19" applyFont="1" applyFill="1" applyBorder="1" applyAlignment="1">
      <alignment horizontal="center" vertical="center" wrapText="1"/>
    </xf>
    <xf numFmtId="0" fontId="26" fillId="0" borderId="1" xfId="19" applyFont="1" applyFill="1" applyBorder="1" applyAlignment="1">
      <alignment horizontal="center" vertical="center" wrapText="1"/>
    </xf>
    <xf numFmtId="0" fontId="26" fillId="0" borderId="2" xfId="19" applyFont="1" applyFill="1" applyBorder="1" applyAlignment="1">
      <alignment horizontal="center" vertical="center" wrapText="1"/>
    </xf>
    <xf numFmtId="3" fontId="51" fillId="3" borderId="1" xfId="0" applyNumberFormat="1" applyFont="1" applyFill="1" applyBorder="1" applyAlignment="1">
      <alignment horizontal="center" vertical="center" wrapText="1"/>
    </xf>
    <xf numFmtId="3" fontId="51" fillId="3" borderId="2" xfId="0" applyNumberFormat="1" applyFont="1" applyFill="1" applyBorder="1" applyAlignment="1">
      <alignment horizontal="center" vertical="center" wrapText="1"/>
    </xf>
    <xf numFmtId="0" fontId="26" fillId="0" borderId="17" xfId="19" applyFont="1" applyFill="1" applyBorder="1" applyAlignment="1">
      <alignment horizontal="center" vertical="center" wrapText="1"/>
    </xf>
    <xf numFmtId="0" fontId="26" fillId="0" borderId="18" xfId="19" applyFont="1" applyFill="1" applyBorder="1" applyAlignment="1">
      <alignment horizontal="center" vertical="center" wrapText="1"/>
    </xf>
    <xf numFmtId="0" fontId="26" fillId="0" borderId="19" xfId="19" applyFont="1" applyFill="1" applyBorder="1" applyAlignment="1">
      <alignment horizontal="center" vertical="center" wrapText="1"/>
    </xf>
    <xf numFmtId="0" fontId="26" fillId="0" borderId="4" xfId="19" applyFont="1" applyFill="1" applyBorder="1" applyAlignment="1">
      <alignment horizontal="center" vertical="center" wrapText="1"/>
    </xf>
    <xf numFmtId="0" fontId="34" fillId="3" borderId="3" xfId="0" applyFont="1" applyFill="1" applyBorder="1" applyAlignment="1">
      <alignment horizontal="center" vertical="center" wrapText="1"/>
    </xf>
    <xf numFmtId="0" fontId="34" fillId="3" borderId="1" xfId="0" applyFont="1" applyFill="1" applyBorder="1" applyAlignment="1">
      <alignment horizontal="center" vertical="center" wrapText="1"/>
    </xf>
    <xf numFmtId="0" fontId="34" fillId="3" borderId="4" xfId="0" applyFont="1" applyFill="1" applyBorder="1" applyAlignment="1">
      <alignment horizontal="center" vertical="center" wrapText="1"/>
    </xf>
    <xf numFmtId="0" fontId="51" fillId="3" borderId="12" xfId="0" applyFont="1" applyFill="1" applyBorder="1" applyAlignment="1">
      <alignment horizontal="center" vertical="center" wrapText="1"/>
    </xf>
    <xf numFmtId="0" fontId="38" fillId="6" borderId="8" xfId="19" applyFont="1" applyFill="1" applyBorder="1" applyAlignment="1">
      <alignment horizontal="center" vertical="center" wrapText="1"/>
    </xf>
    <xf numFmtId="0" fontId="38" fillId="6" borderId="7" xfId="19" applyFont="1" applyFill="1" applyBorder="1" applyAlignment="1">
      <alignment horizontal="center" vertical="center" wrapText="1"/>
    </xf>
    <xf numFmtId="0" fontId="38" fillId="6" borderId="38" xfId="19" applyFont="1" applyFill="1" applyBorder="1" applyAlignment="1">
      <alignment horizontal="center" vertical="center" wrapText="1"/>
    </xf>
    <xf numFmtId="0" fontId="38" fillId="6" borderId="42" xfId="19" applyFont="1" applyFill="1" applyBorder="1" applyAlignment="1">
      <alignment horizontal="center" vertical="center" wrapText="1"/>
    </xf>
    <xf numFmtId="0" fontId="38" fillId="6" borderId="6" xfId="19" applyFont="1" applyFill="1" applyBorder="1" applyAlignment="1">
      <alignment horizontal="center" vertical="center" wrapText="1"/>
    </xf>
    <xf numFmtId="0" fontId="38" fillId="6" borderId="36" xfId="19" applyFont="1" applyFill="1" applyBorder="1" applyAlignment="1">
      <alignment horizontal="center" vertical="center" wrapText="1"/>
    </xf>
    <xf numFmtId="0" fontId="38" fillId="6" borderId="9" xfId="19" applyFont="1" applyFill="1" applyBorder="1" applyAlignment="1">
      <alignment horizontal="center" vertical="center" wrapText="1"/>
    </xf>
    <xf numFmtId="0" fontId="38" fillId="6" borderId="43" xfId="19" applyFont="1" applyFill="1" applyBorder="1" applyAlignment="1">
      <alignment horizontal="center" vertical="center" wrapText="1"/>
    </xf>
    <xf numFmtId="0" fontId="26" fillId="0" borderId="24" xfId="19" applyFont="1" applyFill="1" applyBorder="1" applyAlignment="1">
      <alignment horizontal="center" vertical="center" wrapText="1"/>
    </xf>
    <xf numFmtId="0" fontId="26" fillId="0" borderId="5" xfId="19" applyFont="1" applyFill="1" applyBorder="1" applyAlignment="1">
      <alignment horizontal="center" vertical="center" wrapText="1"/>
    </xf>
    <xf numFmtId="3" fontId="32" fillId="0" borderId="1" xfId="0" applyNumberFormat="1" applyFont="1" applyBorder="1" applyAlignment="1">
      <alignment horizontal="center" vertical="center"/>
    </xf>
    <xf numFmtId="3" fontId="32" fillId="0" borderId="2" xfId="0" applyNumberFormat="1" applyFont="1" applyBorder="1" applyAlignment="1">
      <alignment horizontal="center" vertical="center"/>
    </xf>
    <xf numFmtId="3" fontId="32" fillId="0" borderId="24" xfId="0" applyNumberFormat="1" applyFont="1" applyBorder="1" applyAlignment="1">
      <alignment horizontal="center" vertical="center"/>
    </xf>
    <xf numFmtId="3" fontId="32" fillId="0" borderId="5" xfId="0" applyNumberFormat="1" applyFont="1" applyBorder="1" applyAlignment="1">
      <alignment horizontal="center" vertical="center"/>
    </xf>
    <xf numFmtId="0" fontId="22" fillId="0" borderId="2" xfId="19" applyFont="1" applyFill="1" applyBorder="1" applyAlignment="1">
      <alignment horizontal="center" vertical="center" wrapText="1"/>
    </xf>
    <xf numFmtId="0" fontId="22" fillId="0" borderId="24" xfId="19" applyFont="1" applyFill="1" applyBorder="1" applyAlignment="1">
      <alignment horizontal="center" vertical="center" wrapText="1"/>
    </xf>
    <xf numFmtId="0" fontId="22" fillId="0" borderId="5" xfId="19" applyFont="1" applyFill="1" applyBorder="1" applyAlignment="1">
      <alignment horizontal="center" vertical="center" wrapText="1"/>
    </xf>
    <xf numFmtId="4" fontId="51" fillId="3" borderId="2" xfId="0" applyNumberFormat="1" applyFont="1" applyFill="1" applyBorder="1" applyAlignment="1">
      <alignment horizontal="center" vertical="center" wrapText="1"/>
    </xf>
    <xf numFmtId="0" fontId="51" fillId="3" borderId="24" xfId="0" applyFont="1" applyFill="1" applyBorder="1" applyAlignment="1">
      <alignment horizontal="center" vertical="center" wrapText="1"/>
    </xf>
    <xf numFmtId="1" fontId="51" fillId="3" borderId="24" xfId="0" applyNumberFormat="1" applyFont="1" applyFill="1" applyBorder="1" applyAlignment="1">
      <alignment horizontal="center" vertical="center" wrapText="1"/>
    </xf>
    <xf numFmtId="1" fontId="51" fillId="3" borderId="5" xfId="0" applyNumberFormat="1" applyFont="1" applyFill="1" applyBorder="1" applyAlignment="1">
      <alignment horizontal="center" vertical="center" wrapText="1"/>
    </xf>
    <xf numFmtId="0" fontId="26" fillId="0" borderId="52" xfId="19" applyFont="1" applyFill="1" applyBorder="1" applyAlignment="1">
      <alignment horizontal="center" vertical="center" wrapText="1"/>
    </xf>
    <xf numFmtId="0" fontId="26" fillId="0" borderId="21" xfId="19" applyFont="1" applyFill="1" applyBorder="1" applyAlignment="1">
      <alignment horizontal="center" vertical="center" wrapText="1"/>
    </xf>
    <xf numFmtId="0" fontId="26" fillId="0" borderId="14" xfId="19" applyFont="1" applyFill="1" applyBorder="1" applyAlignment="1">
      <alignment horizontal="center" vertical="center" wrapText="1"/>
    </xf>
    <xf numFmtId="0" fontId="22" fillId="0" borderId="1" xfId="19" applyFont="1" applyFill="1" applyBorder="1" applyAlignment="1">
      <alignment horizontal="center" vertical="center" wrapText="1"/>
    </xf>
    <xf numFmtId="0" fontId="51" fillId="3" borderId="39" xfId="0" applyFont="1" applyFill="1" applyBorder="1" applyAlignment="1">
      <alignment horizontal="center" vertical="center" wrapText="1"/>
    </xf>
    <xf numFmtId="0" fontId="51" fillId="3" borderId="40" xfId="0" applyFont="1" applyFill="1" applyBorder="1" applyAlignment="1">
      <alignment horizontal="center" vertical="center" wrapText="1"/>
    </xf>
    <xf numFmtId="0" fontId="13" fillId="0" borderId="1" xfId="19" applyFont="1" applyFill="1" applyBorder="1" applyAlignment="1">
      <alignment horizontal="center" vertical="center" wrapText="1"/>
    </xf>
    <xf numFmtId="0" fontId="46" fillId="3" borderId="1" xfId="0" applyFont="1" applyFill="1" applyBorder="1" applyAlignment="1">
      <alignment horizontal="left" vertical="center" wrapText="1"/>
    </xf>
    <xf numFmtId="0" fontId="4" fillId="6" borderId="13" xfId="19" applyFill="1" applyBorder="1"/>
    <xf numFmtId="0" fontId="4" fillId="6" borderId="4" xfId="19" applyFill="1" applyBorder="1"/>
    <xf numFmtId="168" fontId="60" fillId="6" borderId="4" xfId="19" applyNumberFormat="1" applyFont="1" applyFill="1" applyBorder="1" applyAlignment="1">
      <alignment horizontal="center" vertical="center" wrapText="1"/>
    </xf>
    <xf numFmtId="3" fontId="4" fillId="6" borderId="4" xfId="19" applyNumberFormat="1" applyFont="1" applyFill="1" applyBorder="1" applyAlignment="1">
      <alignment horizontal="center" vertical="center"/>
    </xf>
    <xf numFmtId="168" fontId="60" fillId="6" borderId="4" xfId="19" applyNumberFormat="1" applyFont="1" applyFill="1" applyBorder="1" applyAlignment="1">
      <alignment horizontal="left" vertical="center" wrapText="1"/>
    </xf>
    <xf numFmtId="0" fontId="17" fillId="6" borderId="4" xfId="19" applyFont="1" applyFill="1" applyBorder="1" applyAlignment="1">
      <alignment horizontal="center" vertical="center" wrapText="1"/>
    </xf>
    <xf numFmtId="0" fontId="17" fillId="6" borderId="19" xfId="19" applyFont="1" applyFill="1" applyBorder="1" applyAlignment="1">
      <alignment horizontal="center" vertical="center" wrapText="1"/>
    </xf>
    <xf numFmtId="0" fontId="4" fillId="6" borderId="12" xfId="19" applyFill="1" applyBorder="1"/>
    <xf numFmtId="0" fontId="4" fillId="6" borderId="1" xfId="19" applyFill="1" applyBorder="1"/>
    <xf numFmtId="3" fontId="4" fillId="6" borderId="1" xfId="19" applyNumberFormat="1" applyFont="1" applyFill="1" applyBorder="1" applyAlignment="1">
      <alignment horizontal="center" vertical="center"/>
    </xf>
    <xf numFmtId="168" fontId="60" fillId="6" borderId="1" xfId="19" applyNumberFormat="1" applyFont="1" applyFill="1" applyBorder="1" applyAlignment="1">
      <alignment horizontal="left" vertical="center" wrapText="1"/>
    </xf>
    <xf numFmtId="168" fontId="60" fillId="6" borderId="1" xfId="19" applyNumberFormat="1" applyFont="1" applyFill="1" applyBorder="1" applyAlignment="1">
      <alignment horizontal="center" vertical="center" wrapText="1"/>
    </xf>
    <xf numFmtId="0" fontId="17" fillId="6" borderId="1" xfId="19" applyFont="1" applyFill="1" applyBorder="1" applyAlignment="1">
      <alignment horizontal="center" vertical="center" wrapText="1"/>
    </xf>
    <xf numFmtId="0" fontId="17" fillId="6" borderId="18" xfId="19" applyFont="1" applyFill="1" applyBorder="1" applyAlignment="1">
      <alignment horizontal="center" vertical="center" wrapText="1"/>
    </xf>
    <xf numFmtId="0" fontId="4" fillId="6" borderId="11" xfId="19" applyFill="1" applyBorder="1"/>
    <xf numFmtId="0" fontId="4" fillId="6" borderId="3" xfId="19" applyFill="1" applyBorder="1"/>
    <xf numFmtId="43" fontId="4" fillId="6" borderId="3" xfId="19" applyNumberFormat="1" applyFill="1" applyBorder="1"/>
    <xf numFmtId="168" fontId="60" fillId="6" borderId="3" xfId="19" applyNumberFormat="1" applyFont="1" applyFill="1" applyBorder="1" applyAlignment="1">
      <alignment horizontal="center" vertical="center" wrapText="1"/>
    </xf>
    <xf numFmtId="0" fontId="4" fillId="6" borderId="3" xfId="19" applyNumberFormat="1" applyFont="1" applyFill="1" applyBorder="1" applyAlignment="1">
      <alignment horizontal="center" vertical="center"/>
    </xf>
    <xf numFmtId="168" fontId="60" fillId="6" borderId="3" xfId="19" applyNumberFormat="1" applyFont="1" applyFill="1" applyBorder="1" applyAlignment="1">
      <alignment horizontal="left" vertical="center" wrapText="1"/>
    </xf>
    <xf numFmtId="168" fontId="26" fillId="6" borderId="3" xfId="19" applyNumberFormat="1" applyFont="1" applyFill="1" applyBorder="1" applyAlignment="1">
      <alignment horizontal="left" vertical="center" wrapText="1"/>
    </xf>
    <xf numFmtId="0" fontId="17" fillId="6" borderId="17" xfId="19" applyFont="1" applyFill="1" applyBorder="1" applyAlignment="1">
      <alignment horizontal="center" vertical="center" wrapText="1"/>
    </xf>
    <xf numFmtId="174" fontId="41" fillId="0" borderId="2" xfId="4" applyNumberFormat="1" applyFont="1" applyFill="1" applyBorder="1" applyAlignment="1">
      <alignment horizontal="center" vertical="center" wrapText="1"/>
    </xf>
    <xf numFmtId="0" fontId="34" fillId="3" borderId="2" xfId="0" applyFont="1" applyFill="1" applyBorder="1" applyAlignment="1">
      <alignment horizontal="center" vertical="center" wrapText="1"/>
    </xf>
    <xf numFmtId="168" fontId="26" fillId="0" borderId="2" xfId="19" applyNumberFormat="1" applyFont="1" applyFill="1" applyBorder="1" applyAlignment="1">
      <alignment horizontal="center" vertical="center" wrapText="1"/>
    </xf>
    <xf numFmtId="0" fontId="26" fillId="0" borderId="2" xfId="19" applyNumberFormat="1" applyFont="1" applyFill="1" applyBorder="1" applyAlignment="1">
      <alignment horizontal="center" vertical="center" wrapText="1"/>
    </xf>
    <xf numFmtId="3" fontId="26" fillId="0" borderId="2" xfId="19" applyNumberFormat="1" applyFont="1" applyFill="1" applyBorder="1" applyAlignment="1">
      <alignment horizontal="center" vertical="center" wrapText="1"/>
    </xf>
    <xf numFmtId="3" fontId="26" fillId="0" borderId="1" xfId="19" applyNumberFormat="1" applyFont="1" applyFill="1" applyBorder="1" applyAlignment="1">
      <alignment horizontal="center" vertical="center" wrapText="1"/>
    </xf>
    <xf numFmtId="0" fontId="26" fillId="0" borderId="1" xfId="19" applyNumberFormat="1" applyFont="1" applyFill="1" applyBorder="1" applyAlignment="1">
      <alignment horizontal="center" vertical="center" wrapText="1"/>
    </xf>
    <xf numFmtId="0" fontId="26" fillId="0" borderId="1" xfId="10" applyNumberFormat="1" applyFont="1" applyFill="1" applyBorder="1" applyAlignment="1">
      <alignment horizontal="center" vertical="center" wrapText="1"/>
    </xf>
    <xf numFmtId="169" fontId="26" fillId="0" borderId="1" xfId="10" applyNumberFormat="1" applyFont="1" applyFill="1" applyBorder="1" applyAlignment="1">
      <alignment horizontal="center" vertical="center" wrapText="1"/>
    </xf>
    <xf numFmtId="0" fontId="26" fillId="3" borderId="1" xfId="10" applyNumberFormat="1" applyFont="1" applyFill="1" applyBorder="1" applyAlignment="1">
      <alignment horizontal="center" vertical="center" wrapText="1"/>
    </xf>
    <xf numFmtId="169" fontId="60" fillId="3" borderId="1" xfId="10" applyNumberFormat="1" applyFont="1" applyFill="1" applyBorder="1" applyAlignment="1">
      <alignment horizontal="center" vertical="center" wrapText="1"/>
    </xf>
    <xf numFmtId="184" fontId="26" fillId="0" borderId="3" xfId="19" applyNumberFormat="1" applyFont="1" applyFill="1" applyBorder="1" applyAlignment="1">
      <alignment horizontal="center" vertical="center" wrapText="1"/>
    </xf>
    <xf numFmtId="0" fontId="26" fillId="0" borderId="3" xfId="19" applyNumberFormat="1" applyFont="1" applyFill="1" applyBorder="1" applyAlignment="1">
      <alignment horizontal="center" vertical="center" wrapText="1"/>
    </xf>
    <xf numFmtId="177" fontId="26" fillId="0" borderId="3" xfId="19" applyNumberFormat="1" applyFont="1" applyFill="1" applyBorder="1" applyAlignment="1">
      <alignment horizontal="center" vertical="center" wrapText="1"/>
    </xf>
    <xf numFmtId="168" fontId="26" fillId="0" borderId="4" xfId="19" applyNumberFormat="1" applyFont="1" applyFill="1" applyBorder="1" applyAlignment="1">
      <alignment horizontal="center" vertical="center" wrapText="1"/>
    </xf>
    <xf numFmtId="0" fontId="26" fillId="0" borderId="4" xfId="19" applyNumberFormat="1" applyFont="1" applyFill="1" applyBorder="1" applyAlignment="1">
      <alignment horizontal="center" vertical="center" wrapText="1"/>
    </xf>
    <xf numFmtId="3" fontId="26" fillId="0" borderId="4" xfId="19" applyNumberFormat="1" applyFont="1" applyFill="1" applyBorder="1" applyAlignment="1">
      <alignment horizontal="center" vertical="center" wrapText="1"/>
    </xf>
    <xf numFmtId="169" fontId="60" fillId="0" borderId="1" xfId="10" applyNumberFormat="1" applyFont="1" applyFill="1" applyBorder="1" applyAlignment="1">
      <alignment horizontal="center" vertical="center" wrapText="1"/>
    </xf>
    <xf numFmtId="184" fontId="26" fillId="3" borderId="3" xfId="19" applyNumberFormat="1" applyFont="1" applyFill="1" applyBorder="1" applyAlignment="1">
      <alignment horizontal="center" vertical="center" wrapText="1"/>
    </xf>
    <xf numFmtId="9" fontId="26" fillId="0" borderId="3" xfId="29" applyFont="1" applyFill="1" applyBorder="1" applyAlignment="1">
      <alignment horizontal="center" vertical="center" wrapText="1"/>
    </xf>
    <xf numFmtId="9" fontId="26" fillId="3" borderId="3" xfId="29" applyFont="1" applyFill="1" applyBorder="1" applyAlignment="1">
      <alignment horizontal="center" vertical="center" wrapText="1"/>
    </xf>
    <xf numFmtId="174" fontId="41" fillId="5" borderId="1" xfId="4" applyNumberFormat="1" applyFont="1" applyFill="1" applyBorder="1" applyAlignment="1">
      <alignment horizontal="center" vertical="center" wrapText="1"/>
    </xf>
    <xf numFmtId="174" fontId="41" fillId="5" borderId="7" xfId="4" applyNumberFormat="1" applyFont="1" applyFill="1" applyBorder="1" applyAlignment="1">
      <alignment horizontal="center" vertical="center" wrapText="1"/>
    </xf>
    <xf numFmtId="168" fontId="60" fillId="5" borderId="2" xfId="19" applyNumberFormat="1" applyFont="1" applyFill="1" applyBorder="1" applyAlignment="1">
      <alignment horizontal="center" vertical="center" wrapText="1"/>
    </xf>
    <xf numFmtId="168" fontId="60" fillId="5" borderId="2" xfId="19" applyNumberFormat="1" applyFont="1" applyFill="1" applyBorder="1" applyAlignment="1">
      <alignment horizontal="left" vertical="center" wrapText="1"/>
    </xf>
    <xf numFmtId="3" fontId="26" fillId="13" borderId="1" xfId="19" applyNumberFormat="1" applyFont="1" applyFill="1" applyBorder="1" applyAlignment="1">
      <alignment horizontal="center" vertical="center" wrapText="1"/>
    </xf>
    <xf numFmtId="4" fontId="17" fillId="13" borderId="1" xfId="19" applyNumberFormat="1" applyFont="1" applyFill="1" applyBorder="1" applyAlignment="1">
      <alignment horizontal="center" vertical="center" wrapText="1"/>
    </xf>
    <xf numFmtId="0" fontId="60" fillId="5" borderId="2" xfId="19" applyFont="1" applyFill="1" applyBorder="1" applyAlignment="1">
      <alignment horizontal="center" vertical="center" wrapText="1"/>
    </xf>
    <xf numFmtId="0" fontId="60" fillId="5" borderId="21" xfId="19" applyFont="1" applyFill="1" applyBorder="1" applyAlignment="1">
      <alignment horizontal="center" vertical="center" wrapText="1"/>
    </xf>
    <xf numFmtId="168" fontId="60" fillId="5" borderId="1" xfId="19" applyNumberFormat="1" applyFont="1" applyFill="1" applyBorder="1" applyAlignment="1">
      <alignment horizontal="center" vertical="center" wrapText="1"/>
    </xf>
    <xf numFmtId="168" fontId="60" fillId="5" borderId="1" xfId="19" applyNumberFormat="1" applyFont="1" applyFill="1" applyBorder="1" applyAlignment="1">
      <alignment horizontal="left" vertical="center" wrapText="1"/>
    </xf>
    <xf numFmtId="0" fontId="60" fillId="5" borderId="1" xfId="19" applyFont="1" applyFill="1" applyBorder="1" applyAlignment="1">
      <alignment horizontal="center" vertical="center" wrapText="1"/>
    </xf>
    <xf numFmtId="0" fontId="60" fillId="5" borderId="18" xfId="19" applyFont="1" applyFill="1" applyBorder="1" applyAlignment="1">
      <alignment horizontal="center" vertical="center" wrapText="1"/>
    </xf>
    <xf numFmtId="169" fontId="26" fillId="13" borderId="1" xfId="10" applyNumberFormat="1" applyFont="1" applyFill="1" applyBorder="1" applyAlignment="1">
      <alignment horizontal="center" vertical="center" wrapText="1"/>
    </xf>
    <xf numFmtId="0" fontId="26" fillId="13" borderId="1" xfId="10" applyNumberFormat="1" applyFont="1" applyFill="1" applyBorder="1" applyAlignment="1">
      <alignment horizontal="center" vertical="center" wrapText="1"/>
    </xf>
    <xf numFmtId="3" fontId="17" fillId="13" borderId="1" xfId="19" applyNumberFormat="1" applyFont="1" applyFill="1" applyBorder="1" applyAlignment="1">
      <alignment horizontal="center" vertical="center" wrapText="1"/>
    </xf>
    <xf numFmtId="185" fontId="60" fillId="5" borderId="3" xfId="19" applyNumberFormat="1" applyFont="1" applyFill="1" applyBorder="1" applyAlignment="1">
      <alignment horizontal="center" vertical="center" wrapText="1"/>
    </xf>
    <xf numFmtId="0" fontId="60" fillId="5" borderId="3" xfId="19" applyFont="1" applyFill="1" applyBorder="1" applyAlignment="1">
      <alignment horizontal="left" vertical="center" wrapText="1"/>
    </xf>
    <xf numFmtId="4" fontId="26" fillId="13" borderId="1" xfId="19" applyNumberFormat="1" applyFont="1" applyFill="1" applyBorder="1" applyAlignment="1">
      <alignment horizontal="center" vertical="center" wrapText="1"/>
    </xf>
    <xf numFmtId="177" fontId="26" fillId="13" borderId="1" xfId="19" applyNumberFormat="1" applyFont="1" applyFill="1" applyBorder="1" applyAlignment="1">
      <alignment horizontal="center" vertical="center" wrapText="1"/>
    </xf>
    <xf numFmtId="0" fontId="60" fillId="5" borderId="3" xfId="19" applyFont="1" applyFill="1" applyBorder="1" applyAlignment="1">
      <alignment horizontal="center" vertical="center" wrapText="1"/>
    </xf>
    <xf numFmtId="0" fontId="60" fillId="5" borderId="17" xfId="19" applyFont="1" applyFill="1" applyBorder="1" applyAlignment="1">
      <alignment horizontal="center" vertical="center" wrapText="1"/>
    </xf>
    <xf numFmtId="174" fontId="41" fillId="0" borderId="7" xfId="4" applyNumberFormat="1" applyFont="1" applyFill="1" applyBorder="1" applyAlignment="1">
      <alignment horizontal="center" vertical="center" wrapText="1"/>
    </xf>
    <xf numFmtId="1" fontId="26" fillId="3" borderId="2" xfId="19" applyNumberFormat="1" applyFont="1" applyFill="1" applyBorder="1" applyAlignment="1">
      <alignment horizontal="center" vertical="center" wrapText="1"/>
    </xf>
    <xf numFmtId="0" fontId="26" fillId="3" borderId="2" xfId="19" applyNumberFormat="1" applyFont="1" applyFill="1" applyBorder="1" applyAlignment="1">
      <alignment horizontal="center" vertical="center" wrapText="1"/>
    </xf>
    <xf numFmtId="3" fontId="13" fillId="0" borderId="5" xfId="19" applyNumberFormat="1" applyFont="1" applyFill="1" applyBorder="1" applyAlignment="1">
      <alignment horizontal="center" vertical="center" wrapText="1"/>
    </xf>
    <xf numFmtId="0" fontId="13" fillId="0" borderId="40" xfId="19" applyFont="1" applyFill="1" applyBorder="1" applyAlignment="1">
      <alignment horizontal="center" vertical="center" wrapText="1"/>
    </xf>
    <xf numFmtId="1" fontId="26" fillId="0" borderId="1" xfId="19" applyNumberFormat="1" applyFont="1" applyFill="1" applyBorder="1" applyAlignment="1">
      <alignment horizontal="center" vertical="center" wrapText="1"/>
    </xf>
    <xf numFmtId="0" fontId="13" fillId="0" borderId="24" xfId="19" applyFont="1" applyFill="1" applyBorder="1" applyAlignment="1">
      <alignment horizontal="center" vertical="center" wrapText="1"/>
    </xf>
    <xf numFmtId="44" fontId="13" fillId="0" borderId="1" xfId="19" applyNumberFormat="1" applyFont="1" applyFill="1" applyBorder="1" applyAlignment="1">
      <alignment horizontal="center" vertical="center" wrapText="1"/>
    </xf>
    <xf numFmtId="44" fontId="26" fillId="3" borderId="1" xfId="10" applyNumberFormat="1" applyFont="1" applyFill="1" applyBorder="1" applyAlignment="1">
      <alignment horizontal="center" vertical="center" wrapText="1"/>
    </xf>
    <xf numFmtId="186" fontId="13" fillId="14" borderId="1" xfId="19" applyNumberFormat="1" applyFont="1" applyFill="1" applyBorder="1" applyAlignment="1">
      <alignment horizontal="center" vertical="center" wrapText="1"/>
    </xf>
    <xf numFmtId="184" fontId="26" fillId="0" borderId="5" xfId="19" applyNumberFormat="1" applyFont="1" applyFill="1" applyBorder="1" applyAlignment="1">
      <alignment horizontal="center" vertical="center" wrapText="1"/>
    </xf>
    <xf numFmtId="184" fontId="26" fillId="3" borderId="5" xfId="19" applyNumberFormat="1" applyFont="1" applyFill="1" applyBorder="1" applyAlignment="1">
      <alignment horizontal="center" vertical="center" wrapText="1"/>
    </xf>
    <xf numFmtId="184" fontId="26" fillId="14" borderId="5" xfId="19" applyNumberFormat="1" applyFont="1" applyFill="1" applyBorder="1" applyAlignment="1">
      <alignment horizontal="center" vertical="center" wrapText="1"/>
    </xf>
    <xf numFmtId="0" fontId="13" fillId="0" borderId="5" xfId="19" applyFont="1" applyFill="1" applyBorder="1" applyAlignment="1">
      <alignment horizontal="center" vertical="center" wrapText="1"/>
    </xf>
    <xf numFmtId="1" fontId="26" fillId="0" borderId="2" xfId="19" applyNumberFormat="1" applyFont="1" applyFill="1" applyBorder="1" applyAlignment="1">
      <alignment horizontal="center" vertical="center" wrapText="1"/>
    </xf>
    <xf numFmtId="186" fontId="13" fillId="14" borderId="5" xfId="19" applyNumberFormat="1" applyFont="1" applyFill="1" applyBorder="1" applyAlignment="1">
      <alignment horizontal="center" vertical="center" wrapText="1"/>
    </xf>
    <xf numFmtId="0" fontId="13" fillId="0" borderId="2" xfId="19" applyFont="1" applyFill="1" applyBorder="1" applyAlignment="1">
      <alignment horizontal="center" vertical="center" wrapText="1"/>
    </xf>
    <xf numFmtId="4" fontId="13" fillId="0" borderId="1" xfId="19" applyNumberFormat="1" applyFont="1" applyFill="1" applyBorder="1" applyAlignment="1">
      <alignment horizontal="center" vertical="center" wrapText="1"/>
    </xf>
    <xf numFmtId="174" fontId="4" fillId="0" borderId="0" xfId="19" applyNumberFormat="1" applyBorder="1"/>
    <xf numFmtId="184" fontId="26" fillId="0" borderId="1" xfId="19" applyNumberFormat="1" applyFont="1" applyFill="1" applyBorder="1" applyAlignment="1">
      <alignment horizontal="center" vertical="center" wrapText="1"/>
    </xf>
    <xf numFmtId="184" fontId="26" fillId="3" borderId="1" xfId="19" applyNumberFormat="1" applyFont="1" applyFill="1" applyBorder="1" applyAlignment="1">
      <alignment horizontal="center" vertical="center" wrapText="1"/>
    </xf>
    <xf numFmtId="184" fontId="26" fillId="14" borderId="1" xfId="19" applyNumberFormat="1" applyFont="1" applyFill="1" applyBorder="1" applyAlignment="1">
      <alignment horizontal="center" vertical="center" wrapText="1"/>
    </xf>
    <xf numFmtId="168" fontId="26" fillId="0" borderId="1" xfId="19" applyNumberFormat="1" applyFont="1" applyFill="1" applyBorder="1" applyAlignment="1">
      <alignment horizontal="center" vertical="center" wrapText="1"/>
    </xf>
    <xf numFmtId="4" fontId="26" fillId="0" borderId="1" xfId="19" applyNumberFormat="1" applyFont="1" applyFill="1" applyBorder="1" applyAlignment="1">
      <alignment horizontal="center" vertical="center" wrapText="1"/>
    </xf>
    <xf numFmtId="4" fontId="26" fillId="14" borderId="1" xfId="19" applyNumberFormat="1" applyFont="1" applyFill="1" applyBorder="1" applyAlignment="1">
      <alignment horizontal="center" vertical="center" wrapText="1"/>
    </xf>
    <xf numFmtId="168" fontId="60" fillId="5" borderId="20" xfId="19" applyNumberFormat="1" applyFont="1" applyFill="1" applyBorder="1" applyAlignment="1">
      <alignment horizontal="left" vertical="center" wrapText="1"/>
    </xf>
    <xf numFmtId="0" fontId="60" fillId="5" borderId="5" xfId="19" applyFont="1" applyFill="1" applyBorder="1" applyAlignment="1">
      <alignment horizontal="center" vertical="center" wrapText="1"/>
    </xf>
    <xf numFmtId="0" fontId="60" fillId="5" borderId="2" xfId="19" applyNumberFormat="1" applyFont="1" applyFill="1" applyBorder="1" applyAlignment="1">
      <alignment horizontal="center" vertical="center" wrapText="1"/>
    </xf>
    <xf numFmtId="0" fontId="60" fillId="5" borderId="2" xfId="19" applyFont="1" applyFill="1" applyBorder="1" applyAlignment="1">
      <alignment horizontal="center" vertical="center" wrapText="1"/>
    </xf>
    <xf numFmtId="168" fontId="60" fillId="5" borderId="12" xfId="19" applyNumberFormat="1" applyFont="1" applyFill="1" applyBorder="1" applyAlignment="1">
      <alignment horizontal="left" vertical="center" wrapText="1"/>
    </xf>
    <xf numFmtId="0" fontId="60" fillId="5" borderId="24" xfId="19" applyFont="1" applyFill="1" applyBorder="1" applyAlignment="1">
      <alignment horizontal="center" vertical="center" wrapText="1"/>
    </xf>
    <xf numFmtId="0" fontId="60" fillId="5" borderId="1" xfId="19" applyNumberFormat="1" applyFont="1" applyFill="1" applyBorder="1" applyAlignment="1">
      <alignment horizontal="center" vertical="center" wrapText="1"/>
    </xf>
    <xf numFmtId="0" fontId="60" fillId="5" borderId="1" xfId="19" applyFont="1" applyFill="1" applyBorder="1" applyAlignment="1">
      <alignment horizontal="center" vertical="center" wrapText="1"/>
    </xf>
    <xf numFmtId="3" fontId="60" fillId="15" borderId="1" xfId="19" applyNumberFormat="1" applyFont="1" applyFill="1" applyBorder="1" applyAlignment="1">
      <alignment horizontal="center" vertical="center" wrapText="1"/>
    </xf>
    <xf numFmtId="0" fontId="60" fillId="5" borderId="11" xfId="19" applyFont="1" applyFill="1" applyBorder="1" applyAlignment="1">
      <alignment horizontal="left" vertical="center" wrapText="1"/>
    </xf>
    <xf numFmtId="0" fontId="60" fillId="5" borderId="39" xfId="19" applyFont="1" applyFill="1" applyBorder="1" applyAlignment="1">
      <alignment horizontal="center" vertical="center" wrapText="1"/>
    </xf>
    <xf numFmtId="10" fontId="60" fillId="5" borderId="3" xfId="19" applyNumberFormat="1" applyFont="1" applyFill="1" applyBorder="1" applyAlignment="1">
      <alignment horizontal="center" vertical="center" wrapText="1"/>
    </xf>
    <xf numFmtId="10" fontId="60" fillId="5" borderId="3" xfId="29" applyNumberFormat="1" applyFont="1" applyFill="1" applyBorder="1" applyAlignment="1">
      <alignment horizontal="center" vertical="center" wrapText="1"/>
    </xf>
    <xf numFmtId="0" fontId="60" fillId="5" borderId="3" xfId="19" applyNumberFormat="1" applyFont="1" applyFill="1" applyBorder="1" applyAlignment="1">
      <alignment horizontal="center" vertical="center" wrapText="1"/>
    </xf>
    <xf numFmtId="170" fontId="60" fillId="15" borderId="3" xfId="29" applyNumberFormat="1" applyFont="1" applyFill="1" applyBorder="1" applyAlignment="1">
      <alignment horizontal="center" vertical="center" wrapText="1"/>
    </xf>
    <xf numFmtId="165" fontId="51" fillId="3" borderId="23" xfId="5" applyFont="1" applyFill="1" applyBorder="1" applyAlignment="1">
      <alignment horizontal="center" vertical="center" wrapText="1"/>
    </xf>
    <xf numFmtId="168" fontId="26" fillId="0" borderId="2" xfId="19" applyNumberFormat="1" applyFont="1" applyFill="1" applyBorder="1" applyAlignment="1">
      <alignment horizontal="left" vertical="center" wrapText="1"/>
    </xf>
    <xf numFmtId="168" fontId="26" fillId="0" borderId="1" xfId="19" applyNumberFormat="1" applyFont="1" applyFill="1" applyBorder="1" applyAlignment="1">
      <alignment horizontal="left" vertical="center" wrapText="1"/>
    </xf>
    <xf numFmtId="165" fontId="51" fillId="3" borderId="20" xfId="5" applyFont="1" applyFill="1" applyBorder="1" applyAlignment="1">
      <alignment horizontal="center" vertical="center" wrapText="1"/>
    </xf>
    <xf numFmtId="10" fontId="26" fillId="0" borderId="1" xfId="29" applyNumberFormat="1" applyFont="1" applyFill="1" applyBorder="1" applyAlignment="1">
      <alignment horizontal="center" vertical="center" wrapText="1"/>
    </xf>
    <xf numFmtId="170" fontId="26" fillId="0" borderId="1" xfId="29" applyNumberFormat="1" applyFont="1" applyFill="1" applyBorder="1" applyAlignment="1">
      <alignment horizontal="center" vertical="center" wrapText="1"/>
    </xf>
    <xf numFmtId="0" fontId="26" fillId="0" borderId="1" xfId="19" applyFont="1" applyFill="1" applyBorder="1" applyAlignment="1">
      <alignment horizontal="left" vertical="center" wrapText="1"/>
    </xf>
    <xf numFmtId="177" fontId="26" fillId="0" borderId="1" xfId="19" applyNumberFormat="1" applyFont="1" applyFill="1" applyBorder="1" applyAlignment="1">
      <alignment horizontal="center" vertical="center" wrapText="1"/>
    </xf>
    <xf numFmtId="10" fontId="26" fillId="0" borderId="5" xfId="29" applyNumberFormat="1" applyFont="1" applyFill="1" applyBorder="1" applyAlignment="1">
      <alignment horizontal="center" vertical="center" wrapText="1"/>
    </xf>
    <xf numFmtId="1" fontId="26" fillId="0" borderId="5" xfId="19" applyNumberFormat="1" applyFont="1" applyFill="1" applyBorder="1" applyAlignment="1">
      <alignment horizontal="center" vertical="center" wrapText="1"/>
    </xf>
    <xf numFmtId="0" fontId="26" fillId="0" borderId="5" xfId="19" applyNumberFormat="1" applyFont="1" applyFill="1" applyBorder="1" applyAlignment="1">
      <alignment horizontal="center" vertical="center" wrapText="1"/>
    </xf>
    <xf numFmtId="3" fontId="26" fillId="0" borderId="5" xfId="19" applyNumberFormat="1" applyFont="1" applyFill="1" applyBorder="1" applyAlignment="1">
      <alignment horizontal="center" vertical="center" wrapText="1"/>
    </xf>
    <xf numFmtId="170" fontId="26" fillId="0" borderId="5" xfId="29" applyNumberFormat="1" applyFont="1" applyFill="1" applyBorder="1" applyAlignment="1">
      <alignment horizontal="center" vertical="center" wrapText="1"/>
    </xf>
    <xf numFmtId="0" fontId="26" fillId="0" borderId="5" xfId="19" applyFont="1" applyFill="1" applyBorder="1" applyAlignment="1">
      <alignment horizontal="left" vertical="center" wrapText="1"/>
    </xf>
    <xf numFmtId="3" fontId="60" fillId="5" borderId="13" xfId="19" applyNumberFormat="1" applyFont="1" applyFill="1" applyBorder="1" applyAlignment="1">
      <alignment horizontal="center" vertical="center" wrapText="1"/>
    </xf>
    <xf numFmtId="3" fontId="60" fillId="5" borderId="4" xfId="19" applyNumberFormat="1" applyFont="1" applyFill="1" applyBorder="1" applyAlignment="1">
      <alignment horizontal="center" vertical="center" wrapText="1"/>
    </xf>
    <xf numFmtId="168" fontId="60" fillId="5" borderId="4" xfId="19" applyNumberFormat="1" applyFont="1" applyFill="1" applyBorder="1" applyAlignment="1">
      <alignment horizontal="left" vertical="center" wrapText="1"/>
    </xf>
    <xf numFmtId="0" fontId="60" fillId="5" borderId="4" xfId="19" applyFont="1" applyFill="1" applyBorder="1" applyAlignment="1">
      <alignment horizontal="center" vertical="center" wrapText="1"/>
    </xf>
    <xf numFmtId="0" fontId="60" fillId="5" borderId="19" xfId="19" applyFont="1" applyFill="1" applyBorder="1" applyAlignment="1">
      <alignment horizontal="center" vertical="center" wrapText="1"/>
    </xf>
    <xf numFmtId="3" fontId="60" fillId="5" borderId="12" xfId="19" applyNumberFormat="1" applyFont="1" applyFill="1" applyBorder="1" applyAlignment="1">
      <alignment horizontal="center" vertical="center" wrapText="1"/>
    </xf>
    <xf numFmtId="3" fontId="60" fillId="5" borderId="1" xfId="19" applyNumberFormat="1" applyFont="1" applyFill="1" applyBorder="1" applyAlignment="1">
      <alignment horizontal="center" vertical="center" wrapText="1"/>
    </xf>
    <xf numFmtId="3" fontId="60" fillId="5" borderId="11" xfId="19" applyNumberFormat="1" applyFont="1" applyFill="1" applyBorder="1" applyAlignment="1">
      <alignment horizontal="center" vertical="center" wrapText="1"/>
    </xf>
    <xf numFmtId="3" fontId="60" fillId="5" borderId="3" xfId="19" applyNumberFormat="1" applyFont="1" applyFill="1" applyBorder="1" applyAlignment="1">
      <alignment horizontal="center" vertical="center" wrapText="1"/>
    </xf>
    <xf numFmtId="9" fontId="60" fillId="5" borderId="3" xfId="29" applyFont="1" applyFill="1" applyBorder="1" applyAlignment="1">
      <alignment horizontal="center" vertical="center" wrapText="1"/>
    </xf>
    <xf numFmtId="0" fontId="51" fillId="3" borderId="20" xfId="0" applyFont="1" applyFill="1" applyBorder="1" applyAlignment="1">
      <alignment horizontal="center" vertical="center" wrapText="1"/>
    </xf>
    <xf numFmtId="169" fontId="26" fillId="14" borderId="1" xfId="10" applyNumberFormat="1" applyFont="1" applyFill="1" applyBorder="1" applyAlignment="1">
      <alignment vertical="center" wrapText="1"/>
    </xf>
    <xf numFmtId="9" fontId="26" fillId="0" borderId="5" xfId="29" applyFont="1" applyFill="1" applyBorder="1" applyAlignment="1">
      <alignment horizontal="center" vertical="center" wrapText="1"/>
    </xf>
    <xf numFmtId="9" fontId="26" fillId="0" borderId="1" xfId="29" applyFont="1" applyFill="1" applyBorder="1" applyAlignment="1">
      <alignment horizontal="center" vertical="center" wrapText="1"/>
    </xf>
    <xf numFmtId="9" fontId="26" fillId="3" borderId="1" xfId="29" applyFont="1" applyFill="1" applyBorder="1" applyAlignment="1">
      <alignment horizontal="center" vertical="center" wrapText="1"/>
    </xf>
    <xf numFmtId="9" fontId="26" fillId="14" borderId="1" xfId="29" applyFont="1" applyFill="1" applyBorder="1" applyAlignment="1">
      <alignment horizontal="center" vertical="center" wrapText="1"/>
    </xf>
    <xf numFmtId="3" fontId="26" fillId="0" borderId="1" xfId="19" applyNumberFormat="1" applyFont="1" applyFill="1" applyBorder="1" applyAlignment="1">
      <alignment vertical="center" wrapText="1"/>
    </xf>
    <xf numFmtId="3" fontId="26" fillId="3" borderId="1" xfId="19" applyNumberFormat="1" applyFont="1" applyFill="1" applyBorder="1" applyAlignment="1">
      <alignment vertical="center" wrapText="1"/>
    </xf>
    <xf numFmtId="169" fontId="26" fillId="0" borderId="1" xfId="10" applyNumberFormat="1" applyFont="1" applyFill="1" applyBorder="1" applyAlignment="1">
      <alignment vertical="center" wrapText="1"/>
    </xf>
    <xf numFmtId="169" fontId="26" fillId="3" borderId="1" xfId="10" applyNumberFormat="1" applyFont="1" applyFill="1" applyBorder="1" applyAlignment="1">
      <alignment vertical="center" wrapText="1"/>
    </xf>
    <xf numFmtId="0" fontId="51" fillId="3" borderId="51" xfId="0" applyFont="1" applyFill="1" applyBorder="1" applyAlignment="1">
      <alignment horizontal="center" vertical="center" wrapText="1"/>
    </xf>
    <xf numFmtId="3" fontId="51" fillId="3" borderId="5" xfId="0" applyNumberFormat="1" applyFont="1" applyFill="1" applyBorder="1" applyAlignment="1">
      <alignment horizontal="center" vertical="center" wrapText="1"/>
    </xf>
    <xf numFmtId="1" fontId="61" fillId="5" borderId="13" xfId="0" applyNumberFormat="1" applyFont="1" applyFill="1" applyBorder="1" applyAlignment="1">
      <alignment horizontal="center" vertical="center" wrapText="1"/>
    </xf>
    <xf numFmtId="0" fontId="61" fillId="5" borderId="4" xfId="0" applyFont="1" applyFill="1" applyBorder="1" applyAlignment="1">
      <alignment horizontal="center" vertical="center" wrapText="1"/>
    </xf>
    <xf numFmtId="1" fontId="61" fillId="5" borderId="4" xfId="0" applyNumberFormat="1" applyFont="1" applyFill="1" applyBorder="1" applyAlignment="1">
      <alignment horizontal="center" vertical="center" wrapText="1"/>
    </xf>
    <xf numFmtId="1" fontId="61" fillId="5" borderId="12" xfId="0" applyNumberFormat="1" applyFont="1" applyFill="1" applyBorder="1" applyAlignment="1">
      <alignment horizontal="center" vertical="center" wrapText="1"/>
    </xf>
    <xf numFmtId="0" fontId="61" fillId="5" borderId="1" xfId="0" applyFont="1" applyFill="1" applyBorder="1" applyAlignment="1">
      <alignment horizontal="center" vertical="center" wrapText="1"/>
    </xf>
    <xf numFmtId="1" fontId="61" fillId="5" borderId="1" xfId="0" applyNumberFormat="1" applyFont="1" applyFill="1" applyBorder="1" applyAlignment="1">
      <alignment horizontal="center" vertical="center" wrapText="1"/>
    </xf>
    <xf numFmtId="3" fontId="60" fillId="6" borderId="1" xfId="19" applyNumberFormat="1" applyFont="1" applyFill="1" applyBorder="1" applyAlignment="1">
      <alignment horizontal="center" vertical="center" wrapText="1"/>
    </xf>
    <xf numFmtId="1" fontId="61" fillId="5" borderId="11" xfId="0" applyNumberFormat="1" applyFont="1" applyFill="1" applyBorder="1" applyAlignment="1">
      <alignment horizontal="center" vertical="center" wrapText="1"/>
    </xf>
    <xf numFmtId="0" fontId="61" fillId="5" borderId="3" xfId="0" applyFont="1" applyFill="1" applyBorder="1" applyAlignment="1">
      <alignment horizontal="center" vertical="center" wrapText="1"/>
    </xf>
    <xf numFmtId="1" fontId="61" fillId="5" borderId="3" xfId="0" applyNumberFormat="1" applyFont="1" applyFill="1" applyBorder="1" applyAlignment="1">
      <alignment horizontal="center" vertical="center" wrapText="1"/>
    </xf>
    <xf numFmtId="0" fontId="26" fillId="3" borderId="5" xfId="19" applyNumberFormat="1" applyFont="1" applyFill="1" applyBorder="1" applyAlignment="1">
      <alignment horizontal="center" vertical="center" wrapText="1"/>
    </xf>
    <xf numFmtId="1" fontId="26" fillId="0" borderId="1" xfId="10" applyNumberFormat="1" applyFont="1" applyFill="1" applyBorder="1" applyAlignment="1">
      <alignment horizontal="center" vertical="center" wrapText="1"/>
    </xf>
    <xf numFmtId="177" fontId="26" fillId="15" borderId="5" xfId="19" applyNumberFormat="1" applyFont="1" applyFill="1" applyBorder="1" applyAlignment="1">
      <alignment horizontal="center" vertical="center" wrapText="1"/>
    </xf>
    <xf numFmtId="177" fontId="26" fillId="15" borderId="1" xfId="19" applyNumberFormat="1" applyFont="1" applyFill="1" applyBorder="1" applyAlignment="1">
      <alignment horizontal="center" vertical="center" wrapText="1"/>
    </xf>
    <xf numFmtId="165" fontId="51" fillId="3" borderId="51" xfId="5" applyFont="1" applyFill="1" applyBorder="1" applyAlignment="1">
      <alignment horizontal="center" vertical="center" wrapText="1"/>
    </xf>
    <xf numFmtId="177" fontId="26" fillId="0" borderId="5" xfId="19" applyNumberFormat="1" applyFont="1" applyFill="1" applyBorder="1" applyAlignment="1">
      <alignment horizontal="center" vertical="center" wrapText="1"/>
    </xf>
    <xf numFmtId="177" fontId="26" fillId="3" borderId="5" xfId="19" applyNumberFormat="1" applyFont="1" applyFill="1" applyBorder="1" applyAlignment="1">
      <alignment horizontal="center" vertical="center" wrapText="1"/>
    </xf>
    <xf numFmtId="0" fontId="17" fillId="6" borderId="13" xfId="19" applyFont="1" applyFill="1" applyBorder="1" applyAlignment="1">
      <alignment horizontal="center" vertical="center" wrapText="1"/>
    </xf>
    <xf numFmtId="0" fontId="17" fillId="6" borderId="4" xfId="19" applyFont="1" applyFill="1" applyBorder="1" applyAlignment="1">
      <alignment horizontal="center" vertical="center"/>
    </xf>
    <xf numFmtId="0" fontId="17" fillId="6" borderId="4" xfId="19" applyFont="1" applyFill="1" applyBorder="1" applyAlignment="1">
      <alignment horizontal="center" vertical="center" wrapText="1"/>
    </xf>
    <xf numFmtId="0" fontId="17" fillId="6" borderId="11" xfId="19" applyFont="1" applyFill="1" applyBorder="1" applyAlignment="1">
      <alignment horizontal="center" vertical="center" wrapText="1"/>
    </xf>
  </cellXfs>
  <cellStyles count="30">
    <cellStyle name="Coma 2" xfId="1"/>
    <cellStyle name="Coma 2 2" xfId="2"/>
    <cellStyle name="Hipervínculo" xfId="25" builtinId="8" hidden="1"/>
    <cellStyle name="Hipervínculo" xfId="27" builtinId="8" hidden="1"/>
    <cellStyle name="Hipervínculo visitado" xfId="26" builtinId="9" hidden="1"/>
    <cellStyle name="Hipervínculo visitado" xfId="28" builtinId="9" hidden="1"/>
    <cellStyle name="Millares" xfId="3" builtinId="3"/>
    <cellStyle name="Millares 2" xfId="4"/>
    <cellStyle name="Millares 2 2" xfId="5"/>
    <cellStyle name="Millares 3" xfId="6"/>
    <cellStyle name="Millares 3 2" xfId="7"/>
    <cellStyle name="Millares 4" xfId="8"/>
    <cellStyle name="Moneda" xfId="9" builtinId="4"/>
    <cellStyle name="Moneda 2" xfId="10"/>
    <cellStyle name="Moneda 2 2" xfId="11"/>
    <cellStyle name="Moneda 2 2 2" xfId="12"/>
    <cellStyle name="Moneda 2 3" xfId="13"/>
    <cellStyle name="Moneda 3" xfId="14"/>
    <cellStyle name="Moneda 4" xfId="15"/>
    <cellStyle name="Normal" xfId="0" builtinId="0"/>
    <cellStyle name="Normal 2" xfId="16"/>
    <cellStyle name="Normal 2 10" xfId="17"/>
    <cellStyle name="Normal 3" xfId="18"/>
    <cellStyle name="Normal 3 2" xfId="19"/>
    <cellStyle name="Normal 4 2" xfId="20"/>
    <cellStyle name="Normal_573_2009_ Actualizado 22_12_2009" xfId="24"/>
    <cellStyle name="Porcentaje" xfId="21" builtinId="5"/>
    <cellStyle name="Porcentaje 2" xfId="29"/>
    <cellStyle name="Porcentual 2" xfId="22"/>
    <cellStyle name="Porcentual 2 2" xfId="23"/>
  </cellStyles>
  <dxfs count="0"/>
  <tableStyles count="0" defaultTableStyle="TableStyleMedium9" defaultPivotStyle="PivotStyleLight16"/>
  <colors>
    <mruColors>
      <color rgb="FF7BB800"/>
      <color rgb="FF66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0</xdr:col>
      <xdr:colOff>361951</xdr:colOff>
      <xdr:row>1</xdr:row>
      <xdr:rowOff>190500</xdr:rowOff>
    </xdr:from>
    <xdr:to>
      <xdr:col>1</xdr:col>
      <xdr:colOff>1347108</xdr:colOff>
      <xdr:row>4</xdr:row>
      <xdr:rowOff>190499</xdr:rowOff>
    </xdr:to>
    <xdr:pic>
      <xdr:nvPicPr>
        <xdr:cNvPr id="15579" name="Picture 110"/>
        <xdr:cNvPicPr>
          <a:picLocks noChangeAspect="1" noChangeArrowheads="1"/>
        </xdr:cNvPicPr>
      </xdr:nvPicPr>
      <xdr:blipFill>
        <a:blip xmlns:r="http://schemas.openxmlformats.org/officeDocument/2006/relationships" r:embed="rId1" cstate="print"/>
        <a:srcRect/>
        <a:stretch>
          <a:fillRect/>
        </a:stretch>
      </xdr:blipFill>
      <xdr:spPr bwMode="auto">
        <a:xfrm>
          <a:off x="361951" y="462643"/>
          <a:ext cx="1570264" cy="1211035"/>
        </a:xfrm>
        <a:prstGeom prst="rect">
          <a:avLst/>
        </a:prstGeom>
        <a:solidFill>
          <a:srgbClr val="FFFFFF"/>
        </a:solid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0</xdr:row>
      <xdr:rowOff>180975</xdr:rowOff>
    </xdr:from>
    <xdr:to>
      <xdr:col>2</xdr:col>
      <xdr:colOff>523875</xdr:colOff>
      <xdr:row>2</xdr:row>
      <xdr:rowOff>285750</xdr:rowOff>
    </xdr:to>
    <xdr:pic>
      <xdr:nvPicPr>
        <xdr:cNvPr id="9967" name="Imagen 2"/>
        <xdr:cNvPicPr>
          <a:picLocks noChangeAspect="1" noChangeArrowheads="1"/>
        </xdr:cNvPicPr>
      </xdr:nvPicPr>
      <xdr:blipFill>
        <a:blip xmlns:r="http://schemas.openxmlformats.org/officeDocument/2006/relationships" r:embed="rId1" cstate="print"/>
        <a:srcRect/>
        <a:stretch>
          <a:fillRect/>
        </a:stretch>
      </xdr:blipFill>
      <xdr:spPr bwMode="auto">
        <a:xfrm>
          <a:off x="1762125" y="180975"/>
          <a:ext cx="1866900" cy="981075"/>
        </a:xfrm>
        <a:prstGeom prst="rect">
          <a:avLst/>
        </a:prstGeom>
        <a:solidFill>
          <a:srgbClr val="FFFFFF"/>
        </a:solid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323850</xdr:colOff>
      <xdr:row>0</xdr:row>
      <xdr:rowOff>200025</xdr:rowOff>
    </xdr:from>
    <xdr:to>
      <xdr:col>1</xdr:col>
      <xdr:colOff>323850</xdr:colOff>
      <xdr:row>2</xdr:row>
      <xdr:rowOff>296334</xdr:rowOff>
    </xdr:to>
    <xdr:pic>
      <xdr:nvPicPr>
        <xdr:cNvPr id="2" name="Imagen 2"/>
        <xdr:cNvPicPr>
          <a:picLocks noChangeAspect="1" noChangeArrowheads="1"/>
        </xdr:cNvPicPr>
      </xdr:nvPicPr>
      <xdr:blipFill>
        <a:blip xmlns:r="http://schemas.openxmlformats.org/officeDocument/2006/relationships" r:embed="rId1" cstate="print"/>
        <a:srcRect/>
        <a:stretch>
          <a:fillRect/>
        </a:stretch>
      </xdr:blipFill>
      <xdr:spPr bwMode="auto">
        <a:xfrm>
          <a:off x="323850" y="190500"/>
          <a:ext cx="723900" cy="382059"/>
        </a:xfrm>
        <a:prstGeom prst="rect">
          <a:avLst/>
        </a:prstGeom>
        <a:solidFill>
          <a:srgbClr val="FFFFFF"/>
        </a:solid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301560</xdr:colOff>
      <xdr:row>1</xdr:row>
      <xdr:rowOff>18211</xdr:rowOff>
    </xdr:from>
    <xdr:to>
      <xdr:col>2</xdr:col>
      <xdr:colOff>791416</xdr:colOff>
      <xdr:row>2</xdr:row>
      <xdr:rowOff>341780</xdr:rowOff>
    </xdr:to>
    <xdr:pic>
      <xdr:nvPicPr>
        <xdr:cNvPr id="2" name="1 Imagen" descr="http://190.27.245.106/IsolucionSDA/GrafVinetas/logo%202016-20.png"/>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25460" y="208711"/>
          <a:ext cx="1147081" cy="36166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172.22.1.31/Documents%20and%20Settings/DIANA.OVIEDO/Escritorio/AJUSTES%20PROCEDIMIENTOS%20JUNIO%203/Procedimiento%2002/Documents%20and%20Settings/Andre/My%20Documents/Downloads/Territorializacion/Formatos%20de%20Territorializacion%20a%2031_12_2009/285_V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angelica.ortiz.SDA/Documents/SEGPLAN/2017/SEGUIMIENTO/978_%20Cierre%202016_Vs.%205.1%20180117.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ANGELI~1.SDA/AppData/Local/Temp/978_Act_Seg.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ANGELI~1.SDA/AppData/Local/Temp/Territorializaci&#243;n978_201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5"/>
      <sheetName val="Meta 11"/>
      <sheetName val="Meta12"/>
      <sheetName val="Variables"/>
    </sheetNames>
    <sheetDataSet>
      <sheetData sheetId="0"/>
      <sheetData sheetId="1"/>
      <sheetData sheetId="2"/>
      <sheetData sheetId="3">
        <row r="1">
          <cell r="A1" t="str">
            <v>GRUPO ETAREO</v>
          </cell>
          <cell r="C1" t="str">
            <v>CONDICION POBLACIONAL</v>
          </cell>
          <cell r="H1" t="str">
            <v>GRUPOS ETNICOS</v>
          </cell>
        </row>
        <row r="2">
          <cell r="A2" t="str">
            <v xml:space="preserve">0-5 años Primera infancia </v>
          </cell>
          <cell r="C2" t="str">
            <v>Todos los Grupos</v>
          </cell>
          <cell r="H2" t="str">
            <v>Todos los grupos</v>
          </cell>
        </row>
        <row r="3">
          <cell r="A3" t="str">
            <v xml:space="preserve">6 - 13 años Infancia </v>
          </cell>
          <cell r="C3" t="str">
            <v>Adultos-as trabajador-a formal</v>
          </cell>
          <cell r="H3" t="str">
            <v>Afrocolombianos</v>
          </cell>
        </row>
        <row r="4">
          <cell r="A4" t="str">
            <v>14 - 17 años Adolescencia</v>
          </cell>
          <cell r="C4" t="str">
            <v>Adultos-as trabajador-a informal</v>
          </cell>
          <cell r="H4" t="str">
            <v>Indígenas</v>
          </cell>
        </row>
        <row r="5">
          <cell r="A5" t="str">
            <v>18 - 26 años Juventud</v>
          </cell>
          <cell r="C5" t="str">
            <v>Ciudadanos-as habitantes de calle</v>
          </cell>
          <cell r="H5" t="str">
            <v>No identifica grupos étnicos</v>
          </cell>
        </row>
        <row r="6">
          <cell r="A6" t="str">
            <v>27 - 59 años Adultez</v>
          </cell>
          <cell r="C6" t="str">
            <v>Comunidad en general</v>
          </cell>
          <cell r="H6" t="str">
            <v>Otros Grupos étnicos</v>
          </cell>
        </row>
        <row r="7">
          <cell r="A7" t="str">
            <v>60 años o más. Personas Mayores</v>
          </cell>
          <cell r="C7" t="str">
            <v>Familias en emergencia social y catastrófica</v>
          </cell>
          <cell r="H7" t="str">
            <v>Rom</v>
          </cell>
        </row>
        <row r="8">
          <cell r="A8" t="str">
            <v>Grupo Etario Sin Definir</v>
          </cell>
          <cell r="C8" t="str">
            <v>Familias en situacion de vulnerabilidad</v>
          </cell>
          <cell r="H8" t="str">
            <v>Raizales</v>
          </cell>
        </row>
        <row r="9">
          <cell r="C9" t="str">
            <v>Familias ubicadas en zonas de alto deterioro urbano</v>
          </cell>
        </row>
        <row r="10">
          <cell r="C10" t="str">
            <v>Jovenes desescolarizados</v>
          </cell>
        </row>
        <row r="11">
          <cell r="C11" t="str">
            <v>Jovenes escolarizados</v>
          </cell>
        </row>
        <row r="12">
          <cell r="C12" t="str">
            <v>Mujeres gestantes y lactantes</v>
          </cell>
        </row>
        <row r="13">
          <cell r="C13" t="str">
            <v>Niños y niñas de primera infancia</v>
          </cell>
        </row>
        <row r="14">
          <cell r="C14" t="str">
            <v>Niños, niñas y adolescentes desescolarizados</v>
          </cell>
        </row>
        <row r="15">
          <cell r="C15" t="str">
            <v>Niños, niñas y adolescentes en riesgo social vinculacion temprana al trabajo o acompañamiento</v>
          </cell>
        </row>
        <row r="16">
          <cell r="C16" t="str">
            <v>Niños, niñas y adolescentes escolarizados</v>
          </cell>
        </row>
        <row r="17">
          <cell r="C17" t="str">
            <v>Personas cabezas de familia</v>
          </cell>
        </row>
        <row r="18">
          <cell r="C18" t="str">
            <v>Personas con discapacidad</v>
          </cell>
        </row>
        <row r="19">
          <cell r="C19" t="str">
            <v>Personas consumidoras de sustancias psicoactivas</v>
          </cell>
        </row>
        <row r="20">
          <cell r="C20" t="str">
            <v>Personas en situacion de desplazamiento</v>
          </cell>
        </row>
        <row r="21">
          <cell r="C21" t="str">
            <v>Personas vinculadas a la prostitución</v>
          </cell>
        </row>
        <row r="22">
          <cell r="C22" t="str">
            <v>Reincorporados - as</v>
          </cell>
        </row>
        <row r="23">
          <cell r="C23" t="str">
            <v>Sector LGBT</v>
          </cell>
        </row>
        <row r="24">
          <cell r="C24" t="str">
            <v>Servidores y servidoras públicos</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STIÓN"/>
      <sheetName val="INVERSIÓN"/>
      <sheetName val="ACTIVIDADES- 2016"/>
      <sheetName val="ACTIVIDADES 2017"/>
      <sheetName val="TERRITORIALIZACIÓN-2016"/>
      <sheetName val="TERRITORIALIZACIÓN 2017"/>
      <sheetName val="Hoja1"/>
      <sheetName val="Hoja2"/>
      <sheetName val="Hoja3"/>
      <sheetName val="Hoja4"/>
    </sheetNames>
    <sheetDataSet>
      <sheetData sheetId="0">
        <row r="14">
          <cell r="AK14">
            <v>1</v>
          </cell>
          <cell r="AL14">
            <v>1E-3</v>
          </cell>
        </row>
        <row r="15">
          <cell r="AK15">
            <v>1</v>
          </cell>
          <cell r="AL15">
            <v>0.1</v>
          </cell>
        </row>
        <row r="16">
          <cell r="AJ16">
            <v>0.02</v>
          </cell>
          <cell r="AK16">
            <v>0.01</v>
          </cell>
          <cell r="AL16">
            <v>0.01</v>
          </cell>
        </row>
      </sheetData>
      <sheetData sheetId="1">
        <row r="3">
          <cell r="O3" t="str">
            <v>DIRECCIÓN DE CONTROL AMBIENTAL</v>
          </cell>
        </row>
        <row r="4">
          <cell r="O4" t="str">
            <v xml:space="preserve"> 978 - Centro de Información y Modelamiento Ambiental</v>
          </cell>
        </row>
        <row r="33">
          <cell r="A33" t="str">
            <v>Línea de acción (1.4): Red de Calidad Hídrica de Bogotá RCHB, la Red de monitoreo aguas subterráneas y la captura de la información secundaria compilada mediante el reporte de terceros interesados o usuarios del recurso Hídrico.</v>
          </cell>
          <cell r="C33" t="str">
            <v>Generar 4 informes anualizados de la calidad hídrica superficial.</v>
          </cell>
        </row>
        <row r="39">
          <cell r="A39" t="str">
            <v>Línea de acción (1.5): Red de Monitoreo de Aguas Subterráneas RMAS (R+).</v>
          </cell>
          <cell r="C39" t="str">
            <v>Implementar 100 % la red de aguas subterráneas.</v>
          </cell>
        </row>
        <row r="45">
          <cell r="A45" t="str">
            <v>Línea de acción (2) Centro de Información y Modelamiento Ambiental.</v>
          </cell>
          <cell r="C45" t="str">
            <v>Establecer 1 centro de información y modelamiento.</v>
          </cell>
        </row>
        <row r="57">
          <cell r="C57" t="str">
            <v>Generar 4 informes anualizados sobre los factores de presión sobre los recursos.</v>
          </cell>
        </row>
      </sheetData>
      <sheetData sheetId="2"/>
      <sheetData sheetId="3"/>
      <sheetData sheetId="4"/>
      <sheetData sheetId="5"/>
      <sheetData sheetId="6"/>
      <sheetData sheetId="7"/>
      <sheetData sheetId="8"/>
      <sheetData sheetId="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STIÓN"/>
      <sheetName val="INVERSIÓN"/>
      <sheetName val="ACTIVIDADES- 2016"/>
      <sheetName val="ACTIVIDADES 2017"/>
      <sheetName val="TERRITORIALIZACIÓN-2016"/>
      <sheetName val="TERRITORIALIZACIÓN 2017"/>
      <sheetName val="Hoja1"/>
      <sheetName val="Hoja2"/>
      <sheetName val="Hoja3"/>
      <sheetName val="Hoja4"/>
    </sheetNames>
    <sheetDataSet>
      <sheetData sheetId="0"/>
      <sheetData sheetId="1">
        <row r="39">
          <cell r="C39" t="str">
            <v>Implementar 100 % la red de aguas subterráneas.</v>
          </cell>
        </row>
        <row r="45">
          <cell r="C45" t="str">
            <v>Establecer 1 centro de información y modelamiento.</v>
          </cell>
        </row>
        <row r="57">
          <cell r="C57" t="str">
            <v>Generar 4 informes anualizados sobre los factores de presión sobre los recursos.</v>
          </cell>
        </row>
      </sheetData>
      <sheetData sheetId="2">
        <row r="4">
          <cell r="D4" t="str">
            <v xml:space="preserve"> 978 - Centro de Información y Modelamiento Ambiental</v>
          </cell>
        </row>
        <row r="14">
          <cell r="B14" t="str">
            <v>Implementar 100% de la red de ruido</v>
          </cell>
        </row>
        <row r="18">
          <cell r="B18" t="str">
            <v>Implementar 100% del componente aire del Sistema de Alertas Tempranas Ambientales de Bogotá</v>
          </cell>
        </row>
        <row r="44">
          <cell r="B44" t="str">
            <v>Elaborar un Plan Estratégico ambiental para la ciudad, con horizonte al año 2040</v>
          </cell>
        </row>
      </sheetData>
      <sheetData sheetId="3"/>
      <sheetData sheetId="4"/>
      <sheetData sheetId="5"/>
      <sheetData sheetId="6"/>
      <sheetData sheetId="7">
        <row r="6">
          <cell r="C6">
            <v>4517.1000000000004</v>
          </cell>
        </row>
        <row r="7">
          <cell r="C7">
            <v>4909.8999999999996</v>
          </cell>
        </row>
        <row r="12">
          <cell r="C12">
            <v>3328.1</v>
          </cell>
        </row>
        <row r="14">
          <cell r="C14">
            <v>10056</v>
          </cell>
        </row>
        <row r="24">
          <cell r="C24">
            <v>163663</v>
          </cell>
        </row>
        <row r="25">
          <cell r="C25">
            <v>140852</v>
          </cell>
        </row>
      </sheetData>
      <sheetData sheetId="8">
        <row r="21">
          <cell r="B21">
            <v>3861624</v>
          </cell>
          <cell r="C21">
            <v>4118377</v>
          </cell>
        </row>
        <row r="23">
          <cell r="B23">
            <v>2834769</v>
          </cell>
          <cell r="C23">
            <v>2998062</v>
          </cell>
        </row>
      </sheetData>
      <sheetData sheetId="9"/>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comments" Target="../comments1.xml"/><Relationship Id="rId4" Type="http://schemas.openxmlformats.org/officeDocument/2006/relationships/vmlDrawing" Target="../drawings/vmlDrawing4.v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4.xml"/><Relationship Id="rId1" Type="http://schemas.openxmlformats.org/officeDocument/2006/relationships/printerSettings" Target="../printerSettings/printerSettings4.bin"/><Relationship Id="rId5" Type="http://schemas.openxmlformats.org/officeDocument/2006/relationships/comments" Target="../comments2.xml"/><Relationship Id="rId4" Type="http://schemas.openxmlformats.org/officeDocument/2006/relationships/vmlDrawing" Target="../drawings/vmlDrawing6.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17"/>
  <sheetViews>
    <sheetView tabSelected="1" view="pageBreakPreview" zoomScale="70" zoomScaleNormal="60" zoomScaleSheetLayoutView="70" zoomScalePageLayoutView="60" workbookViewId="0">
      <selection activeCell="F14" sqref="F14"/>
    </sheetView>
  </sheetViews>
  <sheetFormatPr baseColWidth="10" defaultColWidth="10.85546875" defaultRowHeight="15"/>
  <cols>
    <col min="1" max="1" width="8.85546875" style="1" customWidth="1"/>
    <col min="2" max="2" width="20.85546875" style="1" customWidth="1"/>
    <col min="3" max="3" width="8.85546875" style="1" customWidth="1"/>
    <col min="4" max="4" width="27.140625" style="1" customWidth="1"/>
    <col min="5" max="5" width="7.42578125" style="1" customWidth="1"/>
    <col min="6" max="6" width="19.85546875" style="1" customWidth="1"/>
    <col min="7" max="7" width="12.85546875" style="1" customWidth="1"/>
    <col min="8" max="8" width="18.5703125" style="1" customWidth="1"/>
    <col min="9" max="9" width="13.42578125" style="16" bestFit="1" customWidth="1"/>
    <col min="10" max="10" width="12.7109375" style="23" customWidth="1"/>
    <col min="11" max="11" width="12.7109375" style="16" customWidth="1"/>
    <col min="12" max="12" width="19" style="24" bestFit="1" customWidth="1"/>
    <col min="13" max="13" width="12.7109375" style="23" customWidth="1"/>
    <col min="14" max="14" width="14.28515625" style="23" customWidth="1"/>
    <col min="15" max="16" width="12.7109375" style="23" customWidth="1"/>
    <col min="17" max="17" width="12.7109375" style="24" customWidth="1"/>
    <col min="18" max="18" width="9" style="23" bestFit="1" customWidth="1"/>
    <col min="19" max="21" width="12.7109375" style="23" customWidth="1"/>
    <col min="22" max="22" width="12.7109375" style="24" customWidth="1"/>
    <col min="23" max="26" width="12.7109375" style="23" customWidth="1"/>
    <col min="27" max="32" width="12.7109375" style="24" customWidth="1"/>
    <col min="33" max="33" width="12.85546875" style="1" customWidth="1"/>
    <col min="34" max="34" width="16.42578125" style="1" customWidth="1"/>
    <col min="35" max="35" width="12.85546875" style="1" customWidth="1"/>
    <col min="36" max="36" width="14.28515625" style="1" customWidth="1"/>
    <col min="37" max="37" width="13.140625" style="1" customWidth="1"/>
    <col min="38" max="38" width="12.28515625" style="1" customWidth="1"/>
    <col min="39" max="39" width="49.42578125" style="1" customWidth="1"/>
    <col min="40" max="40" width="18.42578125" style="1" customWidth="1"/>
    <col min="41" max="41" width="21.42578125" style="1" customWidth="1"/>
    <col min="42" max="42" width="19.140625" style="1" customWidth="1"/>
    <col min="43" max="43" width="16.7109375" style="1" customWidth="1"/>
    <col min="44" max="44" width="10.85546875" style="1"/>
    <col min="45" max="45" width="56.42578125" style="1" customWidth="1"/>
    <col min="46" max="16384" width="10.85546875" style="1"/>
  </cols>
  <sheetData>
    <row r="1" spans="1:43" ht="21" customHeight="1" thickBot="1">
      <c r="A1" s="4"/>
      <c r="B1" s="4"/>
      <c r="C1" s="4"/>
      <c r="D1" s="4"/>
      <c r="E1" s="4"/>
      <c r="F1" s="4"/>
      <c r="G1" s="4"/>
      <c r="H1" s="4"/>
      <c r="I1" s="15"/>
      <c r="J1" s="15"/>
      <c r="K1" s="15"/>
      <c r="L1" s="15"/>
      <c r="M1" s="15"/>
      <c r="N1" s="15"/>
      <c r="O1" s="15"/>
      <c r="P1" s="15"/>
      <c r="Q1" s="15"/>
      <c r="R1" s="15"/>
      <c r="S1" s="15"/>
      <c r="T1" s="15"/>
      <c r="U1" s="15"/>
      <c r="V1" s="15"/>
      <c r="W1" s="15"/>
      <c r="X1" s="15"/>
      <c r="Y1" s="15"/>
      <c r="Z1" s="15"/>
      <c r="AA1" s="15"/>
      <c r="AB1" s="15"/>
      <c r="AC1" s="15"/>
      <c r="AD1" s="15"/>
      <c r="AE1" s="15"/>
      <c r="AF1" s="15"/>
      <c r="AG1" s="4"/>
      <c r="AH1" s="4"/>
      <c r="AI1" s="4"/>
      <c r="AJ1" s="4"/>
      <c r="AK1" s="4"/>
      <c r="AL1" s="4"/>
      <c r="AM1" s="4"/>
      <c r="AN1" s="4"/>
      <c r="AO1" s="4"/>
      <c r="AP1" s="4"/>
      <c r="AQ1" s="4"/>
    </row>
    <row r="2" spans="1:43" ht="38.25" customHeight="1">
      <c r="A2" s="364"/>
      <c r="B2" s="365"/>
      <c r="C2" s="365"/>
      <c r="D2" s="365"/>
      <c r="E2" s="365"/>
      <c r="F2" s="366"/>
      <c r="G2" s="372" t="s">
        <v>0</v>
      </c>
      <c r="H2" s="372"/>
      <c r="I2" s="372"/>
      <c r="J2" s="372"/>
      <c r="K2" s="372"/>
      <c r="L2" s="372"/>
      <c r="M2" s="372"/>
      <c r="N2" s="372"/>
      <c r="O2" s="372"/>
      <c r="P2" s="372"/>
      <c r="Q2" s="372"/>
      <c r="R2" s="372"/>
      <c r="S2" s="372"/>
      <c r="T2" s="372"/>
      <c r="U2" s="372"/>
      <c r="V2" s="372"/>
      <c r="W2" s="372"/>
      <c r="X2" s="372"/>
      <c r="Y2" s="372"/>
      <c r="Z2" s="372"/>
      <c r="AA2" s="372"/>
      <c r="AB2" s="372"/>
      <c r="AC2" s="372"/>
      <c r="AD2" s="372"/>
      <c r="AE2" s="372"/>
      <c r="AF2" s="372"/>
      <c r="AG2" s="372"/>
      <c r="AH2" s="372"/>
      <c r="AI2" s="372"/>
      <c r="AJ2" s="372"/>
      <c r="AK2" s="372"/>
      <c r="AL2" s="372"/>
      <c r="AM2" s="372"/>
      <c r="AN2" s="372"/>
      <c r="AO2" s="372"/>
      <c r="AP2" s="372"/>
      <c r="AQ2" s="373"/>
    </row>
    <row r="3" spans="1:43" ht="28.5" customHeight="1">
      <c r="A3" s="367"/>
      <c r="B3" s="368"/>
      <c r="C3" s="368"/>
      <c r="D3" s="368"/>
      <c r="E3" s="368"/>
      <c r="F3" s="369"/>
      <c r="G3" s="374" t="s">
        <v>134</v>
      </c>
      <c r="H3" s="374"/>
      <c r="I3" s="374"/>
      <c r="J3" s="374"/>
      <c r="K3" s="374"/>
      <c r="L3" s="374"/>
      <c r="M3" s="374"/>
      <c r="N3" s="374"/>
      <c r="O3" s="374"/>
      <c r="P3" s="374"/>
      <c r="Q3" s="374"/>
      <c r="R3" s="374"/>
      <c r="S3" s="374"/>
      <c r="T3" s="374"/>
      <c r="U3" s="374"/>
      <c r="V3" s="374"/>
      <c r="W3" s="374"/>
      <c r="X3" s="374"/>
      <c r="Y3" s="374"/>
      <c r="Z3" s="374"/>
      <c r="AA3" s="374"/>
      <c r="AB3" s="374"/>
      <c r="AC3" s="374"/>
      <c r="AD3" s="374"/>
      <c r="AE3" s="374"/>
      <c r="AF3" s="374"/>
      <c r="AG3" s="374"/>
      <c r="AH3" s="374"/>
      <c r="AI3" s="374"/>
      <c r="AJ3" s="374"/>
      <c r="AK3" s="374"/>
      <c r="AL3" s="374"/>
      <c r="AM3" s="374"/>
      <c r="AN3" s="374"/>
      <c r="AO3" s="374"/>
      <c r="AP3" s="374"/>
      <c r="AQ3" s="375"/>
    </row>
    <row r="4" spans="1:43" ht="27.75" customHeight="1">
      <c r="A4" s="367"/>
      <c r="B4" s="368"/>
      <c r="C4" s="368"/>
      <c r="D4" s="368"/>
      <c r="E4" s="368"/>
      <c r="F4" s="369"/>
      <c r="G4" s="374" t="s">
        <v>1</v>
      </c>
      <c r="H4" s="374"/>
      <c r="I4" s="374"/>
      <c r="J4" s="374"/>
      <c r="K4" s="374"/>
      <c r="L4" s="374"/>
      <c r="M4" s="374"/>
      <c r="N4" s="374"/>
      <c r="O4" s="374"/>
      <c r="P4" s="374" t="s">
        <v>282</v>
      </c>
      <c r="Q4" s="374"/>
      <c r="R4" s="374"/>
      <c r="S4" s="374"/>
      <c r="T4" s="374"/>
      <c r="U4" s="374"/>
      <c r="V4" s="374"/>
      <c r="W4" s="374"/>
      <c r="X4" s="374"/>
      <c r="Y4" s="374"/>
      <c r="Z4" s="374"/>
      <c r="AA4" s="374"/>
      <c r="AB4" s="374"/>
      <c r="AC4" s="374"/>
      <c r="AD4" s="374"/>
      <c r="AE4" s="374"/>
      <c r="AF4" s="374"/>
      <c r="AG4" s="374"/>
      <c r="AH4" s="374"/>
      <c r="AI4" s="374"/>
      <c r="AJ4" s="374"/>
      <c r="AK4" s="374"/>
      <c r="AL4" s="374"/>
      <c r="AM4" s="374"/>
      <c r="AN4" s="374"/>
      <c r="AO4" s="374"/>
      <c r="AP4" s="374"/>
      <c r="AQ4" s="375"/>
    </row>
    <row r="5" spans="1:43" ht="26.25" customHeight="1">
      <c r="A5" s="367"/>
      <c r="B5" s="368"/>
      <c r="C5" s="368"/>
      <c r="D5" s="368"/>
      <c r="E5" s="368"/>
      <c r="F5" s="369"/>
      <c r="G5" s="374" t="s">
        <v>3</v>
      </c>
      <c r="H5" s="374"/>
      <c r="I5" s="374"/>
      <c r="J5" s="374"/>
      <c r="K5" s="374"/>
      <c r="L5" s="374"/>
      <c r="M5" s="374"/>
      <c r="N5" s="374"/>
      <c r="O5" s="374"/>
      <c r="P5" s="374" t="s">
        <v>281</v>
      </c>
      <c r="Q5" s="374"/>
      <c r="R5" s="374"/>
      <c r="S5" s="374"/>
      <c r="T5" s="374"/>
      <c r="U5" s="374"/>
      <c r="V5" s="374"/>
      <c r="W5" s="374"/>
      <c r="X5" s="374"/>
      <c r="Y5" s="374"/>
      <c r="Z5" s="374"/>
      <c r="AA5" s="374"/>
      <c r="AB5" s="374"/>
      <c r="AC5" s="374"/>
      <c r="AD5" s="374"/>
      <c r="AE5" s="374"/>
      <c r="AF5" s="374"/>
      <c r="AG5" s="374"/>
      <c r="AH5" s="374"/>
      <c r="AI5" s="374"/>
      <c r="AJ5" s="374"/>
      <c r="AK5" s="374"/>
      <c r="AL5" s="374"/>
      <c r="AM5" s="374"/>
      <c r="AN5" s="374"/>
      <c r="AO5" s="374"/>
      <c r="AP5" s="374"/>
      <c r="AQ5" s="375"/>
    </row>
    <row r="6" spans="1:43" ht="15.75">
      <c r="A6" s="58"/>
      <c r="B6" s="59"/>
      <c r="C6" s="59"/>
      <c r="D6" s="59"/>
      <c r="E6" s="59"/>
      <c r="F6" s="59"/>
      <c r="G6" s="59"/>
      <c r="H6" s="59"/>
      <c r="I6" s="60"/>
      <c r="J6" s="60"/>
      <c r="K6" s="60"/>
      <c r="L6" s="60"/>
      <c r="M6" s="60"/>
      <c r="N6" s="60"/>
      <c r="O6" s="60"/>
      <c r="P6" s="60"/>
      <c r="Q6" s="60"/>
      <c r="R6" s="60"/>
      <c r="S6" s="60"/>
      <c r="T6" s="60"/>
      <c r="U6" s="60"/>
      <c r="V6" s="60"/>
      <c r="W6" s="60"/>
      <c r="X6" s="60"/>
      <c r="Y6" s="60"/>
      <c r="Z6" s="60"/>
      <c r="AA6" s="60"/>
      <c r="AB6" s="60"/>
      <c r="AC6" s="60"/>
      <c r="AD6" s="60"/>
      <c r="AE6" s="60"/>
      <c r="AF6" s="60"/>
      <c r="AG6" s="59"/>
      <c r="AH6" s="59"/>
      <c r="AI6" s="59"/>
      <c r="AJ6" s="59"/>
      <c r="AK6" s="59"/>
      <c r="AL6" s="59"/>
      <c r="AM6" s="59"/>
      <c r="AN6" s="59"/>
      <c r="AO6" s="59"/>
      <c r="AP6" s="59"/>
      <c r="AQ6" s="61"/>
    </row>
    <row r="7" spans="1:43" ht="30" customHeight="1">
      <c r="A7" s="378" t="s">
        <v>4</v>
      </c>
      <c r="B7" s="374"/>
      <c r="C7" s="374"/>
      <c r="D7" s="374"/>
      <c r="E7" s="374"/>
      <c r="F7" s="374"/>
      <c r="G7" s="374"/>
      <c r="H7" s="374"/>
      <c r="I7" s="374"/>
      <c r="J7" s="374"/>
      <c r="K7" s="374"/>
      <c r="L7" s="374"/>
      <c r="M7" s="374"/>
      <c r="N7" s="374"/>
      <c r="O7" s="374"/>
      <c r="P7" s="381" t="s">
        <v>294</v>
      </c>
      <c r="Q7" s="382"/>
      <c r="R7" s="382"/>
      <c r="S7" s="382"/>
      <c r="T7" s="382"/>
      <c r="U7" s="382"/>
      <c r="V7" s="382"/>
      <c r="W7" s="382"/>
      <c r="X7" s="382"/>
      <c r="Y7" s="382"/>
      <c r="Z7" s="382"/>
      <c r="AA7" s="382"/>
      <c r="AB7" s="382"/>
      <c r="AC7" s="382"/>
      <c r="AD7" s="382"/>
      <c r="AE7" s="382"/>
      <c r="AF7" s="382"/>
      <c r="AG7" s="382"/>
      <c r="AH7" s="382"/>
      <c r="AI7" s="382"/>
      <c r="AJ7" s="382"/>
      <c r="AK7" s="382"/>
      <c r="AL7" s="382"/>
      <c r="AM7" s="382"/>
      <c r="AN7" s="382"/>
      <c r="AO7" s="382"/>
      <c r="AP7" s="382"/>
      <c r="AQ7" s="383"/>
    </row>
    <row r="8" spans="1:43" ht="30" customHeight="1" thickBot="1">
      <c r="A8" s="379" t="s">
        <v>2</v>
      </c>
      <c r="B8" s="380"/>
      <c r="C8" s="380" t="s">
        <v>2</v>
      </c>
      <c r="D8" s="380"/>
      <c r="E8" s="380"/>
      <c r="F8" s="380"/>
      <c r="G8" s="380"/>
      <c r="H8" s="380"/>
      <c r="I8" s="380"/>
      <c r="J8" s="380"/>
      <c r="K8" s="380"/>
      <c r="L8" s="380"/>
      <c r="M8" s="380"/>
      <c r="N8" s="380"/>
      <c r="O8" s="380"/>
      <c r="P8" s="376" t="s">
        <v>295</v>
      </c>
      <c r="Q8" s="376"/>
      <c r="R8" s="376"/>
      <c r="S8" s="376"/>
      <c r="T8" s="376"/>
      <c r="U8" s="376"/>
      <c r="V8" s="376"/>
      <c r="W8" s="376"/>
      <c r="X8" s="376"/>
      <c r="Y8" s="376"/>
      <c r="Z8" s="376"/>
      <c r="AA8" s="376"/>
      <c r="AB8" s="376"/>
      <c r="AC8" s="376"/>
      <c r="AD8" s="376"/>
      <c r="AE8" s="376"/>
      <c r="AF8" s="376"/>
      <c r="AG8" s="376"/>
      <c r="AH8" s="376"/>
      <c r="AI8" s="376"/>
      <c r="AJ8" s="376"/>
      <c r="AK8" s="376"/>
      <c r="AL8" s="376"/>
      <c r="AM8" s="376"/>
      <c r="AN8" s="376"/>
      <c r="AO8" s="376"/>
      <c r="AP8" s="376"/>
      <c r="AQ8" s="377"/>
    </row>
    <row r="9" spans="1:43" ht="36" customHeight="1" thickBot="1">
      <c r="A9" s="55"/>
      <c r="B9" s="56"/>
      <c r="C9" s="56"/>
      <c r="D9" s="56"/>
      <c r="E9" s="57"/>
      <c r="F9" s="57"/>
      <c r="G9" s="57"/>
      <c r="H9" s="57"/>
      <c r="I9" s="57"/>
      <c r="J9" s="57"/>
      <c r="K9" s="57"/>
      <c r="L9" s="57"/>
      <c r="M9" s="57"/>
      <c r="N9" s="57"/>
      <c r="O9" s="57"/>
      <c r="P9" s="57"/>
      <c r="Q9" s="57"/>
      <c r="R9" s="57"/>
      <c r="S9" s="57"/>
      <c r="T9" s="57"/>
      <c r="U9" s="57"/>
      <c r="V9" s="57"/>
      <c r="W9" s="57"/>
      <c r="X9" s="57"/>
      <c r="Y9" s="57"/>
      <c r="Z9" s="57"/>
      <c r="AA9" s="57"/>
      <c r="AB9" s="57"/>
      <c r="AC9" s="57"/>
      <c r="AD9" s="57"/>
      <c r="AE9" s="57"/>
      <c r="AF9" s="57"/>
      <c r="AG9" s="59"/>
      <c r="AH9" s="59"/>
      <c r="AI9" s="59"/>
      <c r="AJ9" s="59"/>
      <c r="AK9" s="59"/>
      <c r="AL9" s="59"/>
      <c r="AM9" s="59"/>
      <c r="AN9" s="59"/>
      <c r="AO9" s="59"/>
      <c r="AP9" s="59"/>
      <c r="AQ9" s="61"/>
    </row>
    <row r="10" spans="1:43" s="2" customFormat="1" ht="70.5" customHeight="1">
      <c r="A10" s="370" t="s">
        <v>111</v>
      </c>
      <c r="B10" s="371"/>
      <c r="C10" s="371" t="s">
        <v>114</v>
      </c>
      <c r="D10" s="371"/>
      <c r="E10" s="371" t="s">
        <v>116</v>
      </c>
      <c r="F10" s="371"/>
      <c r="G10" s="371"/>
      <c r="H10" s="371"/>
      <c r="I10" s="371"/>
      <c r="J10" s="371"/>
      <c r="K10" s="371"/>
      <c r="L10" s="371"/>
      <c r="M10" s="371"/>
      <c r="N10" s="371"/>
      <c r="O10" s="371"/>
      <c r="P10" s="371"/>
      <c r="Q10" s="371"/>
      <c r="R10" s="371"/>
      <c r="S10" s="371"/>
      <c r="T10" s="371"/>
      <c r="U10" s="371"/>
      <c r="V10" s="371"/>
      <c r="W10" s="371"/>
      <c r="X10" s="371"/>
      <c r="Y10" s="371"/>
      <c r="Z10" s="371"/>
      <c r="AA10" s="371"/>
      <c r="AB10" s="371"/>
      <c r="AC10" s="371"/>
      <c r="AD10" s="371"/>
      <c r="AE10" s="371"/>
      <c r="AF10" s="371"/>
      <c r="AG10" s="371"/>
      <c r="AH10" s="371"/>
      <c r="AI10" s="371"/>
      <c r="AJ10" s="371"/>
      <c r="AK10" s="371" t="s">
        <v>124</v>
      </c>
      <c r="AL10" s="371" t="s">
        <v>125</v>
      </c>
      <c r="AM10" s="384" t="s">
        <v>126</v>
      </c>
      <c r="AN10" s="384" t="s">
        <v>127</v>
      </c>
      <c r="AO10" s="384" t="s">
        <v>128</v>
      </c>
      <c r="AP10" s="384" t="s">
        <v>129</v>
      </c>
      <c r="AQ10" s="390" t="s">
        <v>130</v>
      </c>
    </row>
    <row r="11" spans="1:43" s="3" customFormat="1" ht="45.75" customHeight="1">
      <c r="A11" s="396" t="s">
        <v>112</v>
      </c>
      <c r="B11" s="388" t="s">
        <v>113</v>
      </c>
      <c r="C11" s="388" t="s">
        <v>94</v>
      </c>
      <c r="D11" s="388" t="s">
        <v>115</v>
      </c>
      <c r="E11" s="388" t="s">
        <v>117</v>
      </c>
      <c r="F11" s="388" t="s">
        <v>118</v>
      </c>
      <c r="G11" s="388" t="s">
        <v>119</v>
      </c>
      <c r="H11" s="388" t="s">
        <v>120</v>
      </c>
      <c r="I11" s="388" t="s">
        <v>121</v>
      </c>
      <c r="J11" s="393" t="s">
        <v>122</v>
      </c>
      <c r="K11" s="394"/>
      <c r="L11" s="394"/>
      <c r="M11" s="394"/>
      <c r="N11" s="394"/>
      <c r="O11" s="394"/>
      <c r="P11" s="394"/>
      <c r="Q11" s="394"/>
      <c r="R11" s="394"/>
      <c r="S11" s="394"/>
      <c r="T11" s="394"/>
      <c r="U11" s="394"/>
      <c r="V11" s="394"/>
      <c r="W11" s="394"/>
      <c r="X11" s="394"/>
      <c r="Y11" s="394"/>
      <c r="Z11" s="394"/>
      <c r="AA11" s="394"/>
      <c r="AB11" s="394"/>
      <c r="AC11" s="394"/>
      <c r="AD11" s="394"/>
      <c r="AE11" s="394"/>
      <c r="AF11" s="395"/>
      <c r="AG11" s="387" t="s">
        <v>123</v>
      </c>
      <c r="AH11" s="387"/>
      <c r="AI11" s="387"/>
      <c r="AJ11" s="387"/>
      <c r="AK11" s="388"/>
      <c r="AL11" s="388"/>
      <c r="AM11" s="385"/>
      <c r="AN11" s="385"/>
      <c r="AO11" s="385"/>
      <c r="AP11" s="385"/>
      <c r="AQ11" s="391"/>
    </row>
    <row r="12" spans="1:43" s="3" customFormat="1" ht="51" customHeight="1">
      <c r="A12" s="396"/>
      <c r="B12" s="388"/>
      <c r="C12" s="388"/>
      <c r="D12" s="388"/>
      <c r="E12" s="388"/>
      <c r="F12" s="388"/>
      <c r="G12" s="388"/>
      <c r="H12" s="388"/>
      <c r="I12" s="388"/>
      <c r="J12" s="387">
        <v>2016</v>
      </c>
      <c r="K12" s="387"/>
      <c r="L12" s="387"/>
      <c r="M12" s="387">
        <v>2017</v>
      </c>
      <c r="N12" s="387"/>
      <c r="O12" s="387"/>
      <c r="P12" s="387"/>
      <c r="Q12" s="387"/>
      <c r="R12" s="387">
        <v>2018</v>
      </c>
      <c r="S12" s="387"/>
      <c r="T12" s="387"/>
      <c r="U12" s="387"/>
      <c r="V12" s="387"/>
      <c r="W12" s="387">
        <v>2019</v>
      </c>
      <c r="X12" s="387"/>
      <c r="Y12" s="387"/>
      <c r="Z12" s="387"/>
      <c r="AA12" s="387"/>
      <c r="AB12" s="387">
        <v>2020</v>
      </c>
      <c r="AC12" s="387"/>
      <c r="AD12" s="387"/>
      <c r="AE12" s="387"/>
      <c r="AF12" s="387"/>
      <c r="AG12" s="388" t="s">
        <v>5</v>
      </c>
      <c r="AH12" s="388" t="s">
        <v>6</v>
      </c>
      <c r="AI12" s="388" t="s">
        <v>7</v>
      </c>
      <c r="AJ12" s="388" t="s">
        <v>8</v>
      </c>
      <c r="AK12" s="388"/>
      <c r="AL12" s="388"/>
      <c r="AM12" s="385"/>
      <c r="AN12" s="385"/>
      <c r="AO12" s="385"/>
      <c r="AP12" s="385"/>
      <c r="AQ12" s="391"/>
    </row>
    <row r="13" spans="1:43" s="3" customFormat="1" ht="54" customHeight="1" thickBot="1">
      <c r="A13" s="397"/>
      <c r="B13" s="389"/>
      <c r="C13" s="389"/>
      <c r="D13" s="389"/>
      <c r="E13" s="389"/>
      <c r="F13" s="389"/>
      <c r="G13" s="389"/>
      <c r="H13" s="389"/>
      <c r="I13" s="389"/>
      <c r="J13" s="70" t="s">
        <v>7</v>
      </c>
      <c r="K13" s="70" t="s">
        <v>8</v>
      </c>
      <c r="L13" s="70" t="s">
        <v>33</v>
      </c>
      <c r="M13" s="70" t="s">
        <v>5</v>
      </c>
      <c r="N13" s="70" t="s">
        <v>6</v>
      </c>
      <c r="O13" s="70" t="s">
        <v>7</v>
      </c>
      <c r="P13" s="70" t="s">
        <v>8</v>
      </c>
      <c r="Q13" s="70" t="s">
        <v>33</v>
      </c>
      <c r="R13" s="70" t="s">
        <v>5</v>
      </c>
      <c r="S13" s="70" t="s">
        <v>6</v>
      </c>
      <c r="T13" s="70" t="s">
        <v>7</v>
      </c>
      <c r="U13" s="70" t="s">
        <v>8</v>
      </c>
      <c r="V13" s="70" t="s">
        <v>33</v>
      </c>
      <c r="W13" s="70" t="s">
        <v>5</v>
      </c>
      <c r="X13" s="70" t="s">
        <v>6</v>
      </c>
      <c r="Y13" s="70" t="s">
        <v>7</v>
      </c>
      <c r="Z13" s="70" t="s">
        <v>8</v>
      </c>
      <c r="AA13" s="70" t="s">
        <v>33</v>
      </c>
      <c r="AB13" s="71" t="s">
        <v>5</v>
      </c>
      <c r="AC13" s="71" t="s">
        <v>6</v>
      </c>
      <c r="AD13" s="71" t="s">
        <v>7</v>
      </c>
      <c r="AE13" s="71" t="s">
        <v>8</v>
      </c>
      <c r="AF13" s="71" t="s">
        <v>33</v>
      </c>
      <c r="AG13" s="389"/>
      <c r="AH13" s="389"/>
      <c r="AI13" s="389"/>
      <c r="AJ13" s="389"/>
      <c r="AK13" s="389"/>
      <c r="AL13" s="389"/>
      <c r="AM13" s="386"/>
      <c r="AN13" s="386"/>
      <c r="AO13" s="386"/>
      <c r="AP13" s="386"/>
      <c r="AQ13" s="392"/>
    </row>
    <row r="14" spans="1:43" s="3" customFormat="1" ht="167.25" customHeight="1" thickBot="1">
      <c r="A14" s="192">
        <v>1</v>
      </c>
      <c r="B14" s="193" t="s">
        <v>136</v>
      </c>
      <c r="C14" s="194">
        <v>1</v>
      </c>
      <c r="D14" s="195" t="s">
        <v>139</v>
      </c>
      <c r="E14" s="194" t="s">
        <v>259</v>
      </c>
      <c r="F14" s="193" t="s">
        <v>137</v>
      </c>
      <c r="G14" s="194" t="s">
        <v>138</v>
      </c>
      <c r="H14" s="196" t="s">
        <v>260</v>
      </c>
      <c r="I14" s="197">
        <v>100</v>
      </c>
      <c r="J14" s="196">
        <v>0.1</v>
      </c>
      <c r="K14" s="196">
        <v>0.1</v>
      </c>
      <c r="L14" s="196"/>
      <c r="M14" s="196">
        <v>0.4</v>
      </c>
      <c r="N14" s="199"/>
      <c r="O14" s="199"/>
      <c r="P14" s="198"/>
      <c r="Q14" s="197"/>
      <c r="R14" s="196">
        <v>0.7</v>
      </c>
      <c r="S14" s="199"/>
      <c r="T14" s="199"/>
      <c r="U14" s="198"/>
      <c r="V14" s="197"/>
      <c r="W14" s="196">
        <v>1</v>
      </c>
      <c r="X14" s="199"/>
      <c r="Y14" s="199"/>
      <c r="Z14" s="198"/>
      <c r="AA14" s="197"/>
      <c r="AB14" s="199"/>
      <c r="AC14" s="199"/>
      <c r="AD14" s="199"/>
      <c r="AE14" s="197"/>
      <c r="AF14" s="197"/>
      <c r="AG14" s="197"/>
      <c r="AH14" s="197"/>
      <c r="AI14" s="197"/>
      <c r="AJ14" s="301">
        <v>0.1</v>
      </c>
      <c r="AK14" s="200">
        <f>[2]GESTIÓN!AK14</f>
        <v>1</v>
      </c>
      <c r="AL14" s="200">
        <f>[2]GESTIÓN!AL14</f>
        <v>1E-3</v>
      </c>
      <c r="AM14" s="302" t="s">
        <v>340</v>
      </c>
      <c r="AN14" s="202" t="s">
        <v>284</v>
      </c>
      <c r="AO14" s="202" t="s">
        <v>284</v>
      </c>
      <c r="AP14" s="201" t="s">
        <v>341</v>
      </c>
      <c r="AQ14" s="203" t="s">
        <v>329</v>
      </c>
    </row>
    <row r="15" spans="1:43" s="3" customFormat="1" ht="167.25" customHeight="1" thickBot="1">
      <c r="A15" s="192">
        <v>193</v>
      </c>
      <c r="B15" s="193" t="s">
        <v>289</v>
      </c>
      <c r="C15" s="194">
        <v>441</v>
      </c>
      <c r="D15" s="195" t="s">
        <v>292</v>
      </c>
      <c r="E15" s="194">
        <v>463</v>
      </c>
      <c r="F15" s="193" t="s">
        <v>290</v>
      </c>
      <c r="G15" s="193" t="s">
        <v>291</v>
      </c>
      <c r="H15" s="196" t="s">
        <v>293</v>
      </c>
      <c r="I15" s="197">
        <v>1</v>
      </c>
      <c r="J15" s="215">
        <v>0.1</v>
      </c>
      <c r="K15" s="215">
        <v>0.1</v>
      </c>
      <c r="L15" s="196"/>
      <c r="M15" s="215">
        <v>0.4</v>
      </c>
      <c r="N15" s="199"/>
      <c r="O15" s="199"/>
      <c r="P15" s="198"/>
      <c r="Q15" s="197"/>
      <c r="R15" s="215">
        <v>0.7</v>
      </c>
      <c r="S15" s="199"/>
      <c r="T15" s="199"/>
      <c r="U15" s="198"/>
      <c r="V15" s="197"/>
      <c r="W15" s="215">
        <v>0.98</v>
      </c>
      <c r="X15" s="199"/>
      <c r="Y15" s="199"/>
      <c r="Z15" s="198"/>
      <c r="AA15" s="197"/>
      <c r="AB15" s="199">
        <v>1</v>
      </c>
      <c r="AC15" s="199"/>
      <c r="AD15" s="199"/>
      <c r="AE15" s="197"/>
      <c r="AF15" s="197"/>
      <c r="AG15" s="197"/>
      <c r="AH15" s="197"/>
      <c r="AI15" s="197"/>
      <c r="AJ15" s="303">
        <v>0.1</v>
      </c>
      <c r="AK15" s="200">
        <f>[2]GESTIÓN!AK15</f>
        <v>1</v>
      </c>
      <c r="AL15" s="200">
        <f>[2]GESTIÓN!AL15</f>
        <v>0.1</v>
      </c>
      <c r="AM15" s="302" t="s">
        <v>342</v>
      </c>
      <c r="AN15" s="202" t="s">
        <v>284</v>
      </c>
      <c r="AO15" s="202" t="s">
        <v>284</v>
      </c>
      <c r="AP15" s="201" t="s">
        <v>341</v>
      </c>
      <c r="AQ15" s="203" t="s">
        <v>329</v>
      </c>
    </row>
    <row r="16" spans="1:43" s="3" customFormat="1" ht="167.25" customHeight="1" thickBot="1">
      <c r="A16" s="78">
        <v>2</v>
      </c>
      <c r="B16" s="79" t="s">
        <v>136</v>
      </c>
      <c r="C16" s="80">
        <v>2</v>
      </c>
      <c r="D16" s="204" t="s">
        <v>266</v>
      </c>
      <c r="E16" s="204" t="s">
        <v>265</v>
      </c>
      <c r="F16" s="204" t="s">
        <v>267</v>
      </c>
      <c r="G16" s="205" t="s">
        <v>268</v>
      </c>
      <c r="H16" s="205" t="s">
        <v>269</v>
      </c>
      <c r="I16" s="205">
        <v>2</v>
      </c>
      <c r="J16" s="205">
        <v>2</v>
      </c>
      <c r="K16" s="205">
        <v>2</v>
      </c>
      <c r="L16" s="83"/>
      <c r="M16" s="205">
        <v>2</v>
      </c>
      <c r="N16" s="82"/>
      <c r="O16" s="82"/>
      <c r="P16" s="206"/>
      <c r="Q16" s="81"/>
      <c r="R16" s="205">
        <v>2</v>
      </c>
      <c r="S16" s="82"/>
      <c r="T16" s="82"/>
      <c r="U16" s="206"/>
      <c r="V16" s="81"/>
      <c r="W16" s="205">
        <v>2</v>
      </c>
      <c r="X16" s="82"/>
      <c r="Y16" s="82"/>
      <c r="Z16" s="206"/>
      <c r="AA16" s="81"/>
      <c r="AB16" s="82"/>
      <c r="AC16" s="82"/>
      <c r="AD16" s="82"/>
      <c r="AE16" s="81"/>
      <c r="AF16" s="81"/>
      <c r="AG16" s="81"/>
      <c r="AH16" s="81"/>
      <c r="AI16" s="81"/>
      <c r="AJ16" s="304">
        <f>[2]GESTIÓN!$AJ$16</f>
        <v>0.02</v>
      </c>
      <c r="AK16" s="84">
        <f>[2]GESTIÓN!AK16</f>
        <v>0.01</v>
      </c>
      <c r="AL16" s="84">
        <f>[2]GESTIÓN!AL16</f>
        <v>0.01</v>
      </c>
      <c r="AM16" s="85" t="s">
        <v>343</v>
      </c>
      <c r="AN16" s="202" t="s">
        <v>284</v>
      </c>
      <c r="AO16" s="202" t="s">
        <v>284</v>
      </c>
      <c r="AP16" s="85" t="s">
        <v>344</v>
      </c>
      <c r="AQ16" s="86" t="s">
        <v>345</v>
      </c>
    </row>
    <row r="17" spans="1:43" ht="90.75" customHeight="1" thickBot="1">
      <c r="A17" s="26"/>
      <c r="B17" s="27"/>
      <c r="C17" s="361" t="s">
        <v>135</v>
      </c>
      <c r="D17" s="362"/>
      <c r="E17" s="362"/>
      <c r="F17" s="362"/>
      <c r="G17" s="362"/>
      <c r="H17" s="362"/>
      <c r="I17" s="362"/>
      <c r="J17" s="362"/>
      <c r="K17" s="362"/>
      <c r="L17" s="362"/>
      <c r="M17" s="362"/>
      <c r="N17" s="362"/>
      <c r="O17" s="362"/>
      <c r="P17" s="362"/>
      <c r="Q17" s="362"/>
      <c r="R17" s="362"/>
      <c r="S17" s="362"/>
      <c r="T17" s="362"/>
      <c r="U17" s="362"/>
      <c r="V17" s="362"/>
      <c r="W17" s="362"/>
      <c r="X17" s="362"/>
      <c r="Y17" s="362"/>
      <c r="Z17" s="362"/>
      <c r="AA17" s="362"/>
      <c r="AB17" s="362"/>
      <c r="AC17" s="362"/>
      <c r="AD17" s="362"/>
      <c r="AE17" s="362"/>
      <c r="AF17" s="362"/>
      <c r="AG17" s="362"/>
      <c r="AH17" s="362"/>
      <c r="AI17" s="362"/>
      <c r="AJ17" s="362"/>
      <c r="AK17" s="362"/>
      <c r="AL17" s="362"/>
      <c r="AM17" s="362"/>
      <c r="AN17" s="362"/>
      <c r="AO17" s="362"/>
      <c r="AP17" s="362"/>
      <c r="AQ17" s="363"/>
    </row>
  </sheetData>
  <mergeCells count="42">
    <mergeCell ref="A11:A13"/>
    <mergeCell ref="B11:B13"/>
    <mergeCell ref="C11:C13"/>
    <mergeCell ref="D11:D13"/>
    <mergeCell ref="E11:E13"/>
    <mergeCell ref="P5:AQ5"/>
    <mergeCell ref="I11:I13"/>
    <mergeCell ref="AP10:AP13"/>
    <mergeCell ref="AQ10:AQ13"/>
    <mergeCell ref="F11:F13"/>
    <mergeCell ref="G11:G13"/>
    <mergeCell ref="H11:H13"/>
    <mergeCell ref="AI12:AI13"/>
    <mergeCell ref="AJ12:AJ13"/>
    <mergeCell ref="AK10:AK13"/>
    <mergeCell ref="AL10:AL13"/>
    <mergeCell ref="AN10:AN13"/>
    <mergeCell ref="R12:V12"/>
    <mergeCell ref="W12:AA12"/>
    <mergeCell ref="AB12:AF12"/>
    <mergeCell ref="J11:AF11"/>
    <mergeCell ref="AM10:AM13"/>
    <mergeCell ref="AG12:AG13"/>
    <mergeCell ref="AH12:AH13"/>
    <mergeCell ref="E10:AJ10"/>
    <mergeCell ref="AG11:AJ11"/>
    <mergeCell ref="C17:AQ17"/>
    <mergeCell ref="A2:F5"/>
    <mergeCell ref="A10:B10"/>
    <mergeCell ref="G2:AQ2"/>
    <mergeCell ref="G3:AQ3"/>
    <mergeCell ref="P8:AQ8"/>
    <mergeCell ref="G4:O4"/>
    <mergeCell ref="C10:D10"/>
    <mergeCell ref="A7:O7"/>
    <mergeCell ref="A8:O8"/>
    <mergeCell ref="P7:AQ7"/>
    <mergeCell ref="AO10:AO13"/>
    <mergeCell ref="P4:AQ4"/>
    <mergeCell ref="J12:L12"/>
    <mergeCell ref="M12:Q12"/>
    <mergeCell ref="G5:O5"/>
  </mergeCells>
  <phoneticPr fontId="9" type="noConversion"/>
  <printOptions horizontalCentered="1" verticalCentered="1"/>
  <pageMargins left="0" right="0" top="0.55118110236220474" bottom="0" header="0.31496062992125984" footer="0.31496062992125984"/>
  <pageSetup scale="22" fitToWidth="0" orientation="landscape" r:id="rId1"/>
  <headerFooter>
    <oddFooter>&amp;C&amp;G</oddFooter>
  </headerFooter>
  <drawing r:id="rId2"/>
  <legacyDrawingHF r:id="rId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66"/>
  <sheetViews>
    <sheetView view="pageBreakPreview" zoomScale="90" zoomScaleNormal="50" zoomScaleSheetLayoutView="90" zoomScalePageLayoutView="50" workbookViewId="0">
      <selection activeCell="C67" sqref="C67"/>
    </sheetView>
  </sheetViews>
  <sheetFormatPr baseColWidth="10" defaultColWidth="10.85546875" defaultRowHeight="15.75"/>
  <cols>
    <col min="1" max="1" width="26.42578125" style="1" customWidth="1"/>
    <col min="2" max="2" width="12.42578125" style="1" customWidth="1"/>
    <col min="3" max="3" width="25.140625" style="1" customWidth="1"/>
    <col min="4" max="4" width="17.85546875" style="7" customWidth="1"/>
    <col min="5" max="5" width="16.140625" style="7" customWidth="1"/>
    <col min="6" max="6" width="14.140625" style="7" customWidth="1"/>
    <col min="7" max="7" width="13.85546875" style="18" customWidth="1"/>
    <col min="8" max="8" width="16.28515625" style="91" customWidth="1"/>
    <col min="9" max="9" width="16.85546875" style="8" customWidth="1"/>
    <col min="10" max="10" width="15.28515625" style="8" customWidth="1"/>
    <col min="11" max="11" width="18.28515625" style="8" customWidth="1"/>
    <col min="12" max="12" width="15.7109375" style="8" customWidth="1"/>
    <col min="13" max="13" width="13.7109375" style="8" customWidth="1"/>
    <col min="14" max="14" width="13.42578125" style="8" customWidth="1"/>
    <col min="15" max="15" width="13.7109375" style="8" customWidth="1"/>
    <col min="16" max="16" width="18.28515625" style="8" customWidth="1"/>
    <col min="17" max="17" width="16.5703125" style="8" customWidth="1"/>
    <col min="18" max="18" width="13.140625" style="8" customWidth="1"/>
    <col min="19" max="19" width="14" style="8" customWidth="1"/>
    <col min="20" max="20" width="13.42578125" style="8" customWidth="1"/>
    <col min="21" max="21" width="18.28515625" style="8" customWidth="1"/>
    <col min="22" max="22" width="15.85546875" style="8" customWidth="1"/>
    <col min="23" max="25" width="16.28515625" style="8" customWidth="1"/>
    <col min="26" max="26" width="18.28515625" style="8" customWidth="1"/>
    <col min="27" max="30" width="16.28515625" style="8" customWidth="1"/>
    <col min="31" max="31" width="18.28515625" style="8" customWidth="1"/>
    <col min="32" max="33" width="13.140625" style="1" customWidth="1"/>
    <col min="34" max="34" width="12.7109375" style="16" customWidth="1"/>
    <col min="35" max="35" width="15.5703125" style="16" customWidth="1"/>
    <col min="36" max="36" width="11.28515625" style="1" customWidth="1"/>
    <col min="37" max="37" width="9.7109375" style="1" customWidth="1"/>
    <col min="38" max="38" width="28.7109375" style="1" customWidth="1"/>
    <col min="39" max="39" width="13.7109375" style="1" customWidth="1"/>
    <col min="40" max="40" width="12.85546875" style="1" customWidth="1"/>
    <col min="41" max="41" width="11.28515625" style="1" customWidth="1"/>
    <col min="42" max="42" width="12.85546875" style="1" customWidth="1"/>
    <col min="43" max="16384" width="10.85546875" style="1"/>
  </cols>
  <sheetData>
    <row r="1" spans="1:42" ht="38.25" customHeight="1">
      <c r="A1" s="418"/>
      <c r="B1" s="419"/>
      <c r="C1" s="419"/>
      <c r="D1" s="419"/>
      <c r="E1" s="419"/>
      <c r="F1" s="430" t="s">
        <v>0</v>
      </c>
      <c r="G1" s="431"/>
      <c r="H1" s="431"/>
      <c r="I1" s="431"/>
      <c r="J1" s="431"/>
      <c r="K1" s="431"/>
      <c r="L1" s="431"/>
      <c r="M1" s="431"/>
      <c r="N1" s="431"/>
      <c r="O1" s="431"/>
      <c r="P1" s="431"/>
      <c r="Q1" s="431"/>
      <c r="R1" s="431"/>
      <c r="S1" s="431"/>
      <c r="T1" s="431"/>
      <c r="U1" s="431"/>
      <c r="V1" s="431"/>
      <c r="W1" s="431"/>
      <c r="X1" s="431"/>
      <c r="Y1" s="431"/>
      <c r="Z1" s="431"/>
      <c r="AA1" s="431"/>
      <c r="AB1" s="431"/>
      <c r="AC1" s="431"/>
      <c r="AD1" s="431"/>
      <c r="AE1" s="431"/>
      <c r="AF1" s="431"/>
      <c r="AG1" s="431"/>
      <c r="AH1" s="431"/>
      <c r="AI1" s="431"/>
      <c r="AJ1" s="431"/>
      <c r="AK1" s="431"/>
      <c r="AL1" s="431"/>
      <c r="AM1" s="431"/>
      <c r="AN1" s="431"/>
      <c r="AO1" s="431"/>
      <c r="AP1" s="432"/>
    </row>
    <row r="2" spans="1:42" ht="30.75" customHeight="1">
      <c r="A2" s="420"/>
      <c r="B2" s="421"/>
      <c r="C2" s="421"/>
      <c r="D2" s="421"/>
      <c r="E2" s="421"/>
      <c r="F2" s="424" t="s">
        <v>133</v>
      </c>
      <c r="G2" s="425"/>
      <c r="H2" s="425"/>
      <c r="I2" s="425"/>
      <c r="J2" s="425"/>
      <c r="K2" s="425"/>
      <c r="L2" s="425"/>
      <c r="M2" s="425"/>
      <c r="N2" s="425"/>
      <c r="O2" s="425"/>
      <c r="P2" s="425"/>
      <c r="Q2" s="425"/>
      <c r="R2" s="425"/>
      <c r="S2" s="425"/>
      <c r="T2" s="425"/>
      <c r="U2" s="425"/>
      <c r="V2" s="425"/>
      <c r="W2" s="425"/>
      <c r="X2" s="425"/>
      <c r="Y2" s="425"/>
      <c r="Z2" s="425"/>
      <c r="AA2" s="425"/>
      <c r="AB2" s="425"/>
      <c r="AC2" s="425"/>
      <c r="AD2" s="425"/>
      <c r="AE2" s="425"/>
      <c r="AF2" s="425"/>
      <c r="AG2" s="425"/>
      <c r="AH2" s="425"/>
      <c r="AI2" s="425"/>
      <c r="AJ2" s="425"/>
      <c r="AK2" s="425"/>
      <c r="AL2" s="425"/>
      <c r="AM2" s="425"/>
      <c r="AN2" s="425"/>
      <c r="AO2" s="425"/>
      <c r="AP2" s="426"/>
    </row>
    <row r="3" spans="1:42" ht="27.75" customHeight="1">
      <c r="A3" s="420"/>
      <c r="B3" s="421"/>
      <c r="C3" s="421"/>
      <c r="D3" s="421"/>
      <c r="E3" s="421"/>
      <c r="F3" s="374" t="s">
        <v>1</v>
      </c>
      <c r="G3" s="374"/>
      <c r="H3" s="374"/>
      <c r="I3" s="374"/>
      <c r="J3" s="374"/>
      <c r="K3" s="374"/>
      <c r="L3" s="374"/>
      <c r="M3" s="374"/>
      <c r="N3" s="374"/>
      <c r="O3" s="424" t="str">
        <f>GESTIÓN!P4</f>
        <v>DIRECCIÓN DE CONTROL AMBIENTAL</v>
      </c>
      <c r="P3" s="425"/>
      <c r="Q3" s="425"/>
      <c r="R3" s="425"/>
      <c r="S3" s="425"/>
      <c r="T3" s="425"/>
      <c r="U3" s="425"/>
      <c r="V3" s="425"/>
      <c r="W3" s="425"/>
      <c r="X3" s="425"/>
      <c r="Y3" s="425"/>
      <c r="Z3" s="425"/>
      <c r="AA3" s="425"/>
      <c r="AB3" s="425"/>
      <c r="AC3" s="425"/>
      <c r="AD3" s="425"/>
      <c r="AE3" s="425"/>
      <c r="AF3" s="425"/>
      <c r="AG3" s="425"/>
      <c r="AH3" s="425"/>
      <c r="AI3" s="425"/>
      <c r="AJ3" s="425"/>
      <c r="AK3" s="425"/>
      <c r="AL3" s="425"/>
      <c r="AM3" s="425"/>
      <c r="AN3" s="425"/>
      <c r="AO3" s="425"/>
      <c r="AP3" s="426"/>
    </row>
    <row r="4" spans="1:42" ht="26.25" customHeight="1" thickBot="1">
      <c r="A4" s="422"/>
      <c r="B4" s="423"/>
      <c r="C4" s="423"/>
      <c r="D4" s="423"/>
      <c r="E4" s="423"/>
      <c r="F4" s="380" t="s">
        <v>3</v>
      </c>
      <c r="G4" s="380"/>
      <c r="H4" s="380"/>
      <c r="I4" s="380"/>
      <c r="J4" s="380"/>
      <c r="K4" s="380"/>
      <c r="L4" s="380"/>
      <c r="M4" s="380"/>
      <c r="N4" s="380"/>
      <c r="O4" s="427" t="str">
        <f>GESTIÓN!P5</f>
        <v xml:space="preserve"> 978 - Centro de Información y Modelamiento Ambiental</v>
      </c>
      <c r="P4" s="428"/>
      <c r="Q4" s="428"/>
      <c r="R4" s="428"/>
      <c r="S4" s="428"/>
      <c r="T4" s="428"/>
      <c r="U4" s="428"/>
      <c r="V4" s="428"/>
      <c r="W4" s="428"/>
      <c r="X4" s="428"/>
      <c r="Y4" s="428"/>
      <c r="Z4" s="428"/>
      <c r="AA4" s="428"/>
      <c r="AB4" s="428"/>
      <c r="AC4" s="428"/>
      <c r="AD4" s="428"/>
      <c r="AE4" s="428"/>
      <c r="AF4" s="428"/>
      <c r="AG4" s="428"/>
      <c r="AH4" s="428"/>
      <c r="AI4" s="428"/>
      <c r="AJ4" s="428"/>
      <c r="AK4" s="428"/>
      <c r="AL4" s="428"/>
      <c r="AM4" s="428"/>
      <c r="AN4" s="428"/>
      <c r="AO4" s="428"/>
      <c r="AP4" s="429"/>
    </row>
    <row r="5" spans="1:42" ht="14.25" customHeight="1" thickBot="1">
      <c r="AI5" s="19"/>
    </row>
    <row r="6" spans="1:42" s="54" customFormat="1" ht="53.25" customHeight="1">
      <c r="A6" s="370" t="s">
        <v>83</v>
      </c>
      <c r="B6" s="371" t="s">
        <v>93</v>
      </c>
      <c r="C6" s="371"/>
      <c r="D6" s="371"/>
      <c r="E6" s="371" t="s">
        <v>97</v>
      </c>
      <c r="F6" s="371" t="s">
        <v>98</v>
      </c>
      <c r="G6" s="371" t="s">
        <v>99</v>
      </c>
      <c r="H6" s="371" t="s">
        <v>100</v>
      </c>
      <c r="I6" s="453" t="s">
        <v>101</v>
      </c>
      <c r="J6" s="454"/>
      <c r="K6" s="454"/>
      <c r="L6" s="454"/>
      <c r="M6" s="454"/>
      <c r="N6" s="454"/>
      <c r="O6" s="454"/>
      <c r="P6" s="454"/>
      <c r="Q6" s="454"/>
      <c r="R6" s="454"/>
      <c r="S6" s="454"/>
      <c r="T6" s="454"/>
      <c r="U6" s="454"/>
      <c r="V6" s="454"/>
      <c r="W6" s="454"/>
      <c r="X6" s="454"/>
      <c r="Y6" s="454"/>
      <c r="Z6" s="454"/>
      <c r="AA6" s="454"/>
      <c r="AB6" s="454"/>
      <c r="AC6" s="454"/>
      <c r="AD6" s="454"/>
      <c r="AE6" s="455"/>
      <c r="AF6" s="371" t="s">
        <v>102</v>
      </c>
      <c r="AG6" s="371"/>
      <c r="AH6" s="371"/>
      <c r="AI6" s="371"/>
      <c r="AJ6" s="371" t="s">
        <v>104</v>
      </c>
      <c r="AK6" s="371" t="s">
        <v>105</v>
      </c>
      <c r="AL6" s="371" t="s">
        <v>106</v>
      </c>
      <c r="AM6" s="371" t="s">
        <v>107</v>
      </c>
      <c r="AN6" s="371" t="s">
        <v>108</v>
      </c>
      <c r="AO6" s="371" t="s">
        <v>109</v>
      </c>
      <c r="AP6" s="435" t="s">
        <v>110</v>
      </c>
    </row>
    <row r="7" spans="1:42" s="54" customFormat="1" ht="53.25" customHeight="1">
      <c r="A7" s="396"/>
      <c r="B7" s="388"/>
      <c r="C7" s="388"/>
      <c r="D7" s="388"/>
      <c r="E7" s="388"/>
      <c r="F7" s="388"/>
      <c r="G7" s="388"/>
      <c r="H7" s="388"/>
      <c r="I7" s="387">
        <v>2016</v>
      </c>
      <c r="J7" s="387"/>
      <c r="K7" s="387"/>
      <c r="L7" s="387">
        <v>2017</v>
      </c>
      <c r="M7" s="387"/>
      <c r="N7" s="387"/>
      <c r="O7" s="387"/>
      <c r="P7" s="387"/>
      <c r="Q7" s="387">
        <v>2018</v>
      </c>
      <c r="R7" s="387"/>
      <c r="S7" s="387"/>
      <c r="T7" s="387"/>
      <c r="U7" s="387"/>
      <c r="V7" s="393">
        <v>2019</v>
      </c>
      <c r="W7" s="394"/>
      <c r="X7" s="394"/>
      <c r="Y7" s="394"/>
      <c r="Z7" s="395"/>
      <c r="AA7" s="393">
        <v>2020</v>
      </c>
      <c r="AB7" s="394"/>
      <c r="AC7" s="394"/>
      <c r="AD7" s="394"/>
      <c r="AE7" s="395"/>
      <c r="AF7" s="387" t="s">
        <v>103</v>
      </c>
      <c r="AG7" s="387"/>
      <c r="AH7" s="387"/>
      <c r="AI7" s="387"/>
      <c r="AJ7" s="388"/>
      <c r="AK7" s="388"/>
      <c r="AL7" s="388"/>
      <c r="AM7" s="388"/>
      <c r="AN7" s="388"/>
      <c r="AO7" s="388"/>
      <c r="AP7" s="436"/>
    </row>
    <row r="8" spans="1:42" s="54" customFormat="1" ht="55.5" customHeight="1" thickBot="1">
      <c r="A8" s="434"/>
      <c r="B8" s="90" t="s">
        <v>94</v>
      </c>
      <c r="C8" s="90" t="s">
        <v>95</v>
      </c>
      <c r="D8" s="90" t="s">
        <v>96</v>
      </c>
      <c r="E8" s="433"/>
      <c r="F8" s="433"/>
      <c r="G8" s="433"/>
      <c r="H8" s="452"/>
      <c r="I8" s="90" t="s">
        <v>7</v>
      </c>
      <c r="J8" s="90" t="s">
        <v>8</v>
      </c>
      <c r="K8" s="90" t="s">
        <v>33</v>
      </c>
      <c r="L8" s="90" t="s">
        <v>5</v>
      </c>
      <c r="M8" s="90" t="s">
        <v>6</v>
      </c>
      <c r="N8" s="90" t="s">
        <v>7</v>
      </c>
      <c r="O8" s="90" t="s">
        <v>8</v>
      </c>
      <c r="P8" s="90" t="s">
        <v>33</v>
      </c>
      <c r="Q8" s="90" t="s">
        <v>5</v>
      </c>
      <c r="R8" s="90" t="s">
        <v>6</v>
      </c>
      <c r="S8" s="90" t="s">
        <v>7</v>
      </c>
      <c r="T8" s="90" t="s">
        <v>8</v>
      </c>
      <c r="U8" s="90" t="s">
        <v>33</v>
      </c>
      <c r="V8" s="90" t="s">
        <v>5</v>
      </c>
      <c r="W8" s="90" t="s">
        <v>6</v>
      </c>
      <c r="X8" s="90" t="s">
        <v>7</v>
      </c>
      <c r="Y8" s="90" t="s">
        <v>8</v>
      </c>
      <c r="Z8" s="90" t="s">
        <v>33</v>
      </c>
      <c r="AA8" s="90" t="s">
        <v>5</v>
      </c>
      <c r="AB8" s="90" t="s">
        <v>6</v>
      </c>
      <c r="AC8" s="90" t="s">
        <v>7</v>
      </c>
      <c r="AD8" s="90" t="s">
        <v>8</v>
      </c>
      <c r="AE8" s="90" t="s">
        <v>33</v>
      </c>
      <c r="AF8" s="90" t="s">
        <v>5</v>
      </c>
      <c r="AG8" s="90" t="s">
        <v>6</v>
      </c>
      <c r="AH8" s="90" t="s">
        <v>7</v>
      </c>
      <c r="AI8" s="90" t="s">
        <v>8</v>
      </c>
      <c r="AJ8" s="433"/>
      <c r="AK8" s="433"/>
      <c r="AL8" s="433"/>
      <c r="AM8" s="433"/>
      <c r="AN8" s="433"/>
      <c r="AO8" s="433"/>
      <c r="AP8" s="437"/>
    </row>
    <row r="9" spans="1:42" s="5" customFormat="1" ht="24" customHeight="1">
      <c r="A9" s="489" t="s">
        <v>154</v>
      </c>
      <c r="B9" s="493">
        <v>1</v>
      </c>
      <c r="C9" s="438" t="s">
        <v>144</v>
      </c>
      <c r="D9" s="441" t="s">
        <v>261</v>
      </c>
      <c r="E9" s="447">
        <f>+GESTIÓN!C15</f>
        <v>441</v>
      </c>
      <c r="F9" s="441">
        <v>193</v>
      </c>
      <c r="G9" s="62" t="s">
        <v>9</v>
      </c>
      <c r="H9" s="132">
        <f>I9+L9+Q9+V9+AA9</f>
        <v>51</v>
      </c>
      <c r="I9" s="132">
        <v>6</v>
      </c>
      <c r="J9" s="132">
        <v>6</v>
      </c>
      <c r="K9" s="132"/>
      <c r="L9" s="132">
        <v>13</v>
      </c>
      <c r="M9" s="132"/>
      <c r="N9" s="132"/>
      <c r="O9" s="132"/>
      <c r="P9" s="132"/>
      <c r="Q9" s="132">
        <v>13</v>
      </c>
      <c r="R9" s="132"/>
      <c r="S9" s="132"/>
      <c r="T9" s="132"/>
      <c r="U9" s="132"/>
      <c r="V9" s="132">
        <v>13</v>
      </c>
      <c r="W9" s="132"/>
      <c r="X9" s="132"/>
      <c r="Y9" s="132"/>
      <c r="Z9" s="132"/>
      <c r="AA9" s="132">
        <v>6</v>
      </c>
      <c r="AB9" s="132"/>
      <c r="AC9" s="132"/>
      <c r="AD9" s="132"/>
      <c r="AE9" s="132"/>
      <c r="AF9" s="150"/>
      <c r="AG9" s="150"/>
      <c r="AH9" s="135"/>
      <c r="AI9" s="132">
        <v>6</v>
      </c>
      <c r="AJ9" s="189">
        <v>1</v>
      </c>
      <c r="AK9" s="189">
        <v>0.11764705882352941</v>
      </c>
      <c r="AL9" s="444" t="s">
        <v>305</v>
      </c>
      <c r="AM9" s="497" t="s">
        <v>284</v>
      </c>
      <c r="AN9" s="497" t="s">
        <v>284</v>
      </c>
      <c r="AO9" s="502" t="s">
        <v>306</v>
      </c>
      <c r="AP9" s="402" t="s">
        <v>307</v>
      </c>
    </row>
    <row r="10" spans="1:42" s="5" customFormat="1" ht="24" customHeight="1">
      <c r="A10" s="490"/>
      <c r="B10" s="494"/>
      <c r="C10" s="439"/>
      <c r="D10" s="442"/>
      <c r="E10" s="448"/>
      <c r="F10" s="442"/>
      <c r="G10" s="63" t="s">
        <v>10</v>
      </c>
      <c r="H10" s="136">
        <f>I10+L10+Q10+V10+AA10</f>
        <v>8969000000</v>
      </c>
      <c r="I10" s="136">
        <v>677000000</v>
      </c>
      <c r="J10" s="166">
        <v>909789822</v>
      </c>
      <c r="K10" s="136"/>
      <c r="L10" s="20">
        <v>4000000000</v>
      </c>
      <c r="M10" s="20"/>
      <c r="N10" s="20"/>
      <c r="O10" s="20"/>
      <c r="P10" s="20"/>
      <c r="Q10" s="20">
        <v>1583000000</v>
      </c>
      <c r="R10" s="167"/>
      <c r="S10" s="136"/>
      <c r="T10" s="136"/>
      <c r="U10" s="136"/>
      <c r="V10" s="136">
        <v>1663000000</v>
      </c>
      <c r="W10" s="167"/>
      <c r="X10" s="136"/>
      <c r="Y10" s="136"/>
      <c r="Z10" s="136"/>
      <c r="AA10" s="136">
        <v>1046000000</v>
      </c>
      <c r="AB10" s="137"/>
      <c r="AC10" s="137"/>
      <c r="AD10" s="137"/>
      <c r="AE10" s="137"/>
      <c r="AF10" s="136"/>
      <c r="AG10" s="136"/>
      <c r="AH10" s="138"/>
      <c r="AI10" s="264">
        <v>692484996</v>
      </c>
      <c r="AJ10" s="259">
        <v>0.76114832157355128</v>
      </c>
      <c r="AK10" s="259">
        <v>7.5255467620481797E-2</v>
      </c>
      <c r="AL10" s="445"/>
      <c r="AM10" s="415"/>
      <c r="AN10" s="415"/>
      <c r="AO10" s="503"/>
      <c r="AP10" s="403"/>
    </row>
    <row r="11" spans="1:42" s="5" customFormat="1" ht="24" customHeight="1">
      <c r="A11" s="490"/>
      <c r="B11" s="494"/>
      <c r="C11" s="439"/>
      <c r="D11" s="442"/>
      <c r="E11" s="448"/>
      <c r="F11" s="442"/>
      <c r="G11" s="63" t="s">
        <v>11</v>
      </c>
      <c r="H11" s="139"/>
      <c r="I11" s="139"/>
      <c r="J11" s="140"/>
      <c r="K11" s="140"/>
      <c r="L11" s="139"/>
      <c r="M11" s="140"/>
      <c r="N11" s="140"/>
      <c r="O11" s="140"/>
      <c r="P11" s="140"/>
      <c r="Q11" s="139"/>
      <c r="R11" s="140"/>
      <c r="S11" s="140"/>
      <c r="T11" s="140"/>
      <c r="U11" s="140"/>
      <c r="V11" s="139"/>
      <c r="W11" s="140"/>
      <c r="X11" s="140"/>
      <c r="Y11" s="140"/>
      <c r="Z11" s="140"/>
      <c r="AA11" s="139"/>
      <c r="AB11" s="140"/>
      <c r="AC11" s="140"/>
      <c r="AD11" s="140"/>
      <c r="AE11" s="140"/>
      <c r="AF11" s="134"/>
      <c r="AG11" s="134"/>
      <c r="AH11" s="138"/>
      <c r="AI11" s="139">
        <v>0</v>
      </c>
      <c r="AJ11" s="259"/>
      <c r="AK11" s="259"/>
      <c r="AL11" s="445"/>
      <c r="AM11" s="415"/>
      <c r="AN11" s="415"/>
      <c r="AO11" s="503"/>
      <c r="AP11" s="403"/>
    </row>
    <row r="12" spans="1:42" s="5" customFormat="1" ht="24" customHeight="1" thickBot="1">
      <c r="A12" s="490"/>
      <c r="B12" s="494"/>
      <c r="C12" s="439"/>
      <c r="D12" s="442"/>
      <c r="E12" s="448"/>
      <c r="F12" s="442"/>
      <c r="G12" s="63" t="s">
        <v>12</v>
      </c>
      <c r="H12" s="139"/>
      <c r="I12" s="180"/>
      <c r="J12" s="181"/>
      <c r="K12" s="181"/>
      <c r="L12" s="180"/>
      <c r="M12" s="181"/>
      <c r="N12" s="181"/>
      <c r="O12" s="181"/>
      <c r="P12" s="181"/>
      <c r="Q12" s="180"/>
      <c r="R12" s="181"/>
      <c r="S12" s="181"/>
      <c r="T12" s="181"/>
      <c r="U12" s="181"/>
      <c r="V12" s="180"/>
      <c r="W12" s="181"/>
      <c r="X12" s="181"/>
      <c r="Y12" s="181"/>
      <c r="Z12" s="181"/>
      <c r="AA12" s="180"/>
      <c r="AB12" s="181"/>
      <c r="AC12" s="181"/>
      <c r="AD12" s="181"/>
      <c r="AE12" s="181"/>
      <c r="AF12" s="142"/>
      <c r="AG12" s="142"/>
      <c r="AH12" s="182"/>
      <c r="AI12" s="139">
        <v>0</v>
      </c>
      <c r="AJ12" s="259"/>
      <c r="AK12" s="259"/>
      <c r="AL12" s="445"/>
      <c r="AM12" s="415"/>
      <c r="AN12" s="415"/>
      <c r="AO12" s="503"/>
      <c r="AP12" s="403"/>
    </row>
    <row r="13" spans="1:42" s="5" customFormat="1" ht="24" customHeight="1">
      <c r="A13" s="490"/>
      <c r="B13" s="494"/>
      <c r="C13" s="439"/>
      <c r="D13" s="442"/>
      <c r="E13" s="448"/>
      <c r="F13" s="442"/>
      <c r="G13" s="63" t="s">
        <v>13</v>
      </c>
      <c r="H13" s="132">
        <v>51</v>
      </c>
      <c r="I13" s="132">
        <v>6</v>
      </c>
      <c r="J13" s="132">
        <v>6</v>
      </c>
      <c r="K13" s="132"/>
      <c r="L13" s="132">
        <v>13</v>
      </c>
      <c r="M13" s="132"/>
      <c r="N13" s="132"/>
      <c r="O13" s="132"/>
      <c r="P13" s="132"/>
      <c r="Q13" s="132">
        <v>13</v>
      </c>
      <c r="R13" s="132"/>
      <c r="S13" s="132"/>
      <c r="T13" s="132"/>
      <c r="U13" s="132"/>
      <c r="V13" s="132">
        <v>13</v>
      </c>
      <c r="W13" s="132"/>
      <c r="X13" s="132"/>
      <c r="Y13" s="132"/>
      <c r="Z13" s="132"/>
      <c r="AA13" s="132">
        <v>6</v>
      </c>
      <c r="AB13" s="133"/>
      <c r="AC13" s="133"/>
      <c r="AD13" s="133"/>
      <c r="AE13" s="133"/>
      <c r="AF13" s="134"/>
      <c r="AG13" s="134"/>
      <c r="AH13" s="138"/>
      <c r="AI13" s="133">
        <v>6</v>
      </c>
      <c r="AJ13" s="259"/>
      <c r="AK13" s="259"/>
      <c r="AL13" s="445"/>
      <c r="AM13" s="415"/>
      <c r="AN13" s="415"/>
      <c r="AO13" s="503"/>
      <c r="AP13" s="403"/>
    </row>
    <row r="14" spans="1:42" s="5" customFormat="1" ht="24" customHeight="1" thickBot="1">
      <c r="A14" s="491"/>
      <c r="B14" s="495"/>
      <c r="C14" s="501"/>
      <c r="D14" s="443"/>
      <c r="E14" s="449"/>
      <c r="F14" s="443"/>
      <c r="G14" s="65" t="s">
        <v>14</v>
      </c>
      <c r="H14" s="21">
        <f>H10</f>
        <v>8969000000</v>
      </c>
      <c r="I14" s="21">
        <f>+I10</f>
        <v>677000000</v>
      </c>
      <c r="J14" s="168">
        <v>909789822</v>
      </c>
      <c r="K14" s="168"/>
      <c r="L14" s="21">
        <v>4563456573</v>
      </c>
      <c r="M14" s="168"/>
      <c r="N14" s="168"/>
      <c r="O14" s="168"/>
      <c r="P14" s="168"/>
      <c r="Q14" s="21">
        <f>Q10</f>
        <v>1583000000</v>
      </c>
      <c r="R14" s="168"/>
      <c r="S14" s="168"/>
      <c r="T14" s="168"/>
      <c r="U14" s="168"/>
      <c r="V14" s="21">
        <f>V10</f>
        <v>1663000000</v>
      </c>
      <c r="W14" s="168"/>
      <c r="X14" s="168"/>
      <c r="Y14" s="168"/>
      <c r="Z14" s="168"/>
      <c r="AA14" s="21">
        <f>AA10</f>
        <v>1046000000</v>
      </c>
      <c r="AB14" s="168"/>
      <c r="AC14" s="168"/>
      <c r="AD14" s="168"/>
      <c r="AE14" s="168"/>
      <c r="AF14" s="159"/>
      <c r="AG14" s="159"/>
      <c r="AH14" s="160"/>
      <c r="AI14" s="265">
        <f>AI10+AI12</f>
        <v>692484996</v>
      </c>
      <c r="AJ14" s="260"/>
      <c r="AK14" s="260"/>
      <c r="AL14" s="446"/>
      <c r="AM14" s="417"/>
      <c r="AN14" s="416"/>
      <c r="AO14" s="504"/>
      <c r="AP14" s="496"/>
    </row>
    <row r="15" spans="1:42" s="5" customFormat="1" ht="19.5" customHeight="1">
      <c r="A15" s="489" t="s">
        <v>141</v>
      </c>
      <c r="B15" s="493">
        <v>2</v>
      </c>
      <c r="C15" s="493" t="s">
        <v>297</v>
      </c>
      <c r="D15" s="441" t="s">
        <v>296</v>
      </c>
      <c r="E15" s="447">
        <f>+GESTIÓN!C15</f>
        <v>441</v>
      </c>
      <c r="F15" s="441">
        <v>193</v>
      </c>
      <c r="G15" s="108" t="s">
        <v>9</v>
      </c>
      <c r="H15" s="147">
        <v>1</v>
      </c>
      <c r="I15" s="164">
        <v>0.1</v>
      </c>
      <c r="J15" s="146">
        <v>0.1</v>
      </c>
      <c r="K15" s="145"/>
      <c r="L15" s="147">
        <v>0.4</v>
      </c>
      <c r="M15" s="145"/>
      <c r="N15" s="145"/>
      <c r="O15" s="169"/>
      <c r="P15" s="145"/>
      <c r="Q15" s="147">
        <v>0.65</v>
      </c>
      <c r="R15" s="145"/>
      <c r="S15" s="145"/>
      <c r="T15" s="169"/>
      <c r="U15" s="145"/>
      <c r="V15" s="147">
        <v>0.9</v>
      </c>
      <c r="W15" s="145"/>
      <c r="X15" s="145"/>
      <c r="Y15" s="169"/>
      <c r="Z15" s="145"/>
      <c r="AA15" s="147">
        <v>1</v>
      </c>
      <c r="AB15" s="145"/>
      <c r="AC15" s="145"/>
      <c r="AD15" s="169"/>
      <c r="AE15" s="145"/>
      <c r="AF15" s="148"/>
      <c r="AG15" s="148"/>
      <c r="AH15" s="149"/>
      <c r="AI15" s="164">
        <v>0.02</v>
      </c>
      <c r="AJ15" s="189">
        <v>0.19999999999999998</v>
      </c>
      <c r="AK15" s="189">
        <v>0.02</v>
      </c>
      <c r="AL15" s="450" t="s">
        <v>308</v>
      </c>
      <c r="AM15" s="499" t="s">
        <v>309</v>
      </c>
      <c r="AN15" s="497" t="s">
        <v>310</v>
      </c>
      <c r="AO15" s="414" t="s">
        <v>311</v>
      </c>
      <c r="AP15" s="488" t="s">
        <v>312</v>
      </c>
    </row>
    <row r="16" spans="1:42" s="5" customFormat="1" ht="19.5" customHeight="1">
      <c r="A16" s="490"/>
      <c r="B16" s="494"/>
      <c r="C16" s="494"/>
      <c r="D16" s="442"/>
      <c r="E16" s="448"/>
      <c r="F16" s="442"/>
      <c r="G16" s="63" t="s">
        <v>10</v>
      </c>
      <c r="H16" s="136">
        <f>I16+L16+Q16+V16+AA16</f>
        <v>2458623000</v>
      </c>
      <c r="I16" s="136">
        <v>146000000</v>
      </c>
      <c r="J16" s="166">
        <v>146197700</v>
      </c>
      <c r="K16" s="136"/>
      <c r="L16" s="136">
        <v>1387623000</v>
      </c>
      <c r="M16" s="136"/>
      <c r="N16" s="136"/>
      <c r="O16" s="136"/>
      <c r="P16" s="136"/>
      <c r="Q16" s="136">
        <v>405000000</v>
      </c>
      <c r="R16" s="136"/>
      <c r="S16" s="136"/>
      <c r="T16" s="136"/>
      <c r="U16" s="136"/>
      <c r="V16" s="136">
        <v>408000000</v>
      </c>
      <c r="W16" s="136"/>
      <c r="X16" s="136"/>
      <c r="Y16" s="136"/>
      <c r="Z16" s="136"/>
      <c r="AA16" s="136">
        <v>112000000</v>
      </c>
      <c r="AB16" s="137"/>
      <c r="AC16" s="137"/>
      <c r="AD16" s="137"/>
      <c r="AE16" s="137"/>
      <c r="AF16" s="151"/>
      <c r="AG16" s="151"/>
      <c r="AH16" s="152"/>
      <c r="AI16" s="264">
        <v>0</v>
      </c>
      <c r="AJ16" s="259">
        <v>0</v>
      </c>
      <c r="AK16" s="259">
        <v>0</v>
      </c>
      <c r="AL16" s="445"/>
      <c r="AM16" s="500"/>
      <c r="AN16" s="415"/>
      <c r="AO16" s="415"/>
      <c r="AP16" s="403"/>
    </row>
    <row r="17" spans="1:42" s="5" customFormat="1" ht="19.5" customHeight="1">
      <c r="A17" s="490"/>
      <c r="B17" s="494"/>
      <c r="C17" s="494"/>
      <c r="D17" s="442"/>
      <c r="E17" s="448"/>
      <c r="F17" s="442"/>
      <c r="G17" s="63" t="s">
        <v>11</v>
      </c>
      <c r="H17" s="136"/>
      <c r="I17" s="136"/>
      <c r="J17" s="136"/>
      <c r="K17" s="136"/>
      <c r="L17" s="136">
        <v>0</v>
      </c>
      <c r="M17" s="136"/>
      <c r="N17" s="136"/>
      <c r="O17" s="136"/>
      <c r="P17" s="136"/>
      <c r="Q17" s="136"/>
      <c r="R17" s="136"/>
      <c r="S17" s="136"/>
      <c r="T17" s="136"/>
      <c r="U17" s="136"/>
      <c r="V17" s="136"/>
      <c r="W17" s="136"/>
      <c r="X17" s="136"/>
      <c r="Y17" s="136"/>
      <c r="Z17" s="136"/>
      <c r="AA17" s="136"/>
      <c r="AB17" s="136"/>
      <c r="AC17" s="136"/>
      <c r="AD17" s="136"/>
      <c r="AE17" s="136"/>
      <c r="AF17" s="151"/>
      <c r="AG17" s="151"/>
      <c r="AH17" s="152"/>
      <c r="AI17" s="139">
        <v>0</v>
      </c>
      <c r="AJ17" s="259"/>
      <c r="AK17" s="259"/>
      <c r="AL17" s="445"/>
      <c r="AM17" s="500"/>
      <c r="AN17" s="415"/>
      <c r="AO17" s="415"/>
      <c r="AP17" s="403"/>
    </row>
    <row r="18" spans="1:42" s="5" customFormat="1" ht="19.5" customHeight="1" thickBot="1">
      <c r="A18" s="490"/>
      <c r="B18" s="494"/>
      <c r="C18" s="494"/>
      <c r="D18" s="442"/>
      <c r="E18" s="448"/>
      <c r="F18" s="442"/>
      <c r="G18" s="63" t="s">
        <v>12</v>
      </c>
      <c r="H18" s="136"/>
      <c r="I18" s="142"/>
      <c r="J18" s="142"/>
      <c r="K18" s="142"/>
      <c r="L18" s="142">
        <v>0</v>
      </c>
      <c r="M18" s="142"/>
      <c r="N18" s="142"/>
      <c r="O18" s="142"/>
      <c r="P18" s="142"/>
      <c r="Q18" s="142"/>
      <c r="R18" s="142"/>
      <c r="S18" s="142"/>
      <c r="T18" s="142"/>
      <c r="U18" s="142"/>
      <c r="V18" s="142"/>
      <c r="W18" s="142"/>
      <c r="X18" s="142"/>
      <c r="Y18" s="142"/>
      <c r="Z18" s="142"/>
      <c r="AA18" s="142"/>
      <c r="AB18" s="142"/>
      <c r="AC18" s="142"/>
      <c r="AD18" s="142"/>
      <c r="AE18" s="142"/>
      <c r="AF18" s="143"/>
      <c r="AG18" s="151"/>
      <c r="AH18" s="152"/>
      <c r="AI18" s="139">
        <v>0</v>
      </c>
      <c r="AJ18" s="259"/>
      <c r="AK18" s="259"/>
      <c r="AL18" s="445"/>
      <c r="AM18" s="500"/>
      <c r="AN18" s="415"/>
      <c r="AO18" s="415"/>
      <c r="AP18" s="403"/>
    </row>
    <row r="19" spans="1:42" s="5" customFormat="1" ht="19.5" customHeight="1">
      <c r="A19" s="490"/>
      <c r="B19" s="494"/>
      <c r="C19" s="494"/>
      <c r="D19" s="442"/>
      <c r="E19" s="448"/>
      <c r="F19" s="442"/>
      <c r="G19" s="63" t="s">
        <v>13</v>
      </c>
      <c r="H19" s="147">
        <v>1</v>
      </c>
      <c r="I19" s="164">
        <v>0.1</v>
      </c>
      <c r="J19" s="146">
        <v>0.1</v>
      </c>
      <c r="K19" s="145"/>
      <c r="L19" s="147">
        <v>0.4</v>
      </c>
      <c r="M19" s="145"/>
      <c r="N19" s="145"/>
      <c r="O19" s="169"/>
      <c r="P19" s="145"/>
      <c r="Q19" s="147">
        <v>0.65</v>
      </c>
      <c r="R19" s="145"/>
      <c r="S19" s="145"/>
      <c r="T19" s="169"/>
      <c r="U19" s="145"/>
      <c r="V19" s="147">
        <v>0.9</v>
      </c>
      <c r="W19" s="145"/>
      <c r="X19" s="145"/>
      <c r="Y19" s="169"/>
      <c r="Z19" s="145"/>
      <c r="AA19" s="147">
        <v>1</v>
      </c>
      <c r="AB19" s="136"/>
      <c r="AC19" s="136"/>
      <c r="AD19" s="136"/>
      <c r="AE19" s="136"/>
      <c r="AF19" s="151"/>
      <c r="AG19" s="151"/>
      <c r="AH19" s="152"/>
      <c r="AI19" s="264">
        <f>AI15</f>
        <v>0.02</v>
      </c>
      <c r="AJ19" s="259"/>
      <c r="AK19" s="259"/>
      <c r="AL19" s="445"/>
      <c r="AM19" s="500"/>
      <c r="AN19" s="415"/>
      <c r="AO19" s="415"/>
      <c r="AP19" s="403"/>
    </row>
    <row r="20" spans="1:42" s="5" customFormat="1" ht="19.5" customHeight="1" thickBot="1">
      <c r="A20" s="491"/>
      <c r="B20" s="495"/>
      <c r="C20" s="495"/>
      <c r="D20" s="443"/>
      <c r="E20" s="449"/>
      <c r="F20" s="443"/>
      <c r="G20" s="65" t="s">
        <v>14</v>
      </c>
      <c r="H20" s="159">
        <f>H16</f>
        <v>2458623000</v>
      </c>
      <c r="I20" s="159">
        <f>+I16</f>
        <v>146000000</v>
      </c>
      <c r="J20" s="168">
        <v>146197700</v>
      </c>
      <c r="K20" s="168"/>
      <c r="L20" s="159">
        <v>1387623000</v>
      </c>
      <c r="M20" s="168"/>
      <c r="N20" s="168"/>
      <c r="O20" s="168"/>
      <c r="P20" s="168"/>
      <c r="Q20" s="159">
        <f>Q16</f>
        <v>405000000</v>
      </c>
      <c r="R20" s="168"/>
      <c r="S20" s="168"/>
      <c r="T20" s="168"/>
      <c r="U20" s="168"/>
      <c r="V20" s="159">
        <f>V16</f>
        <v>408000000</v>
      </c>
      <c r="W20" s="168"/>
      <c r="X20" s="168"/>
      <c r="Y20" s="168"/>
      <c r="Z20" s="168"/>
      <c r="AA20" s="159">
        <f>AA16</f>
        <v>112000000</v>
      </c>
      <c r="AB20" s="168"/>
      <c r="AC20" s="168"/>
      <c r="AD20" s="168"/>
      <c r="AE20" s="168"/>
      <c r="AF20" s="159"/>
      <c r="AG20" s="159"/>
      <c r="AH20" s="160"/>
      <c r="AI20" s="266">
        <v>0</v>
      </c>
      <c r="AJ20" s="260"/>
      <c r="AK20" s="260"/>
      <c r="AL20" s="446"/>
      <c r="AM20" s="500"/>
      <c r="AN20" s="417"/>
      <c r="AO20" s="417"/>
      <c r="AP20" s="404"/>
    </row>
    <row r="21" spans="1:42" s="5" customFormat="1" ht="47.25" hidden="1" customHeight="1">
      <c r="A21" s="489" t="s">
        <v>142</v>
      </c>
      <c r="B21" s="493"/>
      <c r="C21" s="438" t="s">
        <v>145</v>
      </c>
      <c r="D21" s="441"/>
      <c r="E21" s="447">
        <f>+GESTIÓN!C21</f>
        <v>0</v>
      </c>
      <c r="F21" s="441"/>
      <c r="G21" s="62" t="s">
        <v>9</v>
      </c>
      <c r="H21" s="132">
        <v>100</v>
      </c>
      <c r="I21" s="132">
        <v>0.1</v>
      </c>
      <c r="J21" s="153">
        <v>0.1</v>
      </c>
      <c r="K21" s="132"/>
      <c r="L21" s="132"/>
      <c r="M21" s="132"/>
      <c r="N21" s="132"/>
      <c r="O21" s="153">
        <v>0.4</v>
      </c>
      <c r="P21" s="132"/>
      <c r="Q21" s="132"/>
      <c r="R21" s="132"/>
      <c r="S21" s="132"/>
      <c r="T21" s="153">
        <v>0.65</v>
      </c>
      <c r="U21" s="132"/>
      <c r="V21" s="132"/>
      <c r="W21" s="132"/>
      <c r="X21" s="132"/>
      <c r="Y21" s="153">
        <v>0.9</v>
      </c>
      <c r="Z21" s="132"/>
      <c r="AA21" s="132"/>
      <c r="AB21" s="132"/>
      <c r="AC21" s="132"/>
      <c r="AD21" s="153">
        <v>1</v>
      </c>
      <c r="AE21" s="132"/>
      <c r="AF21" s="150"/>
      <c r="AG21" s="150"/>
      <c r="AH21" s="135"/>
      <c r="AI21" s="267"/>
      <c r="AJ21" s="189"/>
      <c r="AK21" s="189"/>
      <c r="AL21" s="450"/>
      <c r="AM21" s="414"/>
      <c r="AN21" s="414"/>
      <c r="AO21" s="498"/>
      <c r="AP21" s="488"/>
    </row>
    <row r="22" spans="1:42" s="5" customFormat="1" ht="47.25" hidden="1" customHeight="1">
      <c r="A22" s="490"/>
      <c r="B22" s="494"/>
      <c r="C22" s="439"/>
      <c r="D22" s="442"/>
      <c r="E22" s="448"/>
      <c r="F22" s="442"/>
      <c r="G22" s="63" t="s">
        <v>10</v>
      </c>
      <c r="H22" s="136">
        <f>I22</f>
        <v>320000000</v>
      </c>
      <c r="I22" s="20">
        <v>320000000</v>
      </c>
      <c r="K22" s="136"/>
      <c r="L22" s="136">
        <v>999000000</v>
      </c>
      <c r="M22" s="136"/>
      <c r="N22" s="136" t="s">
        <v>150</v>
      </c>
      <c r="O22" s="136"/>
      <c r="P22" s="136"/>
      <c r="Q22" s="136">
        <v>321000000</v>
      </c>
      <c r="R22" s="136"/>
      <c r="S22" s="136"/>
      <c r="T22" s="136"/>
      <c r="U22" s="136"/>
      <c r="V22" s="136">
        <v>388000000</v>
      </c>
      <c r="W22" s="136"/>
      <c r="X22" s="136"/>
      <c r="Y22" s="136"/>
      <c r="Z22" s="136"/>
      <c r="AA22" s="136">
        <v>596000000</v>
      </c>
      <c r="AB22" s="137"/>
      <c r="AC22" s="137"/>
      <c r="AD22" s="137"/>
      <c r="AE22" s="137"/>
      <c r="AF22" s="136"/>
      <c r="AG22" s="136"/>
      <c r="AH22" s="138"/>
      <c r="AI22" s="268"/>
      <c r="AJ22" s="259"/>
      <c r="AK22" s="259"/>
      <c r="AL22" s="445"/>
      <c r="AM22" s="415"/>
      <c r="AN22" s="415"/>
      <c r="AO22" s="458"/>
      <c r="AP22" s="403"/>
    </row>
    <row r="23" spans="1:42" s="5" customFormat="1" ht="47.25" hidden="1" customHeight="1">
      <c r="A23" s="490"/>
      <c r="B23" s="494"/>
      <c r="C23" s="439"/>
      <c r="D23" s="442"/>
      <c r="E23" s="448"/>
      <c r="F23" s="442"/>
      <c r="G23" s="63" t="s">
        <v>11</v>
      </c>
      <c r="H23" s="139">
        <v>0</v>
      </c>
      <c r="I23" s="140">
        <v>0</v>
      </c>
      <c r="J23" s="140"/>
      <c r="K23" s="140"/>
      <c r="L23" s="140"/>
      <c r="M23" s="140"/>
      <c r="N23" s="140"/>
      <c r="O23" s="140"/>
      <c r="P23" s="140"/>
      <c r="Q23" s="140"/>
      <c r="R23" s="140"/>
      <c r="S23" s="140"/>
      <c r="T23" s="140"/>
      <c r="U23" s="140"/>
      <c r="V23" s="140"/>
      <c r="W23" s="140"/>
      <c r="X23" s="140"/>
      <c r="Y23" s="140"/>
      <c r="Z23" s="140"/>
      <c r="AA23" s="140"/>
      <c r="AB23" s="140"/>
      <c r="AC23" s="140"/>
      <c r="AD23" s="140"/>
      <c r="AE23" s="140"/>
      <c r="AF23" s="134"/>
      <c r="AG23" s="134"/>
      <c r="AH23" s="138"/>
      <c r="AI23" s="263"/>
      <c r="AJ23" s="259"/>
      <c r="AK23" s="259"/>
      <c r="AL23" s="445"/>
      <c r="AM23" s="415"/>
      <c r="AN23" s="415"/>
      <c r="AO23" s="458"/>
      <c r="AP23" s="403"/>
    </row>
    <row r="24" spans="1:42" s="5" customFormat="1" ht="47.25" hidden="1" customHeight="1">
      <c r="A24" s="490"/>
      <c r="B24" s="494"/>
      <c r="C24" s="439"/>
      <c r="D24" s="442"/>
      <c r="E24" s="448"/>
      <c r="F24" s="442"/>
      <c r="G24" s="63" t="s">
        <v>12</v>
      </c>
      <c r="H24" s="154">
        <v>0</v>
      </c>
      <c r="I24" s="155">
        <v>0</v>
      </c>
      <c r="J24" s="155"/>
      <c r="K24" s="155"/>
      <c r="L24" s="155"/>
      <c r="M24" s="155"/>
      <c r="N24" s="155"/>
      <c r="O24" s="155"/>
      <c r="P24" s="155"/>
      <c r="Q24" s="155"/>
      <c r="R24" s="155"/>
      <c r="S24" s="155"/>
      <c r="T24" s="155"/>
      <c r="U24" s="155"/>
      <c r="V24" s="155"/>
      <c r="W24" s="155"/>
      <c r="X24" s="155"/>
      <c r="Y24" s="155"/>
      <c r="Z24" s="155"/>
      <c r="AA24" s="155"/>
      <c r="AB24" s="155"/>
      <c r="AC24" s="155"/>
      <c r="AD24" s="155"/>
      <c r="AE24" s="155"/>
      <c r="AF24" s="136"/>
      <c r="AG24" s="136"/>
      <c r="AH24" s="136"/>
      <c r="AI24" s="264"/>
      <c r="AJ24" s="259"/>
      <c r="AK24" s="259"/>
      <c r="AL24" s="445"/>
      <c r="AM24" s="415"/>
      <c r="AN24" s="415"/>
      <c r="AO24" s="458"/>
      <c r="AP24" s="403"/>
    </row>
    <row r="25" spans="1:42" s="5" customFormat="1" ht="47.25" hidden="1" customHeight="1">
      <c r="A25" s="490"/>
      <c r="B25" s="494"/>
      <c r="C25" s="439"/>
      <c r="D25" s="442"/>
      <c r="E25" s="448"/>
      <c r="F25" s="442"/>
      <c r="G25" s="63" t="s">
        <v>13</v>
      </c>
      <c r="H25" s="141">
        <v>0</v>
      </c>
      <c r="I25" s="141">
        <v>0.1</v>
      </c>
      <c r="J25" s="141"/>
      <c r="K25" s="141"/>
      <c r="L25" s="141"/>
      <c r="M25" s="141"/>
      <c r="N25" s="141"/>
      <c r="O25" s="141"/>
      <c r="P25" s="141"/>
      <c r="Q25" s="141"/>
      <c r="R25" s="141"/>
      <c r="S25" s="141"/>
      <c r="T25" s="141"/>
      <c r="U25" s="141"/>
      <c r="V25" s="141"/>
      <c r="W25" s="141"/>
      <c r="X25" s="141"/>
      <c r="Y25" s="141"/>
      <c r="Z25" s="141"/>
      <c r="AA25" s="141"/>
      <c r="AB25" s="141"/>
      <c r="AC25" s="141"/>
      <c r="AD25" s="141"/>
      <c r="AE25" s="141"/>
      <c r="AF25" s="134"/>
      <c r="AG25" s="134"/>
      <c r="AH25" s="138"/>
      <c r="AI25" s="268"/>
      <c r="AJ25" s="259"/>
      <c r="AK25" s="259"/>
      <c r="AL25" s="445"/>
      <c r="AM25" s="415"/>
      <c r="AN25" s="415"/>
      <c r="AO25" s="458"/>
      <c r="AP25" s="403"/>
    </row>
    <row r="26" spans="1:42" s="5" customFormat="1" ht="47.25" hidden="1" customHeight="1" thickBot="1">
      <c r="A26" s="492"/>
      <c r="B26" s="505"/>
      <c r="C26" s="440"/>
      <c r="D26" s="456"/>
      <c r="E26" s="449"/>
      <c r="F26" s="456"/>
      <c r="G26" s="64" t="s">
        <v>14</v>
      </c>
      <c r="H26" s="22">
        <f>H22</f>
        <v>320000000</v>
      </c>
      <c r="I26" s="143">
        <v>320000000</v>
      </c>
      <c r="J26" s="143"/>
      <c r="K26" s="143"/>
      <c r="L26" s="143"/>
      <c r="M26" s="143"/>
      <c r="N26" s="143"/>
      <c r="O26" s="143"/>
      <c r="P26" s="143"/>
      <c r="Q26" s="143"/>
      <c r="R26" s="143"/>
      <c r="S26" s="143"/>
      <c r="T26" s="143"/>
      <c r="U26" s="143"/>
      <c r="V26" s="143"/>
      <c r="W26" s="143"/>
      <c r="X26" s="143"/>
      <c r="Y26" s="143"/>
      <c r="Z26" s="143"/>
      <c r="AA26" s="143"/>
      <c r="AB26" s="143"/>
      <c r="AC26" s="143"/>
      <c r="AD26" s="143"/>
      <c r="AE26" s="143"/>
      <c r="AF26" s="143"/>
      <c r="AG26" s="143"/>
      <c r="AH26" s="144"/>
      <c r="AI26" s="269"/>
      <c r="AJ26" s="261"/>
      <c r="AK26" s="261"/>
      <c r="AL26" s="451"/>
      <c r="AM26" s="416"/>
      <c r="AN26" s="416"/>
      <c r="AO26" s="459"/>
      <c r="AP26" s="404"/>
    </row>
    <row r="27" spans="1:42" s="5" customFormat="1" ht="29.25" customHeight="1">
      <c r="A27" s="460" t="s">
        <v>142</v>
      </c>
      <c r="B27" s="507">
        <v>3</v>
      </c>
      <c r="C27" s="463" t="s">
        <v>298</v>
      </c>
      <c r="D27" s="441" t="s">
        <v>296</v>
      </c>
      <c r="E27" s="447">
        <f>+GESTIÓN!C15</f>
        <v>441</v>
      </c>
      <c r="F27" s="441">
        <v>193</v>
      </c>
      <c r="G27" s="108" t="s">
        <v>9</v>
      </c>
      <c r="H27" s="147">
        <v>1</v>
      </c>
      <c r="I27" s="171">
        <v>0.1</v>
      </c>
      <c r="J27" s="253">
        <v>0.09</v>
      </c>
      <c r="K27" s="172"/>
      <c r="L27" s="171">
        <v>0.4</v>
      </c>
      <c r="M27" s="172"/>
      <c r="N27" s="172"/>
      <c r="O27" s="170"/>
      <c r="P27" s="148"/>
      <c r="Q27" s="171">
        <v>0.65</v>
      </c>
      <c r="R27" s="148"/>
      <c r="S27" s="148"/>
      <c r="T27" s="148"/>
      <c r="U27" s="148"/>
      <c r="V27" s="171">
        <v>0.9</v>
      </c>
      <c r="W27" s="148"/>
      <c r="X27" s="148"/>
      <c r="Y27" s="148"/>
      <c r="Z27" s="148"/>
      <c r="AA27" s="171">
        <v>1</v>
      </c>
      <c r="AB27" s="148"/>
      <c r="AC27" s="148"/>
      <c r="AD27" s="148"/>
      <c r="AE27" s="148"/>
      <c r="AF27" s="148"/>
      <c r="AG27" s="148"/>
      <c r="AH27" s="149"/>
      <c r="AI27" s="270">
        <v>8.5000000000000006E-2</v>
      </c>
      <c r="AJ27" s="189">
        <v>0.94444444444444453</v>
      </c>
      <c r="AK27" s="189">
        <v>8.5000000000000006E-2</v>
      </c>
      <c r="AL27" s="444" t="s">
        <v>313</v>
      </c>
      <c r="AM27" s="399" t="s">
        <v>314</v>
      </c>
      <c r="AN27" s="399" t="s">
        <v>315</v>
      </c>
      <c r="AO27" s="399" t="s">
        <v>316</v>
      </c>
      <c r="AP27" s="402" t="s">
        <v>317</v>
      </c>
    </row>
    <row r="28" spans="1:42" s="5" customFormat="1" ht="29.25" customHeight="1">
      <c r="A28" s="461"/>
      <c r="B28" s="508"/>
      <c r="C28" s="464"/>
      <c r="D28" s="442"/>
      <c r="E28" s="448"/>
      <c r="F28" s="442"/>
      <c r="G28" s="63" t="s">
        <v>10</v>
      </c>
      <c r="H28" s="136">
        <f>I28+L28+Q28+V28+AA28</f>
        <v>2925000000</v>
      </c>
      <c r="I28" s="163">
        <v>320000000</v>
      </c>
      <c r="J28" s="163">
        <v>274476263</v>
      </c>
      <c r="K28" s="163"/>
      <c r="L28" s="163">
        <v>1300000000</v>
      </c>
      <c r="M28" s="163"/>
      <c r="N28" s="163"/>
      <c r="O28" s="163"/>
      <c r="P28" s="151"/>
      <c r="Q28" s="151">
        <v>321000000</v>
      </c>
      <c r="R28" s="151"/>
      <c r="S28" s="151"/>
      <c r="T28" s="151"/>
      <c r="U28" s="151"/>
      <c r="V28" s="151">
        <v>388000000</v>
      </c>
      <c r="W28" s="151"/>
      <c r="X28" s="151"/>
      <c r="Y28" s="151"/>
      <c r="Z28" s="151"/>
      <c r="AA28" s="151">
        <v>596000000</v>
      </c>
      <c r="AB28" s="151"/>
      <c r="AC28" s="151"/>
      <c r="AD28" s="151"/>
      <c r="AE28" s="151"/>
      <c r="AF28" s="151"/>
      <c r="AG28" s="151"/>
      <c r="AH28" s="152"/>
      <c r="AI28" s="264">
        <v>241648991</v>
      </c>
      <c r="AJ28" s="259">
        <v>0.88040032445355754</v>
      </c>
      <c r="AK28" s="259">
        <v>8.3921160978155288E-2</v>
      </c>
      <c r="AL28" s="445"/>
      <c r="AM28" s="400"/>
      <c r="AN28" s="400"/>
      <c r="AO28" s="400"/>
      <c r="AP28" s="403"/>
    </row>
    <row r="29" spans="1:42" s="5" customFormat="1" ht="29.25" customHeight="1">
      <c r="A29" s="461"/>
      <c r="B29" s="508"/>
      <c r="C29" s="464"/>
      <c r="D29" s="442"/>
      <c r="E29" s="448"/>
      <c r="F29" s="442"/>
      <c r="G29" s="63" t="s">
        <v>11</v>
      </c>
      <c r="H29" s="136"/>
      <c r="I29" s="162"/>
      <c r="J29" s="174"/>
      <c r="K29" s="174"/>
      <c r="L29" s="136"/>
      <c r="M29" s="174"/>
      <c r="N29" s="174"/>
      <c r="O29" s="174"/>
      <c r="P29" s="173"/>
      <c r="Q29" s="136"/>
      <c r="R29" s="151"/>
      <c r="S29" s="151"/>
      <c r="T29" s="151"/>
      <c r="U29" s="151"/>
      <c r="V29" s="136"/>
      <c r="W29" s="151"/>
      <c r="X29" s="151"/>
      <c r="Y29" s="151"/>
      <c r="Z29" s="151"/>
      <c r="AA29" s="136"/>
      <c r="AB29" s="151"/>
      <c r="AC29" s="151"/>
      <c r="AD29" s="151"/>
      <c r="AE29" s="151"/>
      <c r="AF29" s="151"/>
      <c r="AG29" s="151"/>
      <c r="AH29" s="152"/>
      <c r="AI29" s="271">
        <v>0</v>
      </c>
      <c r="AJ29" s="259"/>
      <c r="AK29" s="259"/>
      <c r="AL29" s="445"/>
      <c r="AM29" s="400"/>
      <c r="AN29" s="400"/>
      <c r="AO29" s="400"/>
      <c r="AP29" s="403"/>
    </row>
    <row r="30" spans="1:42" s="5" customFormat="1" ht="29.25" customHeight="1" thickBot="1">
      <c r="A30" s="461"/>
      <c r="B30" s="508"/>
      <c r="C30" s="464"/>
      <c r="D30" s="442"/>
      <c r="E30" s="448"/>
      <c r="F30" s="442"/>
      <c r="G30" s="63" t="s">
        <v>12</v>
      </c>
      <c r="H30" s="136"/>
      <c r="I30" s="177"/>
      <c r="J30" s="178"/>
      <c r="K30" s="178"/>
      <c r="L30" s="142"/>
      <c r="M30" s="178"/>
      <c r="N30" s="178"/>
      <c r="O30" s="178"/>
      <c r="P30" s="143"/>
      <c r="Q30" s="142"/>
      <c r="R30" s="143"/>
      <c r="S30" s="143"/>
      <c r="T30" s="143"/>
      <c r="U30" s="143"/>
      <c r="V30" s="142"/>
      <c r="W30" s="143"/>
      <c r="X30" s="143"/>
      <c r="Y30" s="143"/>
      <c r="Z30" s="143"/>
      <c r="AA30" s="142"/>
      <c r="AB30" s="143"/>
      <c r="AC30" s="143"/>
      <c r="AD30" s="143"/>
      <c r="AE30" s="143"/>
      <c r="AF30" s="143"/>
      <c r="AG30" s="143"/>
      <c r="AH30" s="152"/>
      <c r="AI30" s="272">
        <v>0</v>
      </c>
      <c r="AJ30" s="259"/>
      <c r="AK30" s="259"/>
      <c r="AL30" s="445"/>
      <c r="AM30" s="400"/>
      <c r="AN30" s="400"/>
      <c r="AO30" s="400"/>
      <c r="AP30" s="403"/>
    </row>
    <row r="31" spans="1:42" s="5" customFormat="1" ht="29.25" customHeight="1">
      <c r="A31" s="461"/>
      <c r="B31" s="508"/>
      <c r="C31" s="464"/>
      <c r="D31" s="442"/>
      <c r="E31" s="448"/>
      <c r="F31" s="442"/>
      <c r="G31" s="63" t="s">
        <v>13</v>
      </c>
      <c r="H31" s="147">
        <v>1</v>
      </c>
      <c r="I31" s="171">
        <v>0.1</v>
      </c>
      <c r="J31" s="253">
        <v>0.09</v>
      </c>
      <c r="K31" s="211"/>
      <c r="L31" s="171">
        <v>0.4</v>
      </c>
      <c r="M31" s="211"/>
      <c r="N31" s="211"/>
      <c r="O31" s="170"/>
      <c r="P31" s="148"/>
      <c r="Q31" s="171">
        <v>0.65</v>
      </c>
      <c r="R31" s="148"/>
      <c r="S31" s="148"/>
      <c r="T31" s="148"/>
      <c r="U31" s="148"/>
      <c r="V31" s="171">
        <v>0.9</v>
      </c>
      <c r="W31" s="148"/>
      <c r="X31" s="148"/>
      <c r="Y31" s="148"/>
      <c r="Z31" s="148"/>
      <c r="AA31" s="171">
        <v>1</v>
      </c>
      <c r="AB31" s="151"/>
      <c r="AC31" s="151"/>
      <c r="AD31" s="151"/>
      <c r="AE31" s="151"/>
      <c r="AF31" s="151"/>
      <c r="AG31" s="151"/>
      <c r="AH31" s="152"/>
      <c r="AI31" s="272">
        <f>+AI27</f>
        <v>8.5000000000000006E-2</v>
      </c>
      <c r="AJ31" s="259"/>
      <c r="AK31" s="259"/>
      <c r="AL31" s="445"/>
      <c r="AM31" s="400"/>
      <c r="AN31" s="400"/>
      <c r="AO31" s="400"/>
      <c r="AP31" s="403"/>
    </row>
    <row r="32" spans="1:42" s="5" customFormat="1" ht="29.25" customHeight="1" thickBot="1">
      <c r="A32" s="506"/>
      <c r="B32" s="509"/>
      <c r="C32" s="478"/>
      <c r="D32" s="456"/>
      <c r="E32" s="449"/>
      <c r="F32" s="443"/>
      <c r="G32" s="64" t="s">
        <v>14</v>
      </c>
      <c r="H32" s="143">
        <f>H28</f>
        <v>2925000000</v>
      </c>
      <c r="I32" s="143">
        <f>+I28</f>
        <v>320000000</v>
      </c>
      <c r="J32" s="176">
        <v>274476263</v>
      </c>
      <c r="K32" s="176">
        <f t="shared" ref="K32:N32" si="0">+K28+K30</f>
        <v>0</v>
      </c>
      <c r="L32" s="143">
        <v>1508026241</v>
      </c>
      <c r="M32" s="176">
        <f t="shared" si="0"/>
        <v>0</v>
      </c>
      <c r="N32" s="176">
        <f t="shared" si="0"/>
        <v>0</v>
      </c>
      <c r="O32" s="176"/>
      <c r="P32" s="143"/>
      <c r="Q32" s="143">
        <f>Q28</f>
        <v>321000000</v>
      </c>
      <c r="R32" s="143"/>
      <c r="S32" s="143"/>
      <c r="T32" s="143"/>
      <c r="U32" s="143"/>
      <c r="V32" s="143">
        <f>V28</f>
        <v>388000000</v>
      </c>
      <c r="W32" s="143"/>
      <c r="X32" s="143"/>
      <c r="Y32" s="143"/>
      <c r="Z32" s="143"/>
      <c r="AA32" s="143">
        <f>AA28</f>
        <v>596000000</v>
      </c>
      <c r="AB32" s="143"/>
      <c r="AC32" s="143"/>
      <c r="AD32" s="143"/>
      <c r="AE32" s="143"/>
      <c r="AF32" s="143"/>
      <c r="AG32" s="143"/>
      <c r="AH32" s="144"/>
      <c r="AI32" s="265">
        <f t="shared" ref="AI32" si="1">+AI28+AI30</f>
        <v>241648991</v>
      </c>
      <c r="AJ32" s="261"/>
      <c r="AK32" s="261"/>
      <c r="AL32" s="446"/>
      <c r="AM32" s="401"/>
      <c r="AN32" s="401"/>
      <c r="AO32" s="401"/>
      <c r="AP32" s="404"/>
    </row>
    <row r="33" spans="1:42" s="5" customFormat="1" ht="29.25" customHeight="1">
      <c r="A33" s="460" t="s">
        <v>262</v>
      </c>
      <c r="B33" s="463">
        <v>4</v>
      </c>
      <c r="C33" s="463" t="s">
        <v>299</v>
      </c>
      <c r="D33" s="466" t="s">
        <v>296</v>
      </c>
      <c r="E33" s="447">
        <f>+GESTIÓN!C15</f>
        <v>441</v>
      </c>
      <c r="F33" s="441">
        <v>193</v>
      </c>
      <c r="G33" s="108" t="s">
        <v>9</v>
      </c>
      <c r="H33" s="132">
        <v>4</v>
      </c>
      <c r="I33" s="216">
        <v>0.1</v>
      </c>
      <c r="J33" s="254">
        <v>0.1</v>
      </c>
      <c r="K33" s="148"/>
      <c r="L33" s="148">
        <v>1</v>
      </c>
      <c r="M33" s="148"/>
      <c r="N33" s="148"/>
      <c r="O33" s="148"/>
      <c r="P33" s="148"/>
      <c r="Q33" s="148">
        <v>2</v>
      </c>
      <c r="R33" s="148"/>
      <c r="S33" s="148"/>
      <c r="T33" s="148"/>
      <c r="U33" s="148"/>
      <c r="V33" s="148">
        <v>3</v>
      </c>
      <c r="W33" s="148"/>
      <c r="X33" s="148"/>
      <c r="Y33" s="148"/>
      <c r="Z33" s="148"/>
      <c r="AA33" s="148">
        <v>4</v>
      </c>
      <c r="AB33" s="148"/>
      <c r="AC33" s="148"/>
      <c r="AD33" s="148"/>
      <c r="AE33" s="148"/>
      <c r="AF33" s="148"/>
      <c r="AG33" s="148"/>
      <c r="AH33" s="149"/>
      <c r="AI33" s="273">
        <f>K33</f>
        <v>0</v>
      </c>
      <c r="AJ33" s="189">
        <v>0.25</v>
      </c>
      <c r="AK33" s="189">
        <v>6.2500000000000003E-3</v>
      </c>
      <c r="AL33" s="405" t="s">
        <v>318</v>
      </c>
      <c r="AM33" s="408" t="s">
        <v>319</v>
      </c>
      <c r="AN33" s="408" t="s">
        <v>320</v>
      </c>
      <c r="AO33" s="405" t="s">
        <v>321</v>
      </c>
      <c r="AP33" s="411" t="s">
        <v>322</v>
      </c>
    </row>
    <row r="34" spans="1:42" s="5" customFormat="1" ht="29.25" customHeight="1">
      <c r="A34" s="461"/>
      <c r="B34" s="464"/>
      <c r="C34" s="464"/>
      <c r="D34" s="467"/>
      <c r="E34" s="448"/>
      <c r="F34" s="442"/>
      <c r="G34" s="63" t="s">
        <v>10</v>
      </c>
      <c r="H34" s="136">
        <f>I33+L34+Q34+V34+AA34</f>
        <v>7133000000.1000004</v>
      </c>
      <c r="I34" s="176">
        <v>555000000</v>
      </c>
      <c r="J34" s="163">
        <v>555000000</v>
      </c>
      <c r="K34" s="163"/>
      <c r="L34" s="163">
        <v>950000000</v>
      </c>
      <c r="M34" s="163"/>
      <c r="N34" s="163"/>
      <c r="O34" s="163"/>
      <c r="P34" s="151"/>
      <c r="Q34" s="151">
        <v>2321000000</v>
      </c>
      <c r="R34" s="151"/>
      <c r="S34" s="151"/>
      <c r="T34" s="151"/>
      <c r="U34" s="151"/>
      <c r="V34" s="151">
        <v>2507000000</v>
      </c>
      <c r="W34" s="151"/>
      <c r="X34" s="151"/>
      <c r="Y34" s="151"/>
      <c r="Z34" s="151"/>
      <c r="AA34" s="151">
        <v>1355000000</v>
      </c>
      <c r="AB34" s="151"/>
      <c r="AC34" s="151"/>
      <c r="AD34" s="151"/>
      <c r="AE34" s="151"/>
      <c r="AF34" s="151"/>
      <c r="AG34" s="151"/>
      <c r="AH34" s="152"/>
      <c r="AI34" s="274">
        <v>424134803</v>
      </c>
      <c r="AJ34" s="259">
        <v>0.76420685225225227</v>
      </c>
      <c r="AK34" s="259">
        <v>5.5168418704474503E-2</v>
      </c>
      <c r="AL34" s="406"/>
      <c r="AM34" s="409"/>
      <c r="AN34" s="409"/>
      <c r="AO34" s="406"/>
      <c r="AP34" s="412"/>
    </row>
    <row r="35" spans="1:42" s="5" customFormat="1" ht="29.25" customHeight="1">
      <c r="A35" s="461"/>
      <c r="B35" s="464"/>
      <c r="C35" s="464"/>
      <c r="D35" s="467"/>
      <c r="E35" s="448"/>
      <c r="F35" s="442"/>
      <c r="G35" s="63" t="s">
        <v>11</v>
      </c>
      <c r="H35" s="162"/>
      <c r="I35" s="162"/>
      <c r="J35" s="163">
        <v>0</v>
      </c>
      <c r="K35" s="174"/>
      <c r="L35" s="162"/>
      <c r="M35" s="174"/>
      <c r="N35" s="174"/>
      <c r="O35" s="174"/>
      <c r="P35" s="174"/>
      <c r="Q35" s="162"/>
      <c r="R35" s="151"/>
      <c r="S35" s="151"/>
      <c r="T35" s="151"/>
      <c r="U35" s="151"/>
      <c r="V35" s="162"/>
      <c r="W35" s="151"/>
      <c r="X35" s="151"/>
      <c r="Y35" s="151"/>
      <c r="Z35" s="151"/>
      <c r="AA35" s="162"/>
      <c r="AB35" s="151"/>
      <c r="AC35" s="151"/>
      <c r="AD35" s="151"/>
      <c r="AE35" s="151"/>
      <c r="AF35" s="151"/>
      <c r="AG35" s="151"/>
      <c r="AH35" s="152"/>
      <c r="AI35" s="271">
        <v>0</v>
      </c>
      <c r="AJ35" s="259"/>
      <c r="AK35" s="259"/>
      <c r="AL35" s="406"/>
      <c r="AM35" s="409"/>
      <c r="AN35" s="409"/>
      <c r="AO35" s="406"/>
      <c r="AP35" s="412"/>
    </row>
    <row r="36" spans="1:42" s="5" customFormat="1" ht="29.25" customHeight="1" thickBot="1">
      <c r="A36" s="461"/>
      <c r="B36" s="464"/>
      <c r="C36" s="464"/>
      <c r="D36" s="467"/>
      <c r="E36" s="448"/>
      <c r="F36" s="442"/>
      <c r="G36" s="63" t="s">
        <v>12</v>
      </c>
      <c r="H36" s="162"/>
      <c r="I36" s="175"/>
      <c r="J36" s="163">
        <v>0</v>
      </c>
      <c r="K36" s="163"/>
      <c r="L36" s="162"/>
      <c r="M36" s="163"/>
      <c r="N36" s="163"/>
      <c r="O36" s="163"/>
      <c r="P36" s="151"/>
      <c r="Q36" s="162"/>
      <c r="R36" s="151"/>
      <c r="S36" s="151"/>
      <c r="T36" s="151"/>
      <c r="U36" s="151"/>
      <c r="V36" s="162"/>
      <c r="W36" s="151"/>
      <c r="X36" s="151"/>
      <c r="Y36" s="151"/>
      <c r="Z36" s="151"/>
      <c r="AA36" s="162"/>
      <c r="AB36" s="151"/>
      <c r="AC36" s="151"/>
      <c r="AD36" s="151"/>
      <c r="AE36" s="151"/>
      <c r="AF36" s="151"/>
      <c r="AG36" s="151"/>
      <c r="AH36" s="152"/>
      <c r="AI36" s="275">
        <v>0</v>
      </c>
      <c r="AJ36" s="259"/>
      <c r="AK36" s="259"/>
      <c r="AL36" s="406"/>
      <c r="AM36" s="409"/>
      <c r="AN36" s="409"/>
      <c r="AO36" s="406"/>
      <c r="AP36" s="412"/>
    </row>
    <row r="37" spans="1:42" s="5" customFormat="1" ht="29.25" customHeight="1">
      <c r="A37" s="461"/>
      <c r="B37" s="464"/>
      <c r="C37" s="464"/>
      <c r="D37" s="467"/>
      <c r="E37" s="448"/>
      <c r="F37" s="442"/>
      <c r="G37" s="63" t="s">
        <v>13</v>
      </c>
      <c r="H37" s="132">
        <f>H33+H35</f>
        <v>4</v>
      </c>
      <c r="I37" s="227">
        <f>+I33</f>
        <v>0.1</v>
      </c>
      <c r="J37" s="255">
        <v>0.1</v>
      </c>
      <c r="K37" s="145"/>
      <c r="L37" s="145">
        <v>1</v>
      </c>
      <c r="M37" s="145"/>
      <c r="N37" s="145"/>
      <c r="O37" s="145"/>
      <c r="P37" s="145"/>
      <c r="Q37" s="145">
        <f>Q33+Q35</f>
        <v>2</v>
      </c>
      <c r="R37" s="145"/>
      <c r="S37" s="145"/>
      <c r="T37" s="145"/>
      <c r="U37" s="145"/>
      <c r="V37" s="145">
        <f>V33+V35</f>
        <v>3</v>
      </c>
      <c r="W37" s="145"/>
      <c r="X37" s="145"/>
      <c r="Y37" s="145"/>
      <c r="Z37" s="145"/>
      <c r="AA37" s="145">
        <f>AA33+AA35</f>
        <v>4</v>
      </c>
      <c r="AB37" s="151"/>
      <c r="AC37" s="151"/>
      <c r="AD37" s="151"/>
      <c r="AE37" s="151"/>
      <c r="AF37" s="151"/>
      <c r="AG37" s="151"/>
      <c r="AH37" s="152"/>
      <c r="AI37" s="276">
        <f>AI33</f>
        <v>0</v>
      </c>
      <c r="AJ37" s="259"/>
      <c r="AK37" s="259"/>
      <c r="AL37" s="406"/>
      <c r="AM37" s="409"/>
      <c r="AN37" s="409"/>
      <c r="AO37" s="406"/>
      <c r="AP37" s="412"/>
    </row>
    <row r="38" spans="1:42" s="5" customFormat="1" ht="29.25" customHeight="1" thickBot="1">
      <c r="A38" s="506"/>
      <c r="B38" s="478"/>
      <c r="C38" s="478"/>
      <c r="D38" s="510"/>
      <c r="E38" s="449"/>
      <c r="F38" s="443"/>
      <c r="G38" s="64" t="s">
        <v>14</v>
      </c>
      <c r="H38" s="228">
        <f>H34+H36</f>
        <v>7133000000.1000004</v>
      </c>
      <c r="I38" s="229">
        <f>+I34</f>
        <v>555000000</v>
      </c>
      <c r="J38" s="230">
        <v>555000000</v>
      </c>
      <c r="K38" s="230"/>
      <c r="L38" s="228">
        <v>1298668387</v>
      </c>
      <c r="M38" s="230"/>
      <c r="N38" s="230"/>
      <c r="O38" s="230"/>
      <c r="P38" s="231"/>
      <c r="Q38" s="228">
        <f>Q34+Q36</f>
        <v>2321000000</v>
      </c>
      <c r="R38" s="231"/>
      <c r="S38" s="231"/>
      <c r="T38" s="231"/>
      <c r="U38" s="231"/>
      <c r="V38" s="228">
        <f>V34+V36</f>
        <v>2507000000</v>
      </c>
      <c r="W38" s="231"/>
      <c r="X38" s="231"/>
      <c r="Y38" s="231"/>
      <c r="Z38" s="231"/>
      <c r="AA38" s="228">
        <f>AA34+AA36</f>
        <v>1355000000</v>
      </c>
      <c r="AB38" s="143"/>
      <c r="AC38" s="143"/>
      <c r="AD38" s="143"/>
      <c r="AE38" s="143"/>
      <c r="AF38" s="143"/>
      <c r="AG38" s="143"/>
      <c r="AH38" s="144"/>
      <c r="AI38" s="277">
        <f>AI34+AI36</f>
        <v>424134803</v>
      </c>
      <c r="AJ38" s="261"/>
      <c r="AK38" s="261"/>
      <c r="AL38" s="407"/>
      <c r="AM38" s="410"/>
      <c r="AN38" s="410"/>
      <c r="AO38" s="407"/>
      <c r="AP38" s="413"/>
    </row>
    <row r="39" spans="1:42" s="5" customFormat="1" ht="31.5" customHeight="1">
      <c r="A39" s="460" t="s">
        <v>263</v>
      </c>
      <c r="B39" s="507">
        <v>6</v>
      </c>
      <c r="C39" s="463" t="s">
        <v>300</v>
      </c>
      <c r="D39" s="466" t="s">
        <v>296</v>
      </c>
      <c r="E39" s="447">
        <f>+GESTIÓN!C15</f>
        <v>441</v>
      </c>
      <c r="F39" s="441">
        <v>193</v>
      </c>
      <c r="G39" s="108" t="s">
        <v>9</v>
      </c>
      <c r="H39" s="147">
        <v>1</v>
      </c>
      <c r="I39" s="171">
        <v>0.1</v>
      </c>
      <c r="J39" s="253">
        <v>0.1</v>
      </c>
      <c r="K39" s="172"/>
      <c r="L39" s="171">
        <v>0.4</v>
      </c>
      <c r="M39" s="172"/>
      <c r="N39" s="172"/>
      <c r="O39" s="170"/>
      <c r="P39" s="148"/>
      <c r="Q39" s="171">
        <v>0.65</v>
      </c>
      <c r="R39" s="148"/>
      <c r="S39" s="148"/>
      <c r="T39" s="148"/>
      <c r="U39" s="148"/>
      <c r="V39" s="171">
        <v>0.9</v>
      </c>
      <c r="W39" s="148"/>
      <c r="X39" s="148"/>
      <c r="Y39" s="148"/>
      <c r="Z39" s="148"/>
      <c r="AA39" s="233">
        <v>1</v>
      </c>
      <c r="AB39" s="148"/>
      <c r="AC39" s="148"/>
      <c r="AD39" s="148"/>
      <c r="AE39" s="156"/>
      <c r="AF39" s="150"/>
      <c r="AG39" s="150"/>
      <c r="AH39" s="157"/>
      <c r="AI39" s="278">
        <v>0.1</v>
      </c>
      <c r="AJ39" s="190">
        <v>1</v>
      </c>
      <c r="AK39" s="190">
        <v>0.1</v>
      </c>
      <c r="AL39" s="405" t="s">
        <v>323</v>
      </c>
      <c r="AM39" s="408" t="s">
        <v>324</v>
      </c>
      <c r="AN39" s="408" t="s">
        <v>324</v>
      </c>
      <c r="AO39" s="405" t="s">
        <v>325</v>
      </c>
      <c r="AP39" s="411" t="s">
        <v>326</v>
      </c>
    </row>
    <row r="40" spans="1:42" s="5" customFormat="1" ht="31.5" customHeight="1">
      <c r="A40" s="461"/>
      <c r="B40" s="508"/>
      <c r="C40" s="464"/>
      <c r="D40" s="467"/>
      <c r="E40" s="448"/>
      <c r="F40" s="442"/>
      <c r="G40" s="63" t="s">
        <v>10</v>
      </c>
      <c r="H40" s="136">
        <f>I40+L40+Q40+V40+AA40</f>
        <v>7259000000</v>
      </c>
      <c r="I40" s="136">
        <v>2030000000</v>
      </c>
      <c r="J40" s="136">
        <v>2030000000</v>
      </c>
      <c r="K40" s="136"/>
      <c r="L40" s="136">
        <v>600000000</v>
      </c>
      <c r="M40" s="136"/>
      <c r="N40" s="136"/>
      <c r="O40" s="179"/>
      <c r="P40" s="136"/>
      <c r="Q40" s="136">
        <v>1738000000</v>
      </c>
      <c r="R40" s="136"/>
      <c r="S40" s="136"/>
      <c r="T40" s="179"/>
      <c r="U40" s="136"/>
      <c r="V40" s="136">
        <v>1876000000</v>
      </c>
      <c r="W40" s="136"/>
      <c r="X40" s="136"/>
      <c r="Y40" s="179"/>
      <c r="Z40" s="136"/>
      <c r="AA40" s="136">
        <v>1015000000</v>
      </c>
      <c r="AB40" s="136"/>
      <c r="AC40" s="136"/>
      <c r="AD40" s="136"/>
      <c r="AE40" s="136"/>
      <c r="AF40" s="136"/>
      <c r="AG40" s="136"/>
      <c r="AH40" s="158"/>
      <c r="AI40" s="264">
        <v>1977115999</v>
      </c>
      <c r="AJ40" s="262">
        <v>0.97394876798029562</v>
      </c>
      <c r="AK40" s="262">
        <v>0.27236754360104698</v>
      </c>
      <c r="AL40" s="406"/>
      <c r="AM40" s="409"/>
      <c r="AN40" s="409"/>
      <c r="AO40" s="406"/>
      <c r="AP40" s="412"/>
    </row>
    <row r="41" spans="1:42" s="5" customFormat="1" ht="31.5" customHeight="1">
      <c r="A41" s="461"/>
      <c r="B41" s="508"/>
      <c r="C41" s="464"/>
      <c r="D41" s="467"/>
      <c r="E41" s="448"/>
      <c r="F41" s="442"/>
      <c r="G41" s="63" t="s">
        <v>11</v>
      </c>
      <c r="H41" s="162"/>
      <c r="I41" s="162"/>
      <c r="J41" s="140"/>
      <c r="K41" s="174"/>
      <c r="L41" s="162"/>
      <c r="M41" s="174"/>
      <c r="N41" s="174"/>
      <c r="O41" s="174"/>
      <c r="P41" s="174"/>
      <c r="Q41" s="162"/>
      <c r="R41" s="139"/>
      <c r="S41" s="139"/>
      <c r="T41" s="139"/>
      <c r="U41" s="139"/>
      <c r="V41" s="162"/>
      <c r="W41" s="139"/>
      <c r="X41" s="139"/>
      <c r="Y41" s="139"/>
      <c r="Z41" s="139"/>
      <c r="AA41" s="162"/>
      <c r="AB41" s="139"/>
      <c r="AC41" s="139"/>
      <c r="AD41" s="139"/>
      <c r="AE41" s="139"/>
      <c r="AF41" s="134"/>
      <c r="AG41" s="134"/>
      <c r="AH41" s="138"/>
      <c r="AI41" s="271">
        <v>0</v>
      </c>
      <c r="AJ41" s="259"/>
      <c r="AK41" s="259"/>
      <c r="AL41" s="406"/>
      <c r="AM41" s="409"/>
      <c r="AN41" s="409"/>
      <c r="AO41" s="406"/>
      <c r="AP41" s="412"/>
    </row>
    <row r="42" spans="1:42" s="5" customFormat="1" ht="31.5" customHeight="1">
      <c r="A42" s="461"/>
      <c r="B42" s="508"/>
      <c r="C42" s="464"/>
      <c r="D42" s="467"/>
      <c r="E42" s="448"/>
      <c r="F42" s="442"/>
      <c r="G42" s="63" t="s">
        <v>12</v>
      </c>
      <c r="H42" s="162"/>
      <c r="I42" s="162"/>
      <c r="J42" s="140"/>
      <c r="K42" s="140"/>
      <c r="L42" s="162"/>
      <c r="M42" s="139"/>
      <c r="N42" s="139"/>
      <c r="O42" s="139"/>
      <c r="P42" s="139"/>
      <c r="Q42" s="162"/>
      <c r="R42" s="139"/>
      <c r="S42" s="139"/>
      <c r="T42" s="139"/>
      <c r="U42" s="139"/>
      <c r="V42" s="162"/>
      <c r="W42" s="139"/>
      <c r="X42" s="139"/>
      <c r="Y42" s="139"/>
      <c r="Z42" s="139"/>
      <c r="AA42" s="162"/>
      <c r="AB42" s="139"/>
      <c r="AC42" s="139"/>
      <c r="AD42" s="139"/>
      <c r="AE42" s="139"/>
      <c r="AF42" s="136"/>
      <c r="AG42" s="136"/>
      <c r="AH42" s="138"/>
      <c r="AI42" s="139">
        <v>0</v>
      </c>
      <c r="AJ42" s="259"/>
      <c r="AK42" s="259"/>
      <c r="AL42" s="406"/>
      <c r="AM42" s="409"/>
      <c r="AN42" s="409"/>
      <c r="AO42" s="406"/>
      <c r="AP42" s="412"/>
    </row>
    <row r="43" spans="1:42" s="5" customFormat="1" ht="31.5" customHeight="1">
      <c r="A43" s="461"/>
      <c r="B43" s="508"/>
      <c r="C43" s="464"/>
      <c r="D43" s="467"/>
      <c r="E43" s="448"/>
      <c r="F43" s="442"/>
      <c r="G43" s="63" t="s">
        <v>13</v>
      </c>
      <c r="H43" s="232">
        <f>H39+H41</f>
        <v>1</v>
      </c>
      <c r="I43" s="165">
        <v>0.1</v>
      </c>
      <c r="J43" s="232">
        <v>0.1</v>
      </c>
      <c r="K43" s="162"/>
      <c r="L43" s="165">
        <v>0.4</v>
      </c>
      <c r="M43" s="162"/>
      <c r="N43" s="162"/>
      <c r="O43" s="161"/>
      <c r="P43" s="151"/>
      <c r="Q43" s="165">
        <v>0.65</v>
      </c>
      <c r="R43" s="151"/>
      <c r="S43" s="151"/>
      <c r="T43" s="151"/>
      <c r="U43" s="151"/>
      <c r="V43" s="165">
        <v>0.9</v>
      </c>
      <c r="W43" s="151"/>
      <c r="X43" s="151"/>
      <c r="Y43" s="151"/>
      <c r="Z43" s="151"/>
      <c r="AA43" s="234">
        <v>1</v>
      </c>
      <c r="AB43" s="151"/>
      <c r="AC43" s="151"/>
      <c r="AD43" s="151"/>
      <c r="AE43" s="151"/>
      <c r="AF43" s="134"/>
      <c r="AG43" s="134"/>
      <c r="AH43" s="138"/>
      <c r="AI43" s="279">
        <f>AI39</f>
        <v>0.1</v>
      </c>
      <c r="AJ43" s="259"/>
      <c r="AK43" s="259"/>
      <c r="AL43" s="406"/>
      <c r="AM43" s="409"/>
      <c r="AN43" s="409"/>
      <c r="AO43" s="406"/>
      <c r="AP43" s="412"/>
    </row>
    <row r="44" spans="1:42" s="5" customFormat="1" ht="31.5" customHeight="1" thickBot="1">
      <c r="A44" s="506"/>
      <c r="B44" s="509"/>
      <c r="C44" s="478"/>
      <c r="D44" s="510"/>
      <c r="E44" s="449"/>
      <c r="F44" s="443"/>
      <c r="G44" s="64" t="s">
        <v>14</v>
      </c>
      <c r="H44" s="228">
        <f>H40+H42</f>
        <v>7259000000</v>
      </c>
      <c r="I44" s="229">
        <f>+I40</f>
        <v>2030000000</v>
      </c>
      <c r="J44" s="230">
        <v>2030000000</v>
      </c>
      <c r="K44" s="230"/>
      <c r="L44" s="228">
        <v>2529387523</v>
      </c>
      <c r="M44" s="230"/>
      <c r="N44" s="230"/>
      <c r="O44" s="230"/>
      <c r="P44" s="231"/>
      <c r="Q44" s="228">
        <f>Q40+Q42</f>
        <v>1738000000</v>
      </c>
      <c r="R44" s="231"/>
      <c r="S44" s="231"/>
      <c r="T44" s="231"/>
      <c r="U44" s="231"/>
      <c r="V44" s="228">
        <f>V40+V42</f>
        <v>1876000000</v>
      </c>
      <c r="W44" s="231"/>
      <c r="X44" s="231"/>
      <c r="Y44" s="231"/>
      <c r="Z44" s="231"/>
      <c r="AA44" s="228">
        <f>AA40+AA42</f>
        <v>1015000000</v>
      </c>
      <c r="AB44" s="143"/>
      <c r="AC44" s="143"/>
      <c r="AD44" s="143"/>
      <c r="AE44" s="143"/>
      <c r="AF44" s="143"/>
      <c r="AG44" s="143"/>
      <c r="AH44" s="144"/>
      <c r="AI44" s="280">
        <f>+AI40+AI42</f>
        <v>1977115999</v>
      </c>
      <c r="AJ44" s="261"/>
      <c r="AK44" s="261"/>
      <c r="AL44" s="407"/>
      <c r="AM44" s="410"/>
      <c r="AN44" s="410"/>
      <c r="AO44" s="407"/>
      <c r="AP44" s="413"/>
    </row>
    <row r="45" spans="1:42" s="5" customFormat="1" ht="31.5" customHeight="1">
      <c r="A45" s="460" t="s">
        <v>264</v>
      </c>
      <c r="B45" s="507">
        <v>8</v>
      </c>
      <c r="C45" s="463" t="s">
        <v>301</v>
      </c>
      <c r="D45" s="441" t="s">
        <v>260</v>
      </c>
      <c r="E45" s="447">
        <f>+GESTIÓN!C15</f>
        <v>441</v>
      </c>
      <c r="F45" s="441">
        <v>193</v>
      </c>
      <c r="G45" s="62" t="s">
        <v>9</v>
      </c>
      <c r="H45" s="187">
        <v>1</v>
      </c>
      <c r="I45" s="213">
        <v>0.1</v>
      </c>
      <c r="J45" s="213">
        <v>0.1</v>
      </c>
      <c r="K45" s="221"/>
      <c r="L45" s="222">
        <v>0.4</v>
      </c>
      <c r="M45" s="222"/>
      <c r="N45" s="222"/>
      <c r="O45" s="222"/>
      <c r="P45" s="222"/>
      <c r="Q45" s="222">
        <v>0.7</v>
      </c>
      <c r="R45" s="222"/>
      <c r="S45" s="222"/>
      <c r="T45" s="222"/>
      <c r="U45" s="222"/>
      <c r="V45" s="222">
        <v>0.98</v>
      </c>
      <c r="W45" s="222"/>
      <c r="X45" s="222"/>
      <c r="Y45" s="222"/>
      <c r="Z45" s="222"/>
      <c r="AA45" s="222">
        <v>1</v>
      </c>
      <c r="AB45" s="188"/>
      <c r="AC45" s="188"/>
      <c r="AD45" s="188"/>
      <c r="AE45" s="188"/>
      <c r="AF45" s="189"/>
      <c r="AG45" s="189"/>
      <c r="AH45" s="190"/>
      <c r="AI45" s="281">
        <v>0.1</v>
      </c>
      <c r="AJ45" s="190">
        <v>1</v>
      </c>
      <c r="AK45" s="190">
        <v>0.1</v>
      </c>
      <c r="AL45" s="450" t="s">
        <v>327</v>
      </c>
      <c r="AM45" s="511" t="s">
        <v>284</v>
      </c>
      <c r="AN45" s="511" t="s">
        <v>284</v>
      </c>
      <c r="AO45" s="498" t="s">
        <v>328</v>
      </c>
      <c r="AP45" s="488" t="s">
        <v>329</v>
      </c>
    </row>
    <row r="46" spans="1:42" s="5" customFormat="1" ht="31.5" customHeight="1">
      <c r="A46" s="461"/>
      <c r="B46" s="508"/>
      <c r="C46" s="464"/>
      <c r="D46" s="442"/>
      <c r="E46" s="448"/>
      <c r="F46" s="442"/>
      <c r="G46" s="63" t="s">
        <v>10</v>
      </c>
      <c r="H46" s="136">
        <f>I46+L46+Q46+V46+AA46</f>
        <v>6387264538</v>
      </c>
      <c r="I46" s="210">
        <v>674264538</v>
      </c>
      <c r="J46" s="136">
        <v>566605117</v>
      </c>
      <c r="K46" s="136"/>
      <c r="L46" s="136">
        <v>1250000000</v>
      </c>
      <c r="M46" s="136"/>
      <c r="N46" s="136"/>
      <c r="O46" s="136"/>
      <c r="P46" s="136"/>
      <c r="Q46" s="136">
        <v>1676000000</v>
      </c>
      <c r="R46" s="136"/>
      <c r="S46" s="136"/>
      <c r="T46" s="136"/>
      <c r="U46" s="136"/>
      <c r="V46" s="136">
        <v>1810000000</v>
      </c>
      <c r="W46" s="136"/>
      <c r="X46" s="136"/>
      <c r="Y46" s="136"/>
      <c r="Z46" s="136"/>
      <c r="AA46" s="136">
        <v>977000000</v>
      </c>
      <c r="AB46" s="136"/>
      <c r="AC46" s="136"/>
      <c r="AD46" s="136"/>
      <c r="AE46" s="136"/>
      <c r="AF46" s="136"/>
      <c r="AG46" s="136"/>
      <c r="AH46" s="158"/>
      <c r="AI46" s="264">
        <v>412975502</v>
      </c>
      <c r="AJ46" s="262">
        <v>0.7288594642183579</v>
      </c>
      <c r="AK46" s="262">
        <v>6.5764565495050373E-2</v>
      </c>
      <c r="AL46" s="445"/>
      <c r="AM46" s="476"/>
      <c r="AN46" s="476"/>
      <c r="AO46" s="458"/>
      <c r="AP46" s="403"/>
    </row>
    <row r="47" spans="1:42" s="5" customFormat="1" ht="31.5" customHeight="1">
      <c r="A47" s="461"/>
      <c r="B47" s="508"/>
      <c r="C47" s="464"/>
      <c r="D47" s="442"/>
      <c r="E47" s="448"/>
      <c r="F47" s="442"/>
      <c r="G47" s="63" t="s">
        <v>11</v>
      </c>
      <c r="H47" s="212"/>
      <c r="I47" s="139"/>
      <c r="J47" s="140"/>
      <c r="K47" s="140"/>
      <c r="L47" s="139"/>
      <c r="M47" s="140"/>
      <c r="N47" s="140"/>
      <c r="O47" s="140"/>
      <c r="P47" s="140"/>
      <c r="Q47" s="139"/>
      <c r="R47" s="140"/>
      <c r="S47" s="140"/>
      <c r="T47" s="140"/>
      <c r="U47" s="140"/>
      <c r="V47" s="139"/>
      <c r="W47" s="140"/>
      <c r="X47" s="140"/>
      <c r="Y47" s="140"/>
      <c r="Z47" s="140"/>
      <c r="AA47" s="139"/>
      <c r="AB47" s="140"/>
      <c r="AC47" s="140"/>
      <c r="AD47" s="140"/>
      <c r="AE47" s="140"/>
      <c r="AF47" s="134"/>
      <c r="AG47" s="134"/>
      <c r="AH47" s="138"/>
      <c r="AI47" s="139">
        <v>0</v>
      </c>
      <c r="AJ47" s="259"/>
      <c r="AK47" s="259"/>
      <c r="AL47" s="445"/>
      <c r="AM47" s="476"/>
      <c r="AN47" s="476"/>
      <c r="AO47" s="458"/>
      <c r="AP47" s="403"/>
    </row>
    <row r="48" spans="1:42" s="5" customFormat="1" ht="31.5" customHeight="1">
      <c r="A48" s="461"/>
      <c r="B48" s="508"/>
      <c r="C48" s="464"/>
      <c r="D48" s="442"/>
      <c r="E48" s="448"/>
      <c r="F48" s="442"/>
      <c r="G48" s="63" t="s">
        <v>12</v>
      </c>
      <c r="H48" s="212"/>
      <c r="I48" s="186"/>
      <c r="J48" s="140"/>
      <c r="K48" s="174"/>
      <c r="L48" s="139"/>
      <c r="M48" s="174"/>
      <c r="N48" s="174"/>
      <c r="O48" s="174"/>
      <c r="P48" s="174"/>
      <c r="Q48" s="139"/>
      <c r="R48" s="140"/>
      <c r="S48" s="140"/>
      <c r="T48" s="140"/>
      <c r="U48" s="140"/>
      <c r="V48" s="139"/>
      <c r="W48" s="140"/>
      <c r="X48" s="140"/>
      <c r="Y48" s="140"/>
      <c r="Z48" s="140"/>
      <c r="AA48" s="139"/>
      <c r="AB48" s="140"/>
      <c r="AC48" s="140"/>
      <c r="AD48" s="140"/>
      <c r="AE48" s="140"/>
      <c r="AF48" s="136"/>
      <c r="AG48" s="136"/>
      <c r="AH48" s="138"/>
      <c r="AI48" s="271">
        <v>0</v>
      </c>
      <c r="AJ48" s="259"/>
      <c r="AK48" s="259"/>
      <c r="AL48" s="445"/>
      <c r="AM48" s="476"/>
      <c r="AN48" s="476"/>
      <c r="AO48" s="458"/>
      <c r="AP48" s="403"/>
    </row>
    <row r="49" spans="1:42" s="5" customFormat="1" ht="31.5" customHeight="1">
      <c r="A49" s="461"/>
      <c r="B49" s="508"/>
      <c r="C49" s="464"/>
      <c r="D49" s="442"/>
      <c r="E49" s="448"/>
      <c r="F49" s="442"/>
      <c r="G49" s="63" t="s">
        <v>13</v>
      </c>
      <c r="H49" s="187">
        <f>H45+H47</f>
        <v>1</v>
      </c>
      <c r="I49" s="213">
        <f>+I45</f>
        <v>0.1</v>
      </c>
      <c r="J49" s="213">
        <v>0.1</v>
      </c>
      <c r="K49" s="213"/>
      <c r="L49" s="213">
        <v>0.4</v>
      </c>
      <c r="M49" s="213"/>
      <c r="N49" s="213"/>
      <c r="O49" s="213"/>
      <c r="P49" s="213"/>
      <c r="Q49" s="213">
        <f t="shared" ref="Q49:AA49" si="2">+Q45</f>
        <v>0.7</v>
      </c>
      <c r="R49" s="213">
        <f t="shared" si="2"/>
        <v>0</v>
      </c>
      <c r="S49" s="213">
        <f t="shared" si="2"/>
        <v>0</v>
      </c>
      <c r="T49" s="213">
        <f t="shared" si="2"/>
        <v>0</v>
      </c>
      <c r="U49" s="213">
        <f t="shared" si="2"/>
        <v>0</v>
      </c>
      <c r="V49" s="213">
        <f t="shared" si="2"/>
        <v>0.98</v>
      </c>
      <c r="W49" s="213">
        <f t="shared" si="2"/>
        <v>0</v>
      </c>
      <c r="X49" s="213">
        <f t="shared" si="2"/>
        <v>0</v>
      </c>
      <c r="Y49" s="213">
        <f t="shared" si="2"/>
        <v>0</v>
      </c>
      <c r="Z49" s="213">
        <f t="shared" si="2"/>
        <v>0</v>
      </c>
      <c r="AA49" s="213">
        <f t="shared" si="2"/>
        <v>1</v>
      </c>
      <c r="AB49" s="141"/>
      <c r="AC49" s="141"/>
      <c r="AD49" s="141"/>
      <c r="AE49" s="141"/>
      <c r="AF49" s="134"/>
      <c r="AG49" s="134"/>
      <c r="AH49" s="138"/>
      <c r="AI49" s="282">
        <f>AI45</f>
        <v>0.1</v>
      </c>
      <c r="AJ49" s="259"/>
      <c r="AK49" s="259"/>
      <c r="AL49" s="445"/>
      <c r="AM49" s="476"/>
      <c r="AN49" s="476"/>
      <c r="AO49" s="458"/>
      <c r="AP49" s="403"/>
    </row>
    <row r="50" spans="1:42" s="5" customFormat="1" ht="31.5" customHeight="1" thickBot="1">
      <c r="A50" s="506"/>
      <c r="B50" s="509"/>
      <c r="C50" s="478"/>
      <c r="D50" s="456"/>
      <c r="E50" s="449"/>
      <c r="F50" s="443"/>
      <c r="G50" s="64" t="s">
        <v>14</v>
      </c>
      <c r="H50" s="223">
        <f>H46+H48</f>
        <v>6387264538</v>
      </c>
      <c r="I50" s="136">
        <f>+I46</f>
        <v>674264538</v>
      </c>
      <c r="J50" s="151">
        <v>566605117</v>
      </c>
      <c r="K50" s="151"/>
      <c r="L50" s="136">
        <v>1575677578</v>
      </c>
      <c r="M50" s="151"/>
      <c r="N50" s="151"/>
      <c r="O50" s="151"/>
      <c r="P50" s="151"/>
      <c r="Q50" s="136">
        <f>+Q46</f>
        <v>1676000000</v>
      </c>
      <c r="R50" s="151"/>
      <c r="S50" s="151"/>
      <c r="T50" s="151"/>
      <c r="U50" s="151"/>
      <c r="V50" s="136">
        <f>+V46</f>
        <v>1810000000</v>
      </c>
      <c r="W50" s="151"/>
      <c r="X50" s="151"/>
      <c r="Y50" s="151"/>
      <c r="Z50" s="151"/>
      <c r="AA50" s="136">
        <f>+AA46</f>
        <v>977000000</v>
      </c>
      <c r="AB50" s="143"/>
      <c r="AC50" s="143"/>
      <c r="AD50" s="143"/>
      <c r="AE50" s="143"/>
      <c r="AF50" s="143"/>
      <c r="AG50" s="143"/>
      <c r="AH50" s="144"/>
      <c r="AI50" s="265">
        <f>AI46+AI48</f>
        <v>412975502</v>
      </c>
      <c r="AJ50" s="261"/>
      <c r="AK50" s="261"/>
      <c r="AL50" s="451"/>
      <c r="AM50" s="477"/>
      <c r="AN50" s="477"/>
      <c r="AO50" s="459"/>
      <c r="AP50" s="404"/>
    </row>
    <row r="51" spans="1:42" s="5" customFormat="1" ht="31.5" customHeight="1">
      <c r="A51" s="460" t="s">
        <v>143</v>
      </c>
      <c r="B51" s="463">
        <v>10</v>
      </c>
      <c r="C51" s="463" t="s">
        <v>302</v>
      </c>
      <c r="D51" s="466" t="s">
        <v>296</v>
      </c>
      <c r="E51" s="447">
        <f>+GESTIÓN!C15</f>
        <v>441</v>
      </c>
      <c r="F51" s="441">
        <v>193</v>
      </c>
      <c r="G51" s="62" t="s">
        <v>9</v>
      </c>
      <c r="H51" s="187">
        <v>1</v>
      </c>
      <c r="I51" s="213">
        <v>0.05</v>
      </c>
      <c r="J51" s="256">
        <v>0.03</v>
      </c>
      <c r="K51" s="183"/>
      <c r="L51" s="213">
        <v>0.2</v>
      </c>
      <c r="M51" s="183"/>
      <c r="N51" s="183"/>
      <c r="O51" s="187"/>
      <c r="P51" s="183"/>
      <c r="Q51" s="187">
        <v>0.4</v>
      </c>
      <c r="R51" s="187"/>
      <c r="S51" s="187"/>
      <c r="T51" s="187"/>
      <c r="U51" s="187"/>
      <c r="V51" s="187">
        <v>0.7</v>
      </c>
      <c r="W51" s="183"/>
      <c r="X51" s="183"/>
      <c r="Y51" s="183"/>
      <c r="Z51" s="183"/>
      <c r="AA51" s="183">
        <v>1</v>
      </c>
      <c r="AB51" s="156"/>
      <c r="AC51" s="156"/>
      <c r="AD51" s="156"/>
      <c r="AE51" s="156"/>
      <c r="AF51" s="150"/>
      <c r="AG51" s="150"/>
      <c r="AH51" s="157"/>
      <c r="AI51" s="283">
        <f>K51</f>
        <v>0</v>
      </c>
      <c r="AJ51" s="190">
        <v>0.93333333333333335</v>
      </c>
      <c r="AK51" s="190">
        <v>2.8000000000000001E-2</v>
      </c>
      <c r="AL51" s="444" t="s">
        <v>330</v>
      </c>
      <c r="AM51" s="475" t="s">
        <v>331</v>
      </c>
      <c r="AN51" s="475" t="s">
        <v>332</v>
      </c>
      <c r="AO51" s="457" t="s">
        <v>333</v>
      </c>
      <c r="AP51" s="402" t="s">
        <v>334</v>
      </c>
    </row>
    <row r="52" spans="1:42" s="5" customFormat="1" ht="31.5" customHeight="1">
      <c r="A52" s="461"/>
      <c r="B52" s="464"/>
      <c r="C52" s="464"/>
      <c r="D52" s="467"/>
      <c r="E52" s="448"/>
      <c r="F52" s="442"/>
      <c r="G52" s="63" t="s">
        <v>10</v>
      </c>
      <c r="H52" s="136">
        <f>I52+L52+Q52+V52+AA52</f>
        <v>4831000000</v>
      </c>
      <c r="I52" s="136">
        <v>253000000</v>
      </c>
      <c r="J52" s="136">
        <v>173195636</v>
      </c>
      <c r="K52" s="136"/>
      <c r="L52" s="183">
        <v>750000000</v>
      </c>
      <c r="M52" s="136"/>
      <c r="N52" s="136"/>
      <c r="O52" s="136"/>
      <c r="P52" s="136"/>
      <c r="Q52" s="136">
        <v>2037000000</v>
      </c>
      <c r="R52" s="136"/>
      <c r="S52" s="136"/>
      <c r="T52" s="136"/>
      <c r="U52" s="136"/>
      <c r="V52" s="136">
        <v>975000000</v>
      </c>
      <c r="W52" s="136"/>
      <c r="X52" s="136"/>
      <c r="Y52" s="136"/>
      <c r="Z52" s="136"/>
      <c r="AA52" s="136">
        <v>816000000</v>
      </c>
      <c r="AB52" s="136"/>
      <c r="AC52" s="136"/>
      <c r="AD52" s="136"/>
      <c r="AE52" s="136"/>
      <c r="AF52" s="136"/>
      <c r="AG52" s="136"/>
      <c r="AH52" s="158"/>
      <c r="AI52" s="264">
        <v>144155621</v>
      </c>
      <c r="AJ52" s="262">
        <v>0.83232825219683937</v>
      </c>
      <c r="AK52" s="262">
        <v>3.0340914591629752E-2</v>
      </c>
      <c r="AL52" s="445"/>
      <c r="AM52" s="476"/>
      <c r="AN52" s="476"/>
      <c r="AO52" s="458"/>
      <c r="AP52" s="403"/>
    </row>
    <row r="53" spans="1:42" s="5" customFormat="1" ht="31.5" customHeight="1">
      <c r="A53" s="461"/>
      <c r="B53" s="464"/>
      <c r="C53" s="464"/>
      <c r="D53" s="467"/>
      <c r="E53" s="448"/>
      <c r="F53" s="442"/>
      <c r="G53" s="63" t="s">
        <v>11</v>
      </c>
      <c r="H53" s="212"/>
      <c r="I53" s="212"/>
      <c r="J53" s="140"/>
      <c r="K53" s="140"/>
      <c r="L53" s="212"/>
      <c r="M53" s="140"/>
      <c r="N53" s="140"/>
      <c r="O53" s="140"/>
      <c r="P53" s="140"/>
      <c r="Q53" s="212"/>
      <c r="R53" s="140"/>
      <c r="S53" s="140"/>
      <c r="T53" s="140"/>
      <c r="U53" s="140"/>
      <c r="V53" s="212"/>
      <c r="W53" s="140"/>
      <c r="X53" s="140"/>
      <c r="Y53" s="140"/>
      <c r="Z53" s="140"/>
      <c r="AA53" s="212"/>
      <c r="AB53" s="140"/>
      <c r="AC53" s="140"/>
      <c r="AD53" s="140"/>
      <c r="AE53" s="140"/>
      <c r="AF53" s="134"/>
      <c r="AG53" s="134"/>
      <c r="AH53" s="138"/>
      <c r="AI53" s="139">
        <v>0</v>
      </c>
      <c r="AJ53" s="259"/>
      <c r="AK53" s="259"/>
      <c r="AL53" s="445"/>
      <c r="AM53" s="476"/>
      <c r="AN53" s="476"/>
      <c r="AO53" s="458"/>
      <c r="AP53" s="403"/>
    </row>
    <row r="54" spans="1:42" s="5" customFormat="1" ht="31.5" customHeight="1">
      <c r="A54" s="461"/>
      <c r="B54" s="464"/>
      <c r="C54" s="464"/>
      <c r="D54" s="467"/>
      <c r="E54" s="448"/>
      <c r="F54" s="442"/>
      <c r="G54" s="63" t="s">
        <v>12</v>
      </c>
      <c r="H54" s="212"/>
      <c r="I54" s="191"/>
      <c r="J54" s="140"/>
      <c r="K54" s="174"/>
      <c r="L54" s="212"/>
      <c r="M54" s="174"/>
      <c r="N54" s="174"/>
      <c r="O54" s="174"/>
      <c r="P54" s="174"/>
      <c r="Q54" s="212"/>
      <c r="R54" s="140"/>
      <c r="S54" s="140"/>
      <c r="T54" s="140"/>
      <c r="U54" s="140"/>
      <c r="V54" s="212"/>
      <c r="W54" s="140"/>
      <c r="X54" s="140"/>
      <c r="Y54" s="140"/>
      <c r="Z54" s="140"/>
      <c r="AA54" s="212"/>
      <c r="AB54" s="140"/>
      <c r="AC54" s="140"/>
      <c r="AD54" s="140"/>
      <c r="AE54" s="140"/>
      <c r="AF54" s="136"/>
      <c r="AG54" s="136"/>
      <c r="AH54" s="138"/>
      <c r="AI54" s="271">
        <v>0</v>
      </c>
      <c r="AJ54" s="259"/>
      <c r="AK54" s="259"/>
      <c r="AL54" s="445"/>
      <c r="AM54" s="476"/>
      <c r="AN54" s="476"/>
      <c r="AO54" s="458"/>
      <c r="AP54" s="403"/>
    </row>
    <row r="55" spans="1:42" s="5" customFormat="1" ht="31.5" customHeight="1">
      <c r="A55" s="461"/>
      <c r="B55" s="464"/>
      <c r="C55" s="464"/>
      <c r="D55" s="467"/>
      <c r="E55" s="448"/>
      <c r="F55" s="442"/>
      <c r="G55" s="63" t="s">
        <v>13</v>
      </c>
      <c r="H55" s="191">
        <f>H51+H53</f>
        <v>1</v>
      </c>
      <c r="I55" s="213">
        <f>+I51</f>
        <v>0.05</v>
      </c>
      <c r="J55" s="257">
        <v>0.03</v>
      </c>
      <c r="K55" s="141"/>
      <c r="L55" s="191">
        <v>0.2</v>
      </c>
      <c r="M55" s="141"/>
      <c r="N55" s="141"/>
      <c r="O55" s="141"/>
      <c r="P55" s="141"/>
      <c r="Q55" s="191">
        <f>Q51+Q53</f>
        <v>0.4</v>
      </c>
      <c r="R55" s="141"/>
      <c r="S55" s="141"/>
      <c r="T55" s="141"/>
      <c r="U55" s="141"/>
      <c r="V55" s="191">
        <f>V51+V53</f>
        <v>0.7</v>
      </c>
      <c r="W55" s="141"/>
      <c r="X55" s="141"/>
      <c r="Y55" s="141"/>
      <c r="Z55" s="141"/>
      <c r="AA55" s="191">
        <f>AA51+AA53</f>
        <v>1</v>
      </c>
      <c r="AB55" s="141"/>
      <c r="AC55" s="141"/>
      <c r="AD55" s="141"/>
      <c r="AE55" s="141"/>
      <c r="AF55" s="134"/>
      <c r="AG55" s="134"/>
      <c r="AH55" s="138"/>
      <c r="AI55" s="284">
        <f>AI51</f>
        <v>0</v>
      </c>
      <c r="AJ55" s="259"/>
      <c r="AK55" s="259"/>
      <c r="AL55" s="445"/>
      <c r="AM55" s="476"/>
      <c r="AN55" s="476"/>
      <c r="AO55" s="458"/>
      <c r="AP55" s="403"/>
    </row>
    <row r="56" spans="1:42" s="5" customFormat="1" ht="31.5" customHeight="1" thickBot="1">
      <c r="A56" s="462"/>
      <c r="B56" s="465"/>
      <c r="C56" s="465"/>
      <c r="D56" s="468"/>
      <c r="E56" s="449"/>
      <c r="F56" s="443"/>
      <c r="G56" s="65" t="s">
        <v>14</v>
      </c>
      <c r="H56" s="223">
        <f>H52+H54</f>
        <v>4831000000</v>
      </c>
      <c r="I56" s="223">
        <f>I52+I53</f>
        <v>253000000</v>
      </c>
      <c r="J56" s="151">
        <v>173195636</v>
      </c>
      <c r="K56" s="151"/>
      <c r="L56" s="223">
        <v>799215150</v>
      </c>
      <c r="M56" s="151"/>
      <c r="N56" s="151"/>
      <c r="O56" s="151"/>
      <c r="P56" s="151"/>
      <c r="Q56" s="223">
        <f>Q52+Q54</f>
        <v>2037000000</v>
      </c>
      <c r="R56" s="151"/>
      <c r="S56" s="151"/>
      <c r="T56" s="151"/>
      <c r="U56" s="151"/>
      <c r="V56" s="223">
        <f>V52+V54</f>
        <v>975000000</v>
      </c>
      <c r="W56" s="151"/>
      <c r="X56" s="151"/>
      <c r="Y56" s="151"/>
      <c r="Z56" s="151"/>
      <c r="AA56" s="223">
        <f>AA52+AA54</f>
        <v>816000000</v>
      </c>
      <c r="AB56" s="159"/>
      <c r="AC56" s="159"/>
      <c r="AD56" s="159"/>
      <c r="AE56" s="159"/>
      <c r="AF56" s="159"/>
      <c r="AG56" s="159"/>
      <c r="AH56" s="160"/>
      <c r="AI56" s="265">
        <f>AI52+AI54</f>
        <v>144155621</v>
      </c>
      <c r="AJ56" s="261"/>
      <c r="AK56" s="261"/>
      <c r="AL56" s="451"/>
      <c r="AM56" s="477"/>
      <c r="AN56" s="477"/>
      <c r="AO56" s="459"/>
      <c r="AP56" s="404"/>
    </row>
    <row r="57" spans="1:42" s="5" customFormat="1" ht="31.5" customHeight="1">
      <c r="A57" s="217"/>
      <c r="B57" s="463">
        <v>11</v>
      </c>
      <c r="C57" s="463" t="s">
        <v>303</v>
      </c>
      <c r="D57" s="479" t="s">
        <v>296</v>
      </c>
      <c r="E57" s="447">
        <v>441</v>
      </c>
      <c r="F57" s="441">
        <v>193</v>
      </c>
      <c r="G57" s="62" t="s">
        <v>9</v>
      </c>
      <c r="H57" s="184">
        <v>4</v>
      </c>
      <c r="I57" s="213">
        <v>0.1</v>
      </c>
      <c r="J57" s="258">
        <v>0.1</v>
      </c>
      <c r="K57" s="225"/>
      <c r="L57" s="224">
        <v>1</v>
      </c>
      <c r="M57" s="225"/>
      <c r="N57" s="225"/>
      <c r="O57" s="225"/>
      <c r="P57" s="220"/>
      <c r="Q57" s="224">
        <v>2</v>
      </c>
      <c r="R57" s="220"/>
      <c r="S57" s="220"/>
      <c r="T57" s="220"/>
      <c r="U57" s="220"/>
      <c r="V57" s="224">
        <v>3</v>
      </c>
      <c r="W57" s="220"/>
      <c r="X57" s="220"/>
      <c r="Y57" s="220"/>
      <c r="Z57" s="220"/>
      <c r="AA57" s="224">
        <v>4</v>
      </c>
      <c r="AB57" s="218"/>
      <c r="AC57" s="218"/>
      <c r="AD57" s="218"/>
      <c r="AE57" s="218"/>
      <c r="AF57" s="218"/>
      <c r="AG57" s="218"/>
      <c r="AH57" s="219"/>
      <c r="AI57" s="273">
        <f>K57</f>
        <v>0</v>
      </c>
      <c r="AJ57" s="259">
        <v>0.19999999999999998</v>
      </c>
      <c r="AK57" s="259">
        <v>5.0000000000000001E-3</v>
      </c>
      <c r="AL57" s="399" t="s">
        <v>335</v>
      </c>
      <c r="AM57" s="482" t="s">
        <v>336</v>
      </c>
      <c r="AN57" s="482" t="s">
        <v>337</v>
      </c>
      <c r="AO57" s="482" t="s">
        <v>338</v>
      </c>
      <c r="AP57" s="485" t="s">
        <v>339</v>
      </c>
    </row>
    <row r="58" spans="1:42" s="5" customFormat="1" ht="31.5" customHeight="1">
      <c r="A58" s="217"/>
      <c r="B58" s="464"/>
      <c r="C58" s="464"/>
      <c r="D58" s="480"/>
      <c r="E58" s="448"/>
      <c r="F58" s="442"/>
      <c r="G58" s="63" t="s">
        <v>10</v>
      </c>
      <c r="H58" s="136">
        <f>I58+L58+Q58+V58+AA58</f>
        <v>6208923675</v>
      </c>
      <c r="I58" s="210">
        <v>390923675</v>
      </c>
      <c r="J58" s="136">
        <v>390923675</v>
      </c>
      <c r="K58" s="136"/>
      <c r="L58" s="136">
        <v>1700000000</v>
      </c>
      <c r="M58" s="136"/>
      <c r="N58" s="136"/>
      <c r="O58" s="136"/>
      <c r="P58" s="136"/>
      <c r="Q58" s="136">
        <v>1546000000</v>
      </c>
      <c r="R58" s="136"/>
      <c r="S58" s="136"/>
      <c r="T58" s="136"/>
      <c r="U58" s="136"/>
      <c r="V58" s="136">
        <v>1669000000</v>
      </c>
      <c r="W58" s="136"/>
      <c r="X58" s="136"/>
      <c r="Y58" s="136"/>
      <c r="Z58" s="136"/>
      <c r="AA58" s="136">
        <v>903000000</v>
      </c>
      <c r="AB58" s="218"/>
      <c r="AC58" s="218"/>
      <c r="AD58" s="218"/>
      <c r="AE58" s="218"/>
      <c r="AF58" s="218"/>
      <c r="AG58" s="218"/>
      <c r="AH58" s="219"/>
      <c r="AI58" s="264">
        <v>317287429</v>
      </c>
      <c r="AJ58" s="259">
        <v>0.81163523544589622</v>
      </c>
      <c r="AK58" s="259">
        <v>5.1101840771138163E-2</v>
      </c>
      <c r="AL58" s="400"/>
      <c r="AM58" s="483"/>
      <c r="AN58" s="483"/>
      <c r="AO58" s="483"/>
      <c r="AP58" s="486"/>
    </row>
    <row r="59" spans="1:42" s="5" customFormat="1" ht="31.5" customHeight="1">
      <c r="A59" s="217"/>
      <c r="B59" s="464"/>
      <c r="C59" s="464"/>
      <c r="D59" s="480"/>
      <c r="E59" s="448"/>
      <c r="F59" s="442"/>
      <c r="G59" s="63" t="s">
        <v>11</v>
      </c>
      <c r="H59" s="235"/>
      <c r="I59" s="235"/>
      <c r="J59" s="140"/>
      <c r="K59" s="140"/>
      <c r="L59" s="214"/>
      <c r="M59" s="140"/>
      <c r="N59" s="140"/>
      <c r="O59" s="140"/>
      <c r="P59" s="140"/>
      <c r="Q59" s="214"/>
      <c r="R59" s="140"/>
      <c r="S59" s="140"/>
      <c r="T59" s="140"/>
      <c r="U59" s="140"/>
      <c r="V59" s="214"/>
      <c r="W59" s="140"/>
      <c r="X59" s="140"/>
      <c r="Y59" s="140"/>
      <c r="Z59" s="140"/>
      <c r="AA59" s="214"/>
      <c r="AB59" s="218"/>
      <c r="AC59" s="218"/>
      <c r="AD59" s="218"/>
      <c r="AE59" s="218"/>
      <c r="AF59" s="218"/>
      <c r="AG59" s="218"/>
      <c r="AH59" s="219"/>
      <c r="AI59" s="139">
        <v>0</v>
      </c>
      <c r="AJ59" s="259"/>
      <c r="AK59" s="259"/>
      <c r="AL59" s="400"/>
      <c r="AM59" s="483"/>
      <c r="AN59" s="483"/>
      <c r="AO59" s="483"/>
      <c r="AP59" s="486"/>
    </row>
    <row r="60" spans="1:42" s="5" customFormat="1" ht="31.5" customHeight="1">
      <c r="A60" s="217"/>
      <c r="B60" s="464"/>
      <c r="C60" s="464"/>
      <c r="D60" s="480"/>
      <c r="E60" s="448"/>
      <c r="F60" s="442"/>
      <c r="G60" s="63" t="s">
        <v>12</v>
      </c>
      <c r="H60" s="235"/>
      <c r="I60" s="184"/>
      <c r="J60" s="140"/>
      <c r="K60" s="174"/>
      <c r="L60" s="214"/>
      <c r="M60" s="174"/>
      <c r="N60" s="174"/>
      <c r="O60" s="174"/>
      <c r="P60" s="174"/>
      <c r="Q60" s="214"/>
      <c r="R60" s="140"/>
      <c r="S60" s="140"/>
      <c r="T60" s="140"/>
      <c r="U60" s="140"/>
      <c r="V60" s="214"/>
      <c r="W60" s="140"/>
      <c r="X60" s="140"/>
      <c r="Y60" s="140"/>
      <c r="Z60" s="140"/>
      <c r="AA60" s="214"/>
      <c r="AB60" s="218"/>
      <c r="AC60" s="218"/>
      <c r="AD60" s="218"/>
      <c r="AE60" s="218"/>
      <c r="AF60" s="218"/>
      <c r="AG60" s="218"/>
      <c r="AH60" s="219"/>
      <c r="AI60" s="271">
        <v>0</v>
      </c>
      <c r="AJ60" s="259"/>
      <c r="AK60" s="259"/>
      <c r="AL60" s="400"/>
      <c r="AM60" s="483"/>
      <c r="AN60" s="483"/>
      <c r="AO60" s="483"/>
      <c r="AP60" s="486"/>
    </row>
    <row r="61" spans="1:42" s="5" customFormat="1" ht="31.5" customHeight="1">
      <c r="A61" s="217"/>
      <c r="B61" s="464"/>
      <c r="C61" s="464"/>
      <c r="D61" s="480"/>
      <c r="E61" s="448"/>
      <c r="F61" s="442"/>
      <c r="G61" s="63" t="s">
        <v>13</v>
      </c>
      <c r="H61" s="184">
        <f>H57+H59</f>
        <v>4</v>
      </c>
      <c r="I61" s="298">
        <f>+I57</f>
        <v>0.1</v>
      </c>
      <c r="J61" s="258">
        <v>0.1</v>
      </c>
      <c r="K61" s="185"/>
      <c r="L61" s="184">
        <v>1</v>
      </c>
      <c r="M61" s="185"/>
      <c r="N61" s="185"/>
      <c r="O61" s="185"/>
      <c r="P61" s="136"/>
      <c r="Q61" s="184">
        <f>Q57+Q59</f>
        <v>2</v>
      </c>
      <c r="R61" s="136"/>
      <c r="S61" s="136"/>
      <c r="T61" s="136"/>
      <c r="U61" s="136"/>
      <c r="V61" s="184">
        <f>V57+V59</f>
        <v>3</v>
      </c>
      <c r="W61" s="136"/>
      <c r="X61" s="136"/>
      <c r="Y61" s="136"/>
      <c r="Z61" s="136"/>
      <c r="AA61" s="184">
        <f>AA57+AA59</f>
        <v>4</v>
      </c>
      <c r="AB61" s="218"/>
      <c r="AC61" s="218"/>
      <c r="AD61" s="218"/>
      <c r="AE61" s="218"/>
      <c r="AF61" s="218"/>
      <c r="AG61" s="218"/>
      <c r="AH61" s="219"/>
      <c r="AI61" s="285">
        <f>AI57</f>
        <v>0</v>
      </c>
      <c r="AJ61" s="259"/>
      <c r="AK61" s="259"/>
      <c r="AL61" s="400"/>
      <c r="AM61" s="483"/>
      <c r="AN61" s="483"/>
      <c r="AO61" s="483"/>
      <c r="AP61" s="486"/>
    </row>
    <row r="62" spans="1:42" s="5" customFormat="1" ht="31.5" customHeight="1" thickBot="1">
      <c r="A62" s="217"/>
      <c r="B62" s="478"/>
      <c r="C62" s="478"/>
      <c r="D62" s="481"/>
      <c r="E62" s="449"/>
      <c r="F62" s="443"/>
      <c r="G62" s="64" t="s">
        <v>14</v>
      </c>
      <c r="H62" s="299">
        <f>H58+H60</f>
        <v>6208923675</v>
      </c>
      <c r="I62" s="300">
        <f>+I58</f>
        <v>390923675</v>
      </c>
      <c r="J62" s="300">
        <v>390923675</v>
      </c>
      <c r="K62" s="226"/>
      <c r="L62" s="226">
        <v>2017287429</v>
      </c>
      <c r="M62" s="226"/>
      <c r="N62" s="226"/>
      <c r="O62" s="226"/>
      <c r="P62" s="226"/>
      <c r="Q62" s="226">
        <f>Q59+Q58</f>
        <v>1546000000</v>
      </c>
      <c r="R62" s="226"/>
      <c r="S62" s="226"/>
      <c r="T62" s="226"/>
      <c r="U62" s="226"/>
      <c r="V62" s="226">
        <f>V59+V58</f>
        <v>1669000000</v>
      </c>
      <c r="W62" s="226"/>
      <c r="X62" s="226"/>
      <c r="Y62" s="226"/>
      <c r="Z62" s="226"/>
      <c r="AA62" s="226">
        <f>AA59+AA58</f>
        <v>903000000</v>
      </c>
      <c r="AB62" s="218"/>
      <c r="AC62" s="218"/>
      <c r="AD62" s="218"/>
      <c r="AE62" s="218"/>
      <c r="AF62" s="218"/>
      <c r="AG62" s="218"/>
      <c r="AH62" s="219"/>
      <c r="AI62" s="286">
        <f>AI58+AI60</f>
        <v>317287429</v>
      </c>
      <c r="AJ62" s="259"/>
      <c r="AK62" s="259"/>
      <c r="AL62" s="401"/>
      <c r="AM62" s="484"/>
      <c r="AN62" s="484"/>
      <c r="AO62" s="484"/>
      <c r="AP62" s="487"/>
    </row>
    <row r="63" spans="1:42" ht="31.5" customHeight="1">
      <c r="A63" s="469" t="s">
        <v>15</v>
      </c>
      <c r="B63" s="470"/>
      <c r="C63" s="470"/>
      <c r="D63" s="470"/>
      <c r="E63" s="470"/>
      <c r="F63" s="471"/>
      <c r="G63" s="66" t="s">
        <v>10</v>
      </c>
      <c r="H63" s="287">
        <f t="shared" ref="H63:J64" si="3">+H10+H16+H28+H34+H40+H46+H52+H58</f>
        <v>46171811213.099998</v>
      </c>
      <c r="I63" s="287">
        <f t="shared" si="3"/>
        <v>5046188213</v>
      </c>
      <c r="J63" s="287">
        <f t="shared" si="3"/>
        <v>5046188213</v>
      </c>
      <c r="K63" s="287"/>
      <c r="L63" s="287">
        <f>+L10+L16+L28+L34+L40+L46+L52+L58</f>
        <v>11937623000</v>
      </c>
      <c r="M63" s="287"/>
      <c r="N63" s="287"/>
      <c r="O63" s="287"/>
      <c r="P63" s="287"/>
      <c r="Q63" s="287">
        <f>+Q10+Q16+Q28+Q34+Q40+Q46+Q52+Q58</f>
        <v>11627000000</v>
      </c>
      <c r="R63" s="287"/>
      <c r="S63" s="287"/>
      <c r="T63" s="287"/>
      <c r="U63" s="287"/>
      <c r="V63" s="287">
        <f>+V10+V16+V28+V34+V40+V46+V52+V58</f>
        <v>11296000000</v>
      </c>
      <c r="W63" s="287"/>
      <c r="X63" s="287"/>
      <c r="Y63" s="287"/>
      <c r="Z63" s="287"/>
      <c r="AA63" s="287">
        <f>+AA10+AA16+AA28+AA34+AA40+AA46+AA52+AA58</f>
        <v>6820000000</v>
      </c>
      <c r="AB63" s="287"/>
      <c r="AC63" s="287"/>
      <c r="AD63" s="287"/>
      <c r="AE63" s="287"/>
      <c r="AF63" s="288"/>
      <c r="AG63" s="288"/>
      <c r="AH63" s="289"/>
      <c r="AI63" s="288">
        <f>+AI10+AI16+AI28+AI34+AI40+AI46+AI52+AI58</f>
        <v>4209803341</v>
      </c>
      <c r="AJ63" s="67"/>
      <c r="AK63" s="68"/>
      <c r="AL63" s="69"/>
      <c r="AM63" s="69"/>
      <c r="AN63" s="69"/>
      <c r="AO63" s="69"/>
      <c r="AP63" s="72"/>
    </row>
    <row r="64" spans="1:42" ht="28.5" customHeight="1">
      <c r="A64" s="469"/>
      <c r="B64" s="470"/>
      <c r="C64" s="470"/>
      <c r="D64" s="470"/>
      <c r="E64" s="470"/>
      <c r="F64" s="471"/>
      <c r="G64" s="63" t="s">
        <v>12</v>
      </c>
      <c r="H64" s="287">
        <f t="shared" si="3"/>
        <v>0</v>
      </c>
      <c r="I64" s="287">
        <f t="shared" si="3"/>
        <v>0</v>
      </c>
      <c r="J64" s="290">
        <f t="shared" si="3"/>
        <v>0</v>
      </c>
      <c r="K64" s="290"/>
      <c r="L64" s="287">
        <f>+L11+L17+L29+L35+L41+L47+L53+L59</f>
        <v>0</v>
      </c>
      <c r="M64" s="290"/>
      <c r="N64" s="290"/>
      <c r="O64" s="290"/>
      <c r="P64" s="290"/>
      <c r="Q64" s="287">
        <f>+Q11+Q17+Q29+Q35+Q41+Q47+Q53+Q59</f>
        <v>0</v>
      </c>
      <c r="R64" s="290"/>
      <c r="S64" s="290"/>
      <c r="T64" s="290"/>
      <c r="U64" s="290"/>
      <c r="V64" s="287">
        <f>+V11+V17+V29+V35+V41+V47+V53+V59</f>
        <v>0</v>
      </c>
      <c r="W64" s="290"/>
      <c r="X64" s="290"/>
      <c r="Y64" s="290"/>
      <c r="Z64" s="290"/>
      <c r="AA64" s="287">
        <f>+AA11+AA17+AA29+AA35+AA41+AA47+AA53+AA59</f>
        <v>0</v>
      </c>
      <c r="AB64" s="290"/>
      <c r="AC64" s="290"/>
      <c r="AD64" s="290"/>
      <c r="AE64" s="290"/>
      <c r="AF64" s="291"/>
      <c r="AG64" s="291"/>
      <c r="AH64" s="292"/>
      <c r="AI64" s="293">
        <f>+AI11+AI17+AI29+AI35+AI41+AI47+AI53+AI59</f>
        <v>0</v>
      </c>
      <c r="AJ64" s="68"/>
      <c r="AK64" s="68"/>
      <c r="AL64" s="69"/>
      <c r="AM64" s="69"/>
      <c r="AN64" s="69"/>
      <c r="AO64" s="69"/>
      <c r="AP64" s="72"/>
    </row>
    <row r="65" spans="1:46" ht="35.25" customHeight="1" thickBot="1">
      <c r="A65" s="472"/>
      <c r="B65" s="473"/>
      <c r="C65" s="473"/>
      <c r="D65" s="473"/>
      <c r="E65" s="473"/>
      <c r="F65" s="474"/>
      <c r="G65" s="65" t="s">
        <v>15</v>
      </c>
      <c r="H65" s="287">
        <f>+H14+H20+H32+H38+H44+H50+H56+H62</f>
        <v>46171811213.099998</v>
      </c>
      <c r="I65" s="287">
        <f>+I14+I20+I32+I38+I44+I50+I56+I62</f>
        <v>5046188213</v>
      </c>
      <c r="J65" s="294">
        <f>+J14+J20+J32+J38+J44+J50+J56+J62</f>
        <v>5046188213</v>
      </c>
      <c r="K65" s="294"/>
      <c r="L65" s="287">
        <f>+L14+L20+L32+L38+L44+L50+L56+L62</f>
        <v>15679341881</v>
      </c>
      <c r="M65" s="294"/>
      <c r="N65" s="294"/>
      <c r="O65" s="294"/>
      <c r="P65" s="294"/>
      <c r="Q65" s="287">
        <f>+Q14+Q20+Q32+Q38+Q44+Q50+Q56+Q62</f>
        <v>11627000000</v>
      </c>
      <c r="R65" s="294"/>
      <c r="S65" s="294"/>
      <c r="T65" s="294"/>
      <c r="U65" s="294"/>
      <c r="V65" s="287">
        <f>+V14+V20+V32+V38+V44+V50+V56+V62</f>
        <v>11296000000</v>
      </c>
      <c r="W65" s="294"/>
      <c r="X65" s="294"/>
      <c r="Y65" s="294"/>
      <c r="Z65" s="294"/>
      <c r="AA65" s="287">
        <f>+AA14+AA20+AA32+AA38+AA44+AA50+AA56+AA62</f>
        <v>6820000000</v>
      </c>
      <c r="AB65" s="294"/>
      <c r="AC65" s="294"/>
      <c r="AD65" s="294"/>
      <c r="AE65" s="294"/>
      <c r="AF65" s="295"/>
      <c r="AG65" s="295"/>
      <c r="AH65" s="296"/>
      <c r="AI65" s="297">
        <f>+AI14+AI20+AI32+AI38+AI44+AI50+AI56+AI62</f>
        <v>4209803341</v>
      </c>
      <c r="AJ65" s="73"/>
      <c r="AK65" s="73"/>
      <c r="AL65" s="74"/>
      <c r="AM65" s="74"/>
      <c r="AN65" s="74"/>
      <c r="AO65" s="74"/>
      <c r="AP65" s="75"/>
      <c r="AQ65" s="6"/>
      <c r="AR65" s="6"/>
      <c r="AS65" s="6"/>
      <c r="AT65" s="6"/>
    </row>
    <row r="66" spans="1:46" ht="71.25" customHeight="1">
      <c r="A66" s="398" t="s">
        <v>135</v>
      </c>
      <c r="B66" s="398"/>
      <c r="C66" s="398"/>
      <c r="D66" s="398"/>
      <c r="E66" s="398"/>
      <c r="F66" s="398"/>
      <c r="G66" s="398"/>
      <c r="H66" s="398"/>
      <c r="I66" s="398"/>
      <c r="J66" s="398"/>
      <c r="K66" s="398"/>
      <c r="L66" s="398"/>
      <c r="M66" s="398"/>
      <c r="N66" s="398"/>
      <c r="O66" s="398"/>
      <c r="P66" s="398"/>
      <c r="Q66" s="398"/>
      <c r="R66" s="398"/>
      <c r="S66" s="398"/>
      <c r="T66" s="398"/>
      <c r="U66" s="398"/>
      <c r="V66" s="398"/>
      <c r="W66" s="398"/>
      <c r="X66" s="398"/>
      <c r="Y66" s="398"/>
      <c r="Z66" s="398"/>
      <c r="AA66" s="398"/>
      <c r="AB66" s="398"/>
      <c r="AC66" s="398"/>
      <c r="AD66" s="398"/>
      <c r="AE66" s="398"/>
      <c r="AF66" s="398"/>
      <c r="AG66" s="398"/>
      <c r="AH66" s="398"/>
      <c r="AI66" s="398"/>
      <c r="AJ66" s="398"/>
      <c r="AK66" s="398"/>
      <c r="AL66" s="398"/>
      <c r="AM66" s="398"/>
      <c r="AN66" s="398"/>
      <c r="AO66" s="398"/>
      <c r="AP66" s="398"/>
    </row>
  </sheetData>
  <dataConsolidate/>
  <mergeCells count="128">
    <mergeCell ref="A27:A32"/>
    <mergeCell ref="B27:B32"/>
    <mergeCell ref="C27:C32"/>
    <mergeCell ref="D27:D32"/>
    <mergeCell ref="E27:E32"/>
    <mergeCell ref="AL27:AL32"/>
    <mergeCell ref="AP45:AP50"/>
    <mergeCell ref="F45:F50"/>
    <mergeCell ref="AL45:AL50"/>
    <mergeCell ref="AM45:AM50"/>
    <mergeCell ref="AN45:AN50"/>
    <mergeCell ref="AO45:AO50"/>
    <mergeCell ref="A45:A50"/>
    <mergeCell ref="B45:B50"/>
    <mergeCell ref="C45:C50"/>
    <mergeCell ref="D45:D50"/>
    <mergeCell ref="E45:E50"/>
    <mergeCell ref="A39:A44"/>
    <mergeCell ref="B39:B44"/>
    <mergeCell ref="C39:C44"/>
    <mergeCell ref="D39:D44"/>
    <mergeCell ref="E39:E44"/>
    <mergeCell ref="F39:F44"/>
    <mergeCell ref="A33:A38"/>
    <mergeCell ref="B33:B38"/>
    <mergeCell ref="C33:C38"/>
    <mergeCell ref="D33:D38"/>
    <mergeCell ref="E33:E38"/>
    <mergeCell ref="F33:F38"/>
    <mergeCell ref="A9:A14"/>
    <mergeCell ref="A21:A26"/>
    <mergeCell ref="A15:A20"/>
    <mergeCell ref="B15:B20"/>
    <mergeCell ref="C15:C20"/>
    <mergeCell ref="F9:F14"/>
    <mergeCell ref="AN21:AN26"/>
    <mergeCell ref="D21:D26"/>
    <mergeCell ref="AP9:AP14"/>
    <mergeCell ref="AM9:AM14"/>
    <mergeCell ref="AO21:AO26"/>
    <mergeCell ref="AP21:AP26"/>
    <mergeCell ref="AN9:AN14"/>
    <mergeCell ref="E15:E20"/>
    <mergeCell ref="F15:F20"/>
    <mergeCell ref="AM15:AM20"/>
    <mergeCell ref="AL15:AL20"/>
    <mergeCell ref="AN15:AN20"/>
    <mergeCell ref="B9:B14"/>
    <mergeCell ref="C9:C14"/>
    <mergeCell ref="AO9:AO14"/>
    <mergeCell ref="E9:E14"/>
    <mergeCell ref="B21:B26"/>
    <mergeCell ref="D57:D62"/>
    <mergeCell ref="E57:E62"/>
    <mergeCell ref="F57:F62"/>
    <mergeCell ref="AL57:AL62"/>
    <mergeCell ref="AM57:AM62"/>
    <mergeCell ref="AN57:AN62"/>
    <mergeCell ref="AO57:AO62"/>
    <mergeCell ref="AP57:AP62"/>
    <mergeCell ref="AP15:AP20"/>
    <mergeCell ref="AL39:AL44"/>
    <mergeCell ref="AM39:AM44"/>
    <mergeCell ref="AN39:AN44"/>
    <mergeCell ref="AO39:AO44"/>
    <mergeCell ref="AP39:AP44"/>
    <mergeCell ref="F27:F32"/>
    <mergeCell ref="AL9:AL14"/>
    <mergeCell ref="AL6:AL8"/>
    <mergeCell ref="E21:E26"/>
    <mergeCell ref="AL21:AL26"/>
    <mergeCell ref="G6:G8"/>
    <mergeCell ref="H6:H8"/>
    <mergeCell ref="AK6:AK8"/>
    <mergeCell ref="B6:D7"/>
    <mergeCell ref="I6:AE6"/>
    <mergeCell ref="V7:Z7"/>
    <mergeCell ref="AA7:AE7"/>
    <mergeCell ref="F21:F26"/>
    <mergeCell ref="D15:D20"/>
    <mergeCell ref="AM21:AM26"/>
    <mergeCell ref="AO15:AO20"/>
    <mergeCell ref="A1:E4"/>
    <mergeCell ref="AF7:AI7"/>
    <mergeCell ref="I7:K7"/>
    <mergeCell ref="L7:P7"/>
    <mergeCell ref="Q7:U7"/>
    <mergeCell ref="F3:N3"/>
    <mergeCell ref="F4:N4"/>
    <mergeCell ref="O3:AP3"/>
    <mergeCell ref="O4:AP4"/>
    <mergeCell ref="F1:AP1"/>
    <mergeCell ref="F2:AP2"/>
    <mergeCell ref="F6:F8"/>
    <mergeCell ref="AF6:AI6"/>
    <mergeCell ref="AJ6:AJ8"/>
    <mergeCell ref="AM6:AM8"/>
    <mergeCell ref="E6:E8"/>
    <mergeCell ref="A6:A8"/>
    <mergeCell ref="AN6:AN8"/>
    <mergeCell ref="AO6:AO8"/>
    <mergeCell ref="AP6:AP8"/>
    <mergeCell ref="C21:C26"/>
    <mergeCell ref="D9:D14"/>
    <mergeCell ref="A66:AP66"/>
    <mergeCell ref="AM27:AM32"/>
    <mergeCell ref="AN27:AN32"/>
    <mergeCell ref="AO27:AO32"/>
    <mergeCell ref="AP27:AP32"/>
    <mergeCell ref="AL33:AL38"/>
    <mergeCell ref="AM33:AM38"/>
    <mergeCell ref="AN33:AN38"/>
    <mergeCell ref="AO33:AO38"/>
    <mergeCell ref="AP33:AP38"/>
    <mergeCell ref="AO51:AO56"/>
    <mergeCell ref="AP51:AP56"/>
    <mergeCell ref="A51:A56"/>
    <mergeCell ref="B51:B56"/>
    <mergeCell ref="C51:C56"/>
    <mergeCell ref="D51:D56"/>
    <mergeCell ref="E51:E56"/>
    <mergeCell ref="A63:F65"/>
    <mergeCell ref="F51:F56"/>
    <mergeCell ref="AM51:AM56"/>
    <mergeCell ref="AN51:AN56"/>
    <mergeCell ref="AL51:AL56"/>
    <mergeCell ref="B57:B62"/>
    <mergeCell ref="C57:C62"/>
  </mergeCells>
  <dataValidations count="2">
    <dataValidation type="list" allowBlank="1" showInputMessage="1" showErrorMessage="1" sqref="D21:D26">
      <formula1>#REF!</formula1>
    </dataValidation>
    <dataValidation showDropDown="1" showInputMessage="1" showErrorMessage="1" sqref="D33:D44"/>
  </dataValidations>
  <printOptions horizontalCentered="1" verticalCentered="1"/>
  <pageMargins left="0" right="0" top="0.74803149606299213" bottom="0" header="0.31496062992125984" footer="0"/>
  <pageSetup scale="22" fitToHeight="0" orientation="landscape" r:id="rId1"/>
  <headerFooter>
    <oddFooter>&amp;C&amp;G</oddFooter>
  </headerFooter>
  <drawing r:id="rId2"/>
  <legacyDrawingHF r:id="rId3"/>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H121"/>
  <sheetViews>
    <sheetView view="pageBreakPreview" zoomScale="95" zoomScaleNormal="50" zoomScaleSheetLayoutView="95" zoomScalePageLayoutView="50" workbookViewId="0">
      <selection activeCell="V10" sqref="V10:V11"/>
    </sheetView>
  </sheetViews>
  <sheetFormatPr baseColWidth="10" defaultColWidth="10.85546875" defaultRowHeight="12.75"/>
  <cols>
    <col min="1" max="1" width="17.42578125" style="305" customWidth="1"/>
    <col min="2" max="2" width="15.28515625" style="305" customWidth="1"/>
    <col min="3" max="3" width="41.85546875" style="308" customWidth="1"/>
    <col min="4" max="4" width="8" style="305" customWidth="1"/>
    <col min="5" max="5" width="7.85546875" style="305" customWidth="1"/>
    <col min="6" max="6" width="12.28515625" style="305" customWidth="1"/>
    <col min="7" max="7" width="7" style="305" hidden="1" customWidth="1"/>
    <col min="8" max="8" width="6.7109375" style="305" hidden="1" customWidth="1"/>
    <col min="9" max="12" width="7" style="305" hidden="1" customWidth="1"/>
    <col min="13" max="13" width="7" style="305" customWidth="1"/>
    <col min="14" max="14" width="7" style="307" customWidth="1"/>
    <col min="15" max="18" width="9.42578125" style="307" customWidth="1"/>
    <col min="19" max="19" width="11.7109375" style="307" customWidth="1"/>
    <col min="20" max="20" width="8.7109375" style="307" customWidth="1"/>
    <col min="21" max="21" width="9.5703125" style="307" customWidth="1"/>
    <col min="22" max="22" width="92.7109375" style="306" customWidth="1"/>
    <col min="23" max="23" width="15.7109375" style="306" customWidth="1"/>
    <col min="24" max="60" width="10.85546875" style="306"/>
    <col min="61" max="16384" width="10.85546875" style="305"/>
  </cols>
  <sheetData>
    <row r="1" spans="1:23" s="312" customFormat="1" ht="33" customHeight="1">
      <c r="A1" s="615"/>
      <c r="B1" s="616"/>
      <c r="C1" s="621" t="s">
        <v>0</v>
      </c>
      <c r="D1" s="621"/>
      <c r="E1" s="621"/>
      <c r="F1" s="621"/>
      <c r="G1" s="621"/>
      <c r="H1" s="621"/>
      <c r="I1" s="621"/>
      <c r="J1" s="621"/>
      <c r="K1" s="621"/>
      <c r="L1" s="621"/>
      <c r="M1" s="621"/>
      <c r="N1" s="621"/>
      <c r="O1" s="621"/>
      <c r="P1" s="621"/>
      <c r="Q1" s="621"/>
      <c r="R1" s="621"/>
      <c r="S1" s="621"/>
      <c r="T1" s="621"/>
      <c r="U1" s="621"/>
      <c r="V1" s="622"/>
    </row>
    <row r="2" spans="1:23" s="312" customFormat="1" ht="30" customHeight="1">
      <c r="A2" s="617"/>
      <c r="B2" s="618"/>
      <c r="C2" s="623" t="s">
        <v>131</v>
      </c>
      <c r="D2" s="623"/>
      <c r="E2" s="623"/>
      <c r="F2" s="623"/>
      <c r="G2" s="623"/>
      <c r="H2" s="623"/>
      <c r="I2" s="623"/>
      <c r="J2" s="623"/>
      <c r="K2" s="623"/>
      <c r="L2" s="623"/>
      <c r="M2" s="623"/>
      <c r="N2" s="623"/>
      <c r="O2" s="623"/>
      <c r="P2" s="623"/>
      <c r="Q2" s="623"/>
      <c r="R2" s="623"/>
      <c r="S2" s="623"/>
      <c r="T2" s="623"/>
      <c r="U2" s="623"/>
      <c r="V2" s="624"/>
    </row>
    <row r="3" spans="1:23" s="312" customFormat="1" ht="27.75" customHeight="1">
      <c r="A3" s="617"/>
      <c r="B3" s="618"/>
      <c r="C3" s="25" t="s">
        <v>1</v>
      </c>
      <c r="D3" s="625" t="str">
        <f>[2]INVERSIÓN!O3</f>
        <v>DIRECCIÓN DE CONTROL AMBIENTAL</v>
      </c>
      <c r="E3" s="625"/>
      <c r="F3" s="625"/>
      <c r="G3" s="625"/>
      <c r="H3" s="625"/>
      <c r="I3" s="625"/>
      <c r="J3" s="625"/>
      <c r="K3" s="625"/>
      <c r="L3" s="625"/>
      <c r="M3" s="625"/>
      <c r="N3" s="625"/>
      <c r="O3" s="625"/>
      <c r="P3" s="625"/>
      <c r="Q3" s="625"/>
      <c r="R3" s="625"/>
      <c r="S3" s="625"/>
      <c r="T3" s="625"/>
      <c r="U3" s="625"/>
      <c r="V3" s="626"/>
    </row>
    <row r="4" spans="1:23" s="312" customFormat="1" ht="33" customHeight="1" thickBot="1">
      <c r="A4" s="619"/>
      <c r="B4" s="620"/>
      <c r="C4" s="76" t="s">
        <v>16</v>
      </c>
      <c r="D4" s="627" t="str">
        <f>+[2]INVERSIÓN!O4</f>
        <v xml:space="preserve"> 978 - Centro de Información y Modelamiento Ambiental</v>
      </c>
      <c r="E4" s="627"/>
      <c r="F4" s="627"/>
      <c r="G4" s="627"/>
      <c r="H4" s="627"/>
      <c r="I4" s="627"/>
      <c r="J4" s="627"/>
      <c r="K4" s="627"/>
      <c r="L4" s="627"/>
      <c r="M4" s="627"/>
      <c r="N4" s="627"/>
      <c r="O4" s="627"/>
      <c r="P4" s="627"/>
      <c r="Q4" s="627"/>
      <c r="R4" s="627"/>
      <c r="S4" s="627"/>
      <c r="T4" s="627"/>
      <c r="U4" s="627"/>
      <c r="V4" s="628"/>
    </row>
    <row r="5" spans="1:23" s="312" customFormat="1" ht="13.5" thickBot="1">
      <c r="A5" s="9"/>
      <c r="B5" s="305"/>
      <c r="C5" s="349"/>
      <c r="D5" s="305"/>
      <c r="E5" s="305"/>
      <c r="F5" s="305"/>
      <c r="G5" s="305"/>
      <c r="H5" s="305"/>
      <c r="I5" s="305"/>
      <c r="J5" s="305"/>
      <c r="K5" s="305"/>
      <c r="L5" s="305"/>
      <c r="M5" s="305"/>
      <c r="N5" s="307"/>
      <c r="O5" s="307"/>
      <c r="P5" s="307"/>
      <c r="Q5" s="307"/>
      <c r="R5" s="307"/>
      <c r="S5" s="307"/>
      <c r="T5" s="307"/>
      <c r="U5" s="307"/>
    </row>
    <row r="6" spans="1:23" s="313" customFormat="1" ht="42.75" customHeight="1">
      <c r="A6" s="610" t="s">
        <v>83</v>
      </c>
      <c r="B6" s="612" t="s">
        <v>84</v>
      </c>
      <c r="C6" s="631" t="s">
        <v>85</v>
      </c>
      <c r="D6" s="633" t="s">
        <v>86</v>
      </c>
      <c r="E6" s="634"/>
      <c r="F6" s="612" t="s">
        <v>153</v>
      </c>
      <c r="G6" s="612"/>
      <c r="H6" s="612"/>
      <c r="I6" s="612"/>
      <c r="J6" s="612"/>
      <c r="K6" s="612"/>
      <c r="L6" s="612"/>
      <c r="M6" s="612"/>
      <c r="N6" s="612"/>
      <c r="O6" s="612"/>
      <c r="P6" s="612"/>
      <c r="Q6" s="612"/>
      <c r="R6" s="612"/>
      <c r="S6" s="612"/>
      <c r="T6" s="612" t="s">
        <v>90</v>
      </c>
      <c r="U6" s="612"/>
      <c r="V6" s="629" t="s">
        <v>366</v>
      </c>
    </row>
    <row r="7" spans="1:23" s="313" customFormat="1" ht="59.25" customHeight="1" thickBot="1">
      <c r="A7" s="611"/>
      <c r="B7" s="613"/>
      <c r="C7" s="632"/>
      <c r="D7" s="87" t="s">
        <v>87</v>
      </c>
      <c r="E7" s="87" t="s">
        <v>88</v>
      </c>
      <c r="F7" s="87" t="s">
        <v>89</v>
      </c>
      <c r="G7" s="348" t="s">
        <v>17</v>
      </c>
      <c r="H7" s="348" t="s">
        <v>18</v>
      </c>
      <c r="I7" s="348" t="s">
        <v>19</v>
      </c>
      <c r="J7" s="348" t="s">
        <v>20</v>
      </c>
      <c r="K7" s="348" t="s">
        <v>21</v>
      </c>
      <c r="L7" s="348" t="s">
        <v>22</v>
      </c>
      <c r="M7" s="348" t="s">
        <v>23</v>
      </c>
      <c r="N7" s="348" t="s">
        <v>24</v>
      </c>
      <c r="O7" s="348" t="s">
        <v>25</v>
      </c>
      <c r="P7" s="348" t="s">
        <v>26</v>
      </c>
      <c r="Q7" s="348" t="s">
        <v>27</v>
      </c>
      <c r="R7" s="348" t="s">
        <v>28</v>
      </c>
      <c r="S7" s="88" t="s">
        <v>29</v>
      </c>
      <c r="T7" s="88" t="s">
        <v>91</v>
      </c>
      <c r="U7" s="88" t="s">
        <v>92</v>
      </c>
      <c r="V7" s="630"/>
    </row>
    <row r="8" spans="1:23" s="306" customFormat="1" ht="30" customHeight="1">
      <c r="A8" s="635" t="s">
        <v>140</v>
      </c>
      <c r="B8" s="579" t="s">
        <v>144</v>
      </c>
      <c r="C8" s="536" t="s">
        <v>156</v>
      </c>
      <c r="D8" s="577" t="s">
        <v>347</v>
      </c>
      <c r="E8" s="577"/>
      <c r="F8" s="344" t="s">
        <v>30</v>
      </c>
      <c r="G8" s="350"/>
      <c r="H8" s="350"/>
      <c r="I8" s="350"/>
      <c r="J8" s="350"/>
      <c r="K8" s="350"/>
      <c r="L8" s="350"/>
      <c r="M8" s="239">
        <f>1/5</f>
        <v>0.2</v>
      </c>
      <c r="N8" s="239">
        <v>0</v>
      </c>
      <c r="O8" s="239">
        <f>M8</f>
        <v>0.2</v>
      </c>
      <c r="P8" s="239">
        <f>O8</f>
        <v>0.2</v>
      </c>
      <c r="Q8" s="239">
        <f>P8</f>
        <v>0.2</v>
      </c>
      <c r="R8" s="239">
        <f>Q8</f>
        <v>0.2</v>
      </c>
      <c r="S8" s="318">
        <f>SUM(M8:R8)</f>
        <v>1</v>
      </c>
      <c r="T8" s="597">
        <f>U9+U11+U13</f>
        <v>0.12499000000000002</v>
      </c>
      <c r="U8" s="318">
        <v>3.7499999999999999E-2</v>
      </c>
      <c r="V8" s="614" t="s">
        <v>365</v>
      </c>
    </row>
    <row r="9" spans="1:23" s="306" customFormat="1" ht="23.25" customHeight="1" thickBot="1">
      <c r="A9" s="586"/>
      <c r="B9" s="580"/>
      <c r="C9" s="529"/>
      <c r="D9" s="578"/>
      <c r="E9" s="578"/>
      <c r="F9" s="343" t="s">
        <v>31</v>
      </c>
      <c r="G9" s="351"/>
      <c r="H9" s="351"/>
      <c r="I9" s="351"/>
      <c r="J9" s="351"/>
      <c r="K9" s="351"/>
      <c r="L9" s="351"/>
      <c r="M9" s="240">
        <v>0.2</v>
      </c>
      <c r="N9" s="240">
        <v>0</v>
      </c>
      <c r="O9" s="240">
        <v>0.15</v>
      </c>
      <c r="P9" s="240">
        <v>0.2</v>
      </c>
      <c r="Q9" s="240">
        <v>0</v>
      </c>
      <c r="R9" s="240">
        <v>0.45</v>
      </c>
      <c r="S9" s="314">
        <f>SUM(M9:R9)</f>
        <v>1</v>
      </c>
      <c r="T9" s="598"/>
      <c r="U9" s="347">
        <f>U8*S9</f>
        <v>3.7499999999999999E-2</v>
      </c>
      <c r="V9" s="603"/>
    </row>
    <row r="10" spans="1:23" s="306" customFormat="1" ht="27" customHeight="1">
      <c r="A10" s="586"/>
      <c r="B10" s="580"/>
      <c r="C10" s="529" t="s">
        <v>147</v>
      </c>
      <c r="D10" s="578" t="s">
        <v>347</v>
      </c>
      <c r="E10" s="578"/>
      <c r="F10" s="341" t="s">
        <v>30</v>
      </c>
      <c r="G10" s="351"/>
      <c r="H10" s="351"/>
      <c r="I10" s="351"/>
      <c r="J10" s="351"/>
      <c r="K10" s="351"/>
      <c r="L10" s="351"/>
      <c r="M10" s="239">
        <v>0.1666</v>
      </c>
      <c r="N10" s="239">
        <v>0.1666</v>
      </c>
      <c r="O10" s="239">
        <v>0.1666</v>
      </c>
      <c r="P10" s="239">
        <v>0.1666</v>
      </c>
      <c r="Q10" s="239">
        <v>0.1666</v>
      </c>
      <c r="R10" s="239">
        <v>0.16700000000000001</v>
      </c>
      <c r="S10" s="318">
        <f>SUM(M10:R10)</f>
        <v>1</v>
      </c>
      <c r="T10" s="598"/>
      <c r="U10" s="336">
        <v>0.05</v>
      </c>
      <c r="V10" s="603" t="s">
        <v>364</v>
      </c>
    </row>
    <row r="11" spans="1:23" s="306" customFormat="1" ht="27" customHeight="1" thickBot="1">
      <c r="A11" s="586"/>
      <c r="B11" s="580"/>
      <c r="C11" s="529"/>
      <c r="D11" s="578"/>
      <c r="E11" s="578"/>
      <c r="F11" s="343" t="s">
        <v>31</v>
      </c>
      <c r="G11" s="351"/>
      <c r="H11" s="351"/>
      <c r="I11" s="351"/>
      <c r="J11" s="351"/>
      <c r="K11" s="351"/>
      <c r="L11" s="351"/>
      <c r="M11" s="240">
        <v>0</v>
      </c>
      <c r="N11" s="240">
        <v>0</v>
      </c>
      <c r="O11" s="240">
        <v>0</v>
      </c>
      <c r="P11" s="240">
        <v>0.49980000000000002</v>
      </c>
      <c r="Q11" s="240">
        <v>0</v>
      </c>
      <c r="R11" s="240">
        <v>0.5</v>
      </c>
      <c r="S11" s="314">
        <f>+R11+P11</f>
        <v>0.99980000000000002</v>
      </c>
      <c r="T11" s="598"/>
      <c r="U11" s="347">
        <f>U10*S11</f>
        <v>4.9990000000000007E-2</v>
      </c>
      <c r="V11" s="603"/>
    </row>
    <row r="12" spans="1:23" s="306" customFormat="1" ht="26.25" customHeight="1">
      <c r="A12" s="586"/>
      <c r="B12" s="580"/>
      <c r="C12" s="529" t="s">
        <v>157</v>
      </c>
      <c r="D12" s="578" t="s">
        <v>347</v>
      </c>
      <c r="E12" s="578"/>
      <c r="F12" s="341" t="s">
        <v>30</v>
      </c>
      <c r="G12" s="351"/>
      <c r="H12" s="351"/>
      <c r="I12" s="351"/>
      <c r="J12" s="351"/>
      <c r="K12" s="351"/>
      <c r="L12" s="351"/>
      <c r="M12" s="239">
        <v>0.1666</v>
      </c>
      <c r="N12" s="239">
        <v>0.1666</v>
      </c>
      <c r="O12" s="239">
        <v>0.1666</v>
      </c>
      <c r="P12" s="239">
        <v>0.1666</v>
      </c>
      <c r="Q12" s="239">
        <v>0.1666</v>
      </c>
      <c r="R12" s="239">
        <v>0.16700000000000001</v>
      </c>
      <c r="S12" s="318">
        <f t="shared" ref="S12:S23" si="0">SUM(M12:R12)</f>
        <v>1</v>
      </c>
      <c r="T12" s="598"/>
      <c r="U12" s="318">
        <v>3.7499999999999999E-2</v>
      </c>
      <c r="V12" s="603" t="s">
        <v>363</v>
      </c>
    </row>
    <row r="13" spans="1:23" s="306" customFormat="1" ht="26.25" customHeight="1" thickBot="1">
      <c r="A13" s="587"/>
      <c r="B13" s="639"/>
      <c r="C13" s="530"/>
      <c r="D13" s="582"/>
      <c r="E13" s="582"/>
      <c r="F13" s="340" t="s">
        <v>31</v>
      </c>
      <c r="G13" s="241"/>
      <c r="H13" s="352"/>
      <c r="I13" s="352"/>
      <c r="J13" s="352"/>
      <c r="K13" s="352"/>
      <c r="L13" s="352"/>
      <c r="M13" s="242">
        <v>0.1666</v>
      </c>
      <c r="N13" s="242">
        <v>0.1666</v>
      </c>
      <c r="O13" s="242">
        <v>0.1666</v>
      </c>
      <c r="P13" s="242">
        <v>0.1666</v>
      </c>
      <c r="Q13" s="242">
        <v>0</v>
      </c>
      <c r="R13" s="242">
        <v>0.33360000000000001</v>
      </c>
      <c r="S13" s="327">
        <f t="shared" si="0"/>
        <v>1</v>
      </c>
      <c r="T13" s="599"/>
      <c r="U13" s="347">
        <f>U12*S13</f>
        <v>3.7499999999999999E-2</v>
      </c>
      <c r="V13" s="604"/>
    </row>
    <row r="14" spans="1:23" s="306" customFormat="1" ht="24.75" customHeight="1">
      <c r="A14" s="635" t="s">
        <v>141</v>
      </c>
      <c r="B14" s="637" t="s">
        <v>149</v>
      </c>
      <c r="C14" s="579" t="s">
        <v>159</v>
      </c>
      <c r="D14" s="577" t="s">
        <v>347</v>
      </c>
      <c r="E14" s="577"/>
      <c r="F14" s="344" t="s">
        <v>30</v>
      </c>
      <c r="G14" s="350"/>
      <c r="H14" s="350"/>
      <c r="I14" s="350"/>
      <c r="J14" s="350"/>
      <c r="K14" s="350"/>
      <c r="L14" s="350"/>
      <c r="M14" s="239">
        <v>0.1666</v>
      </c>
      <c r="N14" s="239">
        <v>0.1666</v>
      </c>
      <c r="O14" s="239">
        <v>0.1666</v>
      </c>
      <c r="P14" s="239">
        <v>0.1666</v>
      </c>
      <c r="Q14" s="239">
        <v>0.1666</v>
      </c>
      <c r="R14" s="239">
        <v>0.16700000000000001</v>
      </c>
      <c r="S14" s="318">
        <f t="shared" si="0"/>
        <v>1</v>
      </c>
      <c r="T14" s="570">
        <f>U15+U17</f>
        <v>2.5100000000000001E-3</v>
      </c>
      <c r="U14" s="318">
        <v>6.25E-2</v>
      </c>
      <c r="V14" s="562" t="s">
        <v>362</v>
      </c>
    </row>
    <row r="15" spans="1:23" s="306" customFormat="1" ht="24.75" customHeight="1" thickBot="1">
      <c r="A15" s="586"/>
      <c r="B15" s="589"/>
      <c r="C15" s="580"/>
      <c r="D15" s="578"/>
      <c r="E15" s="578"/>
      <c r="F15" s="343" t="s">
        <v>31</v>
      </c>
      <c r="G15" s="351"/>
      <c r="H15" s="351"/>
      <c r="I15" s="351"/>
      <c r="J15" s="351"/>
      <c r="K15" s="351"/>
      <c r="L15" s="351"/>
      <c r="M15" s="240"/>
      <c r="N15" s="240"/>
      <c r="O15" s="240">
        <v>0.01</v>
      </c>
      <c r="P15" s="240"/>
      <c r="Q15" s="240">
        <v>0.01</v>
      </c>
      <c r="R15" s="240"/>
      <c r="S15" s="314">
        <f t="shared" si="0"/>
        <v>0.02</v>
      </c>
      <c r="T15" s="571"/>
      <c r="U15" s="323">
        <f>S15*U14</f>
        <v>1.25E-3</v>
      </c>
      <c r="V15" s="563"/>
    </row>
    <row r="16" spans="1:23" s="306" customFormat="1" ht="25.5" customHeight="1">
      <c r="A16" s="586"/>
      <c r="B16" s="589"/>
      <c r="C16" s="580" t="s">
        <v>160</v>
      </c>
      <c r="D16" s="578" t="s">
        <v>347</v>
      </c>
      <c r="E16" s="578"/>
      <c r="F16" s="341" t="s">
        <v>30</v>
      </c>
      <c r="G16" s="351"/>
      <c r="H16" s="351"/>
      <c r="I16" s="351"/>
      <c r="J16" s="351"/>
      <c r="K16" s="351"/>
      <c r="L16" s="351"/>
      <c r="M16" s="239">
        <v>0.1666</v>
      </c>
      <c r="N16" s="239">
        <v>0.1666</v>
      </c>
      <c r="O16" s="239">
        <v>0.1666</v>
      </c>
      <c r="P16" s="239">
        <v>0.1666</v>
      </c>
      <c r="Q16" s="239">
        <v>0.1666</v>
      </c>
      <c r="R16" s="239">
        <v>0.16700000000000001</v>
      </c>
      <c r="S16" s="318">
        <f t="shared" si="0"/>
        <v>1</v>
      </c>
      <c r="T16" s="571"/>
      <c r="U16" s="318">
        <v>6.3E-2</v>
      </c>
      <c r="V16" s="563" t="s">
        <v>361</v>
      </c>
      <c r="W16" s="342"/>
    </row>
    <row r="17" spans="1:23" s="306" customFormat="1" ht="25.5" customHeight="1" thickBot="1">
      <c r="A17" s="636"/>
      <c r="B17" s="638"/>
      <c r="C17" s="581"/>
      <c r="D17" s="596"/>
      <c r="E17" s="596"/>
      <c r="F17" s="346" t="s">
        <v>31</v>
      </c>
      <c r="G17" s="353"/>
      <c r="H17" s="353"/>
      <c r="I17" s="353"/>
      <c r="J17" s="353"/>
      <c r="K17" s="353"/>
      <c r="L17" s="353"/>
      <c r="M17" s="345"/>
      <c r="N17" s="345"/>
      <c r="O17" s="345">
        <v>0.01</v>
      </c>
      <c r="P17" s="345"/>
      <c r="Q17" s="345">
        <v>0.01</v>
      </c>
      <c r="R17" s="345"/>
      <c r="S17" s="339">
        <f t="shared" si="0"/>
        <v>0.02</v>
      </c>
      <c r="T17" s="571"/>
      <c r="U17" s="323">
        <f>S17*U16</f>
        <v>1.2600000000000001E-3</v>
      </c>
      <c r="V17" s="564"/>
    </row>
    <row r="18" spans="1:23" s="306" customFormat="1" ht="30.75" customHeight="1">
      <c r="A18" s="635" t="s">
        <v>142</v>
      </c>
      <c r="B18" s="637" t="s">
        <v>158</v>
      </c>
      <c r="C18" s="600" t="s">
        <v>151</v>
      </c>
      <c r="D18" s="577" t="s">
        <v>347</v>
      </c>
      <c r="E18" s="237"/>
      <c r="F18" s="344" t="s">
        <v>30</v>
      </c>
      <c r="G18" s="350"/>
      <c r="H18" s="350"/>
      <c r="I18" s="350"/>
      <c r="J18" s="350"/>
      <c r="K18" s="350"/>
      <c r="L18" s="350"/>
      <c r="M18" s="239">
        <v>0.15</v>
      </c>
      <c r="N18" s="239">
        <v>0.05</v>
      </c>
      <c r="O18" s="239">
        <v>0.15</v>
      </c>
      <c r="P18" s="239">
        <v>0.2</v>
      </c>
      <c r="Q18" s="239">
        <v>0.25</v>
      </c>
      <c r="R18" s="239">
        <v>0.2</v>
      </c>
      <c r="S18" s="318">
        <f t="shared" si="0"/>
        <v>1</v>
      </c>
      <c r="T18" s="597">
        <f>U19+U21</f>
        <v>0.1071</v>
      </c>
      <c r="U18" s="318">
        <v>6.3E-2</v>
      </c>
      <c r="V18" s="558" t="s">
        <v>360</v>
      </c>
    </row>
    <row r="19" spans="1:23" s="306" customFormat="1" ht="30.75" customHeight="1" thickBot="1">
      <c r="A19" s="586"/>
      <c r="B19" s="589"/>
      <c r="C19" s="601"/>
      <c r="D19" s="578"/>
      <c r="E19" s="236"/>
      <c r="F19" s="343" t="s">
        <v>31</v>
      </c>
      <c r="G19" s="351"/>
      <c r="H19" s="351"/>
      <c r="I19" s="351"/>
      <c r="J19" s="351"/>
      <c r="K19" s="351"/>
      <c r="L19" s="351"/>
      <c r="M19" s="354">
        <v>0.15</v>
      </c>
      <c r="N19" s="354">
        <v>0</v>
      </c>
      <c r="O19" s="354">
        <v>0.09</v>
      </c>
      <c r="P19" s="354">
        <v>0.12</v>
      </c>
      <c r="Q19" s="355">
        <v>0.3</v>
      </c>
      <c r="R19" s="354">
        <v>0.27</v>
      </c>
      <c r="S19" s="314">
        <f t="shared" si="0"/>
        <v>0.92999999999999994</v>
      </c>
      <c r="T19" s="598"/>
      <c r="U19" s="339">
        <f>U18*S19</f>
        <v>5.8589999999999996E-2</v>
      </c>
      <c r="V19" s="559"/>
      <c r="W19" s="342"/>
    </row>
    <row r="20" spans="1:23" s="306" customFormat="1" ht="30.75" customHeight="1">
      <c r="A20" s="586"/>
      <c r="B20" s="589"/>
      <c r="C20" s="601" t="s">
        <v>148</v>
      </c>
      <c r="D20" s="578" t="s">
        <v>347</v>
      </c>
      <c r="E20" s="236"/>
      <c r="F20" s="341" t="s">
        <v>30</v>
      </c>
      <c r="G20" s="351"/>
      <c r="H20" s="351"/>
      <c r="I20" s="351"/>
      <c r="J20" s="351"/>
      <c r="K20" s="351"/>
      <c r="L20" s="351"/>
      <c r="M20" s="239">
        <v>0</v>
      </c>
      <c r="N20" s="239">
        <v>0.05</v>
      </c>
      <c r="O20" s="239">
        <v>0.2</v>
      </c>
      <c r="P20" s="239">
        <v>0.25</v>
      </c>
      <c r="Q20" s="239">
        <v>0.3</v>
      </c>
      <c r="R20" s="239">
        <v>0.2</v>
      </c>
      <c r="S20" s="318">
        <f t="shared" si="0"/>
        <v>1</v>
      </c>
      <c r="T20" s="598"/>
      <c r="U20" s="318">
        <v>6.3E-2</v>
      </c>
      <c r="V20" s="560" t="s">
        <v>359</v>
      </c>
    </row>
    <row r="21" spans="1:23" s="306" customFormat="1" ht="30.75" customHeight="1" thickBot="1">
      <c r="A21" s="587"/>
      <c r="B21" s="590"/>
      <c r="C21" s="602"/>
      <c r="D21" s="582"/>
      <c r="E21" s="238"/>
      <c r="F21" s="340" t="s">
        <v>31</v>
      </c>
      <c r="G21" s="352"/>
      <c r="H21" s="352"/>
      <c r="I21" s="352"/>
      <c r="J21" s="352"/>
      <c r="K21" s="352"/>
      <c r="L21" s="352"/>
      <c r="M21" s="356">
        <v>0.05</v>
      </c>
      <c r="N21" s="356">
        <v>0</v>
      </c>
      <c r="O21" s="356">
        <v>0.02</v>
      </c>
      <c r="P21" s="356">
        <v>0</v>
      </c>
      <c r="Q21" s="357">
        <v>0.3</v>
      </c>
      <c r="R21" s="356">
        <v>0.4</v>
      </c>
      <c r="S21" s="327">
        <f t="shared" si="0"/>
        <v>0.77</v>
      </c>
      <c r="T21" s="599"/>
      <c r="U21" s="339">
        <f>U20*S21</f>
        <v>4.8510000000000005E-2</v>
      </c>
      <c r="V21" s="561"/>
    </row>
    <row r="22" spans="1:23" s="306" customFormat="1" ht="19.5" customHeight="1">
      <c r="A22" s="573" t="str">
        <f>[2]INVERSIÓN!A33</f>
        <v>Línea de acción (1.4): Red de Calidad Hídrica de Bogotá RCHB, la Red de monitoreo aguas subterráneas y la captura de la información secundaria compilada mediante el reporte de terceros interesados o usuarios del recurso Hídrico.</v>
      </c>
      <c r="B22" s="542" t="str">
        <f>[2]INVERSIÓN!C33</f>
        <v>Generar 4 informes anualizados de la calidad hídrica superficial.</v>
      </c>
      <c r="C22" s="536" t="s">
        <v>270</v>
      </c>
      <c r="D22" s="546" t="s">
        <v>347</v>
      </c>
      <c r="E22" s="546"/>
      <c r="F22" s="326" t="s">
        <v>30</v>
      </c>
      <c r="G22" s="338"/>
      <c r="H22" s="338"/>
      <c r="I22" s="338"/>
      <c r="J22" s="338"/>
      <c r="K22" s="338"/>
      <c r="L22" s="338"/>
      <c r="M22" s="239"/>
      <c r="N22" s="239"/>
      <c r="O22" s="337">
        <v>1</v>
      </c>
      <c r="P22" s="239"/>
      <c r="Q22" s="239"/>
      <c r="R22" s="239"/>
      <c r="S22" s="318">
        <f t="shared" si="0"/>
        <v>1</v>
      </c>
      <c r="T22" s="565">
        <f>U23+U25+U27+U29+U31</f>
        <v>3.125E-2</v>
      </c>
      <c r="U22" s="336">
        <v>1.8749999999999999E-2</v>
      </c>
      <c r="V22" s="358" t="s">
        <v>358</v>
      </c>
    </row>
    <row r="23" spans="1:23" s="306" customFormat="1" ht="19.5" customHeight="1" thickBot="1">
      <c r="A23" s="574"/>
      <c r="B23" s="576"/>
      <c r="C23" s="529"/>
      <c r="D23" s="538"/>
      <c r="E23" s="538"/>
      <c r="F23" s="320" t="s">
        <v>31</v>
      </c>
      <c r="G23" s="331"/>
      <c r="H23" s="335"/>
      <c r="I23" s="335"/>
      <c r="J23" s="335"/>
      <c r="K23" s="335"/>
      <c r="L23" s="335"/>
      <c r="M23" s="334"/>
      <c r="N23" s="244"/>
      <c r="O23" s="244">
        <v>1</v>
      </c>
      <c r="P23" s="244"/>
      <c r="Q23" s="244"/>
      <c r="R23" s="244"/>
      <c r="S23" s="315">
        <f t="shared" si="0"/>
        <v>1</v>
      </c>
      <c r="T23" s="566"/>
      <c r="U23" s="323">
        <f>U22*S23</f>
        <v>1.8749999999999999E-2</v>
      </c>
      <c r="V23" s="359"/>
    </row>
    <row r="24" spans="1:23" s="306" customFormat="1" ht="21.75" customHeight="1">
      <c r="A24" s="574"/>
      <c r="B24" s="576"/>
      <c r="C24" s="529" t="s">
        <v>271</v>
      </c>
      <c r="D24" s="538" t="s">
        <v>347</v>
      </c>
      <c r="E24" s="538"/>
      <c r="F24" s="319" t="s">
        <v>30</v>
      </c>
      <c r="G24" s="331"/>
      <c r="H24" s="332"/>
      <c r="I24" s="332"/>
      <c r="J24" s="332"/>
      <c r="K24" s="332"/>
      <c r="L24" s="332"/>
      <c r="M24" s="333">
        <v>0.1</v>
      </c>
      <c r="N24" s="333">
        <v>0.2</v>
      </c>
      <c r="O24" s="333">
        <v>0.2</v>
      </c>
      <c r="P24" s="333">
        <v>0.2</v>
      </c>
      <c r="Q24" s="333">
        <v>0.2</v>
      </c>
      <c r="R24" s="333">
        <v>0.1</v>
      </c>
      <c r="S24" s="318">
        <v>1</v>
      </c>
      <c r="T24" s="566"/>
      <c r="U24" s="330">
        <v>1.2500000000000001E-2</v>
      </c>
      <c r="V24" s="519" t="s">
        <v>357</v>
      </c>
    </row>
    <row r="25" spans="1:23" s="306" customFormat="1" ht="21.75" customHeight="1" thickBot="1">
      <c r="A25" s="574"/>
      <c r="B25" s="576"/>
      <c r="C25" s="529"/>
      <c r="D25" s="538"/>
      <c r="E25" s="538"/>
      <c r="F25" s="320" t="s">
        <v>31</v>
      </c>
      <c r="G25" s="331"/>
      <c r="H25" s="332"/>
      <c r="I25" s="332"/>
      <c r="J25" s="332"/>
      <c r="K25" s="332"/>
      <c r="L25" s="332"/>
      <c r="M25" s="331"/>
      <c r="N25" s="331"/>
      <c r="O25" s="331"/>
      <c r="P25" s="331"/>
      <c r="Q25" s="331"/>
      <c r="R25" s="244">
        <v>0</v>
      </c>
      <c r="S25" s="315">
        <f>SUM(N25:R25)</f>
        <v>0</v>
      </c>
      <c r="T25" s="566"/>
      <c r="U25" s="323">
        <f>U24*S25</f>
        <v>0</v>
      </c>
      <c r="V25" s="520"/>
    </row>
    <row r="26" spans="1:23" s="306" customFormat="1" ht="21.75" customHeight="1">
      <c r="A26" s="574"/>
      <c r="B26" s="576"/>
      <c r="C26" s="529" t="s">
        <v>272</v>
      </c>
      <c r="D26" s="538" t="s">
        <v>347</v>
      </c>
      <c r="E26" s="538"/>
      <c r="F26" s="319" t="s">
        <v>30</v>
      </c>
      <c r="G26" s="331"/>
      <c r="H26" s="332"/>
      <c r="I26" s="332"/>
      <c r="J26" s="332"/>
      <c r="K26" s="332"/>
      <c r="L26" s="332"/>
      <c r="M26" s="331"/>
      <c r="N26" s="331"/>
      <c r="O26" s="331"/>
      <c r="P26" s="333">
        <v>0.3</v>
      </c>
      <c r="Q26" s="333">
        <v>0.7</v>
      </c>
      <c r="R26" s="240"/>
      <c r="S26" s="318">
        <v>1</v>
      </c>
      <c r="T26" s="566"/>
      <c r="U26" s="330">
        <v>1.2500000000000001E-2</v>
      </c>
      <c r="V26" s="519" t="s">
        <v>353</v>
      </c>
    </row>
    <row r="27" spans="1:23" s="306" customFormat="1" ht="21.75" customHeight="1" thickBot="1">
      <c r="A27" s="574"/>
      <c r="B27" s="576"/>
      <c r="C27" s="529"/>
      <c r="D27" s="538"/>
      <c r="E27" s="538"/>
      <c r="F27" s="320" t="s">
        <v>31</v>
      </c>
      <c r="G27" s="331"/>
      <c r="H27" s="332"/>
      <c r="I27" s="332"/>
      <c r="J27" s="332"/>
      <c r="K27" s="332"/>
      <c r="L27" s="332"/>
      <c r="M27" s="331"/>
      <c r="N27" s="331"/>
      <c r="O27" s="331"/>
      <c r="P27" s="331"/>
      <c r="Q27" s="244"/>
      <c r="R27" s="244">
        <v>1</v>
      </c>
      <c r="S27" s="315">
        <f>SUM(N27:R27)</f>
        <v>1</v>
      </c>
      <c r="T27" s="566"/>
      <c r="U27" s="323">
        <f>U26*S27</f>
        <v>1.2500000000000001E-2</v>
      </c>
      <c r="V27" s="520"/>
      <c r="W27" s="309"/>
    </row>
    <row r="28" spans="1:23" s="306" customFormat="1" ht="21" customHeight="1">
      <c r="A28" s="574"/>
      <c r="B28" s="576"/>
      <c r="C28" s="529" t="s">
        <v>273</v>
      </c>
      <c r="D28" s="538" t="s">
        <v>347</v>
      </c>
      <c r="E28" s="538"/>
      <c r="F28" s="319" t="s">
        <v>30</v>
      </c>
      <c r="G28" s="331"/>
      <c r="H28" s="331"/>
      <c r="I28" s="331"/>
      <c r="J28" s="331"/>
      <c r="K28" s="331"/>
      <c r="L28" s="240"/>
      <c r="M28" s="240">
        <v>0.25</v>
      </c>
      <c r="N28" s="240">
        <v>0.55000000000000004</v>
      </c>
      <c r="O28" s="240">
        <v>0.2</v>
      </c>
      <c r="P28" s="244"/>
      <c r="Q28" s="244"/>
      <c r="R28" s="244"/>
      <c r="S28" s="318">
        <v>1</v>
      </c>
      <c r="T28" s="566"/>
      <c r="U28" s="330">
        <v>1.8749999999999999E-2</v>
      </c>
      <c r="V28" s="519" t="s">
        <v>356</v>
      </c>
    </row>
    <row r="29" spans="1:23" s="306" customFormat="1" ht="21" customHeight="1" thickBot="1">
      <c r="A29" s="574"/>
      <c r="B29" s="576"/>
      <c r="C29" s="529"/>
      <c r="D29" s="538"/>
      <c r="E29" s="538"/>
      <c r="F29" s="320" t="s">
        <v>31</v>
      </c>
      <c r="G29" s="329"/>
      <c r="H29" s="329"/>
      <c r="I29" s="329"/>
      <c r="J29" s="329"/>
      <c r="K29" s="329"/>
      <c r="L29" s="329"/>
      <c r="M29" s="243"/>
      <c r="N29" s="243"/>
      <c r="O29" s="243">
        <v>0</v>
      </c>
      <c r="P29" s="243"/>
      <c r="Q29" s="243"/>
      <c r="R29" s="243"/>
      <c r="S29" s="315">
        <f t="shared" ref="S29:S36" si="1">SUM(M29:R29)</f>
        <v>0</v>
      </c>
      <c r="T29" s="566"/>
      <c r="U29" s="323">
        <f>U28*S29</f>
        <v>0</v>
      </c>
      <c r="V29" s="521"/>
    </row>
    <row r="30" spans="1:23" s="306" customFormat="1" ht="21" customHeight="1">
      <c r="A30" s="574"/>
      <c r="B30" s="576"/>
      <c r="C30" s="529" t="s">
        <v>274</v>
      </c>
      <c r="D30" s="538" t="s">
        <v>347</v>
      </c>
      <c r="E30" s="538"/>
      <c r="F30" s="319" t="s">
        <v>30</v>
      </c>
      <c r="G30" s="331"/>
      <c r="H30" s="331"/>
      <c r="I30" s="331"/>
      <c r="J30" s="331"/>
      <c r="K30" s="331"/>
      <c r="L30" s="331"/>
      <c r="M30" s="239">
        <v>0</v>
      </c>
      <c r="N30" s="239">
        <v>0</v>
      </c>
      <c r="O30" s="239">
        <v>0</v>
      </c>
      <c r="P30" s="239">
        <v>0</v>
      </c>
      <c r="Q30" s="239">
        <v>0.5</v>
      </c>
      <c r="R30" s="239">
        <v>0.5</v>
      </c>
      <c r="S30" s="318">
        <f t="shared" si="1"/>
        <v>1</v>
      </c>
      <c r="T30" s="566"/>
      <c r="U30" s="330">
        <v>6.25E-2</v>
      </c>
      <c r="V30" s="522" t="s">
        <v>352</v>
      </c>
    </row>
    <row r="31" spans="1:23" s="306" customFormat="1" ht="21" customHeight="1" thickBot="1">
      <c r="A31" s="575"/>
      <c r="B31" s="543"/>
      <c r="C31" s="530"/>
      <c r="D31" s="539"/>
      <c r="E31" s="539"/>
      <c r="F31" s="316" t="s">
        <v>31</v>
      </c>
      <c r="G31" s="329"/>
      <c r="H31" s="329"/>
      <c r="I31" s="329"/>
      <c r="J31" s="329"/>
      <c r="K31" s="329"/>
      <c r="L31" s="329"/>
      <c r="M31" s="243"/>
      <c r="N31" s="243"/>
      <c r="O31" s="243"/>
      <c r="P31" s="243"/>
      <c r="Q31" s="243"/>
      <c r="R31" s="243">
        <v>0</v>
      </c>
      <c r="S31" s="315">
        <f t="shared" si="1"/>
        <v>0</v>
      </c>
      <c r="T31" s="567"/>
      <c r="U31" s="323">
        <f>U30*S31</f>
        <v>0</v>
      </c>
      <c r="V31" s="523"/>
    </row>
    <row r="32" spans="1:23" s="306" customFormat="1" ht="24" customHeight="1">
      <c r="A32" s="540" t="str">
        <f>[2]INVERSIÓN!A39</f>
        <v>Línea de acción (1.5): Red de Monitoreo de Aguas Subterráneas RMAS (R+).</v>
      </c>
      <c r="B32" s="542" t="str">
        <f>[2]INVERSIÓN!C39</f>
        <v>Implementar 100 % la red de aguas subterráneas.</v>
      </c>
      <c r="C32" s="544" t="s">
        <v>275</v>
      </c>
      <c r="D32" s="546" t="s">
        <v>347</v>
      </c>
      <c r="E32" s="546"/>
      <c r="F32" s="326" t="s">
        <v>30</v>
      </c>
      <c r="G32" s="325"/>
      <c r="H32" s="325"/>
      <c r="I32" s="325"/>
      <c r="J32" s="325"/>
      <c r="K32" s="325"/>
      <c r="L32" s="325"/>
      <c r="M32" s="239"/>
      <c r="N32" s="239"/>
      <c r="O32" s="239">
        <v>0.2</v>
      </c>
      <c r="P32" s="239">
        <v>0.2</v>
      </c>
      <c r="Q32" s="239">
        <v>0.2</v>
      </c>
      <c r="R32" s="239">
        <v>0.4</v>
      </c>
      <c r="S32" s="318">
        <f t="shared" si="1"/>
        <v>1</v>
      </c>
      <c r="T32" s="556">
        <f>U33</f>
        <v>0.125</v>
      </c>
      <c r="U32" s="318">
        <v>0.125</v>
      </c>
      <c r="V32" s="524" t="s">
        <v>355</v>
      </c>
    </row>
    <row r="33" spans="1:60" s="306" customFormat="1" ht="27.75" customHeight="1" thickBot="1">
      <c r="A33" s="541"/>
      <c r="B33" s="543"/>
      <c r="C33" s="545"/>
      <c r="D33" s="539"/>
      <c r="E33" s="539"/>
      <c r="F33" s="316" t="s">
        <v>31</v>
      </c>
      <c r="G33" s="243"/>
      <c r="H33" s="243"/>
      <c r="I33" s="243"/>
      <c r="J33" s="243"/>
      <c r="K33" s="243"/>
      <c r="L33" s="243"/>
      <c r="M33" s="243"/>
      <c r="N33" s="243"/>
      <c r="O33" s="243"/>
      <c r="P33" s="243"/>
      <c r="Q33" s="243">
        <v>0.5</v>
      </c>
      <c r="R33" s="243">
        <v>0.5</v>
      </c>
      <c r="S33" s="315">
        <f t="shared" si="1"/>
        <v>1</v>
      </c>
      <c r="T33" s="557"/>
      <c r="U33" s="323">
        <f>U32*S33</f>
        <v>0.125</v>
      </c>
      <c r="V33" s="525"/>
    </row>
    <row r="34" spans="1:60" s="306" customFormat="1" ht="30.75" customHeight="1">
      <c r="A34" s="547" t="s">
        <v>262</v>
      </c>
      <c r="B34" s="550" t="str">
        <f>+[2]INVERSIÓN!C57</f>
        <v>Generar 4 informes anualizados sobre los factores de presión sobre los recursos.</v>
      </c>
      <c r="C34" s="536" t="s">
        <v>276</v>
      </c>
      <c r="D34" s="546" t="s">
        <v>347</v>
      </c>
      <c r="E34" s="546"/>
      <c r="F34" s="326" t="s">
        <v>30</v>
      </c>
      <c r="G34" s="325"/>
      <c r="H34" s="325"/>
      <c r="I34" s="325"/>
      <c r="J34" s="325"/>
      <c r="K34" s="325"/>
      <c r="L34" s="325"/>
      <c r="M34" s="239">
        <v>0</v>
      </c>
      <c r="N34" s="239">
        <v>0</v>
      </c>
      <c r="O34" s="239">
        <v>1</v>
      </c>
      <c r="P34" s="239">
        <v>0</v>
      </c>
      <c r="Q34" s="239">
        <v>0</v>
      </c>
      <c r="R34" s="239">
        <v>0</v>
      </c>
      <c r="S34" s="318">
        <f t="shared" si="1"/>
        <v>1</v>
      </c>
      <c r="T34" s="553">
        <f>U35+U37+U39</f>
        <v>2.5000000000000001E-2</v>
      </c>
      <c r="U34" s="318">
        <v>2.5000000000000001E-2</v>
      </c>
      <c r="V34" s="516" t="s">
        <v>354</v>
      </c>
    </row>
    <row r="35" spans="1:60" s="306" customFormat="1" ht="30.75" customHeight="1" thickBot="1">
      <c r="A35" s="548"/>
      <c r="B35" s="551"/>
      <c r="C35" s="529"/>
      <c r="D35" s="538"/>
      <c r="E35" s="538"/>
      <c r="F35" s="320" t="s">
        <v>31</v>
      </c>
      <c r="G35" s="244"/>
      <c r="H35" s="244"/>
      <c r="I35" s="244"/>
      <c r="J35" s="244"/>
      <c r="K35" s="244"/>
      <c r="L35" s="244"/>
      <c r="M35" s="243"/>
      <c r="N35" s="243"/>
      <c r="O35" s="242">
        <v>0.2</v>
      </c>
      <c r="P35" s="242">
        <v>0.8</v>
      </c>
      <c r="Q35" s="243"/>
      <c r="R35" s="242"/>
      <c r="S35" s="327">
        <f t="shared" si="1"/>
        <v>1</v>
      </c>
      <c r="T35" s="554"/>
      <c r="U35" s="323">
        <f>U34*S35</f>
        <v>2.5000000000000001E-2</v>
      </c>
      <c r="V35" s="517"/>
    </row>
    <row r="36" spans="1:60" s="306" customFormat="1" ht="30.75" customHeight="1">
      <c r="A36" s="548"/>
      <c r="B36" s="551"/>
      <c r="C36" s="529" t="s">
        <v>277</v>
      </c>
      <c r="D36" s="538" t="s">
        <v>347</v>
      </c>
      <c r="E36" s="538"/>
      <c r="F36" s="319" t="s">
        <v>30</v>
      </c>
      <c r="G36" s="244"/>
      <c r="H36" s="244"/>
      <c r="I36" s="244"/>
      <c r="J36" s="244"/>
      <c r="K36" s="244"/>
      <c r="L36" s="244"/>
      <c r="M36" s="239">
        <v>0</v>
      </c>
      <c r="N36" s="239">
        <v>0.1</v>
      </c>
      <c r="O36" s="239">
        <v>0.4</v>
      </c>
      <c r="P36" s="239">
        <v>0.5</v>
      </c>
      <c r="Q36" s="239">
        <v>0</v>
      </c>
      <c r="R36" s="239">
        <v>0</v>
      </c>
      <c r="S36" s="318">
        <f t="shared" si="1"/>
        <v>1</v>
      </c>
      <c r="T36" s="554"/>
      <c r="U36" s="317">
        <v>2.5000000000000001E-2</v>
      </c>
      <c r="V36" s="517" t="s">
        <v>353</v>
      </c>
    </row>
    <row r="37" spans="1:60" s="306" customFormat="1" ht="30.75" customHeight="1" thickBot="1">
      <c r="A37" s="548"/>
      <c r="B37" s="551"/>
      <c r="C37" s="529"/>
      <c r="D37" s="538"/>
      <c r="E37" s="538"/>
      <c r="F37" s="320" t="s">
        <v>31</v>
      </c>
      <c r="G37" s="244"/>
      <c r="H37" s="244"/>
      <c r="I37" s="244"/>
      <c r="J37" s="244"/>
      <c r="K37" s="244"/>
      <c r="L37" s="244"/>
      <c r="M37" s="243"/>
      <c r="N37" s="243"/>
      <c r="O37" s="243"/>
      <c r="P37" s="243"/>
      <c r="Q37" s="243"/>
      <c r="R37" s="242">
        <v>0</v>
      </c>
      <c r="S37" s="327"/>
      <c r="T37" s="554"/>
      <c r="U37" s="323">
        <f>U36*S37</f>
        <v>0</v>
      </c>
      <c r="V37" s="517"/>
      <c r="W37" s="328"/>
    </row>
    <row r="38" spans="1:60" s="306" customFormat="1" ht="30.75" customHeight="1">
      <c r="A38" s="548"/>
      <c r="B38" s="551"/>
      <c r="C38" s="529" t="s">
        <v>278</v>
      </c>
      <c r="D38" s="538" t="s">
        <v>347</v>
      </c>
      <c r="E38" s="538"/>
      <c r="F38" s="319" t="s">
        <v>30</v>
      </c>
      <c r="G38" s="244"/>
      <c r="H38" s="244"/>
      <c r="I38" s="244"/>
      <c r="J38" s="244"/>
      <c r="K38" s="244"/>
      <c r="L38" s="244"/>
      <c r="M38" s="239">
        <v>0</v>
      </c>
      <c r="N38" s="239">
        <v>0</v>
      </c>
      <c r="O38" s="239">
        <v>0</v>
      </c>
      <c r="P38" s="239">
        <v>0</v>
      </c>
      <c r="Q38" s="239">
        <v>0.5</v>
      </c>
      <c r="R38" s="239">
        <v>0.5</v>
      </c>
      <c r="S38" s="318">
        <f>SUM(M38:R38)</f>
        <v>1</v>
      </c>
      <c r="T38" s="554"/>
      <c r="U38" s="317">
        <v>7.4999999999999997E-2</v>
      </c>
      <c r="V38" s="517" t="s">
        <v>352</v>
      </c>
    </row>
    <row r="39" spans="1:60" s="306" customFormat="1" ht="30.75" customHeight="1" thickBot="1">
      <c r="A39" s="549"/>
      <c r="B39" s="552"/>
      <c r="C39" s="530"/>
      <c r="D39" s="539"/>
      <c r="E39" s="539"/>
      <c r="F39" s="316" t="s">
        <v>31</v>
      </c>
      <c r="G39" s="243"/>
      <c r="H39" s="243"/>
      <c r="I39" s="243"/>
      <c r="J39" s="243"/>
      <c r="K39" s="243"/>
      <c r="L39" s="243"/>
      <c r="M39" s="243"/>
      <c r="N39" s="243"/>
      <c r="O39" s="243"/>
      <c r="P39" s="243"/>
      <c r="Q39" s="243"/>
      <c r="R39" s="242">
        <v>0</v>
      </c>
      <c r="S39" s="327"/>
      <c r="T39" s="555"/>
      <c r="U39" s="323">
        <f>U38*S39</f>
        <v>0</v>
      </c>
      <c r="V39" s="518"/>
    </row>
    <row r="40" spans="1:60" s="306" customFormat="1" ht="30.75" customHeight="1">
      <c r="A40" s="533" t="str">
        <f>[2]INVERSIÓN!A45</f>
        <v>Línea de acción (2) Centro de Información y Modelamiento Ambiental.</v>
      </c>
      <c r="B40" s="536" t="str">
        <f>[2]INVERSIÓN!C45</f>
        <v>Establecer 1 centro de información y modelamiento.</v>
      </c>
      <c r="C40" s="536" t="s">
        <v>279</v>
      </c>
      <c r="D40" s="537" t="s">
        <v>347</v>
      </c>
      <c r="E40" s="537"/>
      <c r="F40" s="326" t="s">
        <v>30</v>
      </c>
      <c r="G40" s="325"/>
      <c r="H40" s="325"/>
      <c r="I40" s="325"/>
      <c r="J40" s="325"/>
      <c r="K40" s="325"/>
      <c r="L40" s="325"/>
      <c r="M40" s="239">
        <v>0.05</v>
      </c>
      <c r="N40" s="239">
        <v>0.3</v>
      </c>
      <c r="O40" s="239">
        <v>0.3</v>
      </c>
      <c r="P40" s="239">
        <v>0.35</v>
      </c>
      <c r="Q40" s="239">
        <v>0</v>
      </c>
      <c r="R40" s="239">
        <v>0</v>
      </c>
      <c r="S40" s="318">
        <f t="shared" ref="S40:S47" si="2">SUM(M40:R40)</f>
        <v>0.99999999999999989</v>
      </c>
      <c r="T40" s="526">
        <f>U41+U43</f>
        <v>0.1255</v>
      </c>
      <c r="U40" s="318">
        <v>6.25E-2</v>
      </c>
      <c r="V40" s="512" t="s">
        <v>351</v>
      </c>
    </row>
    <row r="41" spans="1:60" s="306" customFormat="1" ht="30.75" customHeight="1">
      <c r="A41" s="534"/>
      <c r="B41" s="529"/>
      <c r="C41" s="529"/>
      <c r="D41" s="531"/>
      <c r="E41" s="531"/>
      <c r="F41" s="320" t="s">
        <v>31</v>
      </c>
      <c r="G41" s="244"/>
      <c r="H41" s="244"/>
      <c r="I41" s="244"/>
      <c r="J41" s="244"/>
      <c r="K41" s="244"/>
      <c r="L41" s="244"/>
      <c r="M41" s="244"/>
      <c r="N41" s="244"/>
      <c r="O41" s="244">
        <v>0.3</v>
      </c>
      <c r="P41" s="244">
        <v>0.3</v>
      </c>
      <c r="Q41" s="244">
        <v>0.2</v>
      </c>
      <c r="R41" s="244">
        <v>0.2</v>
      </c>
      <c r="S41" s="324">
        <f t="shared" si="2"/>
        <v>1</v>
      </c>
      <c r="T41" s="527"/>
      <c r="U41" s="323">
        <f>U40*S41</f>
        <v>6.25E-2</v>
      </c>
      <c r="V41" s="513"/>
    </row>
    <row r="42" spans="1:60" s="306" customFormat="1" ht="30.75" customHeight="1">
      <c r="A42" s="534"/>
      <c r="B42" s="529"/>
      <c r="C42" s="529" t="s">
        <v>280</v>
      </c>
      <c r="D42" s="531" t="s">
        <v>347</v>
      </c>
      <c r="E42" s="531"/>
      <c r="F42" s="319" t="s">
        <v>30</v>
      </c>
      <c r="G42" s="244"/>
      <c r="H42" s="244"/>
      <c r="I42" s="244"/>
      <c r="J42" s="244"/>
      <c r="K42" s="244"/>
      <c r="L42" s="244"/>
      <c r="M42" s="240">
        <v>0</v>
      </c>
      <c r="N42" s="240">
        <v>0</v>
      </c>
      <c r="O42" s="240">
        <v>0</v>
      </c>
      <c r="P42" s="240">
        <v>0.3</v>
      </c>
      <c r="Q42" s="240">
        <v>0.3</v>
      </c>
      <c r="R42" s="240">
        <v>0.4</v>
      </c>
      <c r="S42" s="317">
        <f t="shared" si="2"/>
        <v>1</v>
      </c>
      <c r="T42" s="527"/>
      <c r="U42" s="317">
        <v>6.3E-2</v>
      </c>
      <c r="V42" s="514" t="s">
        <v>350</v>
      </c>
    </row>
    <row r="43" spans="1:60" s="306" customFormat="1" ht="30.75" customHeight="1" thickBot="1">
      <c r="A43" s="535"/>
      <c r="B43" s="530"/>
      <c r="C43" s="530"/>
      <c r="D43" s="532"/>
      <c r="E43" s="532"/>
      <c r="F43" s="316" t="s">
        <v>31</v>
      </c>
      <c r="G43" s="243"/>
      <c r="H43" s="243"/>
      <c r="I43" s="243"/>
      <c r="J43" s="243"/>
      <c r="K43" s="243"/>
      <c r="L43" s="243"/>
      <c r="M43" s="243"/>
      <c r="N43" s="243"/>
      <c r="O43" s="243"/>
      <c r="P43" s="243">
        <v>0.3</v>
      </c>
      <c r="Q43" s="243">
        <v>0.3</v>
      </c>
      <c r="R43" s="243">
        <v>0.4</v>
      </c>
      <c r="S43" s="315">
        <f t="shared" si="2"/>
        <v>1</v>
      </c>
      <c r="T43" s="528"/>
      <c r="U43" s="323">
        <f>U42*S43</f>
        <v>6.3E-2</v>
      </c>
      <c r="V43" s="515"/>
    </row>
    <row r="44" spans="1:60" s="312" customFormat="1" ht="25.5" customHeight="1">
      <c r="A44" s="585" t="s">
        <v>143</v>
      </c>
      <c r="B44" s="588" t="s">
        <v>146</v>
      </c>
      <c r="C44" s="591" t="s">
        <v>155</v>
      </c>
      <c r="D44" s="572" t="s">
        <v>347</v>
      </c>
      <c r="E44" s="572"/>
      <c r="F44" s="322" t="s">
        <v>30</v>
      </c>
      <c r="G44" s="245"/>
      <c r="H44" s="245"/>
      <c r="I44" s="245"/>
      <c r="J44" s="245"/>
      <c r="K44" s="245"/>
      <c r="L44" s="245"/>
      <c r="M44" s="246">
        <v>0.154</v>
      </c>
      <c r="N44" s="246">
        <v>0.308</v>
      </c>
      <c r="O44" s="246">
        <v>0.23100000000000001</v>
      </c>
      <c r="P44" s="246">
        <v>0.115</v>
      </c>
      <c r="Q44" s="246">
        <v>0.115</v>
      </c>
      <c r="R44" s="246">
        <v>7.6999999999999999E-2</v>
      </c>
      <c r="S44" s="321">
        <f t="shared" si="2"/>
        <v>0.99999999999999989</v>
      </c>
      <c r="T44" s="607">
        <f>U45+U47</f>
        <v>0.11831125000000001</v>
      </c>
      <c r="U44" s="321">
        <v>8.7499999999999994E-2</v>
      </c>
      <c r="V44" s="594" t="s">
        <v>349</v>
      </c>
      <c r="W44" s="306"/>
      <c r="X44" s="313"/>
      <c r="Y44" s="313"/>
      <c r="Z44" s="313"/>
      <c r="AA44" s="313"/>
      <c r="AB44" s="313"/>
      <c r="AC44" s="313"/>
      <c r="AD44" s="313"/>
      <c r="AE44" s="313"/>
      <c r="AF44" s="313"/>
      <c r="AG44" s="313"/>
      <c r="AH44" s="313"/>
      <c r="AI44" s="313"/>
      <c r="AJ44" s="313"/>
      <c r="AK44" s="313"/>
      <c r="AL44" s="313"/>
      <c r="AM44" s="313"/>
      <c r="AN44" s="313"/>
      <c r="AO44" s="313"/>
      <c r="AP44" s="313"/>
      <c r="AQ44" s="313"/>
      <c r="AR44" s="313"/>
      <c r="AS44" s="313"/>
      <c r="AT44" s="313"/>
      <c r="AU44" s="313"/>
      <c r="AV44" s="313"/>
      <c r="AW44" s="313"/>
      <c r="AX44" s="313"/>
      <c r="AY44" s="313"/>
      <c r="AZ44" s="313"/>
      <c r="BA44" s="313"/>
      <c r="BB44" s="313"/>
      <c r="BC44" s="313"/>
      <c r="BD44" s="313"/>
      <c r="BE44" s="313"/>
    </row>
    <row r="45" spans="1:60" s="312" customFormat="1" ht="25.5" customHeight="1" thickBot="1">
      <c r="A45" s="586"/>
      <c r="B45" s="589"/>
      <c r="C45" s="592"/>
      <c r="D45" s="568"/>
      <c r="E45" s="568"/>
      <c r="F45" s="320" t="s">
        <v>31</v>
      </c>
      <c r="G45" s="247"/>
      <c r="H45" s="248"/>
      <c r="I45" s="248"/>
      <c r="J45" s="248"/>
      <c r="K45" s="248"/>
      <c r="L45" s="248"/>
      <c r="M45" s="360" t="s">
        <v>348</v>
      </c>
      <c r="N45" s="360" t="s">
        <v>348</v>
      </c>
      <c r="O45" s="354">
        <v>7.6999999999999999E-2</v>
      </c>
      <c r="P45" s="354">
        <v>0.23100000000000001</v>
      </c>
      <c r="Q45" s="355">
        <v>0.23100000000000001</v>
      </c>
      <c r="R45" s="354">
        <v>0.3846</v>
      </c>
      <c r="S45" s="315">
        <f t="shared" si="2"/>
        <v>0.92359999999999998</v>
      </c>
      <c r="T45" s="608"/>
      <c r="U45" s="314">
        <f>U44*S45</f>
        <v>8.0814999999999998E-2</v>
      </c>
      <c r="V45" s="595"/>
      <c r="W45" s="306"/>
      <c r="X45" s="313"/>
      <c r="Y45" s="313"/>
      <c r="Z45" s="313"/>
      <c r="AA45" s="313"/>
      <c r="AB45" s="313"/>
      <c r="AC45" s="313"/>
      <c r="AD45" s="313"/>
      <c r="AE45" s="313"/>
      <c r="AF45" s="313"/>
      <c r="AG45" s="313"/>
      <c r="AH45" s="313"/>
      <c r="AI45" s="313"/>
      <c r="AJ45" s="313"/>
      <c r="AK45" s="313"/>
      <c r="AL45" s="313"/>
      <c r="AM45" s="313"/>
      <c r="AN45" s="313"/>
      <c r="AO45" s="313"/>
      <c r="AP45" s="313"/>
      <c r="AQ45" s="313"/>
      <c r="AR45" s="313"/>
      <c r="AS45" s="313"/>
      <c r="AT45" s="313"/>
      <c r="AU45" s="313"/>
      <c r="AV45" s="313"/>
      <c r="AW45" s="313"/>
      <c r="AX45" s="313"/>
      <c r="AY45" s="313"/>
      <c r="AZ45" s="313"/>
      <c r="BA45" s="313"/>
      <c r="BB45" s="313"/>
      <c r="BC45" s="313"/>
      <c r="BD45" s="313"/>
      <c r="BE45" s="313"/>
    </row>
    <row r="46" spans="1:60" s="312" customFormat="1" ht="25.5" customHeight="1">
      <c r="A46" s="586"/>
      <c r="B46" s="589"/>
      <c r="C46" s="592" t="s">
        <v>152</v>
      </c>
      <c r="D46" s="568" t="s">
        <v>347</v>
      </c>
      <c r="E46" s="568"/>
      <c r="F46" s="319" t="s">
        <v>30</v>
      </c>
      <c r="G46" s="249"/>
      <c r="H46" s="248"/>
      <c r="I46" s="248"/>
      <c r="J46" s="248"/>
      <c r="K46" s="248"/>
      <c r="L46" s="248"/>
      <c r="M46" s="239">
        <v>0.1666</v>
      </c>
      <c r="N46" s="239">
        <v>0.1666</v>
      </c>
      <c r="O46" s="239">
        <v>0.1666</v>
      </c>
      <c r="P46" s="239">
        <v>0.1666</v>
      </c>
      <c r="Q46" s="239">
        <v>0.1666</v>
      </c>
      <c r="R46" s="239">
        <v>0.16700000000000001</v>
      </c>
      <c r="S46" s="318">
        <f t="shared" si="2"/>
        <v>1</v>
      </c>
      <c r="T46" s="608"/>
      <c r="U46" s="317">
        <v>3.7499999999999999E-2</v>
      </c>
      <c r="V46" s="583" t="s">
        <v>346</v>
      </c>
      <c r="W46" s="306"/>
      <c r="X46" s="313"/>
      <c r="Y46" s="313"/>
      <c r="Z46" s="313"/>
      <c r="AA46" s="313"/>
      <c r="AB46" s="313"/>
      <c r="AC46" s="313"/>
      <c r="AD46" s="313"/>
      <c r="AE46" s="313"/>
      <c r="AF46" s="313"/>
      <c r="AG46" s="313"/>
      <c r="AH46" s="313"/>
      <c r="AI46" s="313"/>
      <c r="AJ46" s="313"/>
      <c r="AK46" s="313"/>
      <c r="AL46" s="313"/>
      <c r="AM46" s="313"/>
      <c r="AN46" s="313"/>
      <c r="AO46" s="313"/>
      <c r="AP46" s="313"/>
      <c r="AQ46" s="313"/>
      <c r="AR46" s="313"/>
      <c r="AS46" s="313"/>
      <c r="AT46" s="313"/>
      <c r="AU46" s="313"/>
      <c r="AV46" s="313"/>
      <c r="AW46" s="313"/>
      <c r="AX46" s="313"/>
      <c r="AY46" s="313"/>
      <c r="AZ46" s="313"/>
      <c r="BA46" s="313"/>
      <c r="BB46" s="313"/>
      <c r="BC46" s="313"/>
      <c r="BD46" s="313"/>
      <c r="BE46" s="313"/>
    </row>
    <row r="47" spans="1:60" s="312" customFormat="1" ht="25.5" customHeight="1" thickBot="1">
      <c r="A47" s="587"/>
      <c r="B47" s="590"/>
      <c r="C47" s="593"/>
      <c r="D47" s="569"/>
      <c r="E47" s="569"/>
      <c r="F47" s="316" t="s">
        <v>31</v>
      </c>
      <c r="G47" s="250"/>
      <c r="H47" s="251"/>
      <c r="I47" s="251"/>
      <c r="J47" s="251"/>
      <c r="K47" s="251"/>
      <c r="L47" s="251"/>
      <c r="M47" s="356">
        <v>0.1666</v>
      </c>
      <c r="N47" s="356">
        <v>0.11899999999999999</v>
      </c>
      <c r="O47" s="356">
        <v>7.1400000000000005E-2</v>
      </c>
      <c r="P47" s="356">
        <v>0.1905</v>
      </c>
      <c r="Q47" s="357">
        <v>0.16669999999999999</v>
      </c>
      <c r="R47" s="356">
        <v>0.28570000000000001</v>
      </c>
      <c r="S47" s="315">
        <f t="shared" si="2"/>
        <v>0.99990000000000001</v>
      </c>
      <c r="T47" s="609"/>
      <c r="U47" s="314">
        <f>U46*S47</f>
        <v>3.7496250000000002E-2</v>
      </c>
      <c r="V47" s="584"/>
      <c r="W47" s="306"/>
      <c r="X47" s="313"/>
      <c r="Y47" s="313"/>
      <c r="Z47" s="313"/>
      <c r="AA47" s="313"/>
      <c r="AB47" s="313"/>
      <c r="AC47" s="313"/>
      <c r="AD47" s="313"/>
      <c r="AE47" s="313"/>
      <c r="AF47" s="313"/>
      <c r="AG47" s="313"/>
      <c r="AH47" s="313"/>
      <c r="AI47" s="313"/>
      <c r="AJ47" s="313"/>
      <c r="AK47" s="313"/>
      <c r="AL47" s="313"/>
      <c r="AM47" s="313"/>
      <c r="AN47" s="313"/>
      <c r="AO47" s="313"/>
      <c r="AP47" s="313"/>
      <c r="AQ47" s="313"/>
      <c r="AR47" s="313"/>
      <c r="AS47" s="313"/>
      <c r="AT47" s="313"/>
      <c r="AU47" s="313"/>
      <c r="AV47" s="313"/>
      <c r="AW47" s="313"/>
      <c r="AX47" s="313"/>
      <c r="AY47" s="313"/>
      <c r="AZ47" s="313"/>
      <c r="BA47" s="313"/>
      <c r="BB47" s="313"/>
      <c r="BC47" s="313"/>
      <c r="BD47" s="313"/>
      <c r="BE47" s="313"/>
    </row>
    <row r="48" spans="1:60" s="11" customFormat="1" ht="18.75" customHeight="1" thickBot="1">
      <c r="A48" s="605" t="s">
        <v>32</v>
      </c>
      <c r="B48" s="606"/>
      <c r="C48" s="606"/>
      <c r="D48" s="606"/>
      <c r="E48" s="606"/>
      <c r="F48" s="606"/>
      <c r="G48" s="606"/>
      <c r="H48" s="606"/>
      <c r="I48" s="606"/>
      <c r="J48" s="606"/>
      <c r="K48" s="606"/>
      <c r="L48" s="606"/>
      <c r="M48" s="606"/>
      <c r="N48" s="606"/>
      <c r="O48" s="606"/>
      <c r="P48" s="606"/>
      <c r="Q48" s="606"/>
      <c r="R48" s="606"/>
      <c r="S48" s="606"/>
      <c r="T48" s="94">
        <f>SUM(T7:T47)</f>
        <v>0.65966124999999998</v>
      </c>
      <c r="U48" s="311"/>
      <c r="V48" s="89"/>
      <c r="W48" s="10"/>
      <c r="X48" s="10"/>
      <c r="Y48" s="10"/>
      <c r="Z48" s="10"/>
      <c r="AA48" s="10"/>
      <c r="AB48" s="10"/>
      <c r="AC48" s="10"/>
      <c r="AD48" s="10"/>
      <c r="AE48" s="10"/>
      <c r="AF48" s="10"/>
      <c r="AG48" s="10"/>
      <c r="AH48" s="10"/>
      <c r="AI48" s="10"/>
      <c r="AJ48" s="10"/>
      <c r="AK48" s="10"/>
      <c r="AL48" s="10"/>
      <c r="AM48" s="10"/>
      <c r="AN48" s="10"/>
      <c r="AO48" s="10"/>
      <c r="AP48" s="10"/>
      <c r="AQ48" s="10"/>
      <c r="AR48" s="10"/>
      <c r="AS48" s="10"/>
      <c r="AT48" s="10"/>
      <c r="AU48" s="10"/>
      <c r="AV48" s="10"/>
      <c r="AW48" s="10"/>
      <c r="AX48" s="10"/>
      <c r="AY48" s="10"/>
      <c r="AZ48" s="10"/>
      <c r="BA48" s="10"/>
      <c r="BB48" s="10"/>
      <c r="BC48" s="10"/>
      <c r="BD48" s="10"/>
      <c r="BE48" s="10"/>
      <c r="BF48" s="10"/>
      <c r="BG48" s="10"/>
      <c r="BH48" s="10"/>
    </row>
    <row r="49" spans="1:60" s="11" customFormat="1" ht="30.75" customHeight="1">
      <c r="A49" s="12"/>
      <c r="B49" s="12"/>
      <c r="C49" s="17"/>
      <c r="D49" s="12"/>
      <c r="E49" s="12"/>
      <c r="F49" s="12"/>
      <c r="G49" s="13"/>
      <c r="H49" s="13"/>
      <c r="I49" s="13"/>
      <c r="J49" s="13"/>
      <c r="K49" s="13"/>
      <c r="L49" s="13"/>
      <c r="M49" s="13"/>
      <c r="N49" s="13"/>
      <c r="O49" s="13"/>
      <c r="P49" s="13"/>
      <c r="Q49" s="13"/>
      <c r="R49" s="13"/>
      <c r="S49" s="13"/>
      <c r="T49" s="14"/>
      <c r="U49" s="14"/>
      <c r="V49" s="77" t="s">
        <v>135</v>
      </c>
      <c r="W49" s="10"/>
      <c r="X49" s="10"/>
      <c r="Y49" s="10"/>
      <c r="Z49" s="10"/>
      <c r="AA49" s="10"/>
      <c r="AB49" s="10"/>
      <c r="AC49" s="10"/>
      <c r="AD49" s="10"/>
      <c r="AE49" s="10"/>
      <c r="AF49" s="10"/>
      <c r="AG49" s="10"/>
      <c r="AH49" s="10"/>
      <c r="AI49" s="10"/>
      <c r="AJ49" s="10"/>
      <c r="AK49" s="10"/>
      <c r="AL49" s="10"/>
      <c r="AM49" s="10"/>
      <c r="AN49" s="10"/>
      <c r="AO49" s="10"/>
      <c r="AP49" s="10"/>
      <c r="AQ49" s="10"/>
      <c r="AR49" s="10"/>
      <c r="AS49" s="10"/>
      <c r="AT49" s="10"/>
      <c r="AU49" s="10"/>
      <c r="AV49" s="10"/>
      <c r="AW49" s="10"/>
      <c r="AX49" s="10"/>
      <c r="AY49" s="10"/>
      <c r="AZ49" s="10"/>
      <c r="BA49" s="10"/>
      <c r="BB49" s="10"/>
      <c r="BC49" s="10"/>
      <c r="BD49" s="10"/>
      <c r="BE49" s="10"/>
      <c r="BF49" s="10"/>
      <c r="BG49" s="10"/>
      <c r="BH49" s="10"/>
    </row>
    <row r="50" spans="1:60" ht="29.25" customHeight="1">
      <c r="A50" s="306"/>
      <c r="B50" s="306"/>
      <c r="C50" s="310"/>
      <c r="D50" s="306"/>
      <c r="E50" s="306"/>
      <c r="F50" s="306"/>
      <c r="G50" s="306"/>
      <c r="H50" s="306"/>
      <c r="I50" s="306"/>
      <c r="J50" s="306"/>
      <c r="K50" s="306"/>
      <c r="L50" s="306"/>
      <c r="M50" s="306"/>
      <c r="N50" s="309"/>
      <c r="O50" s="309"/>
      <c r="P50" s="309"/>
      <c r="Q50" s="309"/>
      <c r="R50" s="309"/>
      <c r="S50" s="309"/>
      <c r="T50" s="309"/>
      <c r="U50" s="309"/>
    </row>
    <row r="51" spans="1:60">
      <c r="A51" s="306"/>
      <c r="B51" s="306"/>
      <c r="C51" s="310"/>
      <c r="D51" s="306"/>
      <c r="E51" s="306"/>
      <c r="F51" s="306"/>
      <c r="G51" s="306"/>
      <c r="H51" s="306"/>
      <c r="I51" s="306"/>
      <c r="J51" s="306"/>
      <c r="K51" s="306"/>
      <c r="L51" s="306"/>
      <c r="M51" s="306"/>
      <c r="N51" s="309"/>
      <c r="O51" s="309"/>
      <c r="P51" s="309"/>
      <c r="Q51" s="309"/>
      <c r="R51" s="309"/>
      <c r="S51" s="309"/>
      <c r="T51" s="309"/>
      <c r="U51" s="309"/>
    </row>
    <row r="52" spans="1:60">
      <c r="A52" s="306"/>
      <c r="B52" s="306"/>
      <c r="C52" s="310"/>
      <c r="D52" s="306"/>
      <c r="E52" s="306"/>
      <c r="F52" s="306"/>
      <c r="G52" s="306"/>
      <c r="H52" s="306"/>
      <c r="I52" s="306"/>
      <c r="J52" s="306"/>
      <c r="K52" s="306"/>
      <c r="L52" s="306"/>
      <c r="M52" s="306"/>
      <c r="N52" s="309"/>
      <c r="O52" s="309"/>
      <c r="P52" s="309"/>
      <c r="Q52" s="309"/>
      <c r="R52" s="309"/>
      <c r="S52" s="309"/>
      <c r="T52" s="309"/>
      <c r="U52" s="309"/>
    </row>
    <row r="53" spans="1:60">
      <c r="A53" s="306"/>
      <c r="B53" s="306"/>
      <c r="C53" s="310"/>
      <c r="D53" s="306"/>
      <c r="E53" s="306"/>
      <c r="F53" s="306"/>
      <c r="G53" s="306"/>
      <c r="H53" s="306"/>
      <c r="I53" s="306"/>
      <c r="J53" s="306"/>
      <c r="K53" s="306"/>
      <c r="L53" s="306"/>
      <c r="M53" s="306"/>
      <c r="N53" s="309"/>
      <c r="O53" s="309"/>
      <c r="P53" s="309"/>
      <c r="Q53" s="309"/>
      <c r="R53" s="309"/>
      <c r="S53" s="309"/>
      <c r="T53" s="309"/>
      <c r="U53" s="309"/>
    </row>
    <row r="54" spans="1:60">
      <c r="A54" s="306"/>
      <c r="B54" s="306"/>
      <c r="C54" s="310"/>
      <c r="D54" s="306"/>
      <c r="E54" s="306"/>
      <c r="F54" s="306"/>
      <c r="G54" s="306"/>
      <c r="H54" s="306"/>
      <c r="I54" s="306"/>
      <c r="J54" s="306"/>
      <c r="K54" s="306"/>
      <c r="L54" s="306"/>
      <c r="M54" s="306"/>
      <c r="N54" s="309"/>
      <c r="O54" s="309"/>
      <c r="P54" s="309"/>
      <c r="Q54" s="309"/>
      <c r="R54" s="309"/>
      <c r="S54" s="309"/>
      <c r="T54" s="309"/>
      <c r="U54" s="309"/>
    </row>
    <row r="55" spans="1:60">
      <c r="A55" s="306"/>
      <c r="B55" s="306"/>
      <c r="C55" s="310"/>
      <c r="D55" s="306"/>
      <c r="E55" s="306"/>
      <c r="F55" s="306"/>
      <c r="G55" s="306"/>
      <c r="H55" s="306"/>
      <c r="I55" s="306"/>
      <c r="J55" s="306"/>
      <c r="K55" s="306"/>
      <c r="L55" s="306"/>
      <c r="M55" s="306"/>
      <c r="N55" s="309"/>
      <c r="O55" s="309"/>
      <c r="P55" s="309"/>
      <c r="Q55" s="309"/>
      <c r="R55" s="309"/>
      <c r="S55" s="309"/>
      <c r="T55" s="309"/>
      <c r="U55" s="309"/>
    </row>
    <row r="56" spans="1:60">
      <c r="A56" s="306"/>
      <c r="B56" s="306"/>
      <c r="C56" s="310"/>
      <c r="D56" s="306"/>
      <c r="E56" s="306"/>
      <c r="F56" s="306"/>
      <c r="G56" s="306"/>
      <c r="H56" s="306"/>
      <c r="I56" s="306"/>
      <c r="J56" s="306"/>
      <c r="K56" s="306"/>
      <c r="L56" s="306"/>
      <c r="M56" s="306"/>
      <c r="N56" s="309"/>
      <c r="O56" s="309"/>
      <c r="P56" s="309"/>
      <c r="Q56" s="309"/>
      <c r="R56" s="309"/>
      <c r="S56" s="309"/>
      <c r="T56" s="309"/>
      <c r="U56" s="309"/>
    </row>
    <row r="57" spans="1:60">
      <c r="A57" s="306"/>
      <c r="B57" s="306"/>
      <c r="C57" s="310"/>
      <c r="D57" s="306"/>
      <c r="E57" s="306"/>
      <c r="F57" s="306"/>
      <c r="G57" s="306"/>
      <c r="H57" s="306"/>
      <c r="I57" s="306"/>
      <c r="J57" s="306"/>
      <c r="K57" s="306"/>
      <c r="L57" s="306"/>
      <c r="M57" s="306"/>
      <c r="N57" s="309"/>
      <c r="O57" s="309"/>
      <c r="P57" s="309"/>
      <c r="Q57" s="309"/>
      <c r="R57" s="309"/>
      <c r="S57" s="309"/>
      <c r="T57" s="309"/>
      <c r="U57" s="309"/>
    </row>
    <row r="58" spans="1:60">
      <c r="A58" s="306"/>
      <c r="B58" s="306"/>
      <c r="C58" s="310"/>
      <c r="D58" s="306"/>
      <c r="E58" s="306"/>
      <c r="F58" s="306"/>
      <c r="G58" s="306"/>
      <c r="H58" s="306"/>
      <c r="I58" s="306"/>
      <c r="J58" s="306"/>
      <c r="K58" s="306"/>
      <c r="L58" s="306"/>
      <c r="M58" s="306"/>
      <c r="N58" s="309"/>
      <c r="O58" s="309"/>
      <c r="P58" s="309"/>
      <c r="Q58" s="309"/>
      <c r="R58" s="309"/>
      <c r="S58" s="309"/>
      <c r="T58" s="309"/>
      <c r="U58" s="309"/>
    </row>
    <row r="59" spans="1:60">
      <c r="A59" s="306"/>
      <c r="B59" s="306"/>
      <c r="C59" s="310"/>
      <c r="D59" s="306"/>
      <c r="E59" s="306"/>
      <c r="F59" s="306"/>
      <c r="G59" s="306"/>
      <c r="H59" s="306"/>
      <c r="I59" s="306"/>
      <c r="J59" s="306"/>
      <c r="K59" s="306"/>
      <c r="L59" s="306"/>
      <c r="M59" s="306"/>
      <c r="N59" s="309"/>
      <c r="O59" s="309"/>
      <c r="P59" s="309"/>
      <c r="Q59" s="309"/>
      <c r="R59" s="309"/>
      <c r="S59" s="309"/>
      <c r="T59" s="309"/>
      <c r="U59" s="309"/>
    </row>
    <row r="60" spans="1:60">
      <c r="A60" s="306"/>
      <c r="B60" s="306"/>
      <c r="C60" s="310"/>
      <c r="D60" s="306"/>
      <c r="E60" s="306"/>
      <c r="F60" s="306"/>
      <c r="G60" s="306"/>
      <c r="H60" s="306"/>
      <c r="I60" s="306"/>
      <c r="J60" s="306"/>
      <c r="K60" s="306"/>
      <c r="L60" s="306"/>
      <c r="M60" s="306"/>
      <c r="N60" s="309"/>
      <c r="O60" s="309"/>
      <c r="P60" s="309"/>
      <c r="Q60" s="309"/>
      <c r="R60" s="309"/>
      <c r="S60" s="309"/>
      <c r="T60" s="309"/>
      <c r="U60" s="309"/>
    </row>
    <row r="61" spans="1:60">
      <c r="A61" s="306"/>
      <c r="B61" s="306"/>
      <c r="C61" s="310"/>
      <c r="D61" s="306"/>
      <c r="E61" s="306"/>
      <c r="F61" s="306"/>
      <c r="G61" s="306"/>
      <c r="H61" s="306"/>
      <c r="I61" s="306"/>
      <c r="J61" s="306"/>
      <c r="K61" s="306"/>
      <c r="L61" s="306"/>
      <c r="M61" s="306"/>
      <c r="N61" s="309"/>
      <c r="O61" s="309"/>
      <c r="P61" s="309"/>
      <c r="Q61" s="309"/>
      <c r="R61" s="309"/>
      <c r="S61" s="309"/>
      <c r="T61" s="309"/>
      <c r="U61" s="309"/>
    </row>
    <row r="62" spans="1:60">
      <c r="A62" s="306"/>
      <c r="B62" s="306"/>
      <c r="C62" s="310"/>
      <c r="D62" s="306"/>
      <c r="E62" s="306"/>
      <c r="F62" s="306"/>
      <c r="G62" s="306"/>
      <c r="H62" s="306"/>
      <c r="I62" s="306"/>
      <c r="J62" s="306"/>
      <c r="K62" s="306"/>
      <c r="L62" s="306"/>
      <c r="M62" s="306"/>
      <c r="N62" s="309"/>
      <c r="O62" s="309"/>
      <c r="P62" s="309"/>
      <c r="Q62" s="309"/>
      <c r="R62" s="309"/>
      <c r="S62" s="309"/>
      <c r="T62" s="309"/>
      <c r="U62" s="309"/>
    </row>
    <row r="63" spans="1:60">
      <c r="A63" s="306"/>
      <c r="B63" s="306"/>
      <c r="C63" s="310"/>
      <c r="D63" s="306"/>
      <c r="E63" s="306"/>
      <c r="F63" s="306"/>
      <c r="G63" s="306"/>
      <c r="H63" s="306"/>
      <c r="I63" s="306"/>
      <c r="J63" s="306"/>
      <c r="K63" s="306"/>
      <c r="L63" s="306"/>
      <c r="M63" s="306"/>
      <c r="N63" s="309"/>
      <c r="O63" s="309"/>
      <c r="P63" s="309"/>
      <c r="Q63" s="309"/>
      <c r="R63" s="309"/>
      <c r="S63" s="309"/>
      <c r="T63" s="309"/>
      <c r="U63" s="309"/>
    </row>
    <row r="64" spans="1:60">
      <c r="A64" s="306"/>
      <c r="B64" s="306"/>
      <c r="C64" s="310"/>
      <c r="D64" s="306"/>
      <c r="E64" s="306"/>
      <c r="F64" s="306"/>
      <c r="G64" s="306"/>
      <c r="H64" s="306"/>
      <c r="I64" s="306"/>
      <c r="J64" s="306"/>
      <c r="K64" s="306"/>
      <c r="L64" s="306"/>
      <c r="M64" s="306"/>
      <c r="N64" s="309"/>
      <c r="O64" s="309"/>
      <c r="P64" s="309"/>
      <c r="Q64" s="309"/>
      <c r="R64" s="309"/>
      <c r="S64" s="309"/>
      <c r="T64" s="309"/>
      <c r="U64" s="309"/>
    </row>
    <row r="65" spans="1:21">
      <c r="A65" s="306"/>
      <c r="B65" s="306"/>
      <c r="C65" s="310"/>
      <c r="D65" s="306"/>
      <c r="E65" s="306"/>
      <c r="F65" s="306"/>
      <c r="G65" s="306"/>
      <c r="H65" s="306"/>
      <c r="I65" s="306"/>
      <c r="J65" s="306"/>
      <c r="K65" s="306"/>
      <c r="L65" s="306"/>
      <c r="M65" s="306"/>
      <c r="N65" s="309"/>
      <c r="O65" s="309"/>
      <c r="P65" s="309"/>
      <c r="Q65" s="309"/>
      <c r="R65" s="309"/>
      <c r="S65" s="309"/>
      <c r="T65" s="309"/>
      <c r="U65" s="309"/>
    </row>
    <row r="66" spans="1:21">
      <c r="A66" s="306"/>
      <c r="B66" s="306"/>
      <c r="C66" s="310"/>
      <c r="D66" s="306"/>
      <c r="E66" s="306"/>
      <c r="F66" s="306"/>
      <c r="G66" s="306"/>
      <c r="H66" s="306"/>
      <c r="I66" s="306"/>
      <c r="J66" s="306"/>
      <c r="K66" s="306"/>
      <c r="L66" s="306"/>
      <c r="M66" s="306"/>
      <c r="N66" s="309"/>
      <c r="O66" s="309"/>
      <c r="P66" s="309"/>
      <c r="Q66" s="309"/>
      <c r="R66" s="309"/>
      <c r="S66" s="309"/>
      <c r="T66" s="309"/>
      <c r="U66" s="309"/>
    </row>
    <row r="67" spans="1:21">
      <c r="A67" s="306"/>
      <c r="B67" s="306"/>
      <c r="C67" s="310"/>
      <c r="D67" s="306"/>
      <c r="E67" s="306"/>
      <c r="F67" s="306"/>
      <c r="G67" s="306"/>
      <c r="H67" s="306"/>
      <c r="I67" s="306"/>
      <c r="J67" s="306"/>
      <c r="K67" s="306"/>
      <c r="L67" s="306"/>
      <c r="M67" s="306"/>
      <c r="N67" s="309"/>
      <c r="O67" s="309"/>
      <c r="P67" s="309"/>
      <c r="Q67" s="309"/>
      <c r="R67" s="309"/>
      <c r="S67" s="309"/>
      <c r="T67" s="309"/>
      <c r="U67" s="309"/>
    </row>
    <row r="68" spans="1:21">
      <c r="A68" s="306"/>
      <c r="B68" s="306"/>
      <c r="C68" s="310"/>
      <c r="D68" s="306"/>
      <c r="E68" s="306"/>
      <c r="F68" s="306"/>
      <c r="G68" s="306"/>
      <c r="H68" s="306"/>
      <c r="I68" s="306"/>
      <c r="J68" s="306"/>
      <c r="K68" s="306"/>
      <c r="L68" s="306"/>
      <c r="M68" s="306"/>
      <c r="N68" s="309"/>
      <c r="O68" s="309"/>
      <c r="P68" s="309"/>
      <c r="Q68" s="309"/>
      <c r="R68" s="309"/>
      <c r="S68" s="309"/>
      <c r="T68" s="309"/>
      <c r="U68" s="309"/>
    </row>
    <row r="69" spans="1:21">
      <c r="A69" s="306"/>
      <c r="B69" s="306"/>
      <c r="C69" s="310"/>
      <c r="D69" s="306"/>
      <c r="E69" s="306"/>
      <c r="F69" s="306"/>
      <c r="G69" s="306"/>
      <c r="H69" s="306"/>
      <c r="I69" s="306"/>
      <c r="J69" s="306"/>
      <c r="K69" s="306"/>
      <c r="L69" s="306"/>
      <c r="M69" s="306"/>
      <c r="N69" s="309"/>
      <c r="O69" s="309"/>
      <c r="P69" s="309"/>
      <c r="Q69" s="309"/>
      <c r="R69" s="309"/>
      <c r="S69" s="309"/>
      <c r="T69" s="309"/>
      <c r="U69" s="309"/>
    </row>
    <row r="70" spans="1:21">
      <c r="A70" s="306"/>
      <c r="B70" s="306"/>
      <c r="C70" s="310"/>
      <c r="D70" s="306"/>
      <c r="E70" s="306"/>
      <c r="F70" s="306"/>
      <c r="G70" s="306"/>
      <c r="H70" s="306"/>
      <c r="I70" s="306"/>
      <c r="J70" s="306"/>
      <c r="K70" s="306"/>
      <c r="L70" s="306"/>
      <c r="M70" s="306"/>
      <c r="N70" s="309"/>
      <c r="O70" s="309"/>
      <c r="P70" s="309"/>
      <c r="Q70" s="309"/>
      <c r="R70" s="309"/>
      <c r="S70" s="309"/>
      <c r="T70" s="309"/>
      <c r="U70" s="309"/>
    </row>
    <row r="71" spans="1:21">
      <c r="A71" s="306"/>
      <c r="B71" s="306"/>
      <c r="C71" s="310"/>
      <c r="D71" s="306"/>
      <c r="E71" s="306"/>
      <c r="F71" s="306"/>
      <c r="G71" s="306"/>
      <c r="H71" s="306"/>
      <c r="I71" s="306"/>
      <c r="J71" s="306"/>
      <c r="K71" s="306"/>
      <c r="L71" s="306"/>
      <c r="M71" s="306"/>
      <c r="N71" s="309"/>
      <c r="O71" s="309"/>
      <c r="P71" s="309"/>
      <c r="Q71" s="309"/>
      <c r="R71" s="309"/>
      <c r="S71" s="309"/>
      <c r="T71" s="309"/>
      <c r="U71" s="309"/>
    </row>
    <row r="72" spans="1:21">
      <c r="A72" s="306"/>
      <c r="B72" s="306"/>
      <c r="C72" s="310"/>
      <c r="D72" s="306"/>
      <c r="E72" s="306"/>
      <c r="F72" s="306"/>
      <c r="G72" s="306"/>
      <c r="H72" s="306"/>
      <c r="I72" s="306"/>
      <c r="J72" s="306"/>
      <c r="K72" s="306"/>
      <c r="L72" s="306"/>
      <c r="M72" s="306"/>
      <c r="N72" s="309"/>
      <c r="O72" s="309"/>
      <c r="P72" s="309"/>
      <c r="Q72" s="309"/>
      <c r="R72" s="309"/>
      <c r="S72" s="309"/>
      <c r="T72" s="309"/>
      <c r="U72" s="309"/>
    </row>
    <row r="73" spans="1:21">
      <c r="A73" s="306"/>
      <c r="B73" s="306"/>
      <c r="C73" s="310"/>
      <c r="D73" s="306"/>
      <c r="E73" s="306"/>
      <c r="F73" s="306"/>
      <c r="G73" s="306"/>
      <c r="H73" s="306"/>
      <c r="I73" s="306"/>
      <c r="J73" s="306"/>
      <c r="K73" s="306"/>
      <c r="L73" s="306"/>
      <c r="M73" s="306"/>
      <c r="N73" s="309"/>
      <c r="O73" s="309"/>
      <c r="P73" s="309"/>
      <c r="Q73" s="309"/>
      <c r="R73" s="309"/>
      <c r="S73" s="309"/>
      <c r="T73" s="309"/>
      <c r="U73" s="309"/>
    </row>
    <row r="74" spans="1:21">
      <c r="A74" s="306"/>
      <c r="B74" s="306"/>
      <c r="C74" s="310"/>
      <c r="D74" s="306"/>
      <c r="E74" s="306"/>
      <c r="F74" s="306"/>
      <c r="G74" s="306"/>
      <c r="H74" s="306"/>
      <c r="I74" s="306"/>
      <c r="J74" s="306"/>
      <c r="K74" s="306"/>
      <c r="L74" s="306"/>
      <c r="M74" s="306"/>
      <c r="N74" s="309"/>
      <c r="O74" s="309"/>
      <c r="P74" s="309"/>
      <c r="Q74" s="309"/>
      <c r="R74" s="309"/>
      <c r="S74" s="309"/>
      <c r="T74" s="309"/>
      <c r="U74" s="309"/>
    </row>
    <row r="75" spans="1:21">
      <c r="A75" s="306"/>
      <c r="B75" s="306"/>
      <c r="C75" s="310"/>
      <c r="D75" s="306"/>
      <c r="E75" s="306"/>
      <c r="F75" s="306"/>
      <c r="G75" s="306"/>
      <c r="H75" s="306"/>
      <c r="I75" s="306"/>
      <c r="J75" s="306"/>
      <c r="K75" s="306"/>
      <c r="L75" s="306"/>
      <c r="M75" s="306"/>
      <c r="N75" s="309"/>
      <c r="O75" s="309"/>
      <c r="P75" s="309"/>
      <c r="Q75" s="309"/>
      <c r="R75" s="309"/>
      <c r="S75" s="309"/>
      <c r="T75" s="309"/>
      <c r="U75" s="309"/>
    </row>
    <row r="76" spans="1:21">
      <c r="A76" s="306"/>
      <c r="B76" s="306"/>
      <c r="C76" s="310"/>
      <c r="D76" s="306"/>
      <c r="E76" s="306"/>
      <c r="F76" s="306"/>
      <c r="G76" s="306"/>
      <c r="H76" s="306"/>
      <c r="I76" s="306"/>
      <c r="J76" s="306"/>
      <c r="K76" s="306"/>
      <c r="L76" s="306"/>
      <c r="M76" s="306"/>
      <c r="N76" s="309"/>
      <c r="O76" s="309"/>
      <c r="P76" s="309"/>
      <c r="Q76" s="309"/>
      <c r="R76" s="309"/>
      <c r="S76" s="309"/>
      <c r="T76" s="309"/>
      <c r="U76" s="309"/>
    </row>
    <row r="77" spans="1:21">
      <c r="A77" s="306"/>
      <c r="B77" s="306"/>
      <c r="C77" s="310"/>
      <c r="D77" s="306"/>
      <c r="E77" s="306"/>
      <c r="F77" s="306"/>
      <c r="G77" s="306"/>
      <c r="H77" s="306"/>
      <c r="I77" s="306"/>
      <c r="J77" s="306"/>
      <c r="K77" s="306"/>
      <c r="L77" s="306"/>
      <c r="M77" s="306"/>
      <c r="N77" s="309"/>
      <c r="O77" s="309"/>
      <c r="P77" s="309"/>
      <c r="Q77" s="309"/>
      <c r="R77" s="309"/>
      <c r="S77" s="309"/>
      <c r="T77" s="309"/>
      <c r="U77" s="309"/>
    </row>
    <row r="78" spans="1:21">
      <c r="A78" s="306"/>
      <c r="B78" s="306"/>
      <c r="C78" s="310"/>
      <c r="D78" s="306"/>
      <c r="E78" s="306"/>
      <c r="F78" s="306"/>
      <c r="G78" s="306"/>
      <c r="H78" s="306"/>
      <c r="I78" s="306"/>
      <c r="J78" s="306"/>
      <c r="K78" s="306"/>
      <c r="L78" s="306"/>
      <c r="M78" s="306"/>
      <c r="N78" s="309"/>
      <c r="O78" s="309"/>
      <c r="P78" s="309"/>
      <c r="Q78" s="309"/>
      <c r="R78" s="309"/>
      <c r="S78" s="309"/>
      <c r="T78" s="309"/>
      <c r="U78" s="309"/>
    </row>
    <row r="79" spans="1:21">
      <c r="A79" s="306"/>
      <c r="B79" s="306"/>
      <c r="C79" s="310"/>
      <c r="D79" s="306"/>
      <c r="E79" s="306"/>
      <c r="F79" s="306"/>
      <c r="G79" s="306"/>
      <c r="H79" s="306"/>
      <c r="I79" s="306"/>
      <c r="J79" s="306"/>
      <c r="K79" s="306"/>
      <c r="L79" s="306"/>
      <c r="M79" s="306"/>
      <c r="N79" s="309"/>
      <c r="O79" s="309"/>
      <c r="P79" s="309"/>
      <c r="Q79" s="309"/>
      <c r="R79" s="309"/>
      <c r="S79" s="309"/>
      <c r="T79" s="309"/>
      <c r="U79" s="309"/>
    </row>
    <row r="80" spans="1:21">
      <c r="A80" s="306"/>
      <c r="B80" s="306"/>
      <c r="C80" s="310"/>
      <c r="D80" s="306"/>
      <c r="E80" s="306"/>
      <c r="F80" s="306"/>
      <c r="G80" s="306"/>
      <c r="H80" s="306"/>
      <c r="I80" s="306"/>
      <c r="J80" s="306"/>
      <c r="K80" s="306"/>
      <c r="L80" s="306"/>
      <c r="M80" s="306"/>
      <c r="N80" s="309"/>
      <c r="O80" s="309"/>
      <c r="P80" s="309"/>
      <c r="Q80" s="309"/>
      <c r="R80" s="309"/>
      <c r="S80" s="309"/>
      <c r="T80" s="309"/>
      <c r="U80" s="309"/>
    </row>
    <row r="81" spans="1:21">
      <c r="A81" s="306"/>
      <c r="B81" s="306"/>
      <c r="C81" s="310"/>
      <c r="D81" s="306"/>
      <c r="E81" s="306"/>
      <c r="F81" s="306"/>
      <c r="G81" s="306"/>
      <c r="H81" s="306"/>
      <c r="I81" s="306"/>
      <c r="J81" s="306"/>
      <c r="K81" s="306"/>
      <c r="L81" s="306"/>
      <c r="M81" s="306"/>
      <c r="N81" s="309"/>
      <c r="O81" s="309"/>
      <c r="P81" s="309"/>
      <c r="Q81" s="309"/>
      <c r="R81" s="309"/>
      <c r="S81" s="309"/>
      <c r="T81" s="309"/>
      <c r="U81" s="309"/>
    </row>
    <row r="82" spans="1:21">
      <c r="A82" s="306"/>
      <c r="B82" s="306"/>
      <c r="C82" s="310"/>
      <c r="D82" s="306"/>
      <c r="E82" s="306"/>
      <c r="F82" s="306"/>
      <c r="G82" s="306"/>
      <c r="H82" s="306"/>
      <c r="I82" s="306"/>
      <c r="J82" s="306"/>
      <c r="K82" s="306"/>
      <c r="L82" s="306"/>
      <c r="M82" s="306"/>
      <c r="N82" s="309"/>
      <c r="O82" s="309"/>
      <c r="P82" s="309"/>
      <c r="Q82" s="309"/>
      <c r="R82" s="309"/>
      <c r="S82" s="309"/>
      <c r="T82" s="309"/>
      <c r="U82" s="309"/>
    </row>
    <row r="83" spans="1:21">
      <c r="A83" s="306"/>
      <c r="B83" s="306"/>
      <c r="C83" s="310"/>
      <c r="D83" s="306"/>
      <c r="E83" s="306"/>
      <c r="F83" s="306"/>
      <c r="G83" s="306"/>
      <c r="H83" s="306"/>
      <c r="I83" s="306"/>
      <c r="J83" s="306"/>
      <c r="K83" s="306"/>
      <c r="L83" s="306"/>
      <c r="M83" s="306"/>
      <c r="N83" s="309"/>
      <c r="O83" s="309"/>
      <c r="P83" s="309"/>
      <c r="Q83" s="309"/>
      <c r="R83" s="309"/>
      <c r="S83" s="309"/>
      <c r="T83" s="309"/>
      <c r="U83" s="309"/>
    </row>
    <row r="84" spans="1:21">
      <c r="A84" s="306"/>
      <c r="B84" s="306"/>
      <c r="C84" s="310"/>
      <c r="D84" s="306"/>
      <c r="E84" s="306"/>
      <c r="F84" s="306"/>
      <c r="G84" s="306"/>
      <c r="H84" s="306"/>
      <c r="I84" s="306"/>
      <c r="J84" s="306"/>
      <c r="K84" s="306"/>
      <c r="L84" s="306"/>
      <c r="M84" s="306"/>
      <c r="N84" s="309"/>
      <c r="O84" s="309"/>
      <c r="P84" s="309"/>
      <c r="Q84" s="309"/>
      <c r="R84" s="309"/>
      <c r="S84" s="309"/>
      <c r="T84" s="309"/>
      <c r="U84" s="309"/>
    </row>
    <row r="85" spans="1:21">
      <c r="A85" s="306"/>
      <c r="B85" s="306"/>
      <c r="C85" s="310"/>
      <c r="D85" s="306"/>
      <c r="E85" s="306"/>
      <c r="F85" s="306"/>
      <c r="G85" s="306"/>
      <c r="H85" s="306"/>
      <c r="I85" s="306"/>
      <c r="J85" s="306"/>
      <c r="K85" s="306"/>
      <c r="L85" s="306"/>
      <c r="M85" s="306"/>
      <c r="N85" s="309"/>
      <c r="O85" s="309"/>
      <c r="P85" s="309"/>
      <c r="Q85" s="309"/>
      <c r="R85" s="309"/>
      <c r="S85" s="309"/>
      <c r="T85" s="309"/>
      <c r="U85" s="309"/>
    </row>
    <row r="86" spans="1:21">
      <c r="A86" s="306"/>
      <c r="B86" s="306"/>
      <c r="C86" s="310"/>
      <c r="D86" s="306"/>
      <c r="E86" s="306"/>
      <c r="F86" s="306"/>
      <c r="G86" s="306"/>
      <c r="H86" s="306"/>
      <c r="I86" s="306"/>
      <c r="J86" s="306"/>
      <c r="K86" s="306"/>
      <c r="L86" s="306"/>
      <c r="M86" s="306"/>
      <c r="N86" s="309"/>
      <c r="O86" s="309"/>
      <c r="P86" s="309"/>
      <c r="Q86" s="309"/>
      <c r="R86" s="309"/>
      <c r="S86" s="309"/>
      <c r="T86" s="309"/>
      <c r="U86" s="309"/>
    </row>
    <row r="87" spans="1:21">
      <c r="A87" s="306"/>
      <c r="B87" s="306"/>
      <c r="C87" s="310"/>
      <c r="D87" s="306"/>
      <c r="E87" s="306"/>
      <c r="F87" s="306"/>
      <c r="G87" s="306"/>
      <c r="H87" s="306"/>
      <c r="I87" s="306"/>
      <c r="J87" s="306"/>
      <c r="K87" s="306"/>
      <c r="L87" s="306"/>
      <c r="M87" s="306"/>
      <c r="N87" s="309"/>
      <c r="O87" s="309"/>
      <c r="P87" s="309"/>
      <c r="Q87" s="309"/>
      <c r="R87" s="309"/>
      <c r="S87" s="309"/>
      <c r="T87" s="309"/>
      <c r="U87" s="309"/>
    </row>
    <row r="88" spans="1:21">
      <c r="A88" s="306"/>
      <c r="B88" s="306"/>
      <c r="C88" s="310"/>
      <c r="D88" s="306"/>
      <c r="E88" s="306"/>
      <c r="F88" s="306"/>
      <c r="G88" s="306"/>
      <c r="H88" s="306"/>
      <c r="I88" s="306"/>
      <c r="J88" s="306"/>
      <c r="K88" s="306"/>
      <c r="L88" s="306"/>
      <c r="M88" s="306"/>
      <c r="N88" s="309"/>
      <c r="O88" s="309"/>
      <c r="P88" s="309"/>
      <c r="Q88" s="309"/>
      <c r="R88" s="309"/>
      <c r="S88" s="309"/>
      <c r="T88" s="309"/>
      <c r="U88" s="309"/>
    </row>
    <row r="89" spans="1:21">
      <c r="A89" s="306"/>
      <c r="B89" s="306"/>
      <c r="C89" s="310"/>
      <c r="D89" s="306"/>
      <c r="E89" s="306"/>
      <c r="F89" s="306"/>
      <c r="G89" s="306"/>
      <c r="H89" s="306"/>
      <c r="I89" s="306"/>
      <c r="J89" s="306"/>
      <c r="K89" s="306"/>
      <c r="L89" s="306"/>
      <c r="M89" s="306"/>
      <c r="N89" s="309"/>
      <c r="O89" s="309"/>
      <c r="P89" s="309"/>
      <c r="Q89" s="309"/>
      <c r="R89" s="309"/>
      <c r="S89" s="309"/>
      <c r="T89" s="309"/>
      <c r="U89" s="309"/>
    </row>
    <row r="90" spans="1:21">
      <c r="A90" s="306"/>
      <c r="B90" s="306"/>
      <c r="C90" s="310"/>
      <c r="D90" s="306"/>
      <c r="E90" s="306"/>
      <c r="F90" s="306"/>
      <c r="G90" s="306"/>
      <c r="H90" s="306"/>
      <c r="I90" s="306"/>
      <c r="J90" s="306"/>
      <c r="K90" s="306"/>
      <c r="L90" s="306"/>
      <c r="M90" s="306"/>
      <c r="N90" s="309"/>
      <c r="O90" s="309"/>
      <c r="P90" s="309"/>
      <c r="Q90" s="309"/>
      <c r="R90" s="309"/>
      <c r="S90" s="309"/>
      <c r="T90" s="309"/>
      <c r="U90" s="309"/>
    </row>
    <row r="91" spans="1:21">
      <c r="A91" s="306"/>
      <c r="B91" s="306"/>
      <c r="C91" s="310"/>
      <c r="D91" s="306"/>
      <c r="E91" s="306"/>
      <c r="F91" s="306"/>
      <c r="G91" s="306"/>
      <c r="H91" s="306"/>
      <c r="I91" s="306"/>
      <c r="J91" s="306"/>
      <c r="K91" s="306"/>
      <c r="L91" s="306"/>
      <c r="M91" s="306"/>
      <c r="N91" s="309"/>
      <c r="O91" s="309"/>
      <c r="P91" s="309"/>
      <c r="Q91" s="309"/>
      <c r="R91" s="309"/>
      <c r="S91" s="309"/>
      <c r="T91" s="309"/>
      <c r="U91" s="309"/>
    </row>
    <row r="92" spans="1:21">
      <c r="A92" s="306"/>
      <c r="B92" s="306"/>
      <c r="C92" s="310"/>
      <c r="D92" s="306"/>
      <c r="E92" s="306"/>
      <c r="F92" s="306"/>
      <c r="G92" s="306"/>
      <c r="H92" s="306"/>
      <c r="I92" s="306"/>
      <c r="J92" s="306"/>
      <c r="K92" s="306"/>
      <c r="L92" s="306"/>
      <c r="M92" s="306"/>
      <c r="N92" s="309"/>
      <c r="O92" s="309"/>
      <c r="P92" s="309"/>
      <c r="Q92" s="309"/>
      <c r="R92" s="309"/>
      <c r="S92" s="309"/>
      <c r="T92" s="309"/>
      <c r="U92" s="309"/>
    </row>
    <row r="93" spans="1:21">
      <c r="A93" s="306"/>
      <c r="B93" s="306"/>
      <c r="C93" s="310"/>
      <c r="D93" s="306"/>
      <c r="E93" s="306"/>
      <c r="F93" s="306"/>
      <c r="G93" s="306"/>
      <c r="H93" s="306"/>
      <c r="I93" s="306"/>
      <c r="J93" s="306"/>
      <c r="K93" s="306"/>
      <c r="L93" s="306"/>
      <c r="M93" s="306"/>
      <c r="N93" s="309"/>
      <c r="O93" s="309"/>
      <c r="P93" s="309"/>
      <c r="Q93" s="309"/>
      <c r="R93" s="309"/>
      <c r="S93" s="309"/>
      <c r="T93" s="309"/>
      <c r="U93" s="309"/>
    </row>
    <row r="94" spans="1:21">
      <c r="A94" s="306"/>
      <c r="B94" s="306"/>
      <c r="C94" s="310"/>
      <c r="D94" s="306"/>
      <c r="E94" s="306"/>
      <c r="F94" s="306"/>
      <c r="G94" s="306"/>
      <c r="H94" s="306"/>
      <c r="I94" s="306"/>
      <c r="J94" s="306"/>
      <c r="K94" s="306"/>
      <c r="L94" s="306"/>
      <c r="M94" s="306"/>
      <c r="N94" s="309"/>
      <c r="O94" s="309"/>
      <c r="P94" s="309"/>
      <c r="Q94" s="309"/>
      <c r="R94" s="309"/>
      <c r="S94" s="309"/>
      <c r="T94" s="309"/>
      <c r="U94" s="309"/>
    </row>
    <row r="95" spans="1:21">
      <c r="A95" s="306"/>
      <c r="B95" s="306"/>
      <c r="C95" s="310"/>
      <c r="D95" s="306"/>
      <c r="E95" s="306"/>
      <c r="F95" s="306"/>
      <c r="G95" s="306"/>
      <c r="H95" s="306"/>
      <c r="I95" s="306"/>
      <c r="J95" s="306"/>
      <c r="K95" s="306"/>
      <c r="L95" s="306"/>
      <c r="M95" s="306"/>
      <c r="N95" s="309"/>
      <c r="O95" s="309"/>
      <c r="P95" s="309"/>
      <c r="Q95" s="309"/>
      <c r="R95" s="309"/>
      <c r="S95" s="309"/>
      <c r="T95" s="309"/>
      <c r="U95" s="309"/>
    </row>
    <row r="96" spans="1:21">
      <c r="A96" s="306"/>
      <c r="B96" s="306"/>
      <c r="C96" s="310"/>
      <c r="D96" s="306"/>
      <c r="E96" s="306"/>
      <c r="F96" s="306"/>
      <c r="G96" s="306"/>
      <c r="H96" s="306"/>
      <c r="I96" s="306"/>
      <c r="J96" s="306"/>
      <c r="K96" s="306"/>
      <c r="L96" s="306"/>
      <c r="M96" s="306"/>
      <c r="N96" s="309"/>
      <c r="O96" s="309"/>
      <c r="P96" s="309"/>
      <c r="Q96" s="309"/>
      <c r="R96" s="309"/>
      <c r="S96" s="309"/>
      <c r="T96" s="309"/>
      <c r="U96" s="309"/>
    </row>
    <row r="97" spans="1:21">
      <c r="A97" s="306"/>
      <c r="B97" s="306"/>
      <c r="C97" s="310"/>
      <c r="D97" s="306"/>
      <c r="E97" s="306"/>
      <c r="F97" s="306"/>
      <c r="G97" s="306"/>
      <c r="H97" s="306"/>
      <c r="I97" s="306"/>
      <c r="J97" s="306"/>
      <c r="K97" s="306"/>
      <c r="L97" s="306"/>
      <c r="M97" s="306"/>
      <c r="N97" s="309"/>
      <c r="O97" s="309"/>
      <c r="P97" s="309"/>
      <c r="Q97" s="309"/>
      <c r="R97" s="309"/>
      <c r="S97" s="309"/>
      <c r="T97" s="309"/>
      <c r="U97" s="309"/>
    </row>
    <row r="98" spans="1:21">
      <c r="A98" s="306"/>
      <c r="B98" s="306"/>
      <c r="C98" s="310"/>
      <c r="D98" s="306"/>
      <c r="E98" s="306"/>
      <c r="F98" s="306"/>
      <c r="G98" s="306"/>
      <c r="H98" s="306"/>
      <c r="I98" s="306"/>
      <c r="J98" s="306"/>
      <c r="K98" s="306"/>
      <c r="L98" s="306"/>
      <c r="M98" s="306"/>
      <c r="N98" s="309"/>
      <c r="O98" s="309"/>
      <c r="P98" s="309"/>
      <c r="Q98" s="309"/>
      <c r="R98" s="309"/>
      <c r="S98" s="309"/>
      <c r="T98" s="309"/>
      <c r="U98" s="309"/>
    </row>
    <row r="99" spans="1:21">
      <c r="A99" s="306"/>
      <c r="B99" s="306"/>
      <c r="C99" s="310"/>
      <c r="D99" s="306"/>
      <c r="E99" s="306"/>
      <c r="F99" s="306"/>
      <c r="G99" s="306"/>
      <c r="H99" s="306"/>
      <c r="I99" s="306"/>
      <c r="J99" s="306"/>
      <c r="K99" s="306"/>
      <c r="L99" s="306"/>
      <c r="M99" s="306"/>
      <c r="N99" s="309"/>
      <c r="O99" s="309"/>
      <c r="P99" s="309"/>
      <c r="Q99" s="309"/>
      <c r="R99" s="309"/>
      <c r="S99" s="309"/>
      <c r="T99" s="309"/>
      <c r="U99" s="309"/>
    </row>
    <row r="100" spans="1:21">
      <c r="A100" s="306"/>
      <c r="B100" s="306"/>
      <c r="C100" s="310"/>
      <c r="D100" s="306"/>
      <c r="E100" s="306"/>
      <c r="F100" s="306"/>
      <c r="G100" s="306"/>
      <c r="H100" s="306"/>
      <c r="I100" s="306"/>
      <c r="J100" s="306"/>
      <c r="K100" s="306"/>
      <c r="L100" s="306"/>
      <c r="M100" s="306"/>
      <c r="N100" s="309"/>
      <c r="O100" s="309"/>
      <c r="P100" s="309"/>
      <c r="Q100" s="309"/>
      <c r="R100" s="309"/>
      <c r="S100" s="309"/>
      <c r="T100" s="309"/>
      <c r="U100" s="309"/>
    </row>
    <row r="101" spans="1:21">
      <c r="A101" s="306"/>
      <c r="B101" s="306"/>
      <c r="C101" s="310"/>
      <c r="D101" s="306"/>
      <c r="E101" s="306"/>
      <c r="F101" s="306"/>
      <c r="G101" s="306"/>
      <c r="H101" s="306"/>
      <c r="I101" s="306"/>
      <c r="J101" s="306"/>
      <c r="K101" s="306"/>
      <c r="L101" s="306"/>
      <c r="M101" s="306"/>
      <c r="N101" s="309"/>
      <c r="O101" s="309"/>
      <c r="P101" s="309"/>
      <c r="Q101" s="309"/>
      <c r="R101" s="309"/>
      <c r="S101" s="309"/>
      <c r="T101" s="309"/>
      <c r="U101" s="309"/>
    </row>
    <row r="102" spans="1:21">
      <c r="A102" s="306"/>
      <c r="B102" s="306"/>
      <c r="C102" s="310"/>
      <c r="D102" s="306"/>
      <c r="E102" s="306"/>
      <c r="F102" s="306"/>
      <c r="G102" s="306"/>
      <c r="H102" s="306"/>
      <c r="I102" s="306"/>
      <c r="J102" s="306"/>
      <c r="K102" s="306"/>
      <c r="L102" s="306"/>
      <c r="M102" s="306"/>
      <c r="N102" s="309"/>
      <c r="O102" s="309"/>
      <c r="P102" s="309"/>
      <c r="Q102" s="309"/>
      <c r="R102" s="309"/>
      <c r="S102" s="309"/>
      <c r="T102" s="309"/>
      <c r="U102" s="309"/>
    </row>
    <row r="103" spans="1:21">
      <c r="A103" s="306"/>
      <c r="B103" s="306"/>
      <c r="C103" s="310"/>
      <c r="D103" s="306"/>
      <c r="E103" s="306"/>
      <c r="F103" s="306"/>
      <c r="G103" s="306"/>
      <c r="H103" s="306"/>
      <c r="I103" s="306"/>
      <c r="J103" s="306"/>
      <c r="K103" s="306"/>
      <c r="L103" s="306"/>
      <c r="M103" s="306"/>
      <c r="N103" s="309"/>
      <c r="O103" s="309"/>
      <c r="P103" s="309"/>
      <c r="Q103" s="309"/>
      <c r="R103" s="309"/>
      <c r="S103" s="309"/>
      <c r="T103" s="309"/>
      <c r="U103" s="309"/>
    </row>
    <row r="104" spans="1:21">
      <c r="A104" s="306"/>
      <c r="B104" s="306"/>
      <c r="C104" s="310"/>
      <c r="D104" s="306"/>
      <c r="E104" s="306"/>
      <c r="F104" s="306"/>
      <c r="G104" s="306"/>
      <c r="H104" s="306"/>
      <c r="I104" s="306"/>
      <c r="J104" s="306"/>
      <c r="K104" s="306"/>
      <c r="L104" s="306"/>
      <c r="M104" s="306"/>
      <c r="N104" s="309"/>
      <c r="O104" s="309"/>
      <c r="P104" s="309"/>
      <c r="Q104" s="309"/>
      <c r="R104" s="309"/>
      <c r="S104" s="309"/>
      <c r="T104" s="309"/>
      <c r="U104" s="309"/>
    </row>
    <row r="105" spans="1:21">
      <c r="A105" s="306"/>
      <c r="B105" s="306"/>
      <c r="C105" s="310"/>
      <c r="D105" s="306"/>
      <c r="E105" s="306"/>
      <c r="F105" s="306"/>
      <c r="G105" s="306"/>
      <c r="H105" s="306"/>
      <c r="I105" s="306"/>
      <c r="J105" s="306"/>
      <c r="K105" s="306"/>
      <c r="L105" s="306"/>
      <c r="M105" s="306"/>
      <c r="N105" s="309"/>
      <c r="O105" s="309"/>
      <c r="P105" s="309"/>
      <c r="Q105" s="309"/>
      <c r="R105" s="309"/>
      <c r="S105" s="309"/>
      <c r="T105" s="309"/>
      <c r="U105" s="309"/>
    </row>
    <row r="106" spans="1:21">
      <c r="A106" s="306"/>
      <c r="B106" s="306"/>
      <c r="C106" s="310"/>
      <c r="D106" s="306"/>
      <c r="E106" s="306"/>
      <c r="F106" s="306"/>
      <c r="G106" s="306"/>
      <c r="H106" s="306"/>
      <c r="I106" s="306"/>
      <c r="J106" s="306"/>
      <c r="K106" s="306"/>
      <c r="L106" s="306"/>
      <c r="M106" s="306"/>
      <c r="N106" s="309"/>
      <c r="O106" s="309"/>
      <c r="P106" s="309"/>
      <c r="Q106" s="309"/>
      <c r="R106" s="309"/>
      <c r="S106" s="309"/>
      <c r="T106" s="309"/>
      <c r="U106" s="309"/>
    </row>
    <row r="107" spans="1:21">
      <c r="A107" s="306"/>
      <c r="B107" s="306"/>
      <c r="C107" s="310"/>
      <c r="D107" s="306"/>
      <c r="E107" s="306"/>
      <c r="F107" s="306"/>
      <c r="G107" s="306"/>
      <c r="H107" s="306"/>
      <c r="I107" s="306"/>
      <c r="J107" s="306"/>
      <c r="K107" s="306"/>
      <c r="L107" s="306"/>
      <c r="M107" s="306"/>
      <c r="N107" s="309"/>
      <c r="O107" s="309"/>
      <c r="P107" s="309"/>
      <c r="Q107" s="309"/>
      <c r="R107" s="309"/>
      <c r="S107" s="309"/>
      <c r="T107" s="309"/>
      <c r="U107" s="309"/>
    </row>
    <row r="108" spans="1:21">
      <c r="A108" s="306"/>
      <c r="B108" s="306"/>
      <c r="C108" s="310"/>
      <c r="D108" s="306"/>
      <c r="E108" s="306"/>
      <c r="F108" s="306"/>
      <c r="G108" s="306"/>
      <c r="H108" s="306"/>
      <c r="I108" s="306"/>
      <c r="J108" s="306"/>
      <c r="K108" s="306"/>
      <c r="L108" s="306"/>
      <c r="M108" s="306"/>
      <c r="N108" s="309"/>
      <c r="O108" s="309"/>
      <c r="P108" s="309"/>
      <c r="Q108" s="309"/>
      <c r="R108" s="309"/>
      <c r="S108" s="309"/>
      <c r="T108" s="309"/>
      <c r="U108" s="309"/>
    </row>
    <row r="109" spans="1:21">
      <c r="A109" s="306"/>
      <c r="B109" s="306"/>
      <c r="C109" s="310"/>
      <c r="D109" s="306"/>
      <c r="E109" s="306"/>
      <c r="F109" s="306"/>
      <c r="G109" s="306"/>
      <c r="H109" s="306"/>
      <c r="I109" s="306"/>
      <c r="J109" s="306"/>
      <c r="K109" s="306"/>
      <c r="L109" s="306"/>
      <c r="M109" s="306"/>
      <c r="N109" s="309"/>
      <c r="O109" s="309"/>
      <c r="P109" s="309"/>
      <c r="Q109" s="309"/>
      <c r="R109" s="309"/>
      <c r="S109" s="309"/>
      <c r="T109" s="309"/>
      <c r="U109" s="309"/>
    </row>
    <row r="110" spans="1:21">
      <c r="A110" s="306"/>
      <c r="B110" s="306"/>
      <c r="C110" s="310"/>
      <c r="D110" s="306"/>
      <c r="E110" s="306"/>
      <c r="F110" s="306"/>
      <c r="G110" s="306"/>
      <c r="H110" s="306"/>
      <c r="I110" s="306"/>
      <c r="J110" s="306"/>
      <c r="K110" s="306"/>
      <c r="L110" s="306"/>
      <c r="M110" s="306"/>
      <c r="N110" s="309"/>
      <c r="O110" s="309"/>
      <c r="P110" s="309"/>
      <c r="Q110" s="309"/>
      <c r="R110" s="309"/>
      <c r="S110" s="309"/>
      <c r="T110" s="309"/>
      <c r="U110" s="309"/>
    </row>
    <row r="111" spans="1:21">
      <c r="A111" s="306"/>
      <c r="B111" s="306"/>
      <c r="C111" s="310"/>
      <c r="D111" s="306"/>
      <c r="E111" s="306"/>
      <c r="F111" s="306"/>
      <c r="G111" s="306"/>
      <c r="H111" s="306"/>
      <c r="I111" s="306"/>
      <c r="J111" s="306"/>
      <c r="K111" s="306"/>
      <c r="L111" s="306"/>
      <c r="M111" s="306"/>
      <c r="N111" s="309"/>
      <c r="O111" s="309"/>
      <c r="P111" s="309"/>
      <c r="Q111" s="309"/>
      <c r="R111" s="309"/>
      <c r="S111" s="309"/>
      <c r="T111" s="309"/>
      <c r="U111" s="309"/>
    </row>
    <row r="112" spans="1:21">
      <c r="A112" s="306"/>
      <c r="B112" s="306"/>
      <c r="C112" s="310"/>
      <c r="D112" s="306"/>
      <c r="E112" s="306"/>
      <c r="F112" s="306"/>
      <c r="G112" s="306"/>
      <c r="H112" s="306"/>
      <c r="I112" s="306"/>
      <c r="J112" s="306"/>
      <c r="K112" s="306"/>
      <c r="L112" s="306"/>
      <c r="M112" s="306"/>
      <c r="N112" s="309"/>
      <c r="O112" s="309"/>
      <c r="P112" s="309"/>
      <c r="Q112" s="309"/>
      <c r="R112" s="309"/>
      <c r="S112" s="309"/>
      <c r="T112" s="309"/>
      <c r="U112" s="309"/>
    </row>
    <row r="113" spans="1:21">
      <c r="A113" s="306"/>
      <c r="B113" s="306"/>
      <c r="C113" s="310"/>
      <c r="D113" s="306"/>
      <c r="E113" s="306"/>
      <c r="F113" s="306"/>
      <c r="G113" s="306"/>
      <c r="H113" s="306"/>
      <c r="I113" s="306"/>
      <c r="J113" s="306"/>
      <c r="K113" s="306"/>
      <c r="L113" s="306"/>
      <c r="M113" s="306"/>
      <c r="N113" s="309"/>
      <c r="O113" s="309"/>
      <c r="P113" s="309"/>
      <c r="Q113" s="309"/>
      <c r="R113" s="309"/>
      <c r="S113" s="309"/>
      <c r="T113" s="309"/>
      <c r="U113" s="309"/>
    </row>
    <row r="114" spans="1:21">
      <c r="A114" s="306"/>
      <c r="B114" s="306"/>
      <c r="C114" s="310"/>
      <c r="D114" s="306"/>
      <c r="E114" s="306"/>
      <c r="F114" s="306"/>
      <c r="G114" s="306"/>
      <c r="H114" s="306"/>
      <c r="I114" s="306"/>
      <c r="J114" s="306"/>
      <c r="K114" s="306"/>
      <c r="L114" s="306"/>
      <c r="M114" s="306"/>
      <c r="N114" s="309"/>
      <c r="O114" s="309"/>
      <c r="P114" s="309"/>
      <c r="Q114" s="309"/>
      <c r="R114" s="309"/>
      <c r="S114" s="309"/>
      <c r="T114" s="309"/>
      <c r="U114" s="309"/>
    </row>
    <row r="115" spans="1:21">
      <c r="A115" s="306"/>
      <c r="B115" s="306"/>
      <c r="C115" s="310"/>
      <c r="D115" s="306"/>
      <c r="E115" s="306"/>
      <c r="F115" s="306"/>
      <c r="G115" s="306"/>
      <c r="H115" s="306"/>
      <c r="I115" s="306"/>
      <c r="J115" s="306"/>
      <c r="K115" s="306"/>
      <c r="L115" s="306"/>
      <c r="M115" s="306"/>
      <c r="N115" s="309"/>
      <c r="O115" s="309"/>
      <c r="P115" s="309"/>
      <c r="Q115" s="309"/>
      <c r="R115" s="309"/>
      <c r="S115" s="309"/>
      <c r="T115" s="309"/>
      <c r="U115" s="309"/>
    </row>
    <row r="116" spans="1:21">
      <c r="A116" s="306"/>
      <c r="B116" s="306"/>
      <c r="C116" s="310"/>
      <c r="D116" s="306"/>
      <c r="E116" s="306"/>
      <c r="F116" s="306"/>
      <c r="G116" s="306"/>
      <c r="H116" s="306"/>
      <c r="I116" s="306"/>
      <c r="J116" s="306"/>
      <c r="K116" s="306"/>
      <c r="L116" s="306"/>
      <c r="M116" s="306"/>
      <c r="N116" s="309"/>
      <c r="O116" s="309"/>
      <c r="P116" s="309"/>
      <c r="Q116" s="309"/>
      <c r="R116" s="309"/>
      <c r="S116" s="309"/>
      <c r="T116" s="309"/>
      <c r="U116" s="309"/>
    </row>
    <row r="117" spans="1:21">
      <c r="A117" s="306"/>
      <c r="B117" s="306"/>
      <c r="C117" s="310"/>
      <c r="D117" s="306"/>
      <c r="E117" s="306"/>
      <c r="F117" s="306"/>
      <c r="G117" s="306"/>
      <c r="H117" s="306"/>
      <c r="I117" s="306"/>
      <c r="J117" s="306"/>
      <c r="K117" s="306"/>
      <c r="L117" s="306"/>
      <c r="M117" s="306"/>
      <c r="N117" s="309"/>
      <c r="O117" s="309"/>
      <c r="P117" s="309"/>
      <c r="Q117" s="309"/>
      <c r="R117" s="309"/>
      <c r="S117" s="309"/>
      <c r="T117" s="309"/>
      <c r="U117" s="309"/>
    </row>
    <row r="118" spans="1:21">
      <c r="C118" s="310"/>
      <c r="D118" s="306"/>
      <c r="E118" s="306"/>
      <c r="F118" s="306"/>
      <c r="G118" s="306"/>
      <c r="H118" s="306"/>
      <c r="I118" s="306"/>
      <c r="J118" s="306"/>
      <c r="K118" s="306"/>
      <c r="L118" s="306"/>
      <c r="M118" s="306"/>
      <c r="N118" s="309"/>
    </row>
    <row r="119" spans="1:21">
      <c r="C119" s="310"/>
      <c r="D119" s="306"/>
      <c r="E119" s="306"/>
      <c r="F119" s="306"/>
      <c r="G119" s="306"/>
      <c r="H119" s="306"/>
      <c r="I119" s="306"/>
      <c r="J119" s="306"/>
      <c r="K119" s="306"/>
      <c r="L119" s="306"/>
      <c r="M119" s="306"/>
      <c r="N119" s="309"/>
    </row>
    <row r="120" spans="1:21">
      <c r="C120" s="310"/>
      <c r="D120" s="306"/>
      <c r="E120" s="306"/>
      <c r="F120" s="306"/>
      <c r="G120" s="306"/>
      <c r="H120" s="306"/>
      <c r="I120" s="306"/>
      <c r="J120" s="306"/>
      <c r="K120" s="306"/>
      <c r="L120" s="306"/>
      <c r="M120" s="306"/>
      <c r="N120" s="309"/>
    </row>
    <row r="121" spans="1:21">
      <c r="C121" s="310"/>
      <c r="D121" s="306"/>
      <c r="E121" s="306"/>
      <c r="F121" s="306"/>
      <c r="G121" s="306"/>
      <c r="H121" s="306"/>
      <c r="I121" s="306"/>
      <c r="J121" s="306"/>
      <c r="K121" s="306"/>
      <c r="L121" s="306"/>
      <c r="M121" s="306"/>
      <c r="N121" s="309"/>
    </row>
  </sheetData>
  <mergeCells count="114">
    <mergeCell ref="A1:B4"/>
    <mergeCell ref="C1:V1"/>
    <mergeCell ref="C2:V2"/>
    <mergeCell ref="D3:V3"/>
    <mergeCell ref="D4:V4"/>
    <mergeCell ref="V6:V7"/>
    <mergeCell ref="C6:C7"/>
    <mergeCell ref="D6:E6"/>
    <mergeCell ref="F6:S6"/>
    <mergeCell ref="A6:A7"/>
    <mergeCell ref="B6:B7"/>
    <mergeCell ref="T8:T13"/>
    <mergeCell ref="V8:V9"/>
    <mergeCell ref="C10:C11"/>
    <mergeCell ref="D10:D11"/>
    <mergeCell ref="C12:C13"/>
    <mergeCell ref="E10:E11"/>
    <mergeCell ref="C8:C9"/>
    <mergeCell ref="D8:D9"/>
    <mergeCell ref="T6:U6"/>
    <mergeCell ref="A8:A13"/>
    <mergeCell ref="B8:B13"/>
    <mergeCell ref="E8:E9"/>
    <mergeCell ref="V10:V11"/>
    <mergeCell ref="V12:V13"/>
    <mergeCell ref="D12:D13"/>
    <mergeCell ref="E12:E13"/>
    <mergeCell ref="A48:S48"/>
    <mergeCell ref="T44:T47"/>
    <mergeCell ref="D44:D45"/>
    <mergeCell ref="D46:D47"/>
    <mergeCell ref="E14:E15"/>
    <mergeCell ref="A14:A17"/>
    <mergeCell ref="A18:A21"/>
    <mergeCell ref="B18:B21"/>
    <mergeCell ref="B14:B17"/>
    <mergeCell ref="V46:V47"/>
    <mergeCell ref="A44:A47"/>
    <mergeCell ref="B44:B47"/>
    <mergeCell ref="C44:C45"/>
    <mergeCell ref="C46:C47"/>
    <mergeCell ref="V44:V45"/>
    <mergeCell ref="D16:D17"/>
    <mergeCell ref="E16:E17"/>
    <mergeCell ref="T18:T21"/>
    <mergeCell ref="C18:C19"/>
    <mergeCell ref="C20:C21"/>
    <mergeCell ref="D18:D19"/>
    <mergeCell ref="E46:E47"/>
    <mergeCell ref="T14:T17"/>
    <mergeCell ref="E44:E45"/>
    <mergeCell ref="A22:A31"/>
    <mergeCell ref="B22:B31"/>
    <mergeCell ref="C22:C23"/>
    <mergeCell ref="D22:D23"/>
    <mergeCell ref="E22:E23"/>
    <mergeCell ref="E26:E27"/>
    <mergeCell ref="C28:C29"/>
    <mergeCell ref="D14:D15"/>
    <mergeCell ref="C14:C15"/>
    <mergeCell ref="C16:C17"/>
    <mergeCell ref="D20:D21"/>
    <mergeCell ref="V18:V19"/>
    <mergeCell ref="V20:V21"/>
    <mergeCell ref="V14:V15"/>
    <mergeCell ref="V16:V17"/>
    <mergeCell ref="T22:T31"/>
    <mergeCell ref="C24:C25"/>
    <mergeCell ref="D24:D25"/>
    <mergeCell ref="E24:E25"/>
    <mergeCell ref="C26:C27"/>
    <mergeCell ref="D26:D27"/>
    <mergeCell ref="T34:T39"/>
    <mergeCell ref="C36:C37"/>
    <mergeCell ref="D36:D37"/>
    <mergeCell ref="E36:E37"/>
    <mergeCell ref="C38:C39"/>
    <mergeCell ref="D28:D29"/>
    <mergeCell ref="E28:E29"/>
    <mergeCell ref="C30:C31"/>
    <mergeCell ref="D30:D31"/>
    <mergeCell ref="E30:E31"/>
    <mergeCell ref="T32:T33"/>
    <mergeCell ref="D38:D39"/>
    <mergeCell ref="E38:E39"/>
    <mergeCell ref="A32:A33"/>
    <mergeCell ref="B32:B33"/>
    <mergeCell ref="C32:C33"/>
    <mergeCell ref="D32:D33"/>
    <mergeCell ref="E32:E33"/>
    <mergeCell ref="A34:A39"/>
    <mergeCell ref="B34:B39"/>
    <mergeCell ref="C34:C35"/>
    <mergeCell ref="D34:D35"/>
    <mergeCell ref="E34:E35"/>
    <mergeCell ref="T40:T43"/>
    <mergeCell ref="C42:C43"/>
    <mergeCell ref="D42:D43"/>
    <mergeCell ref="E42:E43"/>
    <mergeCell ref="A40:A43"/>
    <mergeCell ref="B40:B43"/>
    <mergeCell ref="C40:C41"/>
    <mergeCell ref="D40:D41"/>
    <mergeCell ref="E40:E41"/>
    <mergeCell ref="V40:V41"/>
    <mergeCell ref="V42:V43"/>
    <mergeCell ref="V34:V35"/>
    <mergeCell ref="V36:V37"/>
    <mergeCell ref="V38:V39"/>
    <mergeCell ref="V24:V25"/>
    <mergeCell ref="V26:V27"/>
    <mergeCell ref="V28:V29"/>
    <mergeCell ref="V30:V31"/>
    <mergeCell ref="V32:V33"/>
  </mergeCells>
  <printOptions horizontalCentered="1" verticalCentered="1"/>
  <pageMargins left="0" right="0" top="0.55118110236220474" bottom="0" header="0.31496062992125984" footer="0"/>
  <pageSetup scale="42" fitToWidth="0" orientation="landscape" r:id="rId1"/>
  <headerFooter>
    <oddFooter>&amp;C&amp;G</oddFooter>
  </headerFooter>
  <rowBreaks count="1" manualBreakCount="1">
    <brk id="48" max="21" man="1"/>
  </rowBreaks>
  <drawing r:id="rId2"/>
  <legacyDrawing r:id="rId3"/>
  <legacyDrawingHF r:id="rId4"/>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D98"/>
  <sheetViews>
    <sheetView view="pageBreakPreview" zoomScale="85" zoomScaleNormal="50" zoomScaleSheetLayoutView="85" zoomScalePageLayoutView="50" workbookViewId="0">
      <pane ySplit="6" topLeftCell="A7" activePane="bottomLeft" state="frozen"/>
      <selection activeCell="A6" sqref="A6"/>
      <selection pane="bottomLeft" activeCell="D15" sqref="D15"/>
    </sheetView>
  </sheetViews>
  <sheetFormatPr baseColWidth="10" defaultColWidth="10.85546875" defaultRowHeight="12.75"/>
  <cols>
    <col min="1" max="1" width="8.7109375" style="31" customWidth="1"/>
    <col min="2" max="2" width="14.85546875" style="31" customWidth="1"/>
    <col min="3" max="3" width="20.7109375" style="31" customWidth="1"/>
    <col min="4" max="4" width="16" style="31" customWidth="1"/>
    <col min="5" max="8" width="16" style="31" hidden="1" customWidth="1"/>
    <col min="9" max="9" width="16" style="31" customWidth="1"/>
    <col min="10" max="11" width="13.42578125" style="31" hidden="1" customWidth="1"/>
    <col min="12" max="12" width="12.140625" style="31" hidden="1" customWidth="1"/>
    <col min="13" max="13" width="17.42578125" style="31" customWidth="1"/>
    <col min="14" max="14" width="14.85546875" style="31" customWidth="1"/>
    <col min="15" max="15" width="11.7109375" style="31" customWidth="1"/>
    <col min="16" max="16" width="14.85546875" style="31" customWidth="1"/>
    <col min="17" max="17" width="14.42578125" style="31" customWidth="1"/>
    <col min="18" max="18" width="12.42578125" style="31" customWidth="1"/>
    <col min="19" max="21" width="16.7109375" style="31" customWidth="1"/>
    <col min="22" max="22" width="32" style="31" customWidth="1"/>
    <col min="23" max="23" width="22.28515625" style="49" customWidth="1"/>
    <col min="24" max="24" width="17.85546875" style="31" customWidth="1"/>
    <col min="25" max="25" width="29.7109375" style="28" customWidth="1"/>
    <col min="26" max="26" width="4.85546875" style="28" customWidth="1"/>
    <col min="27" max="27" width="7.7109375" style="29" hidden="1" customWidth="1"/>
    <col min="28" max="28" width="14.140625" style="29" hidden="1" customWidth="1"/>
    <col min="29" max="29" width="1.85546875" style="29" hidden="1" customWidth="1"/>
    <col min="30" max="30" width="14.28515625" style="29" hidden="1" customWidth="1"/>
    <col min="31" max="31" width="1.85546875" style="29" hidden="1" customWidth="1"/>
    <col min="32" max="32" width="16.85546875" style="29" hidden="1" customWidth="1"/>
    <col min="33" max="34" width="1.85546875" style="29" hidden="1" customWidth="1"/>
    <col min="35" max="35" width="14.140625" style="29" hidden="1" customWidth="1"/>
    <col min="36" max="38" width="10.85546875" style="30"/>
    <col min="39" max="82" width="10.85546875" style="28"/>
    <col min="83" max="16384" width="10.85546875" style="31"/>
  </cols>
  <sheetData>
    <row r="1" spans="1:82" ht="27.75" customHeight="1">
      <c r="A1" s="651"/>
      <c r="B1" s="652"/>
      <c r="C1" s="652"/>
      <c r="D1" s="653"/>
      <c r="E1" s="657" t="s">
        <v>0</v>
      </c>
      <c r="F1" s="658"/>
      <c r="G1" s="658"/>
      <c r="H1" s="658"/>
      <c r="I1" s="658"/>
      <c r="J1" s="658"/>
      <c r="K1" s="658"/>
      <c r="L1" s="658"/>
      <c r="M1" s="658"/>
      <c r="N1" s="658"/>
      <c r="O1" s="658"/>
      <c r="P1" s="658"/>
      <c r="Q1" s="658"/>
      <c r="R1" s="658"/>
      <c r="S1" s="658"/>
      <c r="T1" s="658"/>
      <c r="U1" s="658"/>
      <c r="V1" s="658"/>
      <c r="W1" s="658"/>
      <c r="X1" s="659"/>
    </row>
    <row r="2" spans="1:82" ht="36" customHeight="1">
      <c r="A2" s="654"/>
      <c r="B2" s="655"/>
      <c r="C2" s="655"/>
      <c r="D2" s="656"/>
      <c r="E2" s="660" t="s">
        <v>132</v>
      </c>
      <c r="F2" s="661"/>
      <c r="G2" s="661"/>
      <c r="H2" s="661"/>
      <c r="I2" s="661"/>
      <c r="J2" s="661"/>
      <c r="K2" s="661"/>
      <c r="L2" s="661"/>
      <c r="M2" s="661"/>
      <c r="N2" s="661"/>
      <c r="O2" s="661"/>
      <c r="P2" s="661"/>
      <c r="Q2" s="661"/>
      <c r="R2" s="661"/>
      <c r="S2" s="661"/>
      <c r="T2" s="661"/>
      <c r="U2" s="661"/>
      <c r="V2" s="661"/>
      <c r="W2" s="661"/>
      <c r="X2" s="662"/>
    </row>
    <row r="3" spans="1:82" ht="35.25" customHeight="1">
      <c r="A3" s="654"/>
      <c r="B3" s="655"/>
      <c r="C3" s="655"/>
      <c r="D3" s="656"/>
      <c r="E3" s="677" t="s">
        <v>34</v>
      </c>
      <c r="F3" s="678"/>
      <c r="G3" s="677" t="str">
        <f>+'[3]ACTIVIDADES- 2016'!D4</f>
        <v xml:space="preserve"> 978 - Centro de Información y Modelamiento Ambiental</v>
      </c>
      <c r="H3" s="681"/>
      <c r="I3" s="681"/>
      <c r="J3" s="681"/>
      <c r="K3" s="681"/>
      <c r="L3" s="681"/>
      <c r="M3" s="681"/>
      <c r="N3" s="681"/>
      <c r="O3" s="681"/>
      <c r="P3" s="681"/>
      <c r="Q3" s="681"/>
      <c r="R3" s="681"/>
      <c r="S3" s="681"/>
      <c r="T3" s="681"/>
      <c r="U3" s="681"/>
      <c r="V3" s="681"/>
      <c r="W3" s="681"/>
      <c r="X3" s="682"/>
    </row>
    <row r="4" spans="1:82" ht="23.25" customHeight="1" thickBot="1">
      <c r="A4" s="654"/>
      <c r="B4" s="655"/>
      <c r="C4" s="655"/>
      <c r="D4" s="656"/>
      <c r="E4" s="679" t="s">
        <v>35</v>
      </c>
      <c r="F4" s="680"/>
      <c r="G4" s="679" t="s">
        <v>304</v>
      </c>
      <c r="H4" s="683"/>
      <c r="I4" s="683"/>
      <c r="J4" s="683"/>
      <c r="K4" s="683"/>
      <c r="L4" s="683"/>
      <c r="M4" s="683"/>
      <c r="N4" s="683"/>
      <c r="O4" s="683"/>
      <c r="P4" s="683"/>
      <c r="Q4" s="683"/>
      <c r="R4" s="683"/>
      <c r="S4" s="683"/>
      <c r="T4" s="683"/>
      <c r="U4" s="683"/>
      <c r="V4" s="683"/>
      <c r="W4" s="683"/>
      <c r="X4" s="684"/>
    </row>
    <row r="5" spans="1:82" s="35" customFormat="1" ht="27.75" customHeight="1">
      <c r="A5" s="727" t="s">
        <v>55</v>
      </c>
      <c r="B5" s="663" t="s">
        <v>56</v>
      </c>
      <c r="C5" s="663" t="s">
        <v>57</v>
      </c>
      <c r="D5" s="663" t="s">
        <v>58</v>
      </c>
      <c r="E5" s="663" t="s">
        <v>59</v>
      </c>
      <c r="F5" s="663" t="s">
        <v>60</v>
      </c>
      <c r="G5" s="663"/>
      <c r="H5" s="663"/>
      <c r="I5" s="663"/>
      <c r="J5" s="663" t="s">
        <v>65</v>
      </c>
      <c r="K5" s="663"/>
      <c r="L5" s="663"/>
      <c r="M5" s="663"/>
      <c r="N5" s="663" t="s">
        <v>70</v>
      </c>
      <c r="O5" s="663"/>
      <c r="P5" s="663"/>
      <c r="Q5" s="663"/>
      <c r="R5" s="663"/>
      <c r="S5" s="663" t="s">
        <v>76</v>
      </c>
      <c r="T5" s="663"/>
      <c r="U5" s="663"/>
      <c r="V5" s="663"/>
      <c r="W5" s="663"/>
      <c r="X5" s="866"/>
      <c r="Y5" s="32"/>
      <c r="Z5" s="32"/>
      <c r="AA5" s="33"/>
      <c r="AB5" s="33"/>
      <c r="AC5" s="33"/>
      <c r="AD5" s="33"/>
      <c r="AE5" s="33"/>
      <c r="AF5" s="33"/>
      <c r="AG5" s="33"/>
      <c r="AH5" s="33"/>
      <c r="AI5" s="33"/>
      <c r="AJ5" s="34"/>
      <c r="AK5" s="34"/>
      <c r="AL5" s="34"/>
      <c r="AM5" s="32"/>
      <c r="AN5" s="32"/>
      <c r="AO5" s="32"/>
      <c r="AP5" s="32"/>
      <c r="AQ5" s="32"/>
      <c r="AR5" s="32"/>
      <c r="AS5" s="32"/>
      <c r="AT5" s="32"/>
      <c r="AU5" s="32"/>
      <c r="AV5" s="32"/>
      <c r="AW5" s="32"/>
      <c r="AX5" s="32"/>
      <c r="AY5" s="32"/>
      <c r="AZ5" s="32"/>
      <c r="BA5" s="32"/>
      <c r="BB5" s="32"/>
      <c r="BC5" s="32"/>
      <c r="BD5" s="32"/>
      <c r="BE5" s="32"/>
      <c r="BF5" s="32"/>
      <c r="BG5" s="32"/>
      <c r="BH5" s="32"/>
      <c r="BI5" s="32"/>
      <c r="BJ5" s="32"/>
      <c r="BK5" s="32"/>
      <c r="BL5" s="32"/>
      <c r="BM5" s="32"/>
      <c r="BN5" s="32"/>
      <c r="BO5" s="32"/>
      <c r="BP5" s="32"/>
      <c r="BQ5" s="32"/>
      <c r="BR5" s="32"/>
      <c r="BS5" s="32"/>
      <c r="BT5" s="32"/>
      <c r="BU5" s="32"/>
      <c r="BV5" s="32"/>
      <c r="BW5" s="32"/>
      <c r="BX5" s="32"/>
      <c r="BY5" s="32"/>
      <c r="BZ5" s="32"/>
      <c r="CA5" s="32"/>
      <c r="CB5" s="32"/>
      <c r="CC5" s="32"/>
      <c r="CD5" s="32"/>
    </row>
    <row r="6" spans="1:82" s="35" customFormat="1" ht="33.75" customHeight="1" thickBot="1">
      <c r="A6" s="712" t="s">
        <v>36</v>
      </c>
      <c r="B6" s="711"/>
      <c r="C6" s="711"/>
      <c r="D6" s="711"/>
      <c r="E6" s="711"/>
      <c r="F6" s="865" t="s">
        <v>61</v>
      </c>
      <c r="G6" s="865" t="s">
        <v>62</v>
      </c>
      <c r="H6" s="865" t="s">
        <v>63</v>
      </c>
      <c r="I6" s="865" t="s">
        <v>64</v>
      </c>
      <c r="J6" s="865" t="s">
        <v>66</v>
      </c>
      <c r="K6" s="865" t="s">
        <v>67</v>
      </c>
      <c r="L6" s="865" t="s">
        <v>68</v>
      </c>
      <c r="M6" s="865" t="s">
        <v>69</v>
      </c>
      <c r="N6" s="865" t="s">
        <v>71</v>
      </c>
      <c r="O6" s="865" t="s">
        <v>72</v>
      </c>
      <c r="P6" s="865" t="s">
        <v>73</v>
      </c>
      <c r="Q6" s="865" t="s">
        <v>74</v>
      </c>
      <c r="R6" s="865" t="s">
        <v>75</v>
      </c>
      <c r="S6" s="865" t="s">
        <v>77</v>
      </c>
      <c r="T6" s="865" t="s">
        <v>78</v>
      </c>
      <c r="U6" s="865" t="s">
        <v>79</v>
      </c>
      <c r="V6" s="865" t="s">
        <v>80</v>
      </c>
      <c r="W6" s="864" t="s">
        <v>81</v>
      </c>
      <c r="X6" s="863" t="s">
        <v>82</v>
      </c>
      <c r="Y6" s="32"/>
      <c r="Z6" s="32"/>
      <c r="AA6" s="36" t="s">
        <v>39</v>
      </c>
      <c r="AB6" s="36" t="s">
        <v>40</v>
      </c>
      <c r="AC6" s="37"/>
      <c r="AD6" s="36" t="s">
        <v>41</v>
      </c>
      <c r="AE6" s="37"/>
      <c r="AF6" s="36" t="s">
        <v>37</v>
      </c>
      <c r="AG6" s="33"/>
      <c r="AH6" s="33"/>
      <c r="AI6" s="38" t="s">
        <v>38</v>
      </c>
      <c r="AJ6" s="34"/>
      <c r="AK6" s="34"/>
      <c r="AL6" s="34"/>
      <c r="AM6" s="32"/>
      <c r="AN6" s="32"/>
      <c r="AO6" s="32"/>
      <c r="AP6" s="32"/>
      <c r="AQ6" s="32"/>
      <c r="AR6" s="32"/>
      <c r="AS6" s="32"/>
      <c r="AT6" s="32"/>
      <c r="AU6" s="32"/>
      <c r="AV6" s="32"/>
      <c r="AW6" s="32"/>
      <c r="AX6" s="32"/>
      <c r="AY6" s="32"/>
      <c r="AZ6" s="32"/>
      <c r="BA6" s="32"/>
      <c r="BB6" s="32"/>
      <c r="BC6" s="32"/>
      <c r="BD6" s="32"/>
      <c r="BE6" s="32"/>
      <c r="BF6" s="32"/>
      <c r="BG6" s="32"/>
      <c r="BH6" s="32"/>
      <c r="BI6" s="32"/>
      <c r="BJ6" s="32"/>
      <c r="BK6" s="32"/>
      <c r="BL6" s="32"/>
      <c r="BM6" s="32"/>
      <c r="BN6" s="32"/>
      <c r="BO6" s="32"/>
      <c r="BP6" s="32"/>
      <c r="BQ6" s="32"/>
      <c r="BR6" s="32"/>
      <c r="BS6" s="32"/>
      <c r="BT6" s="32"/>
      <c r="BU6" s="32"/>
      <c r="BV6" s="32"/>
      <c r="BW6" s="32"/>
      <c r="BX6" s="32"/>
      <c r="BY6" s="32"/>
      <c r="BZ6" s="32"/>
      <c r="CA6" s="32"/>
      <c r="CB6" s="32"/>
      <c r="CC6" s="32"/>
      <c r="CD6" s="32"/>
    </row>
    <row r="7" spans="1:82" ht="22.5" customHeight="1">
      <c r="A7" s="700">
        <v>1</v>
      </c>
      <c r="B7" s="686" t="s">
        <v>144</v>
      </c>
      <c r="C7" s="685" t="s">
        <v>213</v>
      </c>
      <c r="D7" s="109" t="s">
        <v>42</v>
      </c>
      <c r="E7" s="858">
        <v>1</v>
      </c>
      <c r="F7" s="856">
        <v>0</v>
      </c>
      <c r="G7" s="856">
        <v>0</v>
      </c>
      <c r="H7" s="862">
        <v>1</v>
      </c>
      <c r="I7" s="861">
        <v>1</v>
      </c>
      <c r="J7" s="820">
        <v>0</v>
      </c>
      <c r="K7" s="820">
        <v>0</v>
      </c>
      <c r="L7" s="819">
        <v>0</v>
      </c>
      <c r="M7" s="861">
        <v>1</v>
      </c>
      <c r="N7" s="692" t="s">
        <v>213</v>
      </c>
      <c r="O7" s="695" t="s">
        <v>224</v>
      </c>
      <c r="P7" s="696"/>
      <c r="Q7" s="695" t="s">
        <v>188</v>
      </c>
      <c r="R7" s="696">
        <f>[3]Hoja2!C14</f>
        <v>10056</v>
      </c>
      <c r="S7" s="690">
        <v>595155</v>
      </c>
      <c r="T7" s="690">
        <v>655579</v>
      </c>
      <c r="U7" s="642" t="s">
        <v>243</v>
      </c>
      <c r="V7" s="642" t="s">
        <v>243</v>
      </c>
      <c r="W7" s="642" t="s">
        <v>243</v>
      </c>
      <c r="X7" s="810">
        <f>S7+T7</f>
        <v>1250734</v>
      </c>
      <c r="AA7" s="39"/>
      <c r="AB7" s="39"/>
      <c r="AC7" s="40"/>
      <c r="AD7" s="40"/>
      <c r="AE7" s="40"/>
      <c r="AF7" s="39"/>
      <c r="AG7" s="40"/>
      <c r="AH7" s="40"/>
      <c r="AI7" s="40"/>
    </row>
    <row r="8" spans="1:82" ht="22.5" customHeight="1">
      <c r="A8" s="700"/>
      <c r="B8" s="665"/>
      <c r="C8" s="685"/>
      <c r="D8" s="107" t="s">
        <v>45</v>
      </c>
      <c r="E8" s="858">
        <v>126474262</v>
      </c>
      <c r="F8" s="856">
        <v>0</v>
      </c>
      <c r="G8" s="856">
        <v>0</v>
      </c>
      <c r="H8" s="41">
        <v>126474262</v>
      </c>
      <c r="I8" s="736">
        <v>170000000</v>
      </c>
      <c r="J8" s="820">
        <v>0</v>
      </c>
      <c r="K8" s="820">
        <v>0</v>
      </c>
      <c r="L8" s="775">
        <v>0</v>
      </c>
      <c r="M8" s="792">
        <v>129367103</v>
      </c>
      <c r="N8" s="692"/>
      <c r="O8" s="695"/>
      <c r="P8" s="696"/>
      <c r="Q8" s="695"/>
      <c r="R8" s="696"/>
      <c r="S8" s="687"/>
      <c r="T8" s="687"/>
      <c r="U8" s="643"/>
      <c r="V8" s="643"/>
      <c r="W8" s="643"/>
      <c r="X8" s="810"/>
      <c r="AA8" s="39"/>
      <c r="AB8" s="39"/>
      <c r="AC8" s="40"/>
      <c r="AD8" s="40"/>
      <c r="AE8" s="40"/>
      <c r="AF8" s="39"/>
      <c r="AG8" s="40"/>
      <c r="AH8" s="40"/>
      <c r="AI8" s="40"/>
    </row>
    <row r="9" spans="1:82" ht="22.5" customHeight="1">
      <c r="A9" s="700"/>
      <c r="B9" s="665"/>
      <c r="C9" s="685"/>
      <c r="D9" s="107" t="s">
        <v>48</v>
      </c>
      <c r="E9" s="43">
        <v>0</v>
      </c>
      <c r="F9" s="856">
        <v>0</v>
      </c>
      <c r="G9" s="856">
        <v>0</v>
      </c>
      <c r="H9" s="43">
        <v>0</v>
      </c>
      <c r="I9" s="733">
        <v>0</v>
      </c>
      <c r="J9" s="820">
        <v>0</v>
      </c>
      <c r="K9" s="820">
        <v>0</v>
      </c>
      <c r="L9" s="775">
        <v>0</v>
      </c>
      <c r="M9" s="792">
        <v>0</v>
      </c>
      <c r="N9" s="692"/>
      <c r="O9" s="695"/>
      <c r="P9" s="696"/>
      <c r="Q9" s="695"/>
      <c r="R9" s="696"/>
      <c r="S9" s="687"/>
      <c r="T9" s="687"/>
      <c r="U9" s="643"/>
      <c r="V9" s="643"/>
      <c r="W9" s="643"/>
      <c r="X9" s="810"/>
      <c r="AA9" s="39"/>
      <c r="AB9" s="39"/>
      <c r="AC9" s="40"/>
      <c r="AD9" s="40"/>
      <c r="AE9" s="40"/>
      <c r="AF9" s="39"/>
      <c r="AG9" s="40"/>
      <c r="AH9" s="40"/>
      <c r="AI9" s="40"/>
    </row>
    <row r="10" spans="1:82" ht="22.5" customHeight="1">
      <c r="A10" s="700"/>
      <c r="B10" s="665"/>
      <c r="C10" s="686"/>
      <c r="D10" s="107" t="s">
        <v>51</v>
      </c>
      <c r="E10" s="43">
        <v>0</v>
      </c>
      <c r="F10" s="856">
        <v>0</v>
      </c>
      <c r="G10" s="856">
        <v>0</v>
      </c>
      <c r="H10" s="43">
        <v>0</v>
      </c>
      <c r="I10" s="733">
        <v>0</v>
      </c>
      <c r="J10" s="820">
        <v>0</v>
      </c>
      <c r="K10" s="820">
        <v>0</v>
      </c>
      <c r="L10" s="775">
        <v>0</v>
      </c>
      <c r="M10" s="792">
        <v>0</v>
      </c>
      <c r="N10" s="693"/>
      <c r="O10" s="642"/>
      <c r="P10" s="697"/>
      <c r="Q10" s="642"/>
      <c r="R10" s="697"/>
      <c r="S10" s="687"/>
      <c r="T10" s="687"/>
      <c r="U10" s="643"/>
      <c r="V10" s="643"/>
      <c r="W10" s="643"/>
      <c r="X10" s="860"/>
      <c r="AA10" s="39"/>
      <c r="AB10" s="39"/>
      <c r="AC10" s="40"/>
      <c r="AD10" s="40"/>
      <c r="AE10" s="40"/>
      <c r="AF10" s="39"/>
      <c r="AG10" s="40"/>
      <c r="AH10" s="40"/>
      <c r="AI10" s="40"/>
    </row>
    <row r="11" spans="1:82" ht="22.5" customHeight="1">
      <c r="A11" s="700"/>
      <c r="B11" s="665"/>
      <c r="C11" s="666" t="s">
        <v>214</v>
      </c>
      <c r="D11" s="106" t="s">
        <v>42</v>
      </c>
      <c r="E11" s="859">
        <v>1</v>
      </c>
      <c r="F11" s="856">
        <v>0</v>
      </c>
      <c r="G11" s="856">
        <v>0</v>
      </c>
      <c r="H11" s="105">
        <v>1</v>
      </c>
      <c r="I11" s="861">
        <v>1</v>
      </c>
      <c r="J11" s="820">
        <v>0</v>
      </c>
      <c r="K11" s="820">
        <v>0</v>
      </c>
      <c r="L11" s="819">
        <v>0</v>
      </c>
      <c r="M11" s="817">
        <v>1</v>
      </c>
      <c r="N11" s="691" t="s">
        <v>214</v>
      </c>
      <c r="O11" s="643" t="s">
        <v>223</v>
      </c>
      <c r="P11" s="644"/>
      <c r="Q11" s="643" t="s">
        <v>192</v>
      </c>
      <c r="R11" s="644">
        <f>[3]Hoja2!C7</f>
        <v>4909.8999999999996</v>
      </c>
      <c r="S11" s="688">
        <v>192514</v>
      </c>
      <c r="T11" s="688">
        <v>203869</v>
      </c>
      <c r="U11" s="642" t="s">
        <v>243</v>
      </c>
      <c r="V11" s="642" t="s">
        <v>243</v>
      </c>
      <c r="W11" s="642" t="s">
        <v>243</v>
      </c>
      <c r="X11" s="813">
        <f>S11+T11</f>
        <v>396383</v>
      </c>
      <c r="AA11" s="39"/>
      <c r="AB11" s="39"/>
      <c r="AC11" s="40"/>
      <c r="AD11" s="40"/>
      <c r="AE11" s="40"/>
      <c r="AF11" s="39"/>
      <c r="AG11" s="40"/>
      <c r="AH11" s="40"/>
      <c r="AI11" s="40"/>
    </row>
    <row r="12" spans="1:82" ht="22.5" customHeight="1">
      <c r="A12" s="700"/>
      <c r="B12" s="665"/>
      <c r="C12" s="685"/>
      <c r="D12" s="107" t="s">
        <v>45</v>
      </c>
      <c r="E12" s="858">
        <v>126474262</v>
      </c>
      <c r="F12" s="856">
        <v>0</v>
      </c>
      <c r="G12" s="856">
        <v>0</v>
      </c>
      <c r="H12" s="41">
        <v>126474262</v>
      </c>
      <c r="I12" s="736">
        <v>170000000</v>
      </c>
      <c r="J12" s="820">
        <v>0</v>
      </c>
      <c r="K12" s="820">
        <v>0</v>
      </c>
      <c r="L12" s="775">
        <v>0</v>
      </c>
      <c r="M12" s="792">
        <v>129367103</v>
      </c>
      <c r="N12" s="692"/>
      <c r="O12" s="643"/>
      <c r="P12" s="644"/>
      <c r="Q12" s="643"/>
      <c r="R12" s="644"/>
      <c r="S12" s="689"/>
      <c r="T12" s="689"/>
      <c r="U12" s="643"/>
      <c r="V12" s="643"/>
      <c r="W12" s="643"/>
      <c r="X12" s="810"/>
      <c r="AA12" s="39"/>
      <c r="AB12" s="39"/>
      <c r="AC12" s="40"/>
      <c r="AD12" s="40"/>
      <c r="AE12" s="40"/>
      <c r="AF12" s="39"/>
      <c r="AG12" s="40"/>
      <c r="AH12" s="40"/>
      <c r="AI12" s="40"/>
    </row>
    <row r="13" spans="1:82" ht="22.5" customHeight="1">
      <c r="A13" s="700"/>
      <c r="B13" s="665"/>
      <c r="C13" s="685"/>
      <c r="D13" s="107" t="s">
        <v>48</v>
      </c>
      <c r="E13" s="43">
        <v>0</v>
      </c>
      <c r="F13" s="856">
        <v>0</v>
      </c>
      <c r="G13" s="856">
        <v>0</v>
      </c>
      <c r="H13" s="43">
        <v>0</v>
      </c>
      <c r="I13" s="733">
        <v>0</v>
      </c>
      <c r="J13" s="820">
        <v>0</v>
      </c>
      <c r="K13" s="820">
        <v>0</v>
      </c>
      <c r="L13" s="775">
        <v>0</v>
      </c>
      <c r="M13" s="792">
        <v>0</v>
      </c>
      <c r="N13" s="692"/>
      <c r="O13" s="643"/>
      <c r="P13" s="644"/>
      <c r="Q13" s="643"/>
      <c r="R13" s="644"/>
      <c r="S13" s="689"/>
      <c r="T13" s="689"/>
      <c r="U13" s="643"/>
      <c r="V13" s="643"/>
      <c r="W13" s="643"/>
      <c r="X13" s="810"/>
      <c r="AA13" s="39"/>
      <c r="AB13" s="39"/>
      <c r="AC13" s="40"/>
      <c r="AD13" s="40"/>
      <c r="AE13" s="40"/>
      <c r="AF13" s="39"/>
      <c r="AG13" s="40"/>
      <c r="AH13" s="40"/>
      <c r="AI13" s="40"/>
    </row>
    <row r="14" spans="1:82" ht="22.5" customHeight="1">
      <c r="A14" s="700"/>
      <c r="B14" s="665"/>
      <c r="C14" s="686"/>
      <c r="D14" s="107" t="s">
        <v>51</v>
      </c>
      <c r="E14" s="43">
        <v>0</v>
      </c>
      <c r="F14" s="856">
        <v>0</v>
      </c>
      <c r="G14" s="856">
        <v>0</v>
      </c>
      <c r="H14" s="43">
        <v>0</v>
      </c>
      <c r="I14" s="733">
        <v>0</v>
      </c>
      <c r="J14" s="820">
        <v>0</v>
      </c>
      <c r="K14" s="820">
        <v>0</v>
      </c>
      <c r="L14" s="775">
        <v>0</v>
      </c>
      <c r="M14" s="792">
        <v>0</v>
      </c>
      <c r="N14" s="693"/>
      <c r="O14" s="643"/>
      <c r="P14" s="644"/>
      <c r="Q14" s="643"/>
      <c r="R14" s="644"/>
      <c r="S14" s="690"/>
      <c r="T14" s="690"/>
      <c r="U14" s="643"/>
      <c r="V14" s="643"/>
      <c r="W14" s="643"/>
      <c r="X14" s="860"/>
      <c r="AA14" s="39"/>
      <c r="AB14" s="39"/>
      <c r="AC14" s="40"/>
      <c r="AD14" s="40"/>
      <c r="AE14" s="40"/>
      <c r="AF14" s="39"/>
      <c r="AG14" s="40"/>
      <c r="AH14" s="40"/>
      <c r="AI14" s="40"/>
    </row>
    <row r="15" spans="1:82" ht="22.5" customHeight="1">
      <c r="A15" s="700"/>
      <c r="B15" s="665"/>
      <c r="C15" s="665" t="s">
        <v>225</v>
      </c>
      <c r="D15" s="106" t="s">
        <v>42</v>
      </c>
      <c r="E15" s="859">
        <v>1</v>
      </c>
      <c r="F15" s="856">
        <v>0</v>
      </c>
      <c r="G15" s="856">
        <v>0</v>
      </c>
      <c r="H15" s="105">
        <v>1</v>
      </c>
      <c r="I15" s="861">
        <v>1</v>
      </c>
      <c r="J15" s="820">
        <v>0</v>
      </c>
      <c r="K15" s="820">
        <v>0</v>
      </c>
      <c r="L15" s="819">
        <v>0</v>
      </c>
      <c r="M15" s="817">
        <v>1</v>
      </c>
      <c r="N15" s="701" t="s">
        <v>226</v>
      </c>
      <c r="O15" s="643" t="s">
        <v>227</v>
      </c>
      <c r="P15" s="644"/>
      <c r="Q15" s="643" t="s">
        <v>210</v>
      </c>
      <c r="R15" s="644">
        <f>[3]Hoja2!C6</f>
        <v>4517.1000000000004</v>
      </c>
      <c r="S15" s="688">
        <v>48702</v>
      </c>
      <c r="T15" s="688">
        <v>47832</v>
      </c>
      <c r="U15" s="642" t="s">
        <v>243</v>
      </c>
      <c r="V15" s="642" t="s">
        <v>243</v>
      </c>
      <c r="W15" s="642" t="s">
        <v>243</v>
      </c>
      <c r="X15" s="813">
        <f>S15+T15</f>
        <v>96534</v>
      </c>
      <c r="AA15" s="39"/>
      <c r="AB15" s="39"/>
      <c r="AC15" s="40"/>
      <c r="AD15" s="40"/>
      <c r="AE15" s="40"/>
      <c r="AF15" s="39"/>
      <c r="AG15" s="40"/>
      <c r="AH15" s="40"/>
      <c r="AI15" s="40"/>
    </row>
    <row r="16" spans="1:82" ht="22.5" customHeight="1">
      <c r="A16" s="700"/>
      <c r="B16" s="665"/>
      <c r="C16" s="665"/>
      <c r="D16" s="107" t="s">
        <v>45</v>
      </c>
      <c r="E16" s="858">
        <v>126474262</v>
      </c>
      <c r="F16" s="856">
        <v>0</v>
      </c>
      <c r="G16" s="856">
        <v>0</v>
      </c>
      <c r="H16" s="41">
        <v>126474262</v>
      </c>
      <c r="I16" s="736">
        <v>170000000</v>
      </c>
      <c r="J16" s="820">
        <v>0</v>
      </c>
      <c r="K16" s="820">
        <v>0</v>
      </c>
      <c r="L16" s="775">
        <v>0</v>
      </c>
      <c r="M16" s="792">
        <v>129367103</v>
      </c>
      <c r="N16" s="701"/>
      <c r="O16" s="643"/>
      <c r="P16" s="644"/>
      <c r="Q16" s="643"/>
      <c r="R16" s="644"/>
      <c r="S16" s="689"/>
      <c r="T16" s="689"/>
      <c r="U16" s="643"/>
      <c r="V16" s="643"/>
      <c r="W16" s="643"/>
      <c r="X16" s="810"/>
      <c r="AA16" s="39"/>
      <c r="AB16" s="39"/>
      <c r="AC16" s="40"/>
      <c r="AD16" s="40"/>
      <c r="AE16" s="40"/>
      <c r="AF16" s="39"/>
      <c r="AG16" s="40"/>
      <c r="AH16" s="40"/>
      <c r="AI16" s="40"/>
    </row>
    <row r="17" spans="1:35" ht="22.5" customHeight="1">
      <c r="A17" s="700"/>
      <c r="B17" s="665"/>
      <c r="C17" s="665"/>
      <c r="D17" s="107" t="s">
        <v>48</v>
      </c>
      <c r="E17" s="43">
        <v>0</v>
      </c>
      <c r="F17" s="856">
        <v>0</v>
      </c>
      <c r="G17" s="856">
        <v>0</v>
      </c>
      <c r="H17" s="43">
        <v>0</v>
      </c>
      <c r="I17" s="733">
        <v>0</v>
      </c>
      <c r="J17" s="820">
        <v>0</v>
      </c>
      <c r="K17" s="820">
        <v>0</v>
      </c>
      <c r="L17" s="775">
        <v>0</v>
      </c>
      <c r="M17" s="792">
        <v>0</v>
      </c>
      <c r="N17" s="701"/>
      <c r="O17" s="643"/>
      <c r="P17" s="644"/>
      <c r="Q17" s="643"/>
      <c r="R17" s="644"/>
      <c r="S17" s="689"/>
      <c r="T17" s="689"/>
      <c r="U17" s="643"/>
      <c r="V17" s="643"/>
      <c r="W17" s="643"/>
      <c r="X17" s="810"/>
      <c r="AA17" s="39"/>
      <c r="AB17" s="39"/>
      <c r="AC17" s="40"/>
      <c r="AD17" s="40"/>
      <c r="AE17" s="40"/>
      <c r="AF17" s="39"/>
      <c r="AG17" s="40"/>
      <c r="AH17" s="40"/>
      <c r="AI17" s="40"/>
    </row>
    <row r="18" spans="1:35" ht="22.5" customHeight="1">
      <c r="A18" s="700"/>
      <c r="B18" s="665"/>
      <c r="C18" s="666"/>
      <c r="D18" s="107" t="s">
        <v>51</v>
      </c>
      <c r="E18" s="43">
        <v>0</v>
      </c>
      <c r="F18" s="856">
        <v>0</v>
      </c>
      <c r="G18" s="856">
        <v>0</v>
      </c>
      <c r="H18" s="43">
        <v>0</v>
      </c>
      <c r="I18" s="733">
        <v>0</v>
      </c>
      <c r="J18" s="820">
        <v>0</v>
      </c>
      <c r="K18" s="820">
        <v>0</v>
      </c>
      <c r="L18" s="775">
        <v>0</v>
      </c>
      <c r="M18" s="792">
        <v>0</v>
      </c>
      <c r="N18" s="691"/>
      <c r="O18" s="643"/>
      <c r="P18" s="644"/>
      <c r="Q18" s="643"/>
      <c r="R18" s="644"/>
      <c r="S18" s="690"/>
      <c r="T18" s="690"/>
      <c r="U18" s="643"/>
      <c r="V18" s="643"/>
      <c r="W18" s="643"/>
      <c r="X18" s="860"/>
      <c r="AA18" s="39"/>
      <c r="AB18" s="39"/>
      <c r="AC18" s="40"/>
      <c r="AD18" s="40"/>
      <c r="AE18" s="40"/>
      <c r="AF18" s="39"/>
      <c r="AG18" s="40"/>
      <c r="AH18" s="40"/>
      <c r="AI18" s="40"/>
    </row>
    <row r="19" spans="1:35" ht="22.5" customHeight="1">
      <c r="A19" s="700"/>
      <c r="B19" s="665"/>
      <c r="C19" s="665" t="s">
        <v>221</v>
      </c>
      <c r="D19" s="106" t="s">
        <v>42</v>
      </c>
      <c r="E19" s="859">
        <v>1</v>
      </c>
      <c r="F19" s="856">
        <v>0</v>
      </c>
      <c r="G19" s="856">
        <v>0</v>
      </c>
      <c r="H19" s="105">
        <v>1</v>
      </c>
      <c r="I19" s="817">
        <v>1</v>
      </c>
      <c r="J19" s="820">
        <v>0</v>
      </c>
      <c r="K19" s="820">
        <v>0</v>
      </c>
      <c r="L19" s="819">
        <v>0</v>
      </c>
      <c r="M19" s="817">
        <v>1</v>
      </c>
      <c r="N19" s="701" t="s">
        <v>221</v>
      </c>
      <c r="O19" s="647" t="s">
        <v>228</v>
      </c>
      <c r="P19" s="645"/>
      <c r="Q19" s="647" t="s">
        <v>203</v>
      </c>
      <c r="R19" s="694">
        <f>[3]Hoja2!C12</f>
        <v>3328.1</v>
      </c>
      <c r="S19" s="688">
        <v>190484</v>
      </c>
      <c r="T19" s="688">
        <v>213035</v>
      </c>
      <c r="U19" s="642" t="s">
        <v>243</v>
      </c>
      <c r="V19" s="642" t="s">
        <v>243</v>
      </c>
      <c r="W19" s="642" t="s">
        <v>243</v>
      </c>
      <c r="X19" s="813">
        <f>S19+T19</f>
        <v>403519</v>
      </c>
      <c r="AA19" s="39"/>
      <c r="AB19" s="39"/>
      <c r="AC19" s="40"/>
      <c r="AD19" s="40"/>
      <c r="AE19" s="40"/>
      <c r="AF19" s="39"/>
      <c r="AG19" s="40"/>
      <c r="AH19" s="40"/>
      <c r="AI19" s="40"/>
    </row>
    <row r="20" spans="1:35" ht="22.5" customHeight="1">
      <c r="A20" s="700"/>
      <c r="B20" s="665"/>
      <c r="C20" s="665"/>
      <c r="D20" s="107" t="s">
        <v>45</v>
      </c>
      <c r="E20" s="858">
        <v>126474262</v>
      </c>
      <c r="F20" s="856">
        <v>0</v>
      </c>
      <c r="G20" s="856">
        <v>0</v>
      </c>
      <c r="H20" s="41">
        <v>126474262</v>
      </c>
      <c r="I20" s="736">
        <v>178593524</v>
      </c>
      <c r="J20" s="820">
        <v>0</v>
      </c>
      <c r="K20" s="820">
        <v>0</v>
      </c>
      <c r="L20" s="775">
        <v>0</v>
      </c>
      <c r="M20" s="792">
        <v>129367103</v>
      </c>
      <c r="N20" s="701"/>
      <c r="O20" s="695"/>
      <c r="P20" s="696"/>
      <c r="Q20" s="695"/>
      <c r="R20" s="695"/>
      <c r="S20" s="689"/>
      <c r="T20" s="689"/>
      <c r="U20" s="643"/>
      <c r="V20" s="643"/>
      <c r="W20" s="643"/>
      <c r="X20" s="810"/>
      <c r="AA20" s="39"/>
      <c r="AB20" s="39"/>
      <c r="AC20" s="40"/>
      <c r="AD20" s="40"/>
      <c r="AE20" s="40"/>
      <c r="AF20" s="39"/>
      <c r="AG20" s="40"/>
      <c r="AH20" s="40"/>
      <c r="AI20" s="40"/>
    </row>
    <row r="21" spans="1:35" ht="22.5" customHeight="1">
      <c r="A21" s="700"/>
      <c r="B21" s="665"/>
      <c r="C21" s="665"/>
      <c r="D21" s="107" t="s">
        <v>48</v>
      </c>
      <c r="E21" s="43">
        <v>0</v>
      </c>
      <c r="F21" s="856">
        <v>0</v>
      </c>
      <c r="G21" s="856">
        <v>0</v>
      </c>
      <c r="H21" s="43">
        <v>0</v>
      </c>
      <c r="I21" s="733">
        <v>0</v>
      </c>
      <c r="J21" s="820">
        <v>0</v>
      </c>
      <c r="K21" s="820">
        <v>0</v>
      </c>
      <c r="L21" s="775">
        <v>0</v>
      </c>
      <c r="M21" s="792">
        <v>0</v>
      </c>
      <c r="N21" s="701"/>
      <c r="O21" s="695"/>
      <c r="P21" s="696"/>
      <c r="Q21" s="695"/>
      <c r="R21" s="695"/>
      <c r="S21" s="689"/>
      <c r="T21" s="689"/>
      <c r="U21" s="643"/>
      <c r="V21" s="643"/>
      <c r="W21" s="643"/>
      <c r="X21" s="810"/>
      <c r="AA21" s="39"/>
      <c r="AB21" s="39"/>
      <c r="AC21" s="40"/>
      <c r="AD21" s="40"/>
      <c r="AE21" s="40"/>
      <c r="AF21" s="39"/>
      <c r="AG21" s="40"/>
      <c r="AH21" s="40"/>
      <c r="AI21" s="40"/>
    </row>
    <row r="22" spans="1:35" ht="22.5" customHeight="1">
      <c r="A22" s="700"/>
      <c r="B22" s="665"/>
      <c r="C22" s="666"/>
      <c r="D22" s="107" t="s">
        <v>51</v>
      </c>
      <c r="E22" s="43">
        <v>0</v>
      </c>
      <c r="F22" s="856">
        <v>0</v>
      </c>
      <c r="G22" s="856">
        <v>0</v>
      </c>
      <c r="H22" s="43">
        <v>0</v>
      </c>
      <c r="I22" s="733">
        <v>0</v>
      </c>
      <c r="J22" s="820">
        <v>0</v>
      </c>
      <c r="K22" s="820">
        <v>0</v>
      </c>
      <c r="L22" s="775">
        <v>0</v>
      </c>
      <c r="M22" s="792">
        <v>0</v>
      </c>
      <c r="N22" s="691"/>
      <c r="O22" s="642"/>
      <c r="P22" s="697"/>
      <c r="Q22" s="642"/>
      <c r="R22" s="642"/>
      <c r="S22" s="690"/>
      <c r="T22" s="690"/>
      <c r="U22" s="643"/>
      <c r="V22" s="643"/>
      <c r="W22" s="643"/>
      <c r="X22" s="860"/>
      <c r="AA22" s="39"/>
      <c r="AB22" s="39"/>
      <c r="AC22" s="40"/>
      <c r="AD22" s="40"/>
      <c r="AE22" s="40"/>
      <c r="AF22" s="39"/>
      <c r="AG22" s="40"/>
      <c r="AH22" s="40"/>
      <c r="AI22" s="40"/>
    </row>
    <row r="23" spans="1:35" ht="22.5" customHeight="1">
      <c r="A23" s="700"/>
      <c r="B23" s="665"/>
      <c r="C23" s="665" t="s">
        <v>220</v>
      </c>
      <c r="D23" s="106" t="s">
        <v>42</v>
      </c>
      <c r="E23" s="859">
        <v>2</v>
      </c>
      <c r="F23" s="856">
        <v>0</v>
      </c>
      <c r="G23" s="856">
        <v>0</v>
      </c>
      <c r="H23" s="105">
        <v>2</v>
      </c>
      <c r="I23" s="817">
        <v>2</v>
      </c>
      <c r="J23" s="820">
        <v>0</v>
      </c>
      <c r="K23" s="820">
        <v>0</v>
      </c>
      <c r="L23" s="775">
        <v>0</v>
      </c>
      <c r="M23" s="817">
        <v>2</v>
      </c>
      <c r="N23" s="643" t="s">
        <v>222</v>
      </c>
      <c r="O23" s="643" t="s">
        <v>243</v>
      </c>
      <c r="P23" s="644"/>
      <c r="Q23" s="643" t="s">
        <v>243</v>
      </c>
      <c r="R23" s="644">
        <f>[3]Hoja2!C25</f>
        <v>140852</v>
      </c>
      <c r="S23" s="644">
        <f>[3]Hoja3!B23</f>
        <v>2834769</v>
      </c>
      <c r="T23" s="644">
        <f>[3]Hoja3!C23</f>
        <v>2998062</v>
      </c>
      <c r="U23" s="642" t="s">
        <v>243</v>
      </c>
      <c r="V23" s="642" t="s">
        <v>243</v>
      </c>
      <c r="W23" s="642" t="s">
        <v>243</v>
      </c>
      <c r="X23" s="813">
        <f>S23+T23</f>
        <v>5832831</v>
      </c>
      <c r="AA23" s="39"/>
      <c r="AB23" s="39"/>
      <c r="AC23" s="40"/>
      <c r="AD23" s="40"/>
      <c r="AE23" s="40"/>
      <c r="AF23" s="39"/>
      <c r="AG23" s="40"/>
      <c r="AH23" s="40"/>
      <c r="AI23" s="40"/>
    </row>
    <row r="24" spans="1:35" ht="22.5" customHeight="1">
      <c r="A24" s="700"/>
      <c r="B24" s="665"/>
      <c r="C24" s="665"/>
      <c r="D24" s="107" t="s">
        <v>45</v>
      </c>
      <c r="E24" s="858">
        <v>171102953</v>
      </c>
      <c r="F24" s="856">
        <v>0</v>
      </c>
      <c r="G24" s="856">
        <v>0</v>
      </c>
      <c r="H24" s="41">
        <v>171102953</v>
      </c>
      <c r="I24" s="736">
        <v>221196292</v>
      </c>
      <c r="J24" s="820">
        <v>0</v>
      </c>
      <c r="K24" s="820">
        <v>0</v>
      </c>
      <c r="L24" s="857">
        <v>0</v>
      </c>
      <c r="M24" s="736">
        <v>175016584</v>
      </c>
      <c r="N24" s="643"/>
      <c r="O24" s="643"/>
      <c r="P24" s="644"/>
      <c r="Q24" s="643"/>
      <c r="R24" s="644"/>
      <c r="S24" s="644"/>
      <c r="T24" s="644"/>
      <c r="U24" s="643"/>
      <c r="V24" s="643"/>
      <c r="W24" s="643"/>
      <c r="X24" s="810"/>
      <c r="AA24" s="39"/>
      <c r="AB24" s="39"/>
      <c r="AC24" s="40"/>
      <c r="AD24" s="40"/>
      <c r="AE24" s="40"/>
      <c r="AF24" s="39"/>
      <c r="AG24" s="40"/>
      <c r="AH24" s="40"/>
      <c r="AI24" s="40"/>
    </row>
    <row r="25" spans="1:35" ht="22.5" customHeight="1">
      <c r="A25" s="700"/>
      <c r="B25" s="665"/>
      <c r="C25" s="665"/>
      <c r="D25" s="107" t="s">
        <v>48</v>
      </c>
      <c r="E25" s="43">
        <v>0</v>
      </c>
      <c r="F25" s="856">
        <v>0</v>
      </c>
      <c r="G25" s="856">
        <v>0</v>
      </c>
      <c r="H25" s="43">
        <v>0</v>
      </c>
      <c r="I25" s="733">
        <v>0</v>
      </c>
      <c r="J25" s="820">
        <v>0</v>
      </c>
      <c r="K25" s="820">
        <v>0</v>
      </c>
      <c r="L25" s="775">
        <v>0</v>
      </c>
      <c r="M25" s="733">
        <v>0</v>
      </c>
      <c r="N25" s="643"/>
      <c r="O25" s="643"/>
      <c r="P25" s="644"/>
      <c r="Q25" s="643"/>
      <c r="R25" s="644"/>
      <c r="S25" s="644"/>
      <c r="T25" s="644"/>
      <c r="U25" s="643"/>
      <c r="V25" s="643"/>
      <c r="W25" s="643"/>
      <c r="X25" s="810"/>
      <c r="AA25" s="39"/>
      <c r="AB25" s="39"/>
      <c r="AC25" s="40"/>
      <c r="AD25" s="40"/>
      <c r="AE25" s="40"/>
      <c r="AF25" s="39"/>
      <c r="AG25" s="40"/>
      <c r="AH25" s="40"/>
      <c r="AI25" s="40"/>
    </row>
    <row r="26" spans="1:35" ht="22.5" customHeight="1" thickBot="1">
      <c r="A26" s="700"/>
      <c r="B26" s="666"/>
      <c r="C26" s="666"/>
      <c r="D26" s="112" t="s">
        <v>51</v>
      </c>
      <c r="E26" s="93">
        <v>0</v>
      </c>
      <c r="F26" s="856">
        <v>0</v>
      </c>
      <c r="G26" s="856">
        <v>0</v>
      </c>
      <c r="H26" s="93">
        <v>0</v>
      </c>
      <c r="I26" s="732">
        <v>0</v>
      </c>
      <c r="J26" s="820">
        <v>0</v>
      </c>
      <c r="K26" s="820">
        <v>0</v>
      </c>
      <c r="L26" s="784">
        <v>0</v>
      </c>
      <c r="M26" s="732">
        <v>0</v>
      </c>
      <c r="N26" s="647"/>
      <c r="O26" s="647"/>
      <c r="P26" s="645"/>
      <c r="Q26" s="647"/>
      <c r="R26" s="645"/>
      <c r="S26" s="645"/>
      <c r="T26" s="645"/>
      <c r="U26" s="647"/>
      <c r="V26" s="647"/>
      <c r="W26" s="647"/>
      <c r="X26" s="810"/>
      <c r="AA26" s="39"/>
      <c r="AB26" s="39"/>
      <c r="AC26" s="40"/>
      <c r="AD26" s="40"/>
      <c r="AE26" s="40"/>
      <c r="AF26" s="39"/>
      <c r="AG26" s="40"/>
      <c r="AH26" s="40"/>
      <c r="AI26" s="40"/>
    </row>
    <row r="27" spans="1:35" ht="22.5" customHeight="1">
      <c r="A27" s="769">
        <v>1</v>
      </c>
      <c r="B27" s="768"/>
      <c r="C27" s="768" t="s">
        <v>381</v>
      </c>
      <c r="D27" s="765" t="s">
        <v>42</v>
      </c>
      <c r="E27" s="832">
        <v>6</v>
      </c>
      <c r="F27" s="832">
        <v>0</v>
      </c>
      <c r="G27" s="832">
        <v>0</v>
      </c>
      <c r="H27" s="832">
        <v>6</v>
      </c>
      <c r="I27" s="832">
        <v>6</v>
      </c>
      <c r="J27" s="832"/>
      <c r="K27" s="832"/>
      <c r="L27" s="832"/>
      <c r="M27" s="832">
        <f>M23+M19+M15+M11+M7</f>
        <v>6</v>
      </c>
      <c r="N27" s="854"/>
      <c r="O27" s="854"/>
      <c r="P27" s="855"/>
      <c r="Q27" s="854"/>
      <c r="R27" s="855"/>
      <c r="S27" s="855"/>
      <c r="T27" s="855"/>
      <c r="U27" s="854"/>
      <c r="V27" s="854"/>
      <c r="W27" s="854"/>
      <c r="X27" s="853"/>
      <c r="AA27" s="39"/>
      <c r="AB27" s="39"/>
      <c r="AC27" s="40"/>
      <c r="AD27" s="40"/>
      <c r="AE27" s="40"/>
      <c r="AF27" s="39"/>
      <c r="AG27" s="40"/>
      <c r="AH27" s="40"/>
      <c r="AI27" s="40"/>
    </row>
    <row r="28" spans="1:35" ht="22.5" customHeight="1">
      <c r="A28" s="760"/>
      <c r="B28" s="759"/>
      <c r="C28" s="759"/>
      <c r="D28" s="758" t="s">
        <v>45</v>
      </c>
      <c r="E28" s="852">
        <f>E24+E20+E16+E12+E8</f>
        <v>677000001</v>
      </c>
      <c r="F28" s="830">
        <v>0</v>
      </c>
      <c r="G28" s="830">
        <v>0</v>
      </c>
      <c r="H28" s="830">
        <v>677000000</v>
      </c>
      <c r="I28" s="830">
        <f>I24+I20+I16+I12+I8</f>
        <v>909789816</v>
      </c>
      <c r="J28" s="830"/>
      <c r="K28" s="830"/>
      <c r="L28" s="830"/>
      <c r="M28" s="830">
        <v>692484996</v>
      </c>
      <c r="N28" s="850"/>
      <c r="O28" s="850"/>
      <c r="P28" s="851"/>
      <c r="Q28" s="850"/>
      <c r="R28" s="851"/>
      <c r="S28" s="851"/>
      <c r="T28" s="851"/>
      <c r="U28" s="850"/>
      <c r="V28" s="850"/>
      <c r="W28" s="850"/>
      <c r="X28" s="849"/>
      <c r="AA28" s="39"/>
      <c r="AB28" s="39"/>
      <c r="AC28" s="40"/>
      <c r="AD28" s="40"/>
      <c r="AE28" s="40"/>
      <c r="AF28" s="39"/>
      <c r="AG28" s="40"/>
      <c r="AH28" s="40"/>
      <c r="AI28" s="40"/>
    </row>
    <row r="29" spans="1:35" ht="22.5" customHeight="1">
      <c r="A29" s="760"/>
      <c r="B29" s="759"/>
      <c r="C29" s="759"/>
      <c r="D29" s="758" t="s">
        <v>48</v>
      </c>
      <c r="E29" s="830"/>
      <c r="F29" s="830">
        <v>0</v>
      </c>
      <c r="G29" s="830">
        <v>0</v>
      </c>
      <c r="H29" s="830">
        <v>0</v>
      </c>
      <c r="I29" s="830">
        <v>0</v>
      </c>
      <c r="J29" s="830"/>
      <c r="K29" s="830"/>
      <c r="L29" s="830"/>
      <c r="M29" s="830">
        <v>0</v>
      </c>
      <c r="N29" s="850"/>
      <c r="O29" s="850"/>
      <c r="P29" s="851"/>
      <c r="Q29" s="850"/>
      <c r="R29" s="851"/>
      <c r="S29" s="851"/>
      <c r="T29" s="851"/>
      <c r="U29" s="850"/>
      <c r="V29" s="850"/>
      <c r="W29" s="850"/>
      <c r="X29" s="849"/>
      <c r="AA29" s="39"/>
      <c r="AB29" s="39"/>
      <c r="AC29" s="40"/>
      <c r="AD29" s="40"/>
      <c r="AE29" s="40"/>
      <c r="AF29" s="39"/>
      <c r="AG29" s="40"/>
      <c r="AH29" s="40"/>
      <c r="AI29" s="40"/>
    </row>
    <row r="30" spans="1:35" ht="22.5" customHeight="1" thickBot="1">
      <c r="A30" s="828"/>
      <c r="B30" s="827"/>
      <c r="C30" s="827"/>
      <c r="D30" s="826" t="s">
        <v>51</v>
      </c>
      <c r="E30" s="825">
        <v>0</v>
      </c>
      <c r="F30" s="825">
        <v>0</v>
      </c>
      <c r="G30" s="825">
        <v>0</v>
      </c>
      <c r="H30" s="825">
        <v>0</v>
      </c>
      <c r="I30" s="825">
        <v>0</v>
      </c>
      <c r="J30" s="825"/>
      <c r="K30" s="825"/>
      <c r="L30" s="825"/>
      <c r="M30" s="825">
        <v>0</v>
      </c>
      <c r="N30" s="847"/>
      <c r="O30" s="847"/>
      <c r="P30" s="848"/>
      <c r="Q30" s="847"/>
      <c r="R30" s="848"/>
      <c r="S30" s="848"/>
      <c r="T30" s="848"/>
      <c r="U30" s="847"/>
      <c r="V30" s="847"/>
      <c r="W30" s="847"/>
      <c r="X30" s="846"/>
      <c r="AA30" s="39"/>
      <c r="AB30" s="39"/>
      <c r="AC30" s="40"/>
      <c r="AD30" s="40"/>
      <c r="AE30" s="40"/>
      <c r="AF30" s="39"/>
      <c r="AG30" s="40"/>
      <c r="AH30" s="40"/>
      <c r="AI30" s="40"/>
    </row>
    <row r="31" spans="1:35" ht="16.5" customHeight="1">
      <c r="A31" s="698">
        <v>2</v>
      </c>
      <c r="B31" s="686" t="str">
        <f>'[3]ACTIVIDADES- 2016'!B14</f>
        <v>Implementar 100% de la red de ruido</v>
      </c>
      <c r="C31" s="686" t="s">
        <v>219</v>
      </c>
      <c r="D31" s="109" t="s">
        <v>42</v>
      </c>
      <c r="E31" s="839">
        <v>0.05</v>
      </c>
      <c r="F31" s="42">
        <v>0</v>
      </c>
      <c r="G31" s="42">
        <v>0</v>
      </c>
      <c r="H31" s="838">
        <v>0.05</v>
      </c>
      <c r="I31" s="837">
        <v>0.05</v>
      </c>
      <c r="J31" s="820">
        <v>0</v>
      </c>
      <c r="K31" s="820">
        <v>0</v>
      </c>
      <c r="L31" s="819">
        <v>0</v>
      </c>
      <c r="M31" s="836">
        <v>0.01</v>
      </c>
      <c r="N31" s="642" t="s">
        <v>243</v>
      </c>
      <c r="O31" s="642" t="s">
        <v>243</v>
      </c>
      <c r="P31" s="642" t="s">
        <v>243</v>
      </c>
      <c r="Q31" s="642" t="s">
        <v>243</v>
      </c>
      <c r="R31" s="845" t="s">
        <v>243</v>
      </c>
      <c r="S31" s="642" t="s">
        <v>243</v>
      </c>
      <c r="T31" s="642" t="s">
        <v>243</v>
      </c>
      <c r="U31" s="642" t="s">
        <v>243</v>
      </c>
      <c r="V31" s="642" t="s">
        <v>243</v>
      </c>
      <c r="W31" s="642" t="s">
        <v>243</v>
      </c>
      <c r="X31" s="844" t="s">
        <v>243</v>
      </c>
      <c r="AA31" s="39">
        <v>12</v>
      </c>
      <c r="AB31" s="39" t="s">
        <v>44</v>
      </c>
      <c r="AC31" s="40"/>
      <c r="AD31" s="40"/>
      <c r="AE31" s="40"/>
      <c r="AF31" s="39" t="s">
        <v>43</v>
      </c>
      <c r="AG31" s="40"/>
      <c r="AH31" s="40"/>
      <c r="AI31" s="40"/>
    </row>
    <row r="32" spans="1:35" ht="16.5" customHeight="1">
      <c r="A32" s="670"/>
      <c r="B32" s="665"/>
      <c r="C32" s="665"/>
      <c r="D32" s="107" t="s">
        <v>45</v>
      </c>
      <c r="E32" s="835">
        <v>100000000</v>
      </c>
      <c r="F32" s="41">
        <v>0</v>
      </c>
      <c r="G32" s="41">
        <v>0</v>
      </c>
      <c r="H32" s="843">
        <v>100000000</v>
      </c>
      <c r="I32" s="842">
        <v>100100000</v>
      </c>
      <c r="J32" s="735">
        <v>0</v>
      </c>
      <c r="K32" s="735">
        <v>0</v>
      </c>
      <c r="L32" s="775">
        <v>0</v>
      </c>
      <c r="M32" s="733">
        <v>0</v>
      </c>
      <c r="N32" s="643"/>
      <c r="O32" s="643"/>
      <c r="P32" s="643"/>
      <c r="Q32" s="643"/>
      <c r="R32" s="667"/>
      <c r="S32" s="643"/>
      <c r="T32" s="643"/>
      <c r="U32" s="643"/>
      <c r="V32" s="643"/>
      <c r="W32" s="643"/>
      <c r="X32" s="676"/>
      <c r="AA32" s="39">
        <v>13</v>
      </c>
      <c r="AB32" s="39" t="s">
        <v>46</v>
      </c>
      <c r="AC32" s="40"/>
      <c r="AD32" s="40"/>
      <c r="AE32" s="40"/>
      <c r="AF32" s="39" t="s">
        <v>47</v>
      </c>
      <c r="AG32" s="40"/>
      <c r="AH32" s="40"/>
      <c r="AI32" s="40"/>
    </row>
    <row r="33" spans="1:35" ht="16.5" customHeight="1">
      <c r="A33" s="670"/>
      <c r="B33" s="665"/>
      <c r="C33" s="665"/>
      <c r="D33" s="107" t="s">
        <v>48</v>
      </c>
      <c r="E33" s="841">
        <v>0</v>
      </c>
      <c r="F33" s="43">
        <v>0</v>
      </c>
      <c r="G33" s="43">
        <v>0</v>
      </c>
      <c r="H33" s="841">
        <v>0</v>
      </c>
      <c r="I33" s="840">
        <v>0</v>
      </c>
      <c r="J33" s="734">
        <v>0</v>
      </c>
      <c r="K33" s="734">
        <v>0</v>
      </c>
      <c r="L33" s="775">
        <v>0</v>
      </c>
      <c r="M33" s="733">
        <v>0</v>
      </c>
      <c r="N33" s="643"/>
      <c r="O33" s="643"/>
      <c r="P33" s="643"/>
      <c r="Q33" s="643"/>
      <c r="R33" s="667"/>
      <c r="S33" s="643"/>
      <c r="T33" s="643"/>
      <c r="U33" s="643"/>
      <c r="V33" s="643"/>
      <c r="W33" s="643"/>
      <c r="X33" s="676"/>
      <c r="AA33" s="39">
        <v>14</v>
      </c>
      <c r="AB33" s="39" t="s">
        <v>49</v>
      </c>
      <c r="AC33" s="40"/>
      <c r="AD33" s="40"/>
      <c r="AE33" s="40"/>
      <c r="AF33" s="39" t="s">
        <v>50</v>
      </c>
      <c r="AG33" s="40"/>
      <c r="AH33" s="40"/>
      <c r="AI33" s="40"/>
    </row>
    <row r="34" spans="1:35" ht="18.75" customHeight="1">
      <c r="A34" s="670"/>
      <c r="B34" s="665"/>
      <c r="C34" s="665"/>
      <c r="D34" s="107" t="s">
        <v>51</v>
      </c>
      <c r="E34" s="841">
        <v>0</v>
      </c>
      <c r="F34" s="43">
        <v>0</v>
      </c>
      <c r="G34" s="43">
        <v>0</v>
      </c>
      <c r="H34" s="841">
        <v>0</v>
      </c>
      <c r="I34" s="840">
        <v>0</v>
      </c>
      <c r="J34" s="734">
        <v>0</v>
      </c>
      <c r="K34" s="734">
        <v>0</v>
      </c>
      <c r="L34" s="775">
        <v>0</v>
      </c>
      <c r="M34" s="792">
        <v>0</v>
      </c>
      <c r="N34" s="643"/>
      <c r="O34" s="643"/>
      <c r="P34" s="643"/>
      <c r="Q34" s="643"/>
      <c r="R34" s="667"/>
      <c r="S34" s="643"/>
      <c r="T34" s="643"/>
      <c r="U34" s="643"/>
      <c r="V34" s="643"/>
      <c r="W34" s="643"/>
      <c r="X34" s="676"/>
      <c r="AA34" s="39"/>
      <c r="AB34" s="39"/>
      <c r="AC34" s="40"/>
      <c r="AD34" s="40"/>
      <c r="AE34" s="40"/>
      <c r="AF34" s="39"/>
      <c r="AG34" s="40"/>
      <c r="AH34" s="40"/>
      <c r="AI34" s="40"/>
    </row>
    <row r="35" spans="1:35" ht="16.5" customHeight="1">
      <c r="A35" s="670"/>
      <c r="B35" s="665"/>
      <c r="C35" s="665" t="s">
        <v>218</v>
      </c>
      <c r="D35" s="106" t="s">
        <v>42</v>
      </c>
      <c r="E35" s="839">
        <v>0.05</v>
      </c>
      <c r="F35" s="43">
        <v>0</v>
      </c>
      <c r="G35" s="43">
        <v>0</v>
      </c>
      <c r="H35" s="838">
        <v>0.05</v>
      </c>
      <c r="I35" s="837">
        <v>0.05</v>
      </c>
      <c r="J35" s="734">
        <v>0</v>
      </c>
      <c r="K35" s="734">
        <v>0</v>
      </c>
      <c r="L35" s="819">
        <v>0</v>
      </c>
      <c r="M35" s="836">
        <v>0.01</v>
      </c>
      <c r="N35" s="643" t="s">
        <v>258</v>
      </c>
      <c r="O35" s="643" t="s">
        <v>243</v>
      </c>
      <c r="P35" s="643" t="s">
        <v>243</v>
      </c>
      <c r="Q35" s="643" t="s">
        <v>243</v>
      </c>
      <c r="R35" s="667">
        <f>[3]Hoja2!C24</f>
        <v>163663</v>
      </c>
      <c r="S35" s="643" t="s">
        <v>243</v>
      </c>
      <c r="T35" s="643" t="s">
        <v>243</v>
      </c>
      <c r="U35" s="643" t="s">
        <v>243</v>
      </c>
      <c r="V35" s="643" t="s">
        <v>243</v>
      </c>
      <c r="W35" s="643" t="s">
        <v>243</v>
      </c>
      <c r="X35" s="676" t="s">
        <v>243</v>
      </c>
      <c r="AA35" s="39">
        <v>12</v>
      </c>
      <c r="AB35" s="39" t="s">
        <v>44</v>
      </c>
      <c r="AC35" s="40"/>
      <c r="AD35" s="40"/>
      <c r="AE35" s="40"/>
      <c r="AF35" s="39" t="s">
        <v>43</v>
      </c>
      <c r="AG35" s="40"/>
      <c r="AH35" s="40"/>
      <c r="AI35" s="40"/>
    </row>
    <row r="36" spans="1:35" ht="16.5" customHeight="1">
      <c r="A36" s="670"/>
      <c r="B36" s="665"/>
      <c r="C36" s="665"/>
      <c r="D36" s="107" t="s">
        <v>45</v>
      </c>
      <c r="E36" s="835">
        <v>46000000</v>
      </c>
      <c r="F36" s="41">
        <v>0</v>
      </c>
      <c r="G36" s="41">
        <v>0</v>
      </c>
      <c r="H36" s="41">
        <v>46000000</v>
      </c>
      <c r="I36" s="736">
        <v>46097690</v>
      </c>
      <c r="J36" s="735">
        <v>0</v>
      </c>
      <c r="K36" s="735">
        <v>0</v>
      </c>
      <c r="L36" s="775">
        <v>0</v>
      </c>
      <c r="M36" s="733">
        <v>0</v>
      </c>
      <c r="N36" s="643"/>
      <c r="O36" s="643"/>
      <c r="P36" s="643"/>
      <c r="Q36" s="643"/>
      <c r="R36" s="667"/>
      <c r="S36" s="643"/>
      <c r="T36" s="643"/>
      <c r="U36" s="643"/>
      <c r="V36" s="643"/>
      <c r="W36" s="643"/>
      <c r="X36" s="676"/>
      <c r="AA36" s="39">
        <v>13</v>
      </c>
      <c r="AB36" s="39" t="s">
        <v>46</v>
      </c>
      <c r="AC36" s="40"/>
      <c r="AD36" s="40"/>
      <c r="AE36" s="40"/>
      <c r="AF36" s="39" t="s">
        <v>47</v>
      </c>
      <c r="AG36" s="40"/>
      <c r="AH36" s="40"/>
      <c r="AI36" s="40"/>
    </row>
    <row r="37" spans="1:35" ht="16.5" customHeight="1">
      <c r="A37" s="670"/>
      <c r="B37" s="665"/>
      <c r="C37" s="665"/>
      <c r="D37" s="107" t="s">
        <v>48</v>
      </c>
      <c r="E37" s="43">
        <v>0</v>
      </c>
      <c r="F37" s="43">
        <v>0</v>
      </c>
      <c r="G37" s="43">
        <v>0</v>
      </c>
      <c r="H37" s="43">
        <v>0</v>
      </c>
      <c r="I37" s="733">
        <v>0</v>
      </c>
      <c r="J37" s="734">
        <v>0</v>
      </c>
      <c r="K37" s="734">
        <v>0</v>
      </c>
      <c r="L37" s="775">
        <v>0</v>
      </c>
      <c r="M37" s="733">
        <v>0</v>
      </c>
      <c r="N37" s="643"/>
      <c r="O37" s="643"/>
      <c r="P37" s="643"/>
      <c r="Q37" s="643"/>
      <c r="R37" s="667"/>
      <c r="S37" s="643"/>
      <c r="T37" s="643"/>
      <c r="U37" s="643"/>
      <c r="V37" s="643"/>
      <c r="W37" s="643"/>
      <c r="X37" s="676"/>
      <c r="AA37" s="39">
        <v>14</v>
      </c>
      <c r="AB37" s="39" t="s">
        <v>49</v>
      </c>
      <c r="AC37" s="40"/>
      <c r="AD37" s="40"/>
      <c r="AE37" s="40"/>
      <c r="AF37" s="39" t="s">
        <v>50</v>
      </c>
      <c r="AG37" s="40"/>
      <c r="AH37" s="40"/>
      <c r="AI37" s="40"/>
    </row>
    <row r="38" spans="1:35" ht="18.75" customHeight="1" thickBot="1">
      <c r="A38" s="699"/>
      <c r="B38" s="666"/>
      <c r="C38" s="666"/>
      <c r="D38" s="112" t="s">
        <v>51</v>
      </c>
      <c r="E38" s="93">
        <v>0</v>
      </c>
      <c r="F38" s="93">
        <v>0</v>
      </c>
      <c r="G38" s="93">
        <v>0</v>
      </c>
      <c r="H38" s="93">
        <v>0</v>
      </c>
      <c r="I38" s="93">
        <v>0</v>
      </c>
      <c r="J38" s="772">
        <v>0</v>
      </c>
      <c r="K38" s="772">
        <v>0</v>
      </c>
      <c r="L38" s="771">
        <v>0</v>
      </c>
      <c r="M38" s="92">
        <v>0</v>
      </c>
      <c r="N38" s="647"/>
      <c r="O38" s="647"/>
      <c r="P38" s="647"/>
      <c r="Q38" s="647"/>
      <c r="R38" s="668"/>
      <c r="S38" s="647"/>
      <c r="T38" s="647"/>
      <c r="U38" s="647"/>
      <c r="V38" s="647"/>
      <c r="W38" s="647"/>
      <c r="X38" s="834"/>
      <c r="AA38" s="39"/>
      <c r="AB38" s="39"/>
      <c r="AC38" s="40"/>
      <c r="AD38" s="40"/>
      <c r="AE38" s="40"/>
      <c r="AF38" s="39"/>
      <c r="AG38" s="40"/>
      <c r="AH38" s="40"/>
      <c r="AI38" s="40"/>
    </row>
    <row r="39" spans="1:35" ht="18.75" customHeight="1">
      <c r="A39" s="769">
        <v>2</v>
      </c>
      <c r="B39" s="768"/>
      <c r="C39" s="768" t="s">
        <v>380</v>
      </c>
      <c r="D39" s="765" t="s">
        <v>42</v>
      </c>
      <c r="E39" s="833">
        <v>0.1</v>
      </c>
      <c r="F39" s="832">
        <v>0</v>
      </c>
      <c r="G39" s="832">
        <v>0</v>
      </c>
      <c r="H39" s="833">
        <v>0.1</v>
      </c>
      <c r="I39" s="833">
        <v>0.1</v>
      </c>
      <c r="J39" s="832"/>
      <c r="K39" s="832"/>
      <c r="L39" s="832"/>
      <c r="M39" s="806">
        <f>M31+M35</f>
        <v>0.02</v>
      </c>
      <c r="N39" s="832"/>
      <c r="O39" s="832"/>
      <c r="P39" s="832"/>
      <c r="Q39" s="832"/>
      <c r="R39" s="832"/>
      <c r="S39" s="832"/>
      <c r="T39" s="832"/>
      <c r="U39" s="832"/>
      <c r="V39" s="832"/>
      <c r="W39" s="832"/>
      <c r="X39" s="831"/>
      <c r="AA39" s="39"/>
      <c r="AB39" s="39"/>
      <c r="AC39" s="40"/>
      <c r="AD39" s="40"/>
      <c r="AE39" s="40"/>
      <c r="AF39" s="39"/>
      <c r="AG39" s="40"/>
      <c r="AH39" s="40"/>
      <c r="AI39" s="40"/>
    </row>
    <row r="40" spans="1:35" ht="18.75" customHeight="1">
      <c r="A40" s="760"/>
      <c r="B40" s="759"/>
      <c r="C40" s="759"/>
      <c r="D40" s="758" t="s">
        <v>45</v>
      </c>
      <c r="E40" s="830">
        <v>146000000</v>
      </c>
      <c r="F40" s="830">
        <v>0</v>
      </c>
      <c r="G40" s="830">
        <v>0</v>
      </c>
      <c r="H40" s="830">
        <v>146000000</v>
      </c>
      <c r="I40" s="830">
        <v>146197700</v>
      </c>
      <c r="J40" s="830"/>
      <c r="K40" s="830"/>
      <c r="L40" s="830"/>
      <c r="M40" s="830">
        <v>0</v>
      </c>
      <c r="N40" s="830"/>
      <c r="O40" s="830"/>
      <c r="P40" s="830"/>
      <c r="Q40" s="830"/>
      <c r="R40" s="830"/>
      <c r="S40" s="830"/>
      <c r="T40" s="830"/>
      <c r="U40" s="830"/>
      <c r="V40" s="830"/>
      <c r="W40" s="830"/>
      <c r="X40" s="829"/>
      <c r="AA40" s="39"/>
      <c r="AB40" s="39"/>
      <c r="AC40" s="40"/>
      <c r="AD40" s="40"/>
      <c r="AE40" s="40"/>
      <c r="AF40" s="39"/>
      <c r="AG40" s="40"/>
      <c r="AH40" s="40"/>
      <c r="AI40" s="40"/>
    </row>
    <row r="41" spans="1:35" ht="18.75" customHeight="1">
      <c r="A41" s="760"/>
      <c r="B41" s="759"/>
      <c r="C41" s="759"/>
      <c r="D41" s="758" t="s">
        <v>48</v>
      </c>
      <c r="E41" s="830">
        <v>0</v>
      </c>
      <c r="F41" s="830">
        <v>0</v>
      </c>
      <c r="G41" s="830">
        <v>0</v>
      </c>
      <c r="H41" s="830">
        <v>0</v>
      </c>
      <c r="I41" s="830">
        <v>0</v>
      </c>
      <c r="J41" s="830"/>
      <c r="K41" s="830"/>
      <c r="L41" s="830"/>
      <c r="M41" s="830">
        <v>0</v>
      </c>
      <c r="N41" s="830"/>
      <c r="O41" s="830"/>
      <c r="P41" s="830"/>
      <c r="Q41" s="830"/>
      <c r="R41" s="830"/>
      <c r="S41" s="830"/>
      <c r="T41" s="830"/>
      <c r="U41" s="830"/>
      <c r="V41" s="830"/>
      <c r="W41" s="830"/>
      <c r="X41" s="829"/>
      <c r="AA41" s="39"/>
      <c r="AB41" s="39"/>
      <c r="AC41" s="40"/>
      <c r="AD41" s="40"/>
      <c r="AE41" s="40"/>
      <c r="AF41" s="39"/>
      <c r="AG41" s="40"/>
      <c r="AH41" s="40"/>
      <c r="AI41" s="40"/>
    </row>
    <row r="42" spans="1:35" ht="18.75" customHeight="1" thickBot="1">
      <c r="A42" s="828"/>
      <c r="B42" s="827"/>
      <c r="C42" s="827"/>
      <c r="D42" s="826" t="s">
        <v>51</v>
      </c>
      <c r="E42" s="825">
        <v>0</v>
      </c>
      <c r="F42" s="825">
        <v>0</v>
      </c>
      <c r="G42" s="825">
        <v>0</v>
      </c>
      <c r="H42" s="825">
        <v>0</v>
      </c>
      <c r="I42" s="825">
        <v>0</v>
      </c>
      <c r="J42" s="825"/>
      <c r="K42" s="825"/>
      <c r="L42" s="825"/>
      <c r="M42" s="825">
        <v>0</v>
      </c>
      <c r="N42" s="825"/>
      <c r="O42" s="825"/>
      <c r="P42" s="825"/>
      <c r="Q42" s="825"/>
      <c r="R42" s="825"/>
      <c r="S42" s="825"/>
      <c r="T42" s="825"/>
      <c r="U42" s="825"/>
      <c r="V42" s="825"/>
      <c r="W42" s="825"/>
      <c r="X42" s="824"/>
      <c r="AA42" s="39"/>
      <c r="AB42" s="39"/>
      <c r="AC42" s="40"/>
      <c r="AD42" s="40"/>
      <c r="AE42" s="40"/>
      <c r="AF42" s="39"/>
      <c r="AG42" s="40"/>
      <c r="AH42" s="40"/>
      <c r="AI42" s="40"/>
    </row>
    <row r="43" spans="1:35" ht="18.75" customHeight="1">
      <c r="A43" s="698">
        <v>3</v>
      </c>
      <c r="B43" s="686" t="str">
        <f>'[3]ACTIVIDADES- 2016'!B18</f>
        <v>Implementar 100% del componente aire del Sistema de Alertas Tempranas Ambientales de Bogotá</v>
      </c>
      <c r="C43" s="686" t="s">
        <v>219</v>
      </c>
      <c r="D43" s="823" t="s">
        <v>42</v>
      </c>
      <c r="E43" s="822">
        <v>0.05</v>
      </c>
      <c r="F43" s="821">
        <v>0</v>
      </c>
      <c r="G43" s="821">
        <v>0</v>
      </c>
      <c r="H43" s="815">
        <v>0.05</v>
      </c>
      <c r="I43" s="814">
        <v>4.4999999999999998E-2</v>
      </c>
      <c r="J43" s="820">
        <v>0</v>
      </c>
      <c r="K43" s="820">
        <v>0</v>
      </c>
      <c r="L43" s="819">
        <v>0</v>
      </c>
      <c r="M43" s="818">
        <v>5.1999999999999998E-2</v>
      </c>
      <c r="N43" s="642" t="s">
        <v>243</v>
      </c>
      <c r="O43" s="642" t="s">
        <v>243</v>
      </c>
      <c r="P43" s="642" t="s">
        <v>243</v>
      </c>
      <c r="Q43" s="642" t="s">
        <v>243</v>
      </c>
      <c r="R43" s="642" t="s">
        <v>243</v>
      </c>
      <c r="S43" s="642" t="s">
        <v>243</v>
      </c>
      <c r="T43" s="642" t="s">
        <v>243</v>
      </c>
      <c r="U43" s="642" t="s">
        <v>243</v>
      </c>
      <c r="V43" s="642" t="s">
        <v>243</v>
      </c>
      <c r="W43" s="642" t="s">
        <v>243</v>
      </c>
      <c r="X43" s="640" t="s">
        <v>243</v>
      </c>
      <c r="AA43" s="39"/>
      <c r="AB43" s="39"/>
      <c r="AC43" s="40"/>
      <c r="AD43" s="40"/>
      <c r="AE43" s="40"/>
      <c r="AF43" s="39"/>
      <c r="AG43" s="40"/>
      <c r="AH43" s="40"/>
      <c r="AI43" s="40"/>
    </row>
    <row r="44" spans="1:35" ht="18.75" customHeight="1">
      <c r="A44" s="670"/>
      <c r="B44" s="665"/>
      <c r="C44" s="665"/>
      <c r="D44" s="812" t="s">
        <v>45</v>
      </c>
      <c r="E44" s="736">
        <v>196000000</v>
      </c>
      <c r="F44" s="736">
        <v>0</v>
      </c>
      <c r="G44" s="736">
        <v>0</v>
      </c>
      <c r="H44" s="736">
        <v>196000000</v>
      </c>
      <c r="I44" s="736">
        <v>137030000</v>
      </c>
      <c r="J44" s="735">
        <v>0</v>
      </c>
      <c r="K44" s="735">
        <v>0</v>
      </c>
      <c r="L44" s="775">
        <v>0</v>
      </c>
      <c r="M44" s="792">
        <v>148320007</v>
      </c>
      <c r="N44" s="643"/>
      <c r="O44" s="643"/>
      <c r="P44" s="643"/>
      <c r="Q44" s="643"/>
      <c r="R44" s="643"/>
      <c r="S44" s="643"/>
      <c r="T44" s="643"/>
      <c r="U44" s="643"/>
      <c r="V44" s="643"/>
      <c r="W44" s="643"/>
      <c r="X44" s="641"/>
      <c r="AA44" s="39"/>
      <c r="AB44" s="39"/>
      <c r="AC44" s="40"/>
      <c r="AD44" s="40"/>
      <c r="AE44" s="40"/>
      <c r="AF44" s="39"/>
      <c r="AG44" s="40"/>
      <c r="AH44" s="40"/>
      <c r="AI44" s="40"/>
    </row>
    <row r="45" spans="1:35" ht="18.75" customHeight="1">
      <c r="A45" s="670"/>
      <c r="B45" s="665"/>
      <c r="C45" s="665"/>
      <c r="D45" s="812" t="s">
        <v>48</v>
      </c>
      <c r="E45" s="733">
        <v>0</v>
      </c>
      <c r="F45" s="733">
        <v>0</v>
      </c>
      <c r="G45" s="733">
        <v>0</v>
      </c>
      <c r="H45" s="733">
        <v>0</v>
      </c>
      <c r="I45" s="733">
        <v>0</v>
      </c>
      <c r="J45" s="734">
        <v>0</v>
      </c>
      <c r="K45" s="734">
        <v>0</v>
      </c>
      <c r="L45" s="775">
        <v>0</v>
      </c>
      <c r="M45" s="792">
        <v>0</v>
      </c>
      <c r="N45" s="643"/>
      <c r="O45" s="643"/>
      <c r="P45" s="643"/>
      <c r="Q45" s="643"/>
      <c r="R45" s="643"/>
      <c r="S45" s="643"/>
      <c r="T45" s="643"/>
      <c r="U45" s="643"/>
      <c r="V45" s="643"/>
      <c r="W45" s="643"/>
      <c r="X45" s="641"/>
      <c r="AA45" s="39"/>
      <c r="AB45" s="39"/>
      <c r="AC45" s="40"/>
      <c r="AD45" s="40"/>
      <c r="AE45" s="40"/>
      <c r="AF45" s="39"/>
      <c r="AG45" s="40"/>
      <c r="AH45" s="40"/>
      <c r="AI45" s="40"/>
    </row>
    <row r="46" spans="1:35" ht="27" customHeight="1">
      <c r="A46" s="670"/>
      <c r="B46" s="665"/>
      <c r="C46" s="665"/>
      <c r="D46" s="812" t="s">
        <v>51</v>
      </c>
      <c r="E46" s="733">
        <v>0</v>
      </c>
      <c r="F46" s="733">
        <v>0</v>
      </c>
      <c r="G46" s="733">
        <v>0</v>
      </c>
      <c r="H46" s="733">
        <v>0</v>
      </c>
      <c r="I46" s="733">
        <v>0</v>
      </c>
      <c r="J46" s="734">
        <v>0</v>
      </c>
      <c r="K46" s="734">
        <v>0</v>
      </c>
      <c r="L46" s="775">
        <v>0</v>
      </c>
      <c r="M46" s="817">
        <v>0</v>
      </c>
      <c r="N46" s="643"/>
      <c r="O46" s="643"/>
      <c r="P46" s="643"/>
      <c r="Q46" s="643"/>
      <c r="R46" s="643"/>
      <c r="S46" s="643"/>
      <c r="T46" s="643"/>
      <c r="U46" s="643"/>
      <c r="V46" s="643"/>
      <c r="W46" s="643"/>
      <c r="X46" s="641"/>
      <c r="AA46" s="39"/>
      <c r="AB46" s="39"/>
      <c r="AC46" s="40"/>
      <c r="AD46" s="40"/>
      <c r="AE46" s="40"/>
      <c r="AF46" s="39"/>
      <c r="AG46" s="40"/>
      <c r="AH46" s="40"/>
      <c r="AI46" s="40"/>
    </row>
    <row r="47" spans="1:35" ht="21.75" customHeight="1">
      <c r="A47" s="670"/>
      <c r="B47" s="665"/>
      <c r="C47" s="665" t="s">
        <v>218</v>
      </c>
      <c r="D47" s="816" t="s">
        <v>42</v>
      </c>
      <c r="E47" s="815">
        <v>0.05</v>
      </c>
      <c r="F47" s="733">
        <v>0</v>
      </c>
      <c r="G47" s="733">
        <v>0</v>
      </c>
      <c r="H47" s="815">
        <v>0.05</v>
      </c>
      <c r="I47" s="814">
        <v>4.4999999999999998E-2</v>
      </c>
      <c r="J47" s="734">
        <v>0</v>
      </c>
      <c r="K47" s="734">
        <v>0</v>
      </c>
      <c r="L47" s="775">
        <v>0</v>
      </c>
      <c r="M47" s="814">
        <v>3.3000000000000002E-2</v>
      </c>
      <c r="N47" s="643" t="s">
        <v>258</v>
      </c>
      <c r="O47" s="643" t="s">
        <v>243</v>
      </c>
      <c r="P47" s="643" t="s">
        <v>243</v>
      </c>
      <c r="Q47" s="643" t="s">
        <v>243</v>
      </c>
      <c r="R47" s="667">
        <f>[3]Hoja2!C24</f>
        <v>163663</v>
      </c>
      <c r="S47" s="644">
        <f>[3]Hoja3!B21</f>
        <v>3861624</v>
      </c>
      <c r="T47" s="644">
        <f>[3]Hoja3!C21</f>
        <v>4118377</v>
      </c>
      <c r="U47" s="642" t="s">
        <v>243</v>
      </c>
      <c r="V47" s="642" t="s">
        <v>243</v>
      </c>
      <c r="W47" s="642" t="s">
        <v>243</v>
      </c>
      <c r="X47" s="813">
        <f>S47+T47</f>
        <v>7980001</v>
      </c>
      <c r="AA47" s="39">
        <v>12</v>
      </c>
      <c r="AB47" s="39" t="s">
        <v>44</v>
      </c>
      <c r="AC47" s="40"/>
      <c r="AD47" s="40"/>
      <c r="AE47" s="40"/>
      <c r="AF47" s="39" t="s">
        <v>43</v>
      </c>
      <c r="AG47" s="40"/>
      <c r="AH47" s="40"/>
      <c r="AI47" s="40"/>
    </row>
    <row r="48" spans="1:35" ht="21.75" customHeight="1">
      <c r="A48" s="670"/>
      <c r="B48" s="665"/>
      <c r="C48" s="665"/>
      <c r="D48" s="812" t="s">
        <v>45</v>
      </c>
      <c r="E48" s="736">
        <v>124000000</v>
      </c>
      <c r="F48" s="736">
        <v>0</v>
      </c>
      <c r="G48" s="736">
        <v>0</v>
      </c>
      <c r="H48" s="736">
        <v>124000000</v>
      </c>
      <c r="I48" s="736">
        <v>137446253</v>
      </c>
      <c r="J48" s="735">
        <v>0</v>
      </c>
      <c r="K48" s="735">
        <v>0</v>
      </c>
      <c r="L48" s="775">
        <v>0</v>
      </c>
      <c r="M48" s="733">
        <v>93328984</v>
      </c>
      <c r="N48" s="643"/>
      <c r="O48" s="643"/>
      <c r="P48" s="643"/>
      <c r="Q48" s="643"/>
      <c r="R48" s="667"/>
      <c r="S48" s="644"/>
      <c r="T48" s="644"/>
      <c r="U48" s="643"/>
      <c r="V48" s="643"/>
      <c r="W48" s="643"/>
      <c r="X48" s="810"/>
      <c r="AA48" s="39">
        <v>13</v>
      </c>
      <c r="AB48" s="39" t="s">
        <v>46</v>
      </c>
      <c r="AC48" s="40"/>
      <c r="AD48" s="40"/>
      <c r="AE48" s="40"/>
      <c r="AF48" s="39" t="s">
        <v>47</v>
      </c>
      <c r="AG48" s="40"/>
      <c r="AH48" s="40"/>
      <c r="AI48" s="40"/>
    </row>
    <row r="49" spans="1:35" ht="21.75" customHeight="1">
      <c r="A49" s="670"/>
      <c r="B49" s="665"/>
      <c r="C49" s="665"/>
      <c r="D49" s="812" t="s">
        <v>48</v>
      </c>
      <c r="E49" s="733">
        <v>0</v>
      </c>
      <c r="F49" s="733">
        <v>0</v>
      </c>
      <c r="G49" s="733">
        <v>0</v>
      </c>
      <c r="H49" s="733">
        <v>0</v>
      </c>
      <c r="I49" s="733">
        <v>0</v>
      </c>
      <c r="J49" s="734">
        <v>0</v>
      </c>
      <c r="K49" s="734">
        <v>0</v>
      </c>
      <c r="L49" s="775">
        <v>0</v>
      </c>
      <c r="M49" s="733">
        <v>0</v>
      </c>
      <c r="N49" s="643"/>
      <c r="O49" s="643"/>
      <c r="P49" s="643"/>
      <c r="Q49" s="643"/>
      <c r="R49" s="667"/>
      <c r="S49" s="644"/>
      <c r="T49" s="644"/>
      <c r="U49" s="643"/>
      <c r="V49" s="643"/>
      <c r="W49" s="643"/>
      <c r="X49" s="810"/>
      <c r="AA49" s="39">
        <v>14</v>
      </c>
      <c r="AB49" s="39" t="s">
        <v>49</v>
      </c>
      <c r="AC49" s="40"/>
      <c r="AD49" s="40"/>
      <c r="AE49" s="40"/>
      <c r="AF49" s="39" t="s">
        <v>50</v>
      </c>
      <c r="AG49" s="40"/>
      <c r="AH49" s="40"/>
      <c r="AI49" s="40"/>
    </row>
    <row r="50" spans="1:35" ht="21.75" customHeight="1" thickBot="1">
      <c r="A50" s="699"/>
      <c r="B50" s="666"/>
      <c r="C50" s="666"/>
      <c r="D50" s="811" t="s">
        <v>51</v>
      </c>
      <c r="E50" s="732">
        <v>0</v>
      </c>
      <c r="F50" s="732">
        <v>0</v>
      </c>
      <c r="G50" s="732">
        <v>0</v>
      </c>
      <c r="H50" s="732">
        <v>0</v>
      </c>
      <c r="I50" s="732">
        <v>0</v>
      </c>
      <c r="J50" s="731">
        <v>0</v>
      </c>
      <c r="K50" s="731">
        <v>0</v>
      </c>
      <c r="L50" s="784">
        <v>0</v>
      </c>
      <c r="M50" s="730">
        <v>0</v>
      </c>
      <c r="N50" s="647"/>
      <c r="O50" s="647"/>
      <c r="P50" s="647"/>
      <c r="Q50" s="647"/>
      <c r="R50" s="668"/>
      <c r="S50" s="645"/>
      <c r="T50" s="645"/>
      <c r="U50" s="647"/>
      <c r="V50" s="647"/>
      <c r="W50" s="647"/>
      <c r="X50" s="810"/>
      <c r="AA50" s="39"/>
      <c r="AB50" s="39"/>
      <c r="AC50" s="40"/>
      <c r="AD50" s="40"/>
      <c r="AE50" s="40"/>
      <c r="AF50" s="39"/>
      <c r="AG50" s="40"/>
      <c r="AH50" s="40"/>
      <c r="AI50" s="40"/>
    </row>
    <row r="51" spans="1:35" ht="21.75" customHeight="1">
      <c r="A51" s="769">
        <v>3</v>
      </c>
      <c r="B51" s="768"/>
      <c r="C51" s="768" t="s">
        <v>379</v>
      </c>
      <c r="D51" s="765" t="s">
        <v>42</v>
      </c>
      <c r="E51" s="809">
        <f>E43+E47</f>
        <v>0.1</v>
      </c>
      <c r="F51" s="808">
        <v>0</v>
      </c>
      <c r="G51" s="808">
        <v>0</v>
      </c>
      <c r="H51" s="806">
        <v>0.1</v>
      </c>
      <c r="I51" s="807">
        <v>0.09</v>
      </c>
      <c r="J51" s="765"/>
      <c r="K51" s="765"/>
      <c r="L51" s="765"/>
      <c r="M51" s="806">
        <f>M47+M43</f>
        <v>8.4999999999999992E-2</v>
      </c>
      <c r="N51" s="768"/>
      <c r="O51" s="768"/>
      <c r="P51" s="765"/>
      <c r="Q51" s="768"/>
      <c r="R51" s="768"/>
      <c r="S51" s="768"/>
      <c r="T51" s="805"/>
      <c r="U51" s="768"/>
      <c r="V51" s="768"/>
      <c r="W51" s="768"/>
      <c r="X51" s="804"/>
      <c r="AA51" s="39"/>
      <c r="AB51" s="39"/>
      <c r="AC51" s="40"/>
      <c r="AD51" s="40"/>
      <c r="AE51" s="40"/>
      <c r="AF51" s="39"/>
      <c r="AG51" s="40"/>
      <c r="AH51" s="40"/>
      <c r="AI51" s="40"/>
    </row>
    <row r="52" spans="1:35" ht="21.75" customHeight="1">
      <c r="A52" s="760"/>
      <c r="B52" s="759"/>
      <c r="C52" s="759"/>
      <c r="D52" s="758" t="s">
        <v>45</v>
      </c>
      <c r="E52" s="803">
        <f>E44+E48</f>
        <v>320000000</v>
      </c>
      <c r="F52" s="801">
        <v>0</v>
      </c>
      <c r="G52" s="801">
        <v>0</v>
      </c>
      <c r="H52" s="757">
        <v>320000000</v>
      </c>
      <c r="I52" s="757">
        <f>I48+I44</f>
        <v>274476253</v>
      </c>
      <c r="J52" s="758"/>
      <c r="K52" s="758"/>
      <c r="L52" s="758"/>
      <c r="M52" s="757">
        <v>241648991</v>
      </c>
      <c r="N52" s="759"/>
      <c r="O52" s="759"/>
      <c r="P52" s="758"/>
      <c r="Q52" s="759"/>
      <c r="R52" s="759"/>
      <c r="S52" s="759"/>
      <c r="T52" s="800"/>
      <c r="U52" s="759"/>
      <c r="V52" s="759"/>
      <c r="W52" s="759"/>
      <c r="X52" s="799"/>
      <c r="AA52" s="39"/>
      <c r="AB52" s="39"/>
      <c r="AC52" s="40"/>
      <c r="AD52" s="40"/>
      <c r="AE52" s="40"/>
      <c r="AF52" s="39"/>
      <c r="AG52" s="40"/>
      <c r="AH52" s="40"/>
      <c r="AI52" s="40"/>
    </row>
    <row r="53" spans="1:35" ht="21.75" customHeight="1">
      <c r="A53" s="760"/>
      <c r="B53" s="759"/>
      <c r="C53" s="759"/>
      <c r="D53" s="758" t="s">
        <v>48</v>
      </c>
      <c r="E53" s="802">
        <v>0</v>
      </c>
      <c r="F53" s="801">
        <v>0</v>
      </c>
      <c r="G53" s="801">
        <v>0</v>
      </c>
      <c r="H53" s="758">
        <v>0</v>
      </c>
      <c r="I53" s="758">
        <v>0</v>
      </c>
      <c r="J53" s="758"/>
      <c r="K53" s="758"/>
      <c r="L53" s="758"/>
      <c r="M53" s="757">
        <v>0</v>
      </c>
      <c r="N53" s="759"/>
      <c r="O53" s="759"/>
      <c r="P53" s="758"/>
      <c r="Q53" s="759"/>
      <c r="R53" s="759"/>
      <c r="S53" s="759"/>
      <c r="T53" s="800"/>
      <c r="U53" s="759"/>
      <c r="V53" s="759"/>
      <c r="W53" s="759"/>
      <c r="X53" s="799"/>
      <c r="AA53" s="39"/>
      <c r="AB53" s="39"/>
      <c r="AC53" s="40"/>
      <c r="AD53" s="40"/>
      <c r="AE53" s="40"/>
      <c r="AF53" s="39"/>
      <c r="AG53" s="40"/>
      <c r="AH53" s="40"/>
      <c r="AI53" s="40"/>
    </row>
    <row r="54" spans="1:35" ht="21.75" customHeight="1">
      <c r="A54" s="756"/>
      <c r="B54" s="755"/>
      <c r="C54" s="755"/>
      <c r="D54" s="752" t="s">
        <v>51</v>
      </c>
      <c r="E54" s="798">
        <v>0</v>
      </c>
      <c r="F54" s="797">
        <v>0</v>
      </c>
      <c r="G54" s="797">
        <v>0</v>
      </c>
      <c r="H54" s="752">
        <v>0</v>
      </c>
      <c r="I54" s="752">
        <v>0</v>
      </c>
      <c r="J54" s="752"/>
      <c r="K54" s="752"/>
      <c r="L54" s="752"/>
      <c r="M54" s="751">
        <v>0</v>
      </c>
      <c r="N54" s="755"/>
      <c r="O54" s="755"/>
      <c r="P54" s="752"/>
      <c r="Q54" s="755"/>
      <c r="R54" s="755"/>
      <c r="S54" s="755"/>
      <c r="T54" s="796"/>
      <c r="U54" s="755"/>
      <c r="V54" s="755"/>
      <c r="W54" s="755"/>
      <c r="X54" s="795"/>
      <c r="AA54" s="39"/>
      <c r="AB54" s="39"/>
      <c r="AC54" s="40"/>
      <c r="AD54" s="40"/>
      <c r="AE54" s="40"/>
      <c r="AF54" s="39"/>
      <c r="AG54" s="40"/>
      <c r="AH54" s="40"/>
      <c r="AI54" s="40"/>
    </row>
    <row r="55" spans="1:35" ht="21.75" customHeight="1">
      <c r="A55" s="786">
        <v>4</v>
      </c>
      <c r="B55" s="786" t="s">
        <v>299</v>
      </c>
      <c r="C55" s="704" t="s">
        <v>378</v>
      </c>
      <c r="D55" s="207" t="s">
        <v>42</v>
      </c>
      <c r="E55" s="794">
        <v>1.4999999999999999E-2</v>
      </c>
      <c r="F55" s="43">
        <v>0</v>
      </c>
      <c r="G55" s="43">
        <v>0</v>
      </c>
      <c r="H55" s="790">
        <v>1.4999999999999999E-2</v>
      </c>
      <c r="I55" s="793">
        <v>1.4999999999999999E-2</v>
      </c>
      <c r="J55" s="734">
        <v>0</v>
      </c>
      <c r="K55" s="734">
        <v>0</v>
      </c>
      <c r="L55" s="775">
        <v>0</v>
      </c>
      <c r="M55" s="789">
        <v>3.7499999999999999E-3</v>
      </c>
      <c r="N55" s="770" t="s">
        <v>284</v>
      </c>
      <c r="O55" s="646" t="s">
        <v>284</v>
      </c>
      <c r="P55" s="646" t="s">
        <v>284</v>
      </c>
      <c r="Q55" s="646" t="s">
        <v>371</v>
      </c>
      <c r="R55" s="646" t="s">
        <v>377</v>
      </c>
      <c r="S55" s="646" t="s">
        <v>284</v>
      </c>
      <c r="T55" s="646" t="s">
        <v>284</v>
      </c>
      <c r="U55" s="646" t="s">
        <v>285</v>
      </c>
      <c r="V55" s="646" t="s">
        <v>286</v>
      </c>
      <c r="W55" s="646" t="s">
        <v>287</v>
      </c>
      <c r="X55" s="646">
        <v>48903</v>
      </c>
      <c r="AA55" s="39"/>
      <c r="AB55" s="39"/>
      <c r="AC55" s="40"/>
      <c r="AD55" s="40"/>
      <c r="AE55" s="40"/>
      <c r="AF55" s="39"/>
      <c r="AG55" s="40"/>
      <c r="AH55" s="40"/>
      <c r="AI55" s="40"/>
    </row>
    <row r="56" spans="1:35" ht="21.75" customHeight="1">
      <c r="A56" s="776"/>
      <c r="B56" s="776"/>
      <c r="C56" s="704"/>
      <c r="D56" s="208" t="s">
        <v>45</v>
      </c>
      <c r="E56" s="779">
        <v>83250000</v>
      </c>
      <c r="F56" s="778">
        <v>0</v>
      </c>
      <c r="G56" s="778">
        <v>0</v>
      </c>
      <c r="H56" s="41">
        <v>83250000</v>
      </c>
      <c r="I56" s="736">
        <f>H56</f>
        <v>83250000</v>
      </c>
      <c r="J56" s="735">
        <v>0</v>
      </c>
      <c r="K56" s="735">
        <v>0</v>
      </c>
      <c r="L56" s="775">
        <v>0</v>
      </c>
      <c r="M56" s="733">
        <v>63620220</v>
      </c>
      <c r="N56" s="770"/>
      <c r="O56" s="646"/>
      <c r="P56" s="646"/>
      <c r="Q56" s="646"/>
      <c r="R56" s="646"/>
      <c r="S56" s="646"/>
      <c r="T56" s="646"/>
      <c r="U56" s="646"/>
      <c r="V56" s="646"/>
      <c r="W56" s="646"/>
      <c r="X56" s="646"/>
      <c r="AA56" s="39"/>
      <c r="AB56" s="39"/>
      <c r="AC56" s="40"/>
      <c r="AD56" s="40"/>
      <c r="AE56" s="40"/>
      <c r="AF56" s="39"/>
      <c r="AG56" s="40"/>
      <c r="AH56" s="40"/>
      <c r="AI56" s="40"/>
    </row>
    <row r="57" spans="1:35" ht="21.75" customHeight="1">
      <c r="A57" s="776"/>
      <c r="B57" s="776"/>
      <c r="C57" s="704"/>
      <c r="D57" s="208" t="s">
        <v>48</v>
      </c>
      <c r="E57" s="787">
        <v>0</v>
      </c>
      <c r="F57" s="43">
        <v>0</v>
      </c>
      <c r="G57" s="43">
        <v>0</v>
      </c>
      <c r="H57" s="43">
        <v>0</v>
      </c>
      <c r="I57" s="733">
        <v>0</v>
      </c>
      <c r="J57" s="734">
        <v>0</v>
      </c>
      <c r="K57" s="734">
        <v>0</v>
      </c>
      <c r="L57" s="775">
        <v>0</v>
      </c>
      <c r="M57" s="733">
        <v>0</v>
      </c>
      <c r="N57" s="770"/>
      <c r="O57" s="646"/>
      <c r="P57" s="646"/>
      <c r="Q57" s="646"/>
      <c r="R57" s="646"/>
      <c r="S57" s="646"/>
      <c r="T57" s="646"/>
      <c r="U57" s="646"/>
      <c r="V57" s="646"/>
      <c r="W57" s="646"/>
      <c r="X57" s="646"/>
      <c r="AA57" s="39"/>
      <c r="AB57" s="39"/>
      <c r="AC57" s="40"/>
      <c r="AD57" s="40"/>
      <c r="AE57" s="40"/>
      <c r="AF57" s="39"/>
      <c r="AG57" s="40"/>
      <c r="AH57" s="40"/>
      <c r="AI57" s="40"/>
    </row>
    <row r="58" spans="1:35" ht="21.75" customHeight="1">
      <c r="A58" s="776"/>
      <c r="B58" s="776"/>
      <c r="C58" s="704"/>
      <c r="D58" s="209" t="s">
        <v>51</v>
      </c>
      <c r="E58" s="787">
        <v>0</v>
      </c>
      <c r="F58" s="43">
        <v>0</v>
      </c>
      <c r="G58" s="43">
        <v>0</v>
      </c>
      <c r="H58" s="43">
        <v>0</v>
      </c>
      <c r="I58" s="733">
        <v>0</v>
      </c>
      <c r="J58" s="731">
        <v>0</v>
      </c>
      <c r="K58" s="731">
        <v>0</v>
      </c>
      <c r="L58" s="784">
        <v>0</v>
      </c>
      <c r="M58" s="792">
        <v>0</v>
      </c>
      <c r="N58" s="770"/>
      <c r="O58" s="646"/>
      <c r="P58" s="646"/>
      <c r="Q58" s="646"/>
      <c r="R58" s="646"/>
      <c r="S58" s="646"/>
      <c r="T58" s="646"/>
      <c r="U58" s="646"/>
      <c r="V58" s="646"/>
      <c r="W58" s="646"/>
      <c r="X58" s="646"/>
      <c r="AA58" s="39"/>
      <c r="AB58" s="39"/>
      <c r="AC58" s="40"/>
      <c r="AD58" s="40"/>
      <c r="AE58" s="40"/>
      <c r="AF58" s="39"/>
      <c r="AG58" s="40"/>
      <c r="AH58" s="40"/>
      <c r="AI58" s="40"/>
    </row>
    <row r="59" spans="1:35" ht="21.75" customHeight="1">
      <c r="A59" s="776"/>
      <c r="B59" s="776"/>
      <c r="C59" s="783" t="s">
        <v>376</v>
      </c>
      <c r="D59" s="207" t="s">
        <v>42</v>
      </c>
      <c r="E59" s="791">
        <v>2.5000000000000001E-2</v>
      </c>
      <c r="F59" s="43">
        <v>0</v>
      </c>
      <c r="G59" s="43">
        <v>0</v>
      </c>
      <c r="H59" s="790">
        <v>2.5000000000000001E-2</v>
      </c>
      <c r="I59" s="789">
        <v>2.5000000000000001E-2</v>
      </c>
      <c r="J59" s="734">
        <v>0</v>
      </c>
      <c r="K59" s="734">
        <v>0</v>
      </c>
      <c r="L59" s="775">
        <v>0</v>
      </c>
      <c r="M59" s="789">
        <v>6.2500000000000003E-3</v>
      </c>
      <c r="N59" s="770" t="s">
        <v>284</v>
      </c>
      <c r="O59" s="646" t="s">
        <v>284</v>
      </c>
      <c r="P59" s="646" t="s">
        <v>284</v>
      </c>
      <c r="Q59" s="646" t="s">
        <v>371</v>
      </c>
      <c r="R59" s="646" t="s">
        <v>375</v>
      </c>
      <c r="S59" s="646" t="s">
        <v>284</v>
      </c>
      <c r="T59" s="646" t="s">
        <v>284</v>
      </c>
      <c r="U59" s="646" t="s">
        <v>285</v>
      </c>
      <c r="V59" s="646" t="s">
        <v>286</v>
      </c>
      <c r="W59" s="646" t="s">
        <v>287</v>
      </c>
      <c r="X59" s="646">
        <v>2563444</v>
      </c>
      <c r="Y59" s="788"/>
      <c r="AA59" s="39"/>
      <c r="AB59" s="39"/>
      <c r="AC59" s="40"/>
      <c r="AD59" s="40"/>
      <c r="AE59" s="40"/>
      <c r="AF59" s="39"/>
      <c r="AG59" s="40"/>
      <c r="AH59" s="40"/>
      <c r="AI59" s="40"/>
    </row>
    <row r="60" spans="1:35" ht="21.75" customHeight="1">
      <c r="A60" s="776"/>
      <c r="B60" s="776"/>
      <c r="C60" s="704"/>
      <c r="D60" s="208" t="s">
        <v>45</v>
      </c>
      <c r="E60" s="779">
        <v>138750000</v>
      </c>
      <c r="F60" s="778">
        <v>0</v>
      </c>
      <c r="G60" s="778">
        <v>0</v>
      </c>
      <c r="H60" s="41">
        <v>138750000</v>
      </c>
      <c r="I60" s="736">
        <f>H60</f>
        <v>138750000</v>
      </c>
      <c r="J60" s="735">
        <v>0</v>
      </c>
      <c r="K60" s="735">
        <v>0</v>
      </c>
      <c r="L60" s="775">
        <v>0</v>
      </c>
      <c r="M60" s="733">
        <v>106033701</v>
      </c>
      <c r="N60" s="770"/>
      <c r="O60" s="646"/>
      <c r="P60" s="646"/>
      <c r="Q60" s="646"/>
      <c r="R60" s="646"/>
      <c r="S60" s="646"/>
      <c r="T60" s="646"/>
      <c r="U60" s="646"/>
      <c r="V60" s="646"/>
      <c r="W60" s="646"/>
      <c r="X60" s="646"/>
      <c r="AA60" s="39"/>
      <c r="AB60" s="39"/>
      <c r="AC60" s="40"/>
      <c r="AD60" s="40"/>
      <c r="AE60" s="40"/>
      <c r="AF60" s="39"/>
      <c r="AG60" s="40"/>
      <c r="AH60" s="40"/>
      <c r="AI60" s="40"/>
    </row>
    <row r="61" spans="1:35" ht="21.75" customHeight="1">
      <c r="A61" s="776"/>
      <c r="B61" s="776"/>
      <c r="C61" s="704"/>
      <c r="D61" s="208" t="s">
        <v>48</v>
      </c>
      <c r="E61" s="787">
        <v>0</v>
      </c>
      <c r="F61" s="43">
        <v>0</v>
      </c>
      <c r="G61" s="43">
        <v>0</v>
      </c>
      <c r="H61" s="43">
        <v>0</v>
      </c>
      <c r="I61" s="733">
        <v>0</v>
      </c>
      <c r="J61" s="734">
        <v>0</v>
      </c>
      <c r="K61" s="734">
        <v>0</v>
      </c>
      <c r="L61" s="775">
        <v>0</v>
      </c>
      <c r="M61" s="733">
        <v>0</v>
      </c>
      <c r="N61" s="770"/>
      <c r="O61" s="646"/>
      <c r="P61" s="646"/>
      <c r="Q61" s="646"/>
      <c r="R61" s="646"/>
      <c r="S61" s="646"/>
      <c r="T61" s="646"/>
      <c r="U61" s="646"/>
      <c r="V61" s="646"/>
      <c r="W61" s="646"/>
      <c r="X61" s="646"/>
      <c r="AA61" s="39"/>
      <c r="AB61" s="39"/>
      <c r="AC61" s="40"/>
      <c r="AD61" s="40"/>
      <c r="AE61" s="40"/>
      <c r="AF61" s="39"/>
      <c r="AG61" s="40"/>
      <c r="AH61" s="40"/>
      <c r="AI61" s="40"/>
    </row>
    <row r="62" spans="1:35" ht="21.75" customHeight="1" thickBot="1">
      <c r="A62" s="776"/>
      <c r="B62" s="776"/>
      <c r="C62" s="704"/>
      <c r="D62" s="209" t="s">
        <v>51</v>
      </c>
      <c r="E62" s="787">
        <v>0</v>
      </c>
      <c r="F62" s="43">
        <v>0</v>
      </c>
      <c r="G62" s="43">
        <v>0</v>
      </c>
      <c r="H62" s="95">
        <v>0</v>
      </c>
      <c r="I62" s="744">
        <v>0</v>
      </c>
      <c r="J62" s="731">
        <v>0</v>
      </c>
      <c r="K62" s="731">
        <v>0</v>
      </c>
      <c r="L62" s="784">
        <v>0</v>
      </c>
      <c r="M62" s="742">
        <v>0</v>
      </c>
      <c r="N62" s="770"/>
      <c r="O62" s="646"/>
      <c r="P62" s="646"/>
      <c r="Q62" s="646"/>
      <c r="R62" s="646"/>
      <c r="S62" s="646"/>
      <c r="T62" s="646"/>
      <c r="U62" s="646"/>
      <c r="V62" s="646"/>
      <c r="W62" s="646"/>
      <c r="X62" s="646"/>
      <c r="AA62" s="39"/>
      <c r="AB62" s="39"/>
      <c r="AC62" s="40"/>
      <c r="AD62" s="40"/>
      <c r="AE62" s="40"/>
      <c r="AF62" s="39"/>
      <c r="AG62" s="40"/>
      <c r="AH62" s="40"/>
      <c r="AI62" s="40"/>
    </row>
    <row r="63" spans="1:35" ht="21.75" customHeight="1">
      <c r="A63" s="776"/>
      <c r="B63" s="776"/>
      <c r="C63" s="786" t="s">
        <v>374</v>
      </c>
      <c r="D63" s="207" t="s">
        <v>42</v>
      </c>
      <c r="E63" s="782">
        <v>0.02</v>
      </c>
      <c r="F63" s="43">
        <v>0</v>
      </c>
      <c r="G63" s="43">
        <v>0</v>
      </c>
      <c r="H63" s="781">
        <v>0.02</v>
      </c>
      <c r="I63" s="780">
        <v>0.02</v>
      </c>
      <c r="J63" s="734">
        <v>0</v>
      </c>
      <c r="K63" s="734">
        <v>0</v>
      </c>
      <c r="L63" s="775">
        <v>0</v>
      </c>
      <c r="M63" s="780">
        <v>5.000000000000001E-3</v>
      </c>
      <c r="N63" s="770" t="s">
        <v>284</v>
      </c>
      <c r="O63" s="646" t="s">
        <v>284</v>
      </c>
      <c r="P63" s="646" t="s">
        <v>284</v>
      </c>
      <c r="Q63" s="646" t="s">
        <v>371</v>
      </c>
      <c r="R63" s="646" t="s">
        <v>373</v>
      </c>
      <c r="S63" s="646" t="s">
        <v>284</v>
      </c>
      <c r="T63" s="646" t="s">
        <v>284</v>
      </c>
      <c r="U63" s="646" t="s">
        <v>285</v>
      </c>
      <c r="V63" s="646" t="s">
        <v>286</v>
      </c>
      <c r="W63" s="646" t="s">
        <v>287</v>
      </c>
      <c r="X63" s="646">
        <v>2256428</v>
      </c>
      <c r="AA63" s="39"/>
      <c r="AB63" s="39"/>
      <c r="AC63" s="40"/>
      <c r="AD63" s="40"/>
      <c r="AE63" s="40"/>
      <c r="AF63" s="39"/>
      <c r="AG63" s="40"/>
      <c r="AH63" s="40"/>
      <c r="AI63" s="40"/>
    </row>
    <row r="64" spans="1:35" ht="21.75" customHeight="1">
      <c r="A64" s="776"/>
      <c r="B64" s="776"/>
      <c r="C64" s="776"/>
      <c r="D64" s="208" t="s">
        <v>45</v>
      </c>
      <c r="E64" s="785">
        <v>111000000</v>
      </c>
      <c r="F64" s="778">
        <v>0</v>
      </c>
      <c r="G64" s="778">
        <v>0</v>
      </c>
      <c r="H64" s="41">
        <v>111000000</v>
      </c>
      <c r="I64" s="736">
        <f>H64</f>
        <v>111000000</v>
      </c>
      <c r="J64" s="735">
        <v>0</v>
      </c>
      <c r="K64" s="735">
        <v>0</v>
      </c>
      <c r="L64" s="775">
        <v>0</v>
      </c>
      <c r="M64" s="733">
        <v>84826961</v>
      </c>
      <c r="N64" s="770"/>
      <c r="O64" s="646"/>
      <c r="P64" s="646"/>
      <c r="Q64" s="646"/>
      <c r="R64" s="646"/>
      <c r="S64" s="646"/>
      <c r="T64" s="646"/>
      <c r="U64" s="646"/>
      <c r="V64" s="646"/>
      <c r="W64" s="646"/>
      <c r="X64" s="646"/>
      <c r="AA64" s="39"/>
      <c r="AB64" s="39"/>
      <c r="AC64" s="40"/>
      <c r="AD64" s="40"/>
      <c r="AE64" s="40"/>
      <c r="AF64" s="39"/>
      <c r="AG64" s="40"/>
      <c r="AH64" s="40"/>
      <c r="AI64" s="40"/>
    </row>
    <row r="65" spans="1:35" ht="21.75" customHeight="1">
      <c r="A65" s="776"/>
      <c r="B65" s="776"/>
      <c r="C65" s="776"/>
      <c r="D65" s="208" t="s">
        <v>48</v>
      </c>
      <c r="E65" s="773">
        <v>0</v>
      </c>
      <c r="F65" s="43">
        <v>0</v>
      </c>
      <c r="G65" s="43">
        <v>0</v>
      </c>
      <c r="H65" s="43">
        <v>0</v>
      </c>
      <c r="I65" s="733">
        <v>0</v>
      </c>
      <c r="J65" s="734">
        <v>0</v>
      </c>
      <c r="K65" s="734">
        <v>0</v>
      </c>
      <c r="L65" s="775">
        <v>0</v>
      </c>
      <c r="M65" s="733">
        <v>0</v>
      </c>
      <c r="N65" s="770"/>
      <c r="O65" s="646"/>
      <c r="P65" s="646"/>
      <c r="Q65" s="646"/>
      <c r="R65" s="646"/>
      <c r="S65" s="646"/>
      <c r="T65" s="646"/>
      <c r="U65" s="646"/>
      <c r="V65" s="646"/>
      <c r="W65" s="646"/>
      <c r="X65" s="646"/>
      <c r="AA65" s="39"/>
      <c r="AB65" s="39"/>
      <c r="AC65" s="40"/>
      <c r="AD65" s="40"/>
      <c r="AE65" s="40"/>
      <c r="AF65" s="39"/>
      <c r="AG65" s="40"/>
      <c r="AH65" s="40"/>
      <c r="AI65" s="40"/>
    </row>
    <row r="66" spans="1:35" ht="21.75" customHeight="1" thickBot="1">
      <c r="A66" s="776"/>
      <c r="B66" s="776"/>
      <c r="C66" s="783"/>
      <c r="D66" s="209" t="s">
        <v>51</v>
      </c>
      <c r="E66" s="773">
        <v>0</v>
      </c>
      <c r="F66" s="43">
        <v>0</v>
      </c>
      <c r="G66" s="43">
        <v>0</v>
      </c>
      <c r="H66" s="95">
        <v>0</v>
      </c>
      <c r="I66" s="744">
        <v>0</v>
      </c>
      <c r="J66" s="731">
        <v>0</v>
      </c>
      <c r="K66" s="731">
        <v>0</v>
      </c>
      <c r="L66" s="784">
        <v>0</v>
      </c>
      <c r="M66" s="742">
        <v>0</v>
      </c>
      <c r="N66" s="770"/>
      <c r="O66" s="646"/>
      <c r="P66" s="646"/>
      <c r="Q66" s="646"/>
      <c r="R66" s="646"/>
      <c r="S66" s="646"/>
      <c r="T66" s="646"/>
      <c r="U66" s="646"/>
      <c r="V66" s="646"/>
      <c r="W66" s="646"/>
      <c r="X66" s="646"/>
      <c r="AA66" s="39"/>
      <c r="AB66" s="39"/>
      <c r="AC66" s="40"/>
      <c r="AD66" s="40"/>
      <c r="AE66" s="40"/>
      <c r="AF66" s="39"/>
      <c r="AG66" s="40"/>
      <c r="AH66" s="40"/>
      <c r="AI66" s="40"/>
    </row>
    <row r="67" spans="1:35" ht="21.75" customHeight="1">
      <c r="A67" s="776"/>
      <c r="B67" s="776"/>
      <c r="C67" s="783" t="s">
        <v>372</v>
      </c>
      <c r="D67" s="207" t="s">
        <v>42</v>
      </c>
      <c r="E67" s="782">
        <v>0.04</v>
      </c>
      <c r="F67" s="43">
        <v>0</v>
      </c>
      <c r="G67" s="43">
        <v>0</v>
      </c>
      <c r="H67" s="781">
        <v>0.04</v>
      </c>
      <c r="I67" s="780">
        <v>0.04</v>
      </c>
      <c r="J67" s="734">
        <v>0</v>
      </c>
      <c r="K67" s="734">
        <v>0</v>
      </c>
      <c r="L67" s="775">
        <f>M67+M63+M59+M55</f>
        <v>2.5000000000000005E-2</v>
      </c>
      <c r="M67" s="780">
        <v>1.0000000000000002E-2</v>
      </c>
      <c r="N67" s="770" t="s">
        <v>284</v>
      </c>
      <c r="O67" s="646" t="s">
        <v>284</v>
      </c>
      <c r="P67" s="646" t="s">
        <v>284</v>
      </c>
      <c r="Q67" s="646" t="s">
        <v>371</v>
      </c>
      <c r="R67" s="646" t="s">
        <v>370</v>
      </c>
      <c r="S67" s="646" t="s">
        <v>284</v>
      </c>
      <c r="T67" s="646" t="s">
        <v>284</v>
      </c>
      <c r="U67" s="646" t="s">
        <v>285</v>
      </c>
      <c r="V67" s="646" t="s">
        <v>286</v>
      </c>
      <c r="W67" s="646" t="s">
        <v>287</v>
      </c>
      <c r="X67" s="646">
        <v>2805591</v>
      </c>
      <c r="AA67" s="39"/>
      <c r="AB67" s="39"/>
      <c r="AC67" s="40"/>
      <c r="AD67" s="40"/>
      <c r="AE67" s="40"/>
      <c r="AF67" s="39"/>
      <c r="AG67" s="40"/>
      <c r="AH67" s="40"/>
      <c r="AI67" s="40"/>
    </row>
    <row r="68" spans="1:35" ht="21.75" customHeight="1">
      <c r="A68" s="776"/>
      <c r="B68" s="776"/>
      <c r="C68" s="704"/>
      <c r="D68" s="208" t="s">
        <v>45</v>
      </c>
      <c r="E68" s="779">
        <v>222000000</v>
      </c>
      <c r="F68" s="778">
        <v>0</v>
      </c>
      <c r="G68" s="778">
        <v>0</v>
      </c>
      <c r="H68" s="777">
        <v>222000000</v>
      </c>
      <c r="I68" s="736">
        <f>H68</f>
        <v>222000000</v>
      </c>
      <c r="J68" s="735">
        <v>0</v>
      </c>
      <c r="K68" s="735">
        <v>0</v>
      </c>
      <c r="L68" s="775">
        <v>0</v>
      </c>
      <c r="M68" s="733">
        <v>169653921</v>
      </c>
      <c r="N68" s="770"/>
      <c r="O68" s="646"/>
      <c r="P68" s="646"/>
      <c r="Q68" s="646"/>
      <c r="R68" s="646"/>
      <c r="S68" s="646"/>
      <c r="T68" s="646"/>
      <c r="U68" s="646"/>
      <c r="V68" s="646"/>
      <c r="W68" s="646"/>
      <c r="X68" s="646"/>
      <c r="AA68" s="39"/>
      <c r="AB68" s="39"/>
      <c r="AC68" s="40"/>
      <c r="AD68" s="40"/>
      <c r="AE68" s="40"/>
      <c r="AF68" s="39"/>
      <c r="AG68" s="40"/>
      <c r="AH68" s="40"/>
      <c r="AI68" s="40"/>
    </row>
    <row r="69" spans="1:35" ht="21.75" customHeight="1">
      <c r="A69" s="776"/>
      <c r="B69" s="776"/>
      <c r="C69" s="704"/>
      <c r="D69" s="208" t="s">
        <v>48</v>
      </c>
      <c r="E69" s="773">
        <v>0</v>
      </c>
      <c r="F69" s="43">
        <v>0</v>
      </c>
      <c r="G69" s="43">
        <v>0</v>
      </c>
      <c r="H69" s="43">
        <v>0</v>
      </c>
      <c r="I69" s="733">
        <v>0</v>
      </c>
      <c r="J69" s="734">
        <v>0</v>
      </c>
      <c r="K69" s="734">
        <v>0</v>
      </c>
      <c r="L69" s="775">
        <v>0</v>
      </c>
      <c r="M69" s="733">
        <v>0</v>
      </c>
      <c r="N69" s="770"/>
      <c r="O69" s="646"/>
      <c r="P69" s="646"/>
      <c r="Q69" s="646"/>
      <c r="R69" s="646"/>
      <c r="S69" s="646"/>
      <c r="T69" s="646"/>
      <c r="U69" s="646"/>
      <c r="V69" s="646"/>
      <c r="W69" s="646"/>
      <c r="X69" s="646"/>
      <c r="AA69" s="39"/>
      <c r="AB69" s="39"/>
      <c r="AC69" s="40"/>
      <c r="AD69" s="40"/>
      <c r="AE69" s="40"/>
      <c r="AF69" s="39"/>
      <c r="AG69" s="40"/>
      <c r="AH69" s="40"/>
      <c r="AI69" s="40"/>
    </row>
    <row r="70" spans="1:35" ht="21.75" customHeight="1" thickBot="1">
      <c r="A70" s="774"/>
      <c r="B70" s="774"/>
      <c r="C70" s="704"/>
      <c r="D70" s="209" t="s">
        <v>51</v>
      </c>
      <c r="E70" s="773">
        <v>0</v>
      </c>
      <c r="F70" s="43">
        <v>0</v>
      </c>
      <c r="G70" s="43">
        <v>0</v>
      </c>
      <c r="H70" s="95">
        <v>0</v>
      </c>
      <c r="I70" s="95">
        <v>0</v>
      </c>
      <c r="J70" s="772">
        <v>0</v>
      </c>
      <c r="K70" s="772">
        <v>0</v>
      </c>
      <c r="L70" s="771">
        <v>0</v>
      </c>
      <c r="M70" s="96">
        <v>0</v>
      </c>
      <c r="N70" s="770"/>
      <c r="O70" s="646"/>
      <c r="P70" s="646"/>
      <c r="Q70" s="646"/>
      <c r="R70" s="646"/>
      <c r="S70" s="646"/>
      <c r="T70" s="646"/>
      <c r="U70" s="646"/>
      <c r="V70" s="646"/>
      <c r="W70" s="646"/>
      <c r="X70" s="646"/>
      <c r="AA70" s="39"/>
      <c r="AB70" s="39"/>
      <c r="AC70" s="40"/>
      <c r="AD70" s="40"/>
      <c r="AE70" s="40"/>
      <c r="AF70" s="39"/>
      <c r="AG70" s="40"/>
      <c r="AH70" s="40"/>
      <c r="AI70" s="40"/>
    </row>
    <row r="71" spans="1:35" ht="21.75" customHeight="1">
      <c r="A71" s="769">
        <v>4</v>
      </c>
      <c r="B71" s="768"/>
      <c r="C71" s="768" t="s">
        <v>369</v>
      </c>
      <c r="D71" s="765" t="s">
        <v>42</v>
      </c>
      <c r="E71" s="754">
        <f>E67+E63+E59+E55</f>
        <v>9.9999999999999992E-2</v>
      </c>
      <c r="F71" s="753">
        <v>0</v>
      </c>
      <c r="G71" s="753">
        <v>0</v>
      </c>
      <c r="H71" s="767">
        <f>H67+H63+H59+H55</f>
        <v>9.9999999999999992E-2</v>
      </c>
      <c r="I71" s="766">
        <f>I67+I63+I59+I55</f>
        <v>9.9999999999999992E-2</v>
      </c>
      <c r="J71" s="765"/>
      <c r="K71" s="765"/>
      <c r="L71" s="765"/>
      <c r="M71" s="764">
        <v>2.5000000000000001E-2</v>
      </c>
      <c r="N71" s="750" t="s">
        <v>368</v>
      </c>
      <c r="O71" s="749" t="s">
        <v>284</v>
      </c>
      <c r="P71" s="749" t="s">
        <v>284</v>
      </c>
      <c r="Q71" s="749" t="s">
        <v>284</v>
      </c>
      <c r="R71" s="749" t="s">
        <v>284</v>
      </c>
      <c r="S71" s="749" t="s">
        <v>284</v>
      </c>
      <c r="T71" s="749" t="s">
        <v>284</v>
      </c>
      <c r="U71" s="749" t="s">
        <v>285</v>
      </c>
      <c r="V71" s="749" t="s">
        <v>286</v>
      </c>
      <c r="W71" s="749" t="s">
        <v>287</v>
      </c>
      <c r="X71" s="749">
        <f>X59+X63+X67</f>
        <v>7625463</v>
      </c>
      <c r="AA71" s="39">
        <v>12</v>
      </c>
      <c r="AB71" s="39" t="s">
        <v>44</v>
      </c>
      <c r="AC71" s="40"/>
      <c r="AD71" s="40"/>
      <c r="AE71" s="40"/>
      <c r="AF71" s="39" t="s">
        <v>43</v>
      </c>
      <c r="AG71" s="40"/>
      <c r="AH71" s="40"/>
      <c r="AI71" s="40"/>
    </row>
    <row r="72" spans="1:35" ht="21.75" customHeight="1">
      <c r="A72" s="760"/>
      <c r="B72" s="759"/>
      <c r="C72" s="759"/>
      <c r="D72" s="758" t="s">
        <v>45</v>
      </c>
      <c r="E72" s="763">
        <f>E68+E64+E60+E56</f>
        <v>555000000</v>
      </c>
      <c r="F72" s="762">
        <v>0</v>
      </c>
      <c r="G72" s="762">
        <v>0</v>
      </c>
      <c r="H72" s="761">
        <v>555000000</v>
      </c>
      <c r="I72" s="761">
        <v>555000000</v>
      </c>
      <c r="J72" s="758"/>
      <c r="K72" s="758"/>
      <c r="L72" s="758"/>
      <c r="M72" s="757">
        <v>424134803</v>
      </c>
      <c r="N72" s="750"/>
      <c r="O72" s="749"/>
      <c r="P72" s="749"/>
      <c r="Q72" s="749"/>
      <c r="R72" s="749"/>
      <c r="S72" s="749"/>
      <c r="T72" s="749"/>
      <c r="U72" s="749"/>
      <c r="V72" s="749"/>
      <c r="W72" s="749"/>
      <c r="X72" s="749"/>
      <c r="AA72" s="39">
        <v>13</v>
      </c>
      <c r="AB72" s="39" t="s">
        <v>46</v>
      </c>
      <c r="AC72" s="40"/>
      <c r="AD72" s="40"/>
      <c r="AE72" s="40"/>
      <c r="AF72" s="39" t="s">
        <v>47</v>
      </c>
      <c r="AG72" s="40"/>
      <c r="AH72" s="40"/>
      <c r="AI72" s="40"/>
    </row>
    <row r="73" spans="1:35" ht="21.75" customHeight="1">
      <c r="A73" s="760"/>
      <c r="B73" s="759"/>
      <c r="C73" s="759"/>
      <c r="D73" s="758" t="s">
        <v>48</v>
      </c>
      <c r="E73" s="754">
        <v>0</v>
      </c>
      <c r="F73" s="753">
        <v>0</v>
      </c>
      <c r="G73" s="753">
        <v>0</v>
      </c>
      <c r="H73" s="753">
        <v>0</v>
      </c>
      <c r="I73" s="753">
        <v>0</v>
      </c>
      <c r="J73" s="758"/>
      <c r="K73" s="758"/>
      <c r="L73" s="758"/>
      <c r="M73" s="757">
        <v>0</v>
      </c>
      <c r="N73" s="750"/>
      <c r="O73" s="749"/>
      <c r="P73" s="749"/>
      <c r="Q73" s="749"/>
      <c r="R73" s="749"/>
      <c r="S73" s="749"/>
      <c r="T73" s="749"/>
      <c r="U73" s="749"/>
      <c r="V73" s="749"/>
      <c r="W73" s="749"/>
      <c r="X73" s="749"/>
      <c r="AA73" s="39">
        <v>14</v>
      </c>
      <c r="AB73" s="39" t="s">
        <v>49</v>
      </c>
      <c r="AC73" s="40"/>
      <c r="AD73" s="40"/>
      <c r="AE73" s="40"/>
      <c r="AF73" s="39" t="s">
        <v>50</v>
      </c>
      <c r="AG73" s="40"/>
      <c r="AH73" s="40"/>
      <c r="AI73" s="40"/>
    </row>
    <row r="74" spans="1:35" ht="24" customHeight="1" thickBot="1">
      <c r="A74" s="756"/>
      <c r="B74" s="755"/>
      <c r="C74" s="755"/>
      <c r="D74" s="752" t="s">
        <v>51</v>
      </c>
      <c r="E74" s="754">
        <v>0</v>
      </c>
      <c r="F74" s="753">
        <v>0</v>
      </c>
      <c r="G74" s="753">
        <v>0</v>
      </c>
      <c r="H74" s="753">
        <v>0</v>
      </c>
      <c r="I74" s="753">
        <v>0</v>
      </c>
      <c r="J74" s="752"/>
      <c r="K74" s="752"/>
      <c r="L74" s="752"/>
      <c r="M74" s="751">
        <v>0</v>
      </c>
      <c r="N74" s="750"/>
      <c r="O74" s="749"/>
      <c r="P74" s="749"/>
      <c r="Q74" s="749"/>
      <c r="R74" s="749"/>
      <c r="S74" s="749"/>
      <c r="T74" s="749"/>
      <c r="U74" s="749"/>
      <c r="V74" s="749"/>
      <c r="W74" s="749"/>
      <c r="X74" s="749"/>
      <c r="AA74" s="39"/>
      <c r="AB74" s="39"/>
      <c r="AC74" s="40"/>
      <c r="AD74" s="40"/>
      <c r="AE74" s="40"/>
      <c r="AF74" s="39"/>
      <c r="AG74" s="40"/>
      <c r="AH74" s="40"/>
      <c r="AI74" s="40"/>
    </row>
    <row r="75" spans="1:35" ht="21.75" customHeight="1">
      <c r="A75" s="669">
        <v>6</v>
      </c>
      <c r="B75" s="664" t="str">
        <f>[3]INVERSIÓN!C39</f>
        <v>Implementar 100 % la red de aguas subterráneas.</v>
      </c>
      <c r="C75" s="664" t="s">
        <v>218</v>
      </c>
      <c r="D75" s="110" t="s">
        <v>42</v>
      </c>
      <c r="E75" s="748">
        <v>0.1</v>
      </c>
      <c r="F75" s="42">
        <v>0</v>
      </c>
      <c r="G75" s="42">
        <v>0</v>
      </c>
      <c r="H75" s="748">
        <v>0.1</v>
      </c>
      <c r="I75" s="747">
        <v>0.1</v>
      </c>
      <c r="J75" s="740">
        <v>0</v>
      </c>
      <c r="K75" s="740">
        <v>0</v>
      </c>
      <c r="L75" s="740">
        <v>0</v>
      </c>
      <c r="M75" s="747">
        <v>0.1</v>
      </c>
      <c r="N75" s="673" t="s">
        <v>258</v>
      </c>
      <c r="O75" s="649" t="s">
        <v>243</v>
      </c>
      <c r="P75" s="649" t="s">
        <v>243</v>
      </c>
      <c r="Q75" s="649" t="s">
        <v>283</v>
      </c>
      <c r="R75" s="702" t="s">
        <v>243</v>
      </c>
      <c r="S75" s="646" t="s">
        <v>284</v>
      </c>
      <c r="T75" s="646" t="s">
        <v>284</v>
      </c>
      <c r="U75" s="646" t="s">
        <v>285</v>
      </c>
      <c r="V75" s="646" t="s">
        <v>286</v>
      </c>
      <c r="W75" s="646" t="s">
        <v>287</v>
      </c>
      <c r="X75" s="646" t="s">
        <v>288</v>
      </c>
      <c r="AA75" s="39">
        <v>12</v>
      </c>
      <c r="AB75" s="39" t="s">
        <v>44</v>
      </c>
      <c r="AC75" s="40"/>
      <c r="AD75" s="40"/>
      <c r="AE75" s="40"/>
      <c r="AF75" s="39" t="s">
        <v>43</v>
      </c>
      <c r="AG75" s="40"/>
      <c r="AH75" s="40"/>
      <c r="AI75" s="40"/>
    </row>
    <row r="76" spans="1:35" ht="21.75" customHeight="1">
      <c r="A76" s="670"/>
      <c r="B76" s="665"/>
      <c r="C76" s="665"/>
      <c r="D76" s="107" t="s">
        <v>45</v>
      </c>
      <c r="E76" s="738">
        <v>2030000000</v>
      </c>
      <c r="F76" s="737">
        <v>0</v>
      </c>
      <c r="G76" s="737">
        <v>0</v>
      </c>
      <c r="H76" s="41">
        <v>2030000000</v>
      </c>
      <c r="I76" s="736">
        <v>2030000000</v>
      </c>
      <c r="J76" s="735">
        <v>0</v>
      </c>
      <c r="K76" s="735">
        <v>0</v>
      </c>
      <c r="L76" s="734">
        <v>0</v>
      </c>
      <c r="M76" s="733">
        <v>1977115999</v>
      </c>
      <c r="N76" s="674"/>
      <c r="O76" s="643"/>
      <c r="P76" s="643"/>
      <c r="Q76" s="643"/>
      <c r="R76" s="695"/>
      <c r="S76" s="646"/>
      <c r="T76" s="646"/>
      <c r="U76" s="646"/>
      <c r="V76" s="646"/>
      <c r="W76" s="646"/>
      <c r="X76" s="646"/>
      <c r="AA76" s="39">
        <v>13</v>
      </c>
      <c r="AB76" s="39" t="s">
        <v>46</v>
      </c>
      <c r="AC76" s="40"/>
      <c r="AD76" s="40"/>
      <c r="AE76" s="40"/>
      <c r="AF76" s="39" t="s">
        <v>47</v>
      </c>
      <c r="AG76" s="40"/>
      <c r="AH76" s="40"/>
      <c r="AI76" s="40"/>
    </row>
    <row r="77" spans="1:35" ht="21.75" customHeight="1">
      <c r="A77" s="670"/>
      <c r="B77" s="665"/>
      <c r="C77" s="665"/>
      <c r="D77" s="107" t="s">
        <v>48</v>
      </c>
      <c r="E77" s="43">
        <v>0</v>
      </c>
      <c r="F77" s="43">
        <v>0</v>
      </c>
      <c r="G77" s="43">
        <v>0</v>
      </c>
      <c r="H77" s="43">
        <v>0</v>
      </c>
      <c r="I77" s="733">
        <v>0</v>
      </c>
      <c r="J77" s="734">
        <v>0</v>
      </c>
      <c r="K77" s="734">
        <v>0</v>
      </c>
      <c r="L77" s="734">
        <v>0</v>
      </c>
      <c r="M77" s="733">
        <v>0</v>
      </c>
      <c r="N77" s="674"/>
      <c r="O77" s="643"/>
      <c r="P77" s="643"/>
      <c r="Q77" s="643"/>
      <c r="R77" s="695"/>
      <c r="S77" s="646"/>
      <c r="T77" s="646"/>
      <c r="U77" s="646"/>
      <c r="V77" s="646"/>
      <c r="W77" s="646"/>
      <c r="X77" s="646"/>
      <c r="AA77" s="39">
        <v>14</v>
      </c>
      <c r="AB77" s="39" t="s">
        <v>49</v>
      </c>
      <c r="AC77" s="40"/>
      <c r="AD77" s="40"/>
      <c r="AE77" s="40"/>
      <c r="AF77" s="39" t="s">
        <v>50</v>
      </c>
      <c r="AG77" s="40"/>
      <c r="AH77" s="40"/>
      <c r="AI77" s="40"/>
    </row>
    <row r="78" spans="1:35" ht="24" customHeight="1" thickBot="1">
      <c r="A78" s="671"/>
      <c r="B78" s="672"/>
      <c r="C78" s="672"/>
      <c r="D78" s="111" t="s">
        <v>51</v>
      </c>
      <c r="E78" s="95">
        <v>0</v>
      </c>
      <c r="F78" s="95">
        <v>0</v>
      </c>
      <c r="G78" s="95">
        <v>0</v>
      </c>
      <c r="H78" s="95">
        <v>0</v>
      </c>
      <c r="I78" s="744">
        <v>0</v>
      </c>
      <c r="J78" s="743">
        <v>0</v>
      </c>
      <c r="K78" s="743">
        <v>0</v>
      </c>
      <c r="L78" s="743">
        <v>0</v>
      </c>
      <c r="M78" s="742">
        <v>0</v>
      </c>
      <c r="N78" s="675"/>
      <c r="O78" s="648"/>
      <c r="P78" s="648"/>
      <c r="Q78" s="648"/>
      <c r="R78" s="703"/>
      <c r="S78" s="646"/>
      <c r="T78" s="646"/>
      <c r="U78" s="646"/>
      <c r="V78" s="646"/>
      <c r="W78" s="646"/>
      <c r="X78" s="646"/>
      <c r="AA78" s="39"/>
      <c r="AB78" s="39"/>
      <c r="AC78" s="40"/>
      <c r="AD78" s="40"/>
      <c r="AE78" s="40"/>
      <c r="AF78" s="39"/>
      <c r="AG78" s="40"/>
      <c r="AH78" s="40"/>
      <c r="AI78" s="40"/>
    </row>
    <row r="79" spans="1:35" ht="21.75" customHeight="1">
      <c r="A79" s="669">
        <v>8</v>
      </c>
      <c r="B79" s="664" t="str">
        <f>[3]INVERSIÓN!C45</f>
        <v>Establecer 1 centro de información y modelamiento.</v>
      </c>
      <c r="C79" s="664" t="s">
        <v>218</v>
      </c>
      <c r="D79" s="110" t="s">
        <v>42</v>
      </c>
      <c r="E79" s="99">
        <v>0.1</v>
      </c>
      <c r="F79" s="42">
        <v>0</v>
      </c>
      <c r="G79" s="42">
        <v>0</v>
      </c>
      <c r="H79" s="99">
        <v>0.1</v>
      </c>
      <c r="I79" s="741">
        <v>0.1</v>
      </c>
      <c r="J79" s="740">
        <v>0</v>
      </c>
      <c r="K79" s="740">
        <v>0</v>
      </c>
      <c r="L79" s="740">
        <v>0</v>
      </c>
      <c r="M79" s="741">
        <v>0.1</v>
      </c>
      <c r="N79" s="673" t="s">
        <v>258</v>
      </c>
      <c r="O79" s="649" t="s">
        <v>243</v>
      </c>
      <c r="P79" s="649" t="s">
        <v>243</v>
      </c>
      <c r="Q79" s="649" t="s">
        <v>243</v>
      </c>
      <c r="R79" s="649" t="s">
        <v>243</v>
      </c>
      <c r="S79" s="646" t="s">
        <v>284</v>
      </c>
      <c r="T79" s="646" t="s">
        <v>284</v>
      </c>
      <c r="U79" s="646" t="s">
        <v>285</v>
      </c>
      <c r="V79" s="646" t="s">
        <v>286</v>
      </c>
      <c r="W79" s="646" t="s">
        <v>287</v>
      </c>
      <c r="X79" s="646" t="s">
        <v>288</v>
      </c>
      <c r="AA79" s="39">
        <v>12</v>
      </c>
      <c r="AB79" s="39" t="s">
        <v>44</v>
      </c>
      <c r="AC79" s="40"/>
      <c r="AD79" s="40"/>
      <c r="AE79" s="40"/>
      <c r="AF79" s="39" t="s">
        <v>43</v>
      </c>
      <c r="AG79" s="40"/>
      <c r="AH79" s="40"/>
      <c r="AI79" s="40"/>
    </row>
    <row r="80" spans="1:35" ht="21.75" customHeight="1">
      <c r="A80" s="670"/>
      <c r="B80" s="665"/>
      <c r="C80" s="665"/>
      <c r="D80" s="107" t="s">
        <v>45</v>
      </c>
      <c r="E80" s="738">
        <v>674264538</v>
      </c>
      <c r="F80" s="737">
        <v>0</v>
      </c>
      <c r="G80" s="737">
        <v>0</v>
      </c>
      <c r="H80" s="41">
        <v>674264538</v>
      </c>
      <c r="I80" s="736">
        <v>566605117</v>
      </c>
      <c r="J80" s="735">
        <v>0</v>
      </c>
      <c r="K80" s="735">
        <v>0</v>
      </c>
      <c r="L80" s="734">
        <v>0</v>
      </c>
      <c r="M80" s="733">
        <v>412975502</v>
      </c>
      <c r="N80" s="674"/>
      <c r="O80" s="643"/>
      <c r="P80" s="643"/>
      <c r="Q80" s="643"/>
      <c r="R80" s="643"/>
      <c r="S80" s="646"/>
      <c r="T80" s="646"/>
      <c r="U80" s="646"/>
      <c r="V80" s="646"/>
      <c r="W80" s="646"/>
      <c r="X80" s="646"/>
      <c r="AA80" s="39">
        <v>13</v>
      </c>
      <c r="AB80" s="39" t="s">
        <v>46</v>
      </c>
      <c r="AC80" s="40"/>
      <c r="AD80" s="40"/>
      <c r="AE80" s="40"/>
      <c r="AF80" s="39" t="s">
        <v>47</v>
      </c>
      <c r="AG80" s="40"/>
      <c r="AH80" s="40"/>
      <c r="AI80" s="40"/>
    </row>
    <row r="81" spans="1:82" ht="21.75" customHeight="1">
      <c r="A81" s="670"/>
      <c r="B81" s="665"/>
      <c r="C81" s="665"/>
      <c r="D81" s="107" t="s">
        <v>48</v>
      </c>
      <c r="E81" s="43">
        <v>0</v>
      </c>
      <c r="F81" s="43">
        <v>0</v>
      </c>
      <c r="G81" s="43">
        <v>0</v>
      </c>
      <c r="H81" s="43">
        <v>0</v>
      </c>
      <c r="I81" s="733">
        <v>0</v>
      </c>
      <c r="J81" s="734">
        <v>0</v>
      </c>
      <c r="K81" s="734">
        <v>0</v>
      </c>
      <c r="L81" s="734">
        <v>0</v>
      </c>
      <c r="M81" s="733">
        <v>0</v>
      </c>
      <c r="N81" s="674"/>
      <c r="O81" s="643"/>
      <c r="P81" s="643"/>
      <c r="Q81" s="643"/>
      <c r="R81" s="643"/>
      <c r="S81" s="646"/>
      <c r="T81" s="646"/>
      <c r="U81" s="646"/>
      <c r="V81" s="646"/>
      <c r="W81" s="646"/>
      <c r="X81" s="646"/>
      <c r="AA81" s="39">
        <v>14</v>
      </c>
      <c r="AB81" s="39" t="s">
        <v>49</v>
      </c>
      <c r="AC81" s="40"/>
      <c r="AD81" s="40"/>
      <c r="AE81" s="40"/>
      <c r="AF81" s="39" t="s">
        <v>50</v>
      </c>
      <c r="AG81" s="40"/>
      <c r="AH81" s="40"/>
      <c r="AI81" s="40"/>
    </row>
    <row r="82" spans="1:82" ht="24" customHeight="1" thickBot="1">
      <c r="A82" s="671"/>
      <c r="B82" s="672"/>
      <c r="C82" s="672"/>
      <c r="D82" s="111" t="s">
        <v>51</v>
      </c>
      <c r="E82" s="95">
        <v>0</v>
      </c>
      <c r="F82" s="95">
        <v>0</v>
      </c>
      <c r="G82" s="95">
        <v>0</v>
      </c>
      <c r="H82" s="95">
        <v>0</v>
      </c>
      <c r="I82" s="744">
        <v>0</v>
      </c>
      <c r="J82" s="743">
        <v>0</v>
      </c>
      <c r="K82" s="743">
        <v>0</v>
      </c>
      <c r="L82" s="743">
        <v>0</v>
      </c>
      <c r="M82" s="742">
        <v>0</v>
      </c>
      <c r="N82" s="675"/>
      <c r="O82" s="648"/>
      <c r="P82" s="648"/>
      <c r="Q82" s="648"/>
      <c r="R82" s="648"/>
      <c r="S82" s="646"/>
      <c r="T82" s="646"/>
      <c r="U82" s="646"/>
      <c r="V82" s="646"/>
      <c r="W82" s="646"/>
      <c r="X82" s="646"/>
      <c r="AA82" s="39"/>
      <c r="AB82" s="39"/>
      <c r="AC82" s="40"/>
      <c r="AD82" s="40"/>
      <c r="AE82" s="40"/>
      <c r="AF82" s="39"/>
      <c r="AG82" s="40"/>
      <c r="AH82" s="40"/>
      <c r="AI82" s="40"/>
    </row>
    <row r="83" spans="1:82" ht="21.75" customHeight="1">
      <c r="A83" s="669">
        <v>10</v>
      </c>
      <c r="B83" s="664" t="str">
        <f>'[3]ACTIVIDADES- 2016'!B44</f>
        <v>Elaborar un Plan Estratégico ambiental para la ciudad, con horizonte al año 2040</v>
      </c>
      <c r="C83" s="664" t="s">
        <v>218</v>
      </c>
      <c r="D83" s="110" t="s">
        <v>42</v>
      </c>
      <c r="E83" s="746">
        <v>0.05</v>
      </c>
      <c r="F83" s="44">
        <v>0</v>
      </c>
      <c r="G83" s="44">
        <v>0</v>
      </c>
      <c r="H83" s="746">
        <v>0.05</v>
      </c>
      <c r="I83" s="739">
        <v>0.03</v>
      </c>
      <c r="J83" s="740">
        <v>0</v>
      </c>
      <c r="K83" s="740">
        <v>0</v>
      </c>
      <c r="L83" s="740">
        <v>0</v>
      </c>
      <c r="M83" s="739">
        <v>0.03</v>
      </c>
      <c r="N83" s="673" t="s">
        <v>258</v>
      </c>
      <c r="O83" s="649" t="s">
        <v>243</v>
      </c>
      <c r="P83" s="649" t="s">
        <v>243</v>
      </c>
      <c r="Q83" s="649" t="s">
        <v>243</v>
      </c>
      <c r="R83" s="649" t="s">
        <v>243</v>
      </c>
      <c r="S83" s="646" t="s">
        <v>284</v>
      </c>
      <c r="T83" s="646" t="s">
        <v>284</v>
      </c>
      <c r="U83" s="646" t="s">
        <v>285</v>
      </c>
      <c r="V83" s="646" t="s">
        <v>286</v>
      </c>
      <c r="W83" s="646" t="s">
        <v>287</v>
      </c>
      <c r="X83" s="646" t="s">
        <v>288</v>
      </c>
      <c r="AA83" s="39">
        <v>12</v>
      </c>
      <c r="AB83" s="39" t="s">
        <v>44</v>
      </c>
      <c r="AC83" s="40"/>
      <c r="AD83" s="40"/>
      <c r="AE83" s="40"/>
      <c r="AF83" s="39" t="s">
        <v>43</v>
      </c>
      <c r="AG83" s="40"/>
      <c r="AH83" s="40"/>
      <c r="AI83" s="40"/>
    </row>
    <row r="84" spans="1:82" ht="21.75" customHeight="1">
      <c r="A84" s="670"/>
      <c r="B84" s="665"/>
      <c r="C84" s="665"/>
      <c r="D84" s="107" t="s">
        <v>45</v>
      </c>
      <c r="E84" s="738">
        <v>253000000</v>
      </c>
      <c r="F84" s="737">
        <v>0</v>
      </c>
      <c r="G84" s="737">
        <v>0</v>
      </c>
      <c r="H84" s="738">
        <v>253000000</v>
      </c>
      <c r="I84" s="745">
        <v>173195636</v>
      </c>
      <c r="J84" s="735">
        <v>0</v>
      </c>
      <c r="K84" s="735">
        <v>0</v>
      </c>
      <c r="L84" s="734">
        <v>0</v>
      </c>
      <c r="M84" s="733">
        <v>144155621</v>
      </c>
      <c r="N84" s="674"/>
      <c r="O84" s="643"/>
      <c r="P84" s="643"/>
      <c r="Q84" s="643"/>
      <c r="R84" s="643"/>
      <c r="S84" s="646"/>
      <c r="T84" s="646"/>
      <c r="U84" s="646"/>
      <c r="V84" s="646"/>
      <c r="W84" s="646"/>
      <c r="X84" s="646"/>
      <c r="AA84" s="39">
        <v>13</v>
      </c>
      <c r="AB84" s="39" t="s">
        <v>46</v>
      </c>
      <c r="AC84" s="40"/>
      <c r="AD84" s="40"/>
      <c r="AE84" s="40"/>
      <c r="AF84" s="39" t="s">
        <v>47</v>
      </c>
      <c r="AG84" s="40"/>
      <c r="AH84" s="40"/>
      <c r="AI84" s="40"/>
    </row>
    <row r="85" spans="1:82" ht="21.75" customHeight="1">
      <c r="A85" s="670"/>
      <c r="B85" s="665"/>
      <c r="C85" s="665"/>
      <c r="D85" s="107" t="s">
        <v>48</v>
      </c>
      <c r="E85" s="43">
        <v>0</v>
      </c>
      <c r="F85" s="43">
        <v>0</v>
      </c>
      <c r="G85" s="43">
        <v>0</v>
      </c>
      <c r="H85" s="43">
        <v>0</v>
      </c>
      <c r="I85" s="733">
        <v>0</v>
      </c>
      <c r="J85" s="734">
        <v>0</v>
      </c>
      <c r="K85" s="734">
        <v>0</v>
      </c>
      <c r="L85" s="734">
        <v>0</v>
      </c>
      <c r="M85" s="733">
        <v>0</v>
      </c>
      <c r="N85" s="674"/>
      <c r="O85" s="643"/>
      <c r="P85" s="643"/>
      <c r="Q85" s="643"/>
      <c r="R85" s="643"/>
      <c r="S85" s="646"/>
      <c r="T85" s="646"/>
      <c r="U85" s="646"/>
      <c r="V85" s="646"/>
      <c r="W85" s="646"/>
      <c r="X85" s="646"/>
      <c r="AA85" s="39">
        <v>14</v>
      </c>
      <c r="AB85" s="39" t="s">
        <v>49</v>
      </c>
      <c r="AC85" s="40"/>
      <c r="AD85" s="40"/>
      <c r="AE85" s="40"/>
      <c r="AF85" s="39" t="s">
        <v>50</v>
      </c>
      <c r="AG85" s="40"/>
      <c r="AH85" s="40"/>
      <c r="AI85" s="40"/>
    </row>
    <row r="86" spans="1:82" ht="24" customHeight="1" thickBot="1">
      <c r="A86" s="671"/>
      <c r="B86" s="672"/>
      <c r="C86" s="672"/>
      <c r="D86" s="111" t="s">
        <v>51</v>
      </c>
      <c r="E86" s="95">
        <v>0</v>
      </c>
      <c r="F86" s="95">
        <v>0</v>
      </c>
      <c r="G86" s="95">
        <v>0</v>
      </c>
      <c r="H86" s="95">
        <v>0</v>
      </c>
      <c r="I86" s="744">
        <v>0</v>
      </c>
      <c r="J86" s="743">
        <v>0</v>
      </c>
      <c r="K86" s="743">
        <v>0</v>
      </c>
      <c r="L86" s="743">
        <v>0</v>
      </c>
      <c r="M86" s="742">
        <v>0</v>
      </c>
      <c r="N86" s="675"/>
      <c r="O86" s="648"/>
      <c r="P86" s="648"/>
      <c r="Q86" s="648"/>
      <c r="R86" s="648"/>
      <c r="S86" s="646"/>
      <c r="T86" s="646"/>
      <c r="U86" s="646"/>
      <c r="V86" s="646"/>
      <c r="W86" s="646"/>
      <c r="X86" s="646"/>
      <c r="AA86" s="39"/>
      <c r="AB86" s="39"/>
      <c r="AC86" s="40"/>
      <c r="AD86" s="40"/>
      <c r="AE86" s="40"/>
      <c r="AF86" s="39"/>
      <c r="AG86" s="40"/>
      <c r="AH86" s="40"/>
      <c r="AI86" s="40"/>
    </row>
    <row r="87" spans="1:82" ht="21.75" customHeight="1">
      <c r="A87" s="669">
        <v>11</v>
      </c>
      <c r="B87" s="664" t="str">
        <f>+[3]INVERSIÓN!C57</f>
        <v>Generar 4 informes anualizados sobre los factores de presión sobre los recursos.</v>
      </c>
      <c r="C87" s="664" t="s">
        <v>218</v>
      </c>
      <c r="D87" s="110" t="s">
        <v>42</v>
      </c>
      <c r="E87" s="99">
        <v>0.1</v>
      </c>
      <c r="F87" s="42">
        <v>0</v>
      </c>
      <c r="G87" s="42">
        <v>0</v>
      </c>
      <c r="H87" s="99">
        <v>0.1</v>
      </c>
      <c r="I87" s="741">
        <v>0.1</v>
      </c>
      <c r="J87" s="740">
        <v>0</v>
      </c>
      <c r="K87" s="740">
        <v>0</v>
      </c>
      <c r="L87" s="740">
        <v>0</v>
      </c>
      <c r="M87" s="739">
        <v>0.02</v>
      </c>
      <c r="N87" s="673" t="s">
        <v>258</v>
      </c>
      <c r="O87" s="649" t="s">
        <v>243</v>
      </c>
      <c r="P87" s="649" t="s">
        <v>243</v>
      </c>
      <c r="Q87" s="649" t="s">
        <v>243</v>
      </c>
      <c r="R87" s="649" t="s">
        <v>243</v>
      </c>
      <c r="S87" s="646" t="s">
        <v>284</v>
      </c>
      <c r="T87" s="646" t="s">
        <v>284</v>
      </c>
      <c r="U87" s="646" t="s">
        <v>285</v>
      </c>
      <c r="V87" s="646" t="s">
        <v>286</v>
      </c>
      <c r="W87" s="646" t="s">
        <v>287</v>
      </c>
      <c r="X87" s="646" t="s">
        <v>288</v>
      </c>
      <c r="AA87" s="39">
        <v>12</v>
      </c>
      <c r="AB87" s="39" t="s">
        <v>44</v>
      </c>
      <c r="AC87" s="40"/>
      <c r="AD87" s="40"/>
      <c r="AE87" s="40"/>
      <c r="AF87" s="39" t="s">
        <v>43</v>
      </c>
      <c r="AG87" s="40"/>
      <c r="AH87" s="40"/>
      <c r="AI87" s="40"/>
    </row>
    <row r="88" spans="1:82" ht="21.75" customHeight="1">
      <c r="A88" s="670"/>
      <c r="B88" s="665"/>
      <c r="C88" s="665"/>
      <c r="D88" s="107" t="s">
        <v>45</v>
      </c>
      <c r="E88" s="738">
        <v>390923675</v>
      </c>
      <c r="F88" s="737">
        <v>0</v>
      </c>
      <c r="G88" s="737">
        <v>0</v>
      </c>
      <c r="H88" s="41">
        <v>390923675</v>
      </c>
      <c r="I88" s="736">
        <v>390923675</v>
      </c>
      <c r="J88" s="735">
        <v>0</v>
      </c>
      <c r="K88" s="735">
        <v>0</v>
      </c>
      <c r="L88" s="734">
        <v>0</v>
      </c>
      <c r="M88" s="733">
        <v>317287429</v>
      </c>
      <c r="N88" s="674"/>
      <c r="O88" s="643"/>
      <c r="P88" s="643"/>
      <c r="Q88" s="643"/>
      <c r="R88" s="643"/>
      <c r="S88" s="646"/>
      <c r="T88" s="646"/>
      <c r="U88" s="646"/>
      <c r="V88" s="646"/>
      <c r="W88" s="646"/>
      <c r="X88" s="646"/>
      <c r="AA88" s="39">
        <v>13</v>
      </c>
      <c r="AB88" s="39" t="s">
        <v>46</v>
      </c>
      <c r="AC88" s="40"/>
      <c r="AD88" s="40"/>
      <c r="AE88" s="40"/>
      <c r="AF88" s="39" t="s">
        <v>47</v>
      </c>
      <c r="AG88" s="40"/>
      <c r="AH88" s="40"/>
      <c r="AI88" s="40"/>
    </row>
    <row r="89" spans="1:82" ht="21.75" customHeight="1">
      <c r="A89" s="670"/>
      <c r="B89" s="665"/>
      <c r="C89" s="665"/>
      <c r="D89" s="107" t="s">
        <v>48</v>
      </c>
      <c r="E89" s="43">
        <v>0</v>
      </c>
      <c r="F89" s="43">
        <v>0</v>
      </c>
      <c r="G89" s="43">
        <v>0</v>
      </c>
      <c r="H89" s="43">
        <v>0</v>
      </c>
      <c r="I89" s="733">
        <v>0</v>
      </c>
      <c r="J89" s="734">
        <v>0</v>
      </c>
      <c r="K89" s="734">
        <v>0</v>
      </c>
      <c r="L89" s="734">
        <v>0</v>
      </c>
      <c r="M89" s="733">
        <v>0</v>
      </c>
      <c r="N89" s="674"/>
      <c r="O89" s="643"/>
      <c r="P89" s="643"/>
      <c r="Q89" s="643"/>
      <c r="R89" s="643"/>
      <c r="S89" s="646"/>
      <c r="T89" s="646"/>
      <c r="U89" s="646"/>
      <c r="V89" s="646"/>
      <c r="W89" s="646"/>
      <c r="X89" s="646"/>
      <c r="AA89" s="39">
        <v>14</v>
      </c>
      <c r="AB89" s="39" t="s">
        <v>49</v>
      </c>
      <c r="AC89" s="40"/>
      <c r="AD89" s="40"/>
      <c r="AE89" s="40"/>
      <c r="AF89" s="39" t="s">
        <v>50</v>
      </c>
      <c r="AG89" s="40"/>
      <c r="AH89" s="40"/>
      <c r="AI89" s="40"/>
    </row>
    <row r="90" spans="1:82" ht="24" customHeight="1" thickBot="1">
      <c r="A90" s="699"/>
      <c r="B90" s="666"/>
      <c r="C90" s="666"/>
      <c r="D90" s="112" t="s">
        <v>51</v>
      </c>
      <c r="E90" s="93">
        <v>0</v>
      </c>
      <c r="F90" s="95">
        <v>0</v>
      </c>
      <c r="G90" s="95">
        <v>0</v>
      </c>
      <c r="H90" s="93">
        <v>0</v>
      </c>
      <c r="I90" s="732">
        <v>0</v>
      </c>
      <c r="J90" s="731">
        <v>0</v>
      </c>
      <c r="K90" s="731">
        <v>0</v>
      </c>
      <c r="L90" s="731">
        <v>0</v>
      </c>
      <c r="M90" s="730">
        <v>0</v>
      </c>
      <c r="N90" s="729"/>
      <c r="O90" s="647"/>
      <c r="P90" s="647"/>
      <c r="Q90" s="647"/>
      <c r="R90" s="647"/>
      <c r="S90" s="728"/>
      <c r="T90" s="728"/>
      <c r="U90" s="728"/>
      <c r="V90" s="728"/>
      <c r="W90" s="728"/>
      <c r="X90" s="728"/>
      <c r="AA90" s="39"/>
      <c r="AB90" s="39"/>
      <c r="AC90" s="40"/>
      <c r="AD90" s="40"/>
      <c r="AE90" s="40"/>
      <c r="AF90" s="39"/>
      <c r="AG90" s="40"/>
      <c r="AH90" s="40"/>
      <c r="AI90" s="40"/>
    </row>
    <row r="91" spans="1:82" s="45" customFormat="1" ht="35.450000000000003" customHeight="1">
      <c r="A91" s="727" t="s">
        <v>54</v>
      </c>
      <c r="B91" s="663"/>
      <c r="C91" s="663"/>
      <c r="D91" s="725" t="s">
        <v>45</v>
      </c>
      <c r="E91" s="723">
        <v>5046188213</v>
      </c>
      <c r="F91" s="725"/>
      <c r="G91" s="725"/>
      <c r="H91" s="723">
        <f>+H88+H84+H80+H76+H52+H40+H28+H72</f>
        <v>5046188213</v>
      </c>
      <c r="I91" s="723">
        <f>+I88+I84+I80+I76+I52+I40+I28+I72</f>
        <v>5046188197</v>
      </c>
      <c r="J91" s="726">
        <v>0</v>
      </c>
      <c r="K91" s="725">
        <v>0</v>
      </c>
      <c r="L91" s="724">
        <v>0</v>
      </c>
      <c r="M91" s="723">
        <f>+M88+M84+M80+M76+M52+M40+M28+M72</f>
        <v>4209803341</v>
      </c>
      <c r="N91" s="722"/>
      <c r="O91" s="722"/>
      <c r="P91" s="722"/>
      <c r="Q91" s="722"/>
      <c r="R91" s="721"/>
      <c r="S91" s="721"/>
      <c r="T91" s="721"/>
      <c r="U91" s="721"/>
      <c r="V91" s="721"/>
      <c r="W91" s="721"/>
      <c r="X91" s="720"/>
      <c r="Y91" s="52"/>
      <c r="Z91" s="50"/>
      <c r="AA91" s="53"/>
      <c r="AB91" s="53"/>
      <c r="AC91" s="53"/>
      <c r="AD91" s="53"/>
      <c r="AE91" s="53"/>
      <c r="AF91" s="53"/>
      <c r="AG91" s="53"/>
      <c r="AH91" s="53"/>
      <c r="AI91" s="53"/>
      <c r="AJ91" s="51"/>
      <c r="AK91" s="51"/>
      <c r="AL91" s="51"/>
      <c r="AM91" s="50"/>
      <c r="AN91" s="50"/>
      <c r="AO91" s="50"/>
      <c r="AP91" s="50"/>
      <c r="AQ91" s="50"/>
      <c r="AR91" s="50"/>
      <c r="AS91" s="50"/>
      <c r="AT91" s="50"/>
      <c r="AU91" s="50"/>
      <c r="AV91" s="50"/>
      <c r="AW91" s="50"/>
      <c r="AX91" s="50"/>
      <c r="AY91" s="50"/>
      <c r="AZ91" s="50"/>
      <c r="BA91" s="50"/>
      <c r="BB91" s="50"/>
      <c r="BC91" s="50"/>
      <c r="BD91" s="50"/>
      <c r="BE91" s="50"/>
      <c r="BF91" s="50"/>
      <c r="BG91" s="50"/>
      <c r="BH91" s="50"/>
      <c r="BI91" s="50"/>
      <c r="BJ91" s="50"/>
      <c r="BK91" s="50"/>
      <c r="BL91" s="50"/>
      <c r="BM91" s="50"/>
      <c r="BN91" s="50"/>
      <c r="BO91" s="50"/>
      <c r="BP91" s="50"/>
      <c r="BQ91" s="50"/>
      <c r="BR91" s="50"/>
      <c r="BS91" s="50"/>
      <c r="BT91" s="50"/>
      <c r="BU91" s="50"/>
      <c r="BV91" s="50"/>
      <c r="BW91" s="46"/>
      <c r="BX91" s="46"/>
      <c r="BY91" s="46"/>
      <c r="BZ91" s="46"/>
      <c r="CA91" s="46"/>
      <c r="CB91" s="46"/>
      <c r="CC91" s="46"/>
      <c r="CD91" s="46"/>
    </row>
    <row r="92" spans="1:82" s="45" customFormat="1" ht="35.450000000000003" customHeight="1">
      <c r="A92" s="719"/>
      <c r="B92" s="718"/>
      <c r="C92" s="718"/>
      <c r="D92" s="716" t="s">
        <v>51</v>
      </c>
      <c r="E92" s="717">
        <v>0</v>
      </c>
      <c r="F92" s="716"/>
      <c r="G92" s="716"/>
      <c r="H92" s="717">
        <f>+H90+H86+H82+H78+H62+H54+H42+H30</f>
        <v>0</v>
      </c>
      <c r="I92" s="717">
        <f>+I90+I86+I82+I78+I62+I54+I42+I30</f>
        <v>0</v>
      </c>
      <c r="J92" s="107">
        <v>0</v>
      </c>
      <c r="K92" s="716">
        <v>0</v>
      </c>
      <c r="L92" s="715">
        <v>0</v>
      </c>
      <c r="M92" s="715">
        <v>0</v>
      </c>
      <c r="N92" s="714"/>
      <c r="O92" s="714"/>
      <c r="P92" s="714"/>
      <c r="Q92" s="714"/>
      <c r="R92" s="714"/>
      <c r="S92" s="714"/>
      <c r="T92" s="714"/>
      <c r="U92" s="714"/>
      <c r="V92" s="714"/>
      <c r="W92" s="714"/>
      <c r="X92" s="713"/>
      <c r="Y92" s="52"/>
      <c r="Z92" s="50"/>
      <c r="AA92" s="53"/>
      <c r="AB92" s="53"/>
      <c r="AC92" s="53"/>
      <c r="AD92" s="53"/>
      <c r="AE92" s="53"/>
      <c r="AF92" s="53"/>
      <c r="AG92" s="53"/>
      <c r="AH92" s="53"/>
      <c r="AI92" s="53"/>
      <c r="AJ92" s="51"/>
      <c r="AK92" s="51"/>
      <c r="AL92" s="51"/>
      <c r="AM92" s="50"/>
      <c r="AN92" s="50"/>
      <c r="AO92" s="50"/>
      <c r="AP92" s="50"/>
      <c r="AQ92" s="50"/>
      <c r="AR92" s="50"/>
      <c r="AS92" s="50"/>
      <c r="AT92" s="50"/>
      <c r="AU92" s="50"/>
      <c r="AV92" s="50"/>
      <c r="AW92" s="50"/>
      <c r="AX92" s="50"/>
      <c r="AY92" s="50"/>
      <c r="AZ92" s="50"/>
      <c r="BA92" s="50"/>
      <c r="BB92" s="50"/>
      <c r="BC92" s="50"/>
      <c r="BD92" s="50"/>
      <c r="BE92" s="50"/>
      <c r="BF92" s="50"/>
      <c r="BG92" s="50"/>
      <c r="BH92" s="50"/>
      <c r="BI92" s="50"/>
      <c r="BJ92" s="50"/>
      <c r="BK92" s="50"/>
      <c r="BL92" s="50"/>
      <c r="BM92" s="50"/>
      <c r="BN92" s="50"/>
      <c r="BO92" s="50"/>
      <c r="BP92" s="50"/>
      <c r="BQ92" s="50"/>
      <c r="BR92" s="50"/>
      <c r="BS92" s="50"/>
      <c r="BT92" s="50"/>
      <c r="BU92" s="50"/>
      <c r="BV92" s="50"/>
      <c r="BW92" s="46"/>
      <c r="BX92" s="46"/>
      <c r="BY92" s="46"/>
      <c r="BZ92" s="46"/>
      <c r="CA92" s="46"/>
      <c r="CB92" s="46"/>
      <c r="CC92" s="46"/>
      <c r="CD92" s="46"/>
    </row>
    <row r="93" spans="1:82" s="45" customFormat="1" ht="35.450000000000003" customHeight="1" thickBot="1">
      <c r="A93" s="712"/>
      <c r="B93" s="711"/>
      <c r="C93" s="711"/>
      <c r="D93" s="710" t="s">
        <v>367</v>
      </c>
      <c r="E93" s="708">
        <v>5046188213</v>
      </c>
      <c r="F93" s="710"/>
      <c r="G93" s="710"/>
      <c r="H93" s="708">
        <f>+H92+H91</f>
        <v>5046188213</v>
      </c>
      <c r="I93" s="708">
        <f>+I92+I91</f>
        <v>5046188197</v>
      </c>
      <c r="J93" s="111">
        <v>0</v>
      </c>
      <c r="K93" s="710">
        <v>0</v>
      </c>
      <c r="L93" s="709">
        <v>0</v>
      </c>
      <c r="M93" s="708">
        <f>+M92+M91</f>
        <v>4209803341</v>
      </c>
      <c r="N93" s="707"/>
      <c r="O93" s="707"/>
      <c r="P93" s="707"/>
      <c r="Q93" s="707"/>
      <c r="R93" s="707"/>
      <c r="S93" s="707"/>
      <c r="T93" s="707"/>
      <c r="U93" s="707"/>
      <c r="V93" s="707"/>
      <c r="W93" s="707"/>
      <c r="X93" s="706"/>
      <c r="Y93" s="52"/>
      <c r="Z93" s="50"/>
      <c r="AA93" s="53"/>
      <c r="AB93" s="53"/>
      <c r="AC93" s="53"/>
      <c r="AD93" s="53"/>
      <c r="AE93" s="53"/>
      <c r="AF93" s="53"/>
      <c r="AG93" s="53"/>
      <c r="AH93" s="53"/>
      <c r="AI93" s="53"/>
      <c r="AJ93" s="51"/>
      <c r="AK93" s="51"/>
      <c r="AL93" s="51"/>
      <c r="AM93" s="50"/>
      <c r="AN93" s="50"/>
      <c r="AO93" s="50"/>
      <c r="AP93" s="50"/>
      <c r="AQ93" s="50"/>
      <c r="AR93" s="50"/>
      <c r="AS93" s="50"/>
      <c r="AT93" s="50"/>
      <c r="AU93" s="50"/>
      <c r="AV93" s="50"/>
      <c r="AW93" s="50"/>
      <c r="AX93" s="50"/>
      <c r="AY93" s="50"/>
      <c r="AZ93" s="50"/>
      <c r="BA93" s="50"/>
      <c r="BB93" s="50"/>
      <c r="BC93" s="50"/>
      <c r="BD93" s="50"/>
      <c r="BE93" s="50"/>
      <c r="BF93" s="50"/>
      <c r="BG93" s="50"/>
      <c r="BH93" s="50"/>
      <c r="BI93" s="50"/>
      <c r="BJ93" s="50"/>
      <c r="BK93" s="50"/>
      <c r="BL93" s="50"/>
      <c r="BM93" s="50"/>
      <c r="BN93" s="50"/>
      <c r="BO93" s="50"/>
      <c r="BP93" s="50"/>
      <c r="BQ93" s="50"/>
      <c r="BR93" s="50"/>
      <c r="BS93" s="50"/>
      <c r="BT93" s="50"/>
      <c r="BU93" s="50"/>
      <c r="BV93" s="50"/>
      <c r="BW93" s="46"/>
      <c r="BX93" s="46"/>
      <c r="BY93" s="46"/>
      <c r="BZ93" s="46"/>
      <c r="CA93" s="46"/>
      <c r="CB93" s="46"/>
      <c r="CC93" s="46"/>
      <c r="CD93" s="46"/>
    </row>
    <row r="94" spans="1:82" ht="18" customHeight="1">
      <c r="E94" s="47"/>
      <c r="F94" s="47"/>
      <c r="G94" s="47"/>
      <c r="H94" s="47"/>
      <c r="I94" s="47"/>
      <c r="J94" s="47"/>
      <c r="K94" s="47"/>
      <c r="L94" s="47"/>
      <c r="M94" s="47"/>
      <c r="U94" s="650" t="s">
        <v>135</v>
      </c>
      <c r="V94" s="650"/>
      <c r="W94" s="650"/>
      <c r="X94" s="650"/>
      <c r="Y94" s="48"/>
    </row>
    <row r="95" spans="1:82" ht="18">
      <c r="E95" s="47"/>
      <c r="F95" s="47"/>
      <c r="G95" s="47"/>
      <c r="H95" s="47"/>
      <c r="I95" s="47"/>
      <c r="J95" s="47"/>
      <c r="K95" s="47"/>
      <c r="L95" s="47"/>
      <c r="M95" s="47"/>
      <c r="V95" s="252"/>
      <c r="W95" s="252"/>
      <c r="X95" s="252"/>
    </row>
    <row r="96" spans="1:82" ht="18">
      <c r="E96" s="47"/>
      <c r="F96" s="47"/>
      <c r="G96" s="47"/>
      <c r="H96" s="47"/>
      <c r="I96" s="47"/>
      <c r="J96" s="47"/>
      <c r="K96" s="47"/>
      <c r="L96" s="47"/>
      <c r="M96" s="47"/>
      <c r="V96" s="252"/>
      <c r="W96" s="252"/>
      <c r="X96" s="252"/>
    </row>
    <row r="97" spans="5:24" ht="18">
      <c r="E97" s="47"/>
      <c r="F97" s="47"/>
      <c r="G97" s="47"/>
      <c r="H97" s="47"/>
      <c r="I97" s="47"/>
      <c r="J97" s="47"/>
      <c r="K97" s="47"/>
      <c r="L97" s="47"/>
      <c r="M97" s="47"/>
      <c r="V97" s="252"/>
      <c r="W97" s="252"/>
      <c r="X97" s="252"/>
    </row>
    <row r="98" spans="5:24" ht="18">
      <c r="E98" s="47"/>
      <c r="F98" s="47"/>
      <c r="G98" s="47"/>
      <c r="H98" s="47"/>
      <c r="I98" s="47"/>
      <c r="J98" s="47"/>
      <c r="K98" s="47"/>
      <c r="L98" s="47"/>
      <c r="M98" s="47"/>
      <c r="V98" s="252"/>
      <c r="W98" s="252"/>
      <c r="X98" s="252"/>
    </row>
  </sheetData>
  <mergeCells count="270">
    <mergeCell ref="S5:X5"/>
    <mergeCell ref="Q15:Q18"/>
    <mergeCell ref="A1:D4"/>
    <mergeCell ref="E1:X1"/>
    <mergeCell ref="E2:X2"/>
    <mergeCell ref="E3:F3"/>
    <mergeCell ref="G3:X3"/>
    <mergeCell ref="E4:F4"/>
    <mergeCell ref="G4:X4"/>
    <mergeCell ref="J5:M5"/>
    <mergeCell ref="N5:R5"/>
    <mergeCell ref="A5:A6"/>
    <mergeCell ref="B5:B6"/>
    <mergeCell ref="C5:C6"/>
    <mergeCell ref="D5:D6"/>
    <mergeCell ref="E5:E6"/>
    <mergeCell ref="F5:I5"/>
    <mergeCell ref="V11:V14"/>
    <mergeCell ref="W11:W14"/>
    <mergeCell ref="X11:X14"/>
    <mergeCell ref="A7:A26"/>
    <mergeCell ref="B7:B26"/>
    <mergeCell ref="C7:C10"/>
    <mergeCell ref="N7:N10"/>
    <mergeCell ref="O7:O10"/>
    <mergeCell ref="P7:P10"/>
    <mergeCell ref="Q7:Q10"/>
    <mergeCell ref="R7:R10"/>
    <mergeCell ref="S7:S10"/>
    <mergeCell ref="T7:T10"/>
    <mergeCell ref="U7:U10"/>
    <mergeCell ref="V7:V10"/>
    <mergeCell ref="W7:W10"/>
    <mergeCell ref="X7:X10"/>
    <mergeCell ref="C11:C14"/>
    <mergeCell ref="N11:N14"/>
    <mergeCell ref="O11:O14"/>
    <mergeCell ref="P11:P14"/>
    <mergeCell ref="Q11:Q14"/>
    <mergeCell ref="R11:R14"/>
    <mergeCell ref="S11:S14"/>
    <mergeCell ref="T11:T14"/>
    <mergeCell ref="U11:U14"/>
    <mergeCell ref="X15:X18"/>
    <mergeCell ref="C19:C22"/>
    <mergeCell ref="N19:N22"/>
    <mergeCell ref="O19:O22"/>
    <mergeCell ref="P19:P22"/>
    <mergeCell ref="Q19:Q22"/>
    <mergeCell ref="C15:C18"/>
    <mergeCell ref="N15:N18"/>
    <mergeCell ref="O15:O18"/>
    <mergeCell ref="P15:P18"/>
    <mergeCell ref="R15:R18"/>
    <mergeCell ref="S15:S18"/>
    <mergeCell ref="T15:T18"/>
    <mergeCell ref="U15:U18"/>
    <mergeCell ref="V15:V18"/>
    <mergeCell ref="W15:W18"/>
    <mergeCell ref="R19:R22"/>
    <mergeCell ref="S19:S22"/>
    <mergeCell ref="T19:T22"/>
    <mergeCell ref="U19:U22"/>
    <mergeCell ref="V19:V22"/>
    <mergeCell ref="W19:W22"/>
    <mergeCell ref="X23:X26"/>
    <mergeCell ref="A27:A30"/>
    <mergeCell ref="B27:B30"/>
    <mergeCell ref="C27:C30"/>
    <mergeCell ref="X19:X22"/>
    <mergeCell ref="C23:C26"/>
    <mergeCell ref="N23:N26"/>
    <mergeCell ref="O23:O26"/>
    <mergeCell ref="P23:P26"/>
    <mergeCell ref="Q23:Q26"/>
    <mergeCell ref="C31:C34"/>
    <mergeCell ref="N31:N34"/>
    <mergeCell ref="O31:O34"/>
    <mergeCell ref="P31:P34"/>
    <mergeCell ref="V23:V26"/>
    <mergeCell ref="W23:W26"/>
    <mergeCell ref="R23:R26"/>
    <mergeCell ref="S23:S26"/>
    <mergeCell ref="T23:T26"/>
    <mergeCell ref="U23:U26"/>
    <mergeCell ref="Q31:Q34"/>
    <mergeCell ref="R31:R34"/>
    <mergeCell ref="S31:S34"/>
    <mergeCell ref="T31:T34"/>
    <mergeCell ref="U31:U34"/>
    <mergeCell ref="V31:V34"/>
    <mergeCell ref="W31:W34"/>
    <mergeCell ref="X31:X34"/>
    <mergeCell ref="C35:C38"/>
    <mergeCell ref="N35:N38"/>
    <mergeCell ref="O35:O38"/>
    <mergeCell ref="P35:P38"/>
    <mergeCell ref="Q35:Q38"/>
    <mergeCell ref="R35:R38"/>
    <mergeCell ref="S35:S38"/>
    <mergeCell ref="T35:T38"/>
    <mergeCell ref="U35:U38"/>
    <mergeCell ref="V35:V38"/>
    <mergeCell ref="W35:W38"/>
    <mergeCell ref="X35:X38"/>
    <mergeCell ref="X47:X50"/>
    <mergeCell ref="A39:A42"/>
    <mergeCell ref="B39:B42"/>
    <mergeCell ref="C39:C42"/>
    <mergeCell ref="A31:A38"/>
    <mergeCell ref="B31:B38"/>
    <mergeCell ref="A43:A50"/>
    <mergeCell ref="R51:R54"/>
    <mergeCell ref="B43:B50"/>
    <mergeCell ref="C43:C46"/>
    <mergeCell ref="N43:N46"/>
    <mergeCell ref="O43:O46"/>
    <mergeCell ref="P43:P46"/>
    <mergeCell ref="Q43:Q46"/>
    <mergeCell ref="R43:R46"/>
    <mergeCell ref="S43:S46"/>
    <mergeCell ref="T43:T46"/>
    <mergeCell ref="U43:U46"/>
    <mergeCell ref="V43:V46"/>
    <mergeCell ref="W43:W46"/>
    <mergeCell ref="X43:X46"/>
    <mergeCell ref="C47:C50"/>
    <mergeCell ref="N47:N50"/>
    <mergeCell ref="O47:O50"/>
    <mergeCell ref="P47:P50"/>
    <mergeCell ref="Q47:Q50"/>
    <mergeCell ref="R47:R50"/>
    <mergeCell ref="S47:S50"/>
    <mergeCell ref="T47:T50"/>
    <mergeCell ref="A51:A54"/>
    <mergeCell ref="B51:B54"/>
    <mergeCell ref="C51:C54"/>
    <mergeCell ref="N51:N54"/>
    <mergeCell ref="O51:O54"/>
    <mergeCell ref="Q51:Q54"/>
    <mergeCell ref="W55:W58"/>
    <mergeCell ref="S63:S66"/>
    <mergeCell ref="T63:T66"/>
    <mergeCell ref="U63:U66"/>
    <mergeCell ref="V63:V66"/>
    <mergeCell ref="W63:W66"/>
    <mergeCell ref="W51:W54"/>
    <mergeCell ref="U47:U50"/>
    <mergeCell ref="V47:V50"/>
    <mergeCell ref="W47:W50"/>
    <mergeCell ref="C63:C66"/>
    <mergeCell ref="N63:N66"/>
    <mergeCell ref="O63:O66"/>
    <mergeCell ref="P63:P66"/>
    <mergeCell ref="Q63:Q66"/>
    <mergeCell ref="R63:R66"/>
    <mergeCell ref="U55:U58"/>
    <mergeCell ref="V55:V58"/>
    <mergeCell ref="C55:C58"/>
    <mergeCell ref="N55:N58"/>
    <mergeCell ref="S51:S54"/>
    <mergeCell ref="T51:T54"/>
    <mergeCell ref="U51:U54"/>
    <mergeCell ref="V51:V54"/>
    <mergeCell ref="S59:S62"/>
    <mergeCell ref="T59:T62"/>
    <mergeCell ref="Q55:Q58"/>
    <mergeCell ref="R55:R58"/>
    <mergeCell ref="S55:S58"/>
    <mergeCell ref="T55:T58"/>
    <mergeCell ref="N67:N70"/>
    <mergeCell ref="O67:O70"/>
    <mergeCell ref="P67:P70"/>
    <mergeCell ref="X55:X58"/>
    <mergeCell ref="C59:C62"/>
    <mergeCell ref="N59:N62"/>
    <mergeCell ref="O59:O62"/>
    <mergeCell ref="P59:P62"/>
    <mergeCell ref="Q59:Q62"/>
    <mergeCell ref="R59:R62"/>
    <mergeCell ref="P71:P74"/>
    <mergeCell ref="Q71:Q74"/>
    <mergeCell ref="R71:R74"/>
    <mergeCell ref="Q67:Q70"/>
    <mergeCell ref="R67:R70"/>
    <mergeCell ref="A55:A70"/>
    <mergeCell ref="B55:B70"/>
    <mergeCell ref="O55:O58"/>
    <mergeCell ref="P55:P58"/>
    <mergeCell ref="C67:C70"/>
    <mergeCell ref="X63:X66"/>
    <mergeCell ref="U59:U62"/>
    <mergeCell ref="V59:V62"/>
    <mergeCell ref="W59:W62"/>
    <mergeCell ref="X59:X62"/>
    <mergeCell ref="A71:A74"/>
    <mergeCell ref="B71:B74"/>
    <mergeCell ref="C71:C74"/>
    <mergeCell ref="N71:N74"/>
    <mergeCell ref="O71:O74"/>
    <mergeCell ref="W67:W70"/>
    <mergeCell ref="X67:X70"/>
    <mergeCell ref="S67:S70"/>
    <mergeCell ref="T67:T70"/>
    <mergeCell ref="U67:U70"/>
    <mergeCell ref="V67:V70"/>
    <mergeCell ref="S71:S74"/>
    <mergeCell ref="T71:T74"/>
    <mergeCell ref="U71:U74"/>
    <mergeCell ref="V71:V74"/>
    <mergeCell ref="W71:W74"/>
    <mergeCell ref="X71:X74"/>
    <mergeCell ref="A75:A78"/>
    <mergeCell ref="B75:B78"/>
    <mergeCell ref="C75:C78"/>
    <mergeCell ref="N75:N78"/>
    <mergeCell ref="O75:O78"/>
    <mergeCell ref="P75:P78"/>
    <mergeCell ref="Q75:Q78"/>
    <mergeCell ref="R75:R78"/>
    <mergeCell ref="S75:S78"/>
    <mergeCell ref="T75:T78"/>
    <mergeCell ref="U75:U78"/>
    <mergeCell ref="V75:V78"/>
    <mergeCell ref="W75:W78"/>
    <mergeCell ref="X75:X78"/>
    <mergeCell ref="A79:A82"/>
    <mergeCell ref="B79:B82"/>
    <mergeCell ref="C79:C82"/>
    <mergeCell ref="N79:N82"/>
    <mergeCell ref="O79:O82"/>
    <mergeCell ref="P79:P82"/>
    <mergeCell ref="Q79:Q82"/>
    <mergeCell ref="R79:R82"/>
    <mergeCell ref="S79:S82"/>
    <mergeCell ref="T79:T82"/>
    <mergeCell ref="U79:U82"/>
    <mergeCell ref="V79:V82"/>
    <mergeCell ref="W79:W82"/>
    <mergeCell ref="X79:X82"/>
    <mergeCell ref="A83:A86"/>
    <mergeCell ref="B83:B86"/>
    <mergeCell ref="C83:C86"/>
    <mergeCell ref="N83:N86"/>
    <mergeCell ref="O83:O86"/>
    <mergeCell ref="P83:P86"/>
    <mergeCell ref="Q83:Q86"/>
    <mergeCell ref="R83:R86"/>
    <mergeCell ref="S83:S86"/>
    <mergeCell ref="T83:T86"/>
    <mergeCell ref="U83:U86"/>
    <mergeCell ref="V83:V86"/>
    <mergeCell ref="W83:W86"/>
    <mergeCell ref="X83:X86"/>
    <mergeCell ref="A87:A90"/>
    <mergeCell ref="B87:B90"/>
    <mergeCell ref="C87:C90"/>
    <mergeCell ref="N87:N90"/>
    <mergeCell ref="O87:O90"/>
    <mergeCell ref="P87:P90"/>
    <mergeCell ref="Q87:Q90"/>
    <mergeCell ref="R87:R90"/>
    <mergeCell ref="A91:C93"/>
    <mergeCell ref="U94:X94"/>
    <mergeCell ref="S87:S90"/>
    <mergeCell ref="T87:T90"/>
    <mergeCell ref="U87:U90"/>
    <mergeCell ref="V87:V90"/>
    <mergeCell ref="W87:W90"/>
    <mergeCell ref="X87:X90"/>
  </mergeCells>
  <dataValidations count="2">
    <dataValidation type="list" allowBlank="1" showInputMessage="1" showErrorMessage="1" sqref="N23 N35 N47 N83 N87 N75 N79">
      <formula1>#REF!</formula1>
    </dataValidation>
    <dataValidation type="list" allowBlank="1" showInputMessage="1" showErrorMessage="1" sqref="N71">
      <formula1>#REF!</formula1>
    </dataValidation>
  </dataValidations>
  <pageMargins left="0.19685039370078741" right="0.70866141732283472" top="0.27559055118110237" bottom="0.74803149606299213" header="0.31496062992125984" footer="0.31496062992125984"/>
  <pageSetup scale="80" fitToHeight="0" orientation="landscape" r:id="rId1"/>
  <headerFooter>
    <oddFooter>&amp;C&amp;G</oddFooter>
  </headerFooter>
  <drawing r:id="rId2"/>
  <legacyDrawing r:id="rId3"/>
  <legacyDrawingHF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workbookViewId="0">
      <selection activeCell="D20" sqref="D20"/>
    </sheetView>
  </sheetViews>
  <sheetFormatPr baseColWidth="10" defaultRowHeight="15"/>
  <cols>
    <col min="1" max="1" width="17.140625" customWidth="1"/>
    <col min="2" max="2" width="17.7109375" bestFit="1" customWidth="1"/>
    <col min="3" max="3" width="17.85546875" customWidth="1"/>
    <col min="4" max="4" width="26" customWidth="1"/>
    <col min="5" max="5" width="16.7109375" style="97" bestFit="1" customWidth="1"/>
  </cols>
  <sheetData>
    <row r="1" spans="1:5">
      <c r="A1" s="103" t="s">
        <v>161</v>
      </c>
      <c r="B1" s="103" t="s">
        <v>162</v>
      </c>
      <c r="C1" s="103" t="s">
        <v>163</v>
      </c>
      <c r="D1" s="103" t="s">
        <v>164</v>
      </c>
      <c r="E1" s="104"/>
    </row>
    <row r="2" spans="1:5">
      <c r="A2" t="s">
        <v>165</v>
      </c>
      <c r="B2" s="4" t="s">
        <v>166</v>
      </c>
      <c r="C2" t="s">
        <v>167</v>
      </c>
      <c r="D2" t="s">
        <v>168</v>
      </c>
    </row>
    <row r="3" spans="1:5">
      <c r="A3" t="s">
        <v>169</v>
      </c>
      <c r="B3" s="4" t="s">
        <v>170</v>
      </c>
      <c r="C3" t="s">
        <v>171</v>
      </c>
      <c r="D3" t="s">
        <v>172</v>
      </c>
    </row>
    <row r="4" spans="1:5">
      <c r="A4" t="s">
        <v>166</v>
      </c>
      <c r="B4" s="4" t="s">
        <v>166</v>
      </c>
      <c r="C4" t="s">
        <v>173</v>
      </c>
      <c r="D4" t="s">
        <v>174</v>
      </c>
    </row>
    <row r="5" spans="1:5" ht="30">
      <c r="A5" t="s">
        <v>175</v>
      </c>
      <c r="B5" s="113" t="s">
        <v>176</v>
      </c>
      <c r="C5" t="s">
        <v>177</v>
      </c>
      <c r="D5" t="s">
        <v>178</v>
      </c>
    </row>
    <row r="6" spans="1:5" ht="30">
      <c r="A6" t="s">
        <v>53</v>
      </c>
      <c r="B6" s="113" t="s">
        <v>179</v>
      </c>
      <c r="C6" t="s">
        <v>180</v>
      </c>
      <c r="D6" t="s">
        <v>181</v>
      </c>
    </row>
    <row r="7" spans="1:5">
      <c r="A7" t="s">
        <v>182</v>
      </c>
      <c r="B7" s="4" t="s">
        <v>183</v>
      </c>
      <c r="C7" t="s">
        <v>184</v>
      </c>
      <c r="D7" t="s">
        <v>185</v>
      </c>
      <c r="E7" s="97">
        <v>140000000</v>
      </c>
    </row>
    <row r="8" spans="1:5">
      <c r="A8" s="101" t="s">
        <v>186</v>
      </c>
      <c r="B8" s="4" t="s">
        <v>186</v>
      </c>
      <c r="C8" t="s">
        <v>187</v>
      </c>
      <c r="D8" t="s">
        <v>188</v>
      </c>
      <c r="E8" s="97">
        <v>140000000</v>
      </c>
    </row>
    <row r="9" spans="1:5" ht="30">
      <c r="A9" s="101" t="s">
        <v>189</v>
      </c>
      <c r="B9" s="113" t="s">
        <v>190</v>
      </c>
      <c r="C9" t="s">
        <v>191</v>
      </c>
      <c r="D9" t="s">
        <v>192</v>
      </c>
    </row>
    <row r="10" spans="1:5">
      <c r="A10" t="s">
        <v>193</v>
      </c>
      <c r="B10" s="4" t="s">
        <v>194</v>
      </c>
      <c r="C10" t="s">
        <v>195</v>
      </c>
      <c r="D10" t="s">
        <v>196</v>
      </c>
    </row>
    <row r="11" spans="1:5">
      <c r="A11" t="s">
        <v>197</v>
      </c>
      <c r="B11" s="4" t="s">
        <v>197</v>
      </c>
      <c r="C11" t="s">
        <v>198</v>
      </c>
      <c r="D11" t="s">
        <v>199</v>
      </c>
    </row>
    <row r="12" spans="1:5">
      <c r="A12" s="101" t="s">
        <v>200</v>
      </c>
      <c r="B12" s="4" t="s">
        <v>201</v>
      </c>
      <c r="C12" t="s">
        <v>202</v>
      </c>
      <c r="D12" t="s">
        <v>203</v>
      </c>
      <c r="E12" s="102">
        <v>100000000</v>
      </c>
    </row>
    <row r="13" spans="1:5">
      <c r="A13" t="s">
        <v>204</v>
      </c>
      <c r="B13" t="s">
        <v>183</v>
      </c>
      <c r="C13" t="s">
        <v>205</v>
      </c>
      <c r="D13" t="s">
        <v>206</v>
      </c>
    </row>
    <row r="14" spans="1:5">
      <c r="A14" s="101" t="s">
        <v>207</v>
      </c>
      <c r="B14" t="s">
        <v>208</v>
      </c>
      <c r="C14" t="s">
        <v>209</v>
      </c>
      <c r="D14" t="s">
        <v>210</v>
      </c>
      <c r="E14" s="97">
        <v>140000000</v>
      </c>
    </row>
    <row r="15" spans="1:5">
      <c r="E15" s="97">
        <f>E7+E8+E12+E14</f>
        <v>520000000</v>
      </c>
    </row>
    <row r="16" spans="1:5">
      <c r="A16" t="s">
        <v>217</v>
      </c>
      <c r="B16" s="131">
        <v>677000000</v>
      </c>
      <c r="C16" s="101">
        <v>2016</v>
      </c>
      <c r="E16" s="97">
        <f>B16-E15</f>
        <v>157000000</v>
      </c>
    </row>
    <row r="18" spans="2:4">
      <c r="B18" s="97">
        <f>B16/13</f>
        <v>52076923.07692308</v>
      </c>
    </row>
    <row r="20" spans="2:4">
      <c r="B20" s="98">
        <f>13/6</f>
        <v>2.1666666666666665</v>
      </c>
      <c r="D20">
        <f>4/13</f>
        <v>0.30769230769230771</v>
      </c>
    </row>
    <row r="21" spans="2:4">
      <c r="B21" s="100">
        <f>B16-E12</f>
        <v>577000000</v>
      </c>
      <c r="D21">
        <f t="shared" ref="D21:D23" si="0">4/13</f>
        <v>0.30769230769230771</v>
      </c>
    </row>
    <row r="22" spans="2:4">
      <c r="B22" s="100">
        <f>B21/4</f>
        <v>144250000</v>
      </c>
      <c r="D22">
        <f t="shared" si="0"/>
        <v>0.30769230769230771</v>
      </c>
    </row>
    <row r="23" spans="2:4">
      <c r="D23">
        <f t="shared" si="0"/>
        <v>0.30769230769230771</v>
      </c>
    </row>
    <row r="24" spans="2:4">
      <c r="D24">
        <f>SUM(D20:D23)</f>
        <v>1.2307692307692308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25"/>
  <sheetViews>
    <sheetView topLeftCell="A9" workbookViewId="0">
      <selection activeCell="C24" sqref="C24"/>
    </sheetView>
  </sheetViews>
  <sheetFormatPr baseColWidth="10" defaultRowHeight="15"/>
  <sheetData>
    <row r="2" spans="1:3">
      <c r="A2" s="114"/>
      <c r="B2" s="114"/>
      <c r="C2" s="114"/>
    </row>
    <row r="3" spans="1:3">
      <c r="A3" s="115" t="s">
        <v>229</v>
      </c>
      <c r="B3" s="115" t="s">
        <v>230</v>
      </c>
      <c r="C3" s="115" t="s">
        <v>231</v>
      </c>
    </row>
    <row r="4" spans="1:3">
      <c r="A4" s="116">
        <v>1</v>
      </c>
      <c r="B4" s="117" t="s">
        <v>232</v>
      </c>
      <c r="C4" s="118">
        <v>6531.6</v>
      </c>
    </row>
    <row r="5" spans="1:3">
      <c r="A5" s="116">
        <v>2</v>
      </c>
      <c r="B5" s="117" t="s">
        <v>233</v>
      </c>
      <c r="C5" s="118">
        <v>3815.6</v>
      </c>
    </row>
    <row r="6" spans="1:3">
      <c r="A6" s="116">
        <v>3</v>
      </c>
      <c r="B6" s="119" t="s">
        <v>208</v>
      </c>
      <c r="C6" s="120">
        <v>4517.1000000000004</v>
      </c>
    </row>
    <row r="7" spans="1:3" ht="24">
      <c r="A7" s="116">
        <v>4</v>
      </c>
      <c r="B7" s="119" t="s">
        <v>189</v>
      </c>
      <c r="C7" s="120">
        <v>4909.8999999999996</v>
      </c>
    </row>
    <row r="8" spans="1:3">
      <c r="A8" s="116">
        <v>5</v>
      </c>
      <c r="B8" s="117" t="s">
        <v>234</v>
      </c>
      <c r="C8" s="118">
        <v>21506.7</v>
      </c>
    </row>
    <row r="9" spans="1:3">
      <c r="A9" s="116">
        <v>6</v>
      </c>
      <c r="B9" s="117" t="s">
        <v>194</v>
      </c>
      <c r="C9" s="116">
        <v>991.1</v>
      </c>
    </row>
    <row r="10" spans="1:3">
      <c r="A10" s="116">
        <v>7</v>
      </c>
      <c r="B10" s="117" t="s">
        <v>235</v>
      </c>
      <c r="C10" s="118">
        <v>2393.3000000000002</v>
      </c>
    </row>
    <row r="11" spans="1:3">
      <c r="A11" s="116">
        <v>8</v>
      </c>
      <c r="B11" s="117" t="s">
        <v>166</v>
      </c>
      <c r="C11" s="118">
        <v>3859</v>
      </c>
    </row>
    <row r="12" spans="1:3">
      <c r="A12" s="116">
        <v>9</v>
      </c>
      <c r="B12" s="119" t="s">
        <v>201</v>
      </c>
      <c r="C12" s="120">
        <v>3328.1</v>
      </c>
    </row>
    <row r="13" spans="1:3">
      <c r="A13" s="116">
        <v>10</v>
      </c>
      <c r="B13" s="117" t="s">
        <v>236</v>
      </c>
      <c r="C13" s="118">
        <v>3588.1</v>
      </c>
    </row>
    <row r="14" spans="1:3">
      <c r="A14" s="116">
        <v>11</v>
      </c>
      <c r="B14" s="119" t="s">
        <v>170</v>
      </c>
      <c r="C14" s="120">
        <v>10056</v>
      </c>
    </row>
    <row r="15" spans="1:3" ht="24">
      <c r="A15" s="116">
        <v>12</v>
      </c>
      <c r="B15" s="117" t="s">
        <v>44</v>
      </c>
      <c r="C15" s="118">
        <v>1190.3</v>
      </c>
    </row>
    <row r="16" spans="1:3">
      <c r="A16" s="116">
        <v>13</v>
      </c>
      <c r="B16" s="117" t="s">
        <v>46</v>
      </c>
      <c r="C16" s="118">
        <v>1419.3</v>
      </c>
    </row>
    <row r="17" spans="1:3">
      <c r="A17" s="116">
        <v>14</v>
      </c>
      <c r="B17" s="117" t="s">
        <v>237</v>
      </c>
      <c r="C17" s="116">
        <v>651.4</v>
      </c>
    </row>
    <row r="18" spans="1:3" ht="24">
      <c r="A18" s="116">
        <v>15</v>
      </c>
      <c r="B18" s="117" t="s">
        <v>52</v>
      </c>
      <c r="C18" s="116">
        <v>488</v>
      </c>
    </row>
    <row r="19" spans="1:3" ht="24">
      <c r="A19" s="116">
        <v>16</v>
      </c>
      <c r="B19" s="117" t="s">
        <v>53</v>
      </c>
      <c r="C19" s="118">
        <v>1731.1</v>
      </c>
    </row>
    <row r="20" spans="1:3" ht="24">
      <c r="A20" s="116">
        <v>17</v>
      </c>
      <c r="B20" s="117" t="s">
        <v>238</v>
      </c>
      <c r="C20" s="116">
        <v>206</v>
      </c>
    </row>
    <row r="21" spans="1:3" ht="24">
      <c r="A21" s="116">
        <v>18</v>
      </c>
      <c r="B21" s="117" t="s">
        <v>239</v>
      </c>
      <c r="C21" s="118">
        <v>1383.4</v>
      </c>
    </row>
    <row r="22" spans="1:3" ht="24">
      <c r="A22" s="116">
        <v>19</v>
      </c>
      <c r="B22" s="117" t="s">
        <v>240</v>
      </c>
      <c r="C22" s="118">
        <v>13000.2</v>
      </c>
    </row>
    <row r="23" spans="1:3">
      <c r="A23" s="116">
        <v>20</v>
      </c>
      <c r="B23" s="117" t="s">
        <v>241</v>
      </c>
      <c r="C23" s="118">
        <v>78096.899999999994</v>
      </c>
    </row>
    <row r="24" spans="1:3" ht="18" customHeight="1">
      <c r="A24" s="705" t="s">
        <v>242</v>
      </c>
      <c r="B24" s="705"/>
      <c r="C24" s="118">
        <v>163663</v>
      </c>
    </row>
    <row r="25" spans="1:3">
      <c r="C25" s="121">
        <f>+C4+C5+C8+C9+C10+C11+C13+C15+C16+C17+C18+C19+C20+C21+C22+C23</f>
        <v>140852</v>
      </c>
    </row>
  </sheetData>
  <mergeCells count="1">
    <mergeCell ref="A24:B24"/>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4"/>
  <sheetViews>
    <sheetView workbookViewId="0">
      <selection activeCell="B21" sqref="B21"/>
    </sheetView>
  </sheetViews>
  <sheetFormatPr baseColWidth="10" defaultRowHeight="15"/>
  <sheetData>
    <row r="1" spans="1:7">
      <c r="A1" s="122" t="s">
        <v>215</v>
      </c>
      <c r="B1" s="123">
        <v>219459</v>
      </c>
      <c r="C1" s="123">
        <v>253449</v>
      </c>
      <c r="D1" s="123">
        <v>472908</v>
      </c>
      <c r="E1" s="123">
        <v>220260</v>
      </c>
      <c r="F1" s="123">
        <v>253926</v>
      </c>
      <c r="G1" s="123">
        <v>474186</v>
      </c>
    </row>
    <row r="2" spans="1:7">
      <c r="A2" s="122" t="s">
        <v>244</v>
      </c>
      <c r="B2" s="123">
        <v>60502</v>
      </c>
      <c r="C2" s="123">
        <v>66449</v>
      </c>
      <c r="D2" s="123">
        <v>126951</v>
      </c>
      <c r="E2" s="123">
        <v>60558</v>
      </c>
      <c r="F2" s="123">
        <v>66033</v>
      </c>
      <c r="G2" s="123">
        <v>126591</v>
      </c>
    </row>
    <row r="3" spans="1:7">
      <c r="A3" s="129" t="s">
        <v>225</v>
      </c>
      <c r="B3" s="130">
        <v>48702</v>
      </c>
      <c r="C3" s="130">
        <v>47832</v>
      </c>
      <c r="D3" s="130">
        <v>96534</v>
      </c>
      <c r="E3" s="123">
        <v>48066</v>
      </c>
      <c r="F3" s="123">
        <v>47135</v>
      </c>
      <c r="G3" s="123">
        <v>95201</v>
      </c>
    </row>
    <row r="4" spans="1:7">
      <c r="A4" s="129" t="s">
        <v>245</v>
      </c>
      <c r="B4" s="130">
        <v>192514</v>
      </c>
      <c r="C4" s="130">
        <v>203869</v>
      </c>
      <c r="D4" s="130">
        <v>396383</v>
      </c>
      <c r="E4" s="123">
        <v>191535</v>
      </c>
      <c r="F4" s="123">
        <v>202823</v>
      </c>
      <c r="G4" s="123">
        <v>394358</v>
      </c>
    </row>
    <row r="5" spans="1:7">
      <c r="A5" s="122" t="s">
        <v>246</v>
      </c>
      <c r="B5" s="123">
        <v>164937</v>
      </c>
      <c r="C5" s="123">
        <v>172215</v>
      </c>
      <c r="D5" s="123">
        <v>337152</v>
      </c>
      <c r="E5" s="123">
        <v>166347</v>
      </c>
      <c r="F5" s="123">
        <v>173754</v>
      </c>
      <c r="G5" s="123">
        <v>340101</v>
      </c>
    </row>
    <row r="6" spans="1:7">
      <c r="A6" s="122" t="s">
        <v>247</v>
      </c>
      <c r="B6" s="123">
        <v>93839</v>
      </c>
      <c r="C6" s="123">
        <v>95683</v>
      </c>
      <c r="D6" s="123">
        <v>189522</v>
      </c>
      <c r="E6" s="123">
        <v>93152</v>
      </c>
      <c r="F6" s="123">
        <v>94819</v>
      </c>
      <c r="G6" s="123">
        <v>187971</v>
      </c>
    </row>
    <row r="7" spans="1:7">
      <c r="A7" s="122" t="s">
        <v>248</v>
      </c>
      <c r="B7" s="123">
        <v>345676</v>
      </c>
      <c r="C7" s="123">
        <v>363363</v>
      </c>
      <c r="D7" s="123">
        <v>709039</v>
      </c>
      <c r="E7" s="123">
        <v>356324</v>
      </c>
      <c r="F7" s="123">
        <v>374723</v>
      </c>
      <c r="G7" s="123">
        <v>731047</v>
      </c>
    </row>
    <row r="8" spans="1:7">
      <c r="A8" s="122" t="s">
        <v>211</v>
      </c>
      <c r="B8" s="123">
        <v>578977</v>
      </c>
      <c r="C8" s="123">
        <v>608338</v>
      </c>
      <c r="D8" s="123">
        <v>1187315</v>
      </c>
      <c r="E8" s="123">
        <v>589932</v>
      </c>
      <c r="F8" s="123">
        <v>619048</v>
      </c>
      <c r="G8" s="123">
        <v>1208980</v>
      </c>
    </row>
    <row r="9" spans="1:7">
      <c r="A9" s="129" t="s">
        <v>216</v>
      </c>
      <c r="B9" s="130">
        <v>190484</v>
      </c>
      <c r="C9" s="130">
        <v>213035</v>
      </c>
      <c r="D9" s="130">
        <v>403519</v>
      </c>
      <c r="E9" s="123">
        <v>195255</v>
      </c>
      <c r="F9" s="123">
        <v>218479</v>
      </c>
      <c r="G9" s="123">
        <v>413734</v>
      </c>
    </row>
    <row r="10" spans="1:7">
      <c r="A10" s="122" t="s">
        <v>249</v>
      </c>
      <c r="B10" s="123">
        <v>419262</v>
      </c>
      <c r="C10" s="123">
        <v>453981</v>
      </c>
      <c r="D10" s="123">
        <v>873243</v>
      </c>
      <c r="E10" s="123">
        <v>422164</v>
      </c>
      <c r="F10" s="123">
        <v>456270</v>
      </c>
      <c r="G10" s="123">
        <v>878434</v>
      </c>
    </row>
    <row r="11" spans="1:7">
      <c r="A11" s="129" t="s">
        <v>213</v>
      </c>
      <c r="B11" s="130">
        <v>595155</v>
      </c>
      <c r="C11" s="130">
        <v>655579</v>
      </c>
      <c r="D11" s="130">
        <v>1250734</v>
      </c>
      <c r="E11" s="123">
        <v>610980</v>
      </c>
      <c r="F11" s="123">
        <v>671998</v>
      </c>
      <c r="G11" s="123">
        <v>1282978</v>
      </c>
    </row>
    <row r="12" spans="1:7">
      <c r="A12" s="122" t="s">
        <v>250</v>
      </c>
      <c r="B12" s="123">
        <v>132267</v>
      </c>
      <c r="C12" s="123">
        <v>131616</v>
      </c>
      <c r="D12" s="123">
        <v>263883</v>
      </c>
      <c r="E12" s="123">
        <v>134370</v>
      </c>
      <c r="F12" s="123">
        <v>132736</v>
      </c>
      <c r="G12" s="123">
        <v>267106</v>
      </c>
    </row>
    <row r="13" spans="1:7">
      <c r="A13" s="122" t="s">
        <v>251</v>
      </c>
      <c r="B13" s="123">
        <v>66622</v>
      </c>
      <c r="C13" s="123">
        <v>74145</v>
      </c>
      <c r="D13" s="123">
        <v>140767</v>
      </c>
      <c r="E13" s="123">
        <v>66663</v>
      </c>
      <c r="F13" s="123">
        <v>73810</v>
      </c>
      <c r="G13" s="123">
        <v>140473</v>
      </c>
    </row>
    <row r="14" spans="1:7">
      <c r="A14" s="122" t="s">
        <v>252</v>
      </c>
      <c r="B14" s="123">
        <v>47587</v>
      </c>
      <c r="C14" s="123">
        <v>46543</v>
      </c>
      <c r="D14" s="123">
        <v>94130</v>
      </c>
      <c r="E14" s="123">
        <v>47476</v>
      </c>
      <c r="F14" s="123">
        <v>46240</v>
      </c>
      <c r="G14" s="123">
        <v>93716</v>
      </c>
    </row>
    <row r="15" spans="1:7">
      <c r="A15" s="122" t="s">
        <v>253</v>
      </c>
      <c r="B15" s="123">
        <v>53613</v>
      </c>
      <c r="C15" s="123">
        <v>55664</v>
      </c>
      <c r="D15" s="123">
        <v>109277</v>
      </c>
      <c r="E15" s="123">
        <v>53702</v>
      </c>
      <c r="F15" s="123">
        <v>55552</v>
      </c>
      <c r="G15" s="123">
        <v>109254</v>
      </c>
    </row>
    <row r="16" spans="1:7">
      <c r="A16" s="122" t="s">
        <v>212</v>
      </c>
      <c r="B16" s="123">
        <v>111898</v>
      </c>
      <c r="C16" s="123">
        <v>113322</v>
      </c>
      <c r="D16" s="123">
        <v>225220</v>
      </c>
      <c r="E16" s="123">
        <v>110484</v>
      </c>
      <c r="F16" s="123">
        <v>111422</v>
      </c>
      <c r="G16" s="123">
        <v>221906</v>
      </c>
    </row>
    <row r="17" spans="1:7">
      <c r="A17" s="122" t="s">
        <v>254</v>
      </c>
      <c r="B17" s="123">
        <v>12117</v>
      </c>
      <c r="C17" s="123">
        <v>10516</v>
      </c>
      <c r="D17" s="123">
        <v>22633</v>
      </c>
      <c r="E17" s="123">
        <v>12045</v>
      </c>
      <c r="F17" s="123">
        <v>10393</v>
      </c>
      <c r="G17" s="123">
        <v>22438</v>
      </c>
    </row>
    <row r="18" spans="1:7">
      <c r="A18" s="122" t="s">
        <v>255</v>
      </c>
      <c r="B18" s="123">
        <v>172915</v>
      </c>
      <c r="C18" s="123">
        <v>180846</v>
      </c>
      <c r="D18" s="123">
        <v>353761</v>
      </c>
      <c r="E18" s="123">
        <v>171622</v>
      </c>
      <c r="F18" s="123">
        <v>179322</v>
      </c>
      <c r="G18" s="123">
        <v>350944</v>
      </c>
    </row>
    <row r="19" spans="1:7">
      <c r="A19" s="122" t="s">
        <v>256</v>
      </c>
      <c r="B19" s="123">
        <v>351333</v>
      </c>
      <c r="C19" s="123">
        <v>368367</v>
      </c>
      <c r="D19" s="123">
        <v>719700</v>
      </c>
      <c r="E19" s="123">
        <v>358148</v>
      </c>
      <c r="F19" s="123">
        <v>375711</v>
      </c>
      <c r="G19" s="123">
        <v>733859</v>
      </c>
    </row>
    <row r="20" spans="1:7">
      <c r="A20" s="122" t="s">
        <v>257</v>
      </c>
      <c r="B20" s="123">
        <v>3765</v>
      </c>
      <c r="C20" s="123">
        <v>3565</v>
      </c>
      <c r="D20" s="123">
        <v>7330</v>
      </c>
      <c r="E20" s="123">
        <v>3827</v>
      </c>
      <c r="F20" s="123">
        <v>3630</v>
      </c>
      <c r="G20" s="123">
        <v>7457</v>
      </c>
    </row>
    <row r="21" spans="1:7">
      <c r="A21" s="124" t="s">
        <v>242</v>
      </c>
      <c r="B21" s="125">
        <v>3861624</v>
      </c>
      <c r="C21" s="125">
        <v>4118377</v>
      </c>
      <c r="D21" s="126">
        <v>7980001</v>
      </c>
      <c r="E21" s="125">
        <v>3912910</v>
      </c>
      <c r="F21" s="125">
        <v>4167824</v>
      </c>
      <c r="G21" s="126">
        <v>8080734</v>
      </c>
    </row>
    <row r="22" spans="1:7">
      <c r="B22" s="128">
        <f>B3+B4+B9+B11</f>
        <v>1026855</v>
      </c>
      <c r="C22" s="128">
        <f>C3+C4+C9+C11</f>
        <v>1120315</v>
      </c>
    </row>
    <row r="23" spans="1:7">
      <c r="B23" s="127">
        <f>B21-B22</f>
        <v>2834769</v>
      </c>
      <c r="C23" s="127">
        <f>C21-C22</f>
        <v>2998062</v>
      </c>
    </row>
    <row r="24" spans="1:7">
      <c r="B24" s="128"/>
      <c r="C24" s="128"/>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3</vt:i4>
      </vt:variant>
    </vt:vector>
  </HeadingPairs>
  <TitlesOfParts>
    <vt:vector size="10" baseType="lpstr">
      <vt:lpstr>GESTIÓN</vt:lpstr>
      <vt:lpstr>INVERSIÓN</vt:lpstr>
      <vt:lpstr>ACTIVIDADES</vt:lpstr>
      <vt:lpstr>TERRITORIALIZACIÓN</vt:lpstr>
      <vt:lpstr>Hoja1</vt:lpstr>
      <vt:lpstr>Hoja2</vt:lpstr>
      <vt:lpstr>Hoja3</vt:lpstr>
      <vt:lpstr>ACTIVIDADES!Área_de_impresión</vt:lpstr>
      <vt:lpstr>GESTIÓN!Área_de_impresión</vt:lpstr>
      <vt:lpstr>INVERSIÓN!Área_de_impresión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ANGELICA.ORTIZ</cp:lastModifiedBy>
  <cp:lastPrinted>2014-02-14T15:16:27Z</cp:lastPrinted>
  <dcterms:created xsi:type="dcterms:W3CDTF">2010-03-25T16:40:43Z</dcterms:created>
  <dcterms:modified xsi:type="dcterms:W3CDTF">2017-01-31T16:58:43Z</dcterms:modified>
</cp:coreProperties>
</file>