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6255" tabRatio="373" activeTab="6"/>
  </bookViews>
  <sheets>
    <sheet name="GESTIÓN" sheetId="1" r:id="rId1"/>
    <sheet name="INVERSIÓN" sheetId="2" r:id="rId2"/>
    <sheet name="ACTIVIDADES" sheetId="3" r:id="rId3"/>
    <sheet name="Hoja1" sheetId="4" state="hidden" r:id="rId4"/>
    <sheet name="Hoja2" sheetId="5" state="hidden" r:id="rId5"/>
    <sheet name="Hoja3" sheetId="6" state="hidden" r:id="rId6"/>
    <sheet name="TERRITORIALIZACIÓN" sheetId="7" r:id="rId7"/>
  </sheets>
  <externalReferences>
    <externalReference r:id="rId10"/>
    <externalReference r:id="rId11"/>
  </externalReferences>
  <definedNames>
    <definedName name="_xlnm.Print_Area" localSheetId="2">'ACTIVIDADES'!$A$1:$V$56</definedName>
    <definedName name="_xlnm.Print_Area" localSheetId="0">'GESTIÓN'!$A$1:$AW$17</definedName>
    <definedName name="_xlnm.Print_Area" localSheetId="1">'INVERSIÓN'!$A$1:$AU$66</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fullCalcOnLoad="1"/>
</workbook>
</file>

<file path=xl/comments1.xml><?xml version="1.0" encoding="utf-8"?>
<comments xmlns="http://schemas.openxmlformats.org/spreadsheetml/2006/main">
  <authors>
    <author>YULIED.PENARANDA</author>
  </authors>
  <commentList>
    <comment ref="AT15" authorId="0">
      <text>
        <r>
          <rPr>
            <b/>
            <sz val="9"/>
            <rFont val="Tahoma"/>
            <family val="2"/>
          </rPr>
          <t>YULIED.PENARANDA:</t>
        </r>
        <r>
          <rPr>
            <sz val="9"/>
            <rFont val="Tahoma"/>
            <family val="2"/>
          </rPr>
          <t xml:space="preserve">
Si cumplierón el 100%, no se requiere estas observaciones administrativas de la SDA.</t>
        </r>
      </text>
    </comment>
  </commentList>
</comments>
</file>

<file path=xl/comments2.xml><?xml version="1.0" encoding="utf-8"?>
<comments xmlns="http://schemas.openxmlformats.org/spreadsheetml/2006/main">
  <authors>
    <author>ALBERTO.RAMIREZ</author>
  </authors>
  <commentList>
    <comment ref="AU51" authorId="0">
      <text>
        <r>
          <rPr>
            <b/>
            <sz val="9"/>
            <rFont val="Tahoma"/>
            <family val="2"/>
          </rPr>
          <t>ALBERTO.RAMIREZ:</t>
        </r>
        <r>
          <rPr>
            <sz val="9"/>
            <rFont val="Tahoma"/>
            <family val="2"/>
          </rPr>
          <t xml:space="preserve">
2016 Y 2017 QUE HAY?</t>
        </r>
      </text>
    </comment>
  </commentList>
</comments>
</file>

<file path=xl/sharedStrings.xml><?xml version="1.0" encoding="utf-8"?>
<sst xmlns="http://schemas.openxmlformats.org/spreadsheetml/2006/main" count="892" uniqueCount="415">
  <si>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</si>
  <si>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</si>
  <si>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</si>
  <si>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</si>
  <si>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</si>
  <si>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</si>
  <si>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</si>
  <si>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</si>
  <si>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</si>
  <si>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</si>
  <si>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</si>
  <si>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</si>
  <si>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</si>
  <si>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</si>
  <si>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</si>
  <si>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</si>
  <si>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</si>
  <si>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</si>
  <si>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</si>
  <si>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</si>
  <si>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</si>
  <si>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</si>
  <si>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</si>
  <si>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</si>
  <si>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</si>
  <si>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</si>
  <si>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</si>
  <si>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</si>
  <si>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</si>
  <si>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</si>
  <si>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</si>
  <si>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</si>
  <si>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</si>
  <si>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</si>
  <si>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Barrios Unidos</t>
  </si>
  <si>
    <t>Teusaquillo</t>
  </si>
  <si>
    <t>Antonio Nariño</t>
  </si>
  <si>
    <t>Puente Aranda</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</si>
  <si>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</si>
  <si>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</si>
  <si>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</si>
  <si>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</si>
  <si>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</si>
  <si>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</si>
  <si>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</si>
  <si>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</si>
  <si>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</si>
  <si>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</si>
  <si>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</si>
  <si>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</si>
  <si>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</si>
  <si>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</si>
  <si>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</si>
  <si>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</si>
  <si>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</si>
  <si>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</si>
  <si>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</si>
  <si>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</si>
  <si>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</si>
  <si>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</si>
  <si>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</si>
  <si>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</si>
  <si>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</si>
  <si>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</si>
  <si>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</si>
  <si>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</si>
  <si>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</si>
  <si>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</si>
  <si>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</si>
  <si>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</si>
  <si>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</si>
  <si>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</si>
  <si>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</si>
  <si>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</si>
  <si>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</si>
  <si>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</si>
  <si>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</si>
  <si>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</si>
  <si>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</si>
  <si>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</si>
  <si>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</si>
  <si>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</si>
  <si>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</si>
  <si>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</si>
  <si>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</si>
  <si>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 xml:space="preserve"> Centro de Información y Modelamiento Ambiental</t>
  </si>
  <si>
    <t>Avance en el diseño y construcción del Centro de Información y Modelamiento Ambiental de Bogotá D.C.</t>
  </si>
  <si>
    <t>%</t>
  </si>
  <si>
    <t>Generar información y conocimiento sobre el estado de los recursos Hídrico, Aire (Ruido y calidad a los ciudadanos del DC</t>
  </si>
  <si>
    <t>Línea de acción (1.3): Sistema de Alertas Ambientales de Bogotá en su componente aire, SATAB-aire</t>
  </si>
  <si>
    <t>Realizar 51 informes de calidad del aire, resultado de la operación de la red.</t>
  </si>
  <si>
    <t>Implementar 100% del Sistema de Alertas tempranas Ambientales de Bogotá</t>
  </si>
  <si>
    <t>Elaborar un Plan Estratégico ambiental para la ciudad, con horizonte al año 2040</t>
  </si>
  <si>
    <t>Implementar 100% de la red de ruido</t>
  </si>
  <si>
    <t xml:space="preserve"> </t>
  </si>
  <si>
    <t>Implementar 100% del componente aire del Sistema de Alertas Tempranas Ambientales de Bogotá</t>
  </si>
  <si>
    <t>Nombre de la estación</t>
  </si>
  <si>
    <t>Localidad</t>
  </si>
  <si>
    <t>UPZ</t>
  </si>
  <si>
    <t>Dirección</t>
  </si>
  <si>
    <t xml:space="preserve">Carvajal  </t>
  </si>
  <si>
    <t>Kennedy</t>
  </si>
  <si>
    <t>45 Carvajal</t>
  </si>
  <si>
    <t>Autopista Sur # 63-40</t>
  </si>
  <si>
    <t xml:space="preserve">Guaymaral </t>
  </si>
  <si>
    <t>Suba</t>
  </si>
  <si>
    <t>3 Guaymaral</t>
  </si>
  <si>
    <t>Autopista Norte # 205-59</t>
  </si>
  <si>
    <t>47 Kennedy Central</t>
  </si>
  <si>
    <t>Carrera 80 # 40-55 sur</t>
  </si>
  <si>
    <t xml:space="preserve">Parque Simon Bolivar </t>
  </si>
  <si>
    <t xml:space="preserve">Barrios
Unidos </t>
  </si>
  <si>
    <t>22 doce de octubre</t>
  </si>
  <si>
    <t>Calle 63 # 59A-06</t>
  </si>
  <si>
    <t>Puente
Aranda</t>
  </si>
  <si>
    <t>111 Puente Aranda</t>
  </si>
  <si>
    <t>Calle 10 # 65-28</t>
  </si>
  <si>
    <t xml:space="preserve">Las Ferias </t>
  </si>
  <si>
    <t xml:space="preserve">Engativá </t>
  </si>
  <si>
    <t>26 Las Ferias</t>
  </si>
  <si>
    <t>Avenida Calle 80 # 69Q-50</t>
  </si>
  <si>
    <t xml:space="preserve">Suba </t>
  </si>
  <si>
    <t>27 suba</t>
  </si>
  <si>
    <t>Carrera 111 # 159A-61</t>
  </si>
  <si>
    <t>San Cristóbal</t>
  </si>
  <si>
    <t>San
Cristóbal</t>
  </si>
  <si>
    <t>32 San Blas</t>
  </si>
  <si>
    <t>Carrera 2 Este # 12-78 sur</t>
  </si>
  <si>
    <t>Tunal</t>
  </si>
  <si>
    <t>Tunjuelito</t>
  </si>
  <si>
    <t>42 Venecia</t>
  </si>
  <si>
    <t>Carrera 24 # 49-86 sur</t>
  </si>
  <si>
    <t xml:space="preserve">Usaquén </t>
  </si>
  <si>
    <t>14 usaquén</t>
  </si>
  <si>
    <t>Carrera 7B Bis # 132-11</t>
  </si>
  <si>
    <t xml:space="preserve">Fontibón </t>
  </si>
  <si>
    <t>Fontibón</t>
  </si>
  <si>
    <t>75 Fontibón</t>
  </si>
  <si>
    <t>Carrera 96G # 17B-49</t>
  </si>
  <si>
    <t>Bolivia</t>
  </si>
  <si>
    <t>72 Bolivia</t>
  </si>
  <si>
    <t>Avenida Calle 80 # 121-98</t>
  </si>
  <si>
    <t>Sagrado Corazón</t>
  </si>
  <si>
    <t>Santa Fe</t>
  </si>
  <si>
    <t>91 Sagrado Corazón</t>
  </si>
  <si>
    <t>Calle 37 # 8-40</t>
  </si>
  <si>
    <t>KENNEDY</t>
  </si>
  <si>
    <t>PUENTE ARANDA</t>
  </si>
  <si>
    <t>SUBA</t>
  </si>
  <si>
    <t>USAQUÉN</t>
  </si>
  <si>
    <t>FONTIBÓN</t>
  </si>
  <si>
    <t xml:space="preserve">TOTAL </t>
  </si>
  <si>
    <t>SANTA FE</t>
  </si>
  <si>
    <t>calidad</t>
  </si>
  <si>
    <t>Total (ha)</t>
  </si>
  <si>
    <t>Urbano (ha)</t>
  </si>
  <si>
    <t>Usaquen</t>
  </si>
  <si>
    <t>Chapinero</t>
  </si>
  <si>
    <t>Usme</t>
  </si>
  <si>
    <t>Bosa</t>
  </si>
  <si>
    <t>Engativá</t>
  </si>
  <si>
    <t>Los Mártires</t>
  </si>
  <si>
    <t>La Candelaria</t>
  </si>
  <si>
    <t>Rafael Uribe Uribe</t>
  </si>
  <si>
    <t>Ciudad Bolivar</t>
  </si>
  <si>
    <t>Sumapaz</t>
  </si>
  <si>
    <t>TOTAL BOGOTÁ</t>
  </si>
  <si>
    <t>N.A</t>
  </si>
  <si>
    <t>CHAPINERO</t>
  </si>
  <si>
    <t>SAN CRISTÓBAL</t>
  </si>
  <si>
    <t>USME</t>
  </si>
  <si>
    <t>TUNJUELITO</t>
  </si>
  <si>
    <t>BOSA</t>
  </si>
  <si>
    <t>ENGATIVÁ</t>
  </si>
  <si>
    <t>BARRIOS UNIDOS</t>
  </si>
  <si>
    <t>TEUSAQUILLO</t>
  </si>
  <si>
    <t>LOS MÁRTIRES</t>
  </si>
  <si>
    <t>ANTONIO NARIÑO</t>
  </si>
  <si>
    <t>LA CANDELARIA</t>
  </si>
  <si>
    <t>RAFAEL URIBE URIBE</t>
  </si>
  <si>
    <t>CIUDAD BOLÍVAR</t>
  </si>
  <si>
    <t>SUMAPAZ</t>
  </si>
  <si>
    <t>1,1</t>
  </si>
  <si>
    <t>SUMA</t>
  </si>
  <si>
    <t>2,1</t>
  </si>
  <si>
    <t xml:space="preserve">La cuenca hidrica del Rio Bogotá en proceso
de descontaminacion a traves de acciones
de corto y mediano plazo. </t>
  </si>
  <si>
    <t>No. De Accioes realizadas para dar cumplimiento a las ordenes de la sentencia Río Bogotá vinculadas al proyecto</t>
  </si>
  <si>
    <t>No. ACCIONES</t>
  </si>
  <si>
    <t xml:space="preserve"> 978 - Centro de Información y Modelamiento Ambiental</t>
  </si>
  <si>
    <t>DIRECCIÓN DE CONTROL AMBIENTAL</t>
  </si>
  <si>
    <t>Sistemas de información para una política pública eficiente</t>
  </si>
  <si>
    <t>Un centro de información y modelamiento ambiental diseñado y construido</t>
  </si>
  <si>
    <t>Centro de información ambiental</t>
  </si>
  <si>
    <t>Diseñar y construir un centro de información y modelamiento ambiental de Bogotá D.C (Producto)</t>
  </si>
  <si>
    <t>Creciente</t>
  </si>
  <si>
    <t>07-Eje transversal Gobierno legítimo, fortalecimiento local y eficiencia</t>
  </si>
  <si>
    <t>44 - Gobierno y ciudadanía digital</t>
  </si>
  <si>
    <t>CRECIENTE</t>
  </si>
  <si>
    <t>Implementar 100 % la red de calidad de ruido</t>
  </si>
  <si>
    <t>Implementar 100 % del componente aire del Sistema de Alertas Tempranas Ambientales de Bogotá.</t>
  </si>
  <si>
    <t>Generar 4 informes anualizados de la calidad hídrica superficial.</t>
  </si>
  <si>
    <t>Implementar 100 % la red de aguas subterráneas.</t>
  </si>
  <si>
    <t>Establecer 1 centro de información y modelamiento.</t>
  </si>
  <si>
    <t>Elaborar 1 plan estratégico ambiental para la ciudad, al año 2040.</t>
  </si>
  <si>
    <t>Generar 4 informes anualizados sobre los factores de presión sobre los recursos.</t>
  </si>
  <si>
    <t>x</t>
  </si>
  <si>
    <t>Constante</t>
  </si>
  <si>
    <t>fortalecimiento tecnologico (big data, interfase, etc)</t>
  </si>
  <si>
    <t>estructura y alcances del plan estratégico ambiental Bogotá – 2040</t>
  </si>
  <si>
    <t>5, PONDERACIÓN HORIZONTAL AÑO: 2017</t>
  </si>
  <si>
    <t>Dar a conocer a la ciudadanía el comportamiento y medición de las condiciones de calidad de los diferentes recursos naturales de la ciudad, así como establecer puntos críticos de contaminación. 
El “Centro de Información y Modelamiento Ambiental – CIMA” de la Secretaría Distrital de Ambiente,  divulgo a la ciudadanía información de calidad del Aire, predicción de calidad del Aire (IBOCA) e impactos sobre el recurso Hídrico (Censo Hídrico).  Lo que permite sensibilizar y contar con herramientas para la toma de decisiones de diferentes actores.</t>
  </si>
  <si>
    <t>Ninguno</t>
  </si>
  <si>
    <t xml:space="preserve">Servidor SDA-SCAAV y Anexos 
http://cartografia.dadep.gov.co/generica/index.html?webmap=a19fd5f9190645599275d1e424774ea9 </t>
  </si>
  <si>
    <t>FORMATO DE  ACTUALIZACIÓN Y SEGUIMIENTO A LA TERRITORIALIZACIÓN DE LA INVERSIÓN</t>
  </si>
  <si>
    <t>PROYECTO:</t>
  </si>
  <si>
    <t>PERIODO:</t>
  </si>
  <si>
    <t>1, COD. META</t>
  </si>
  <si>
    <t>2, Meta Proyecto</t>
  </si>
  <si>
    <t>4, Variable</t>
  </si>
  <si>
    <t>5, Programación-Actualización</t>
  </si>
  <si>
    <t>6, ACTUALIZACIÓN</t>
  </si>
  <si>
    <t>7, SEGUIMIENTO META</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</si>
  <si>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</si>
  <si>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</si>
  <si>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</si>
  <si>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</si>
  <si>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</si>
  <si>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</si>
  <si>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</si>
  <si>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</si>
  <si>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</si>
  <si>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</si>
  <si>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</si>
  <si>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</si>
  <si>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</si>
  <si>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</si>
  <si>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</si>
  <si>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</si>
  <si>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</si>
  <si>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</si>
  <si>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</si>
  <si>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</si>
  <si>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</si>
  <si>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</si>
  <si>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Magnitud Vigencia</t>
  </si>
  <si>
    <t>RESTO</t>
  </si>
  <si>
    <t>Recursos Vigencia</t>
  </si>
  <si>
    <t>Magnitud Reservas</t>
  </si>
  <si>
    <t>Reservas Presupuestales</t>
  </si>
  <si>
    <t>Total Meta 1</t>
  </si>
  <si>
    <t>TODAS</t>
  </si>
  <si>
    <t>NA</t>
  </si>
  <si>
    <t>N.A.</t>
  </si>
  <si>
    <t>TODOS</t>
  </si>
  <si>
    <t xml:space="preserve">COMUNIDAD EN GENERAL </t>
  </si>
  <si>
    <t>7,674,366</t>
  </si>
  <si>
    <t>Total Meta 4</t>
  </si>
  <si>
    <t>TOTAL META 6</t>
  </si>
  <si>
    <t>TOTALES - PROYECTO</t>
  </si>
  <si>
    <t xml:space="preserve">Total </t>
  </si>
  <si>
    <t>1, PRIMERA CATEGORIA</t>
  </si>
  <si>
    <t>PROGRAMA</t>
  </si>
  <si>
    <t>1.2 PROYECTO</t>
  </si>
  <si>
    <t>PROGRAMACIÓN INICIAL CUATRIENIO</t>
  </si>
  <si>
    <t>REPROGRAMACIÓN VIGENCIA</t>
  </si>
  <si>
    <t>PROGR. ANUAL CORTE  SEPT</t>
  </si>
  <si>
    <t>PROGR. ANUAL CORTE DIC</t>
  </si>
  <si>
    <t>PROGR. ANUAL CORTE  MAR</t>
  </si>
  <si>
    <t>PROGR. ANUAL CORTE  JUN</t>
  </si>
  <si>
    <t>126PG01-PR02-F-2-V10.0</t>
  </si>
  <si>
    <t>4, COD. META PROYECTO PRIORITARIO O ESTRATÉGICO</t>
  </si>
  <si>
    <t>6, , MAGNITUD PD INCIAL CUATRIENIO</t>
  </si>
  <si>
    <t>PROGRAMACIÓN ANUAL</t>
  </si>
  <si>
    <t>PROGR. ANUAL CORTE  DIC</t>
  </si>
  <si>
    <t>Red de Monitoreo de Calidad del Aire de Bogotá D.C. (RMCAB</t>
  </si>
  <si>
    <t xml:space="preserve"> Red de Ruido</t>
  </si>
  <si>
    <t>Sistema de Alertas Ambientales de Bogotá en su componente aire, SATAB-aire</t>
  </si>
  <si>
    <t>Red de Calidad Hídrica de Bogotá RCHB, la Red de monitoreo aguas subterráneas y la captura de la información secundaria compilada mediante el reporte de terceros interesados o usuarios del recurso Hídrico.</t>
  </si>
  <si>
    <t xml:space="preserve"> Red de Monitoreo de Aguas Subterráneas RMAS (R+).</t>
  </si>
  <si>
    <t>Centro de Información y Modelamiento Ambiental.</t>
  </si>
  <si>
    <t>Generación de Información multipropósito</t>
  </si>
  <si>
    <t>3, Nombre -Punto de inversión (Escala: Localidad, Especial, Distrital)
Breve descripción del punto de inversión.</t>
  </si>
  <si>
    <t xml:space="preserve">NUMERO INTERSEXUAL </t>
  </si>
  <si>
    <t>Conocer el numero de usuarios y las caracteristicas de sus vertimientos que impactan sobre el recurso hidrico de la ciudad y sobre la cuenca el río Bogotá. Lo que permitira direccionar politicas y estrategias que focalizadas para cumplir con el cometido de mejorar la calidad del recurso.</t>
  </si>
  <si>
    <t>Esto se realiza por medio del convenio N° (1582 20161251) del 28/12/2016 y el contrato N° 20161257 de 2016 celebrado entre la SDA Y  ANALQUIM LTDA</t>
  </si>
  <si>
    <t>IBOCA, el cual está disponible a través del link oficial http://iboca.ambientebogota.gov.co/. pronóstico del IBOCA a través del siguiente link: 
http://biblioteca.saludcapital.gov.co/img_upload/8091b853a4dfbdf5c477a01ca21b2cd9/pronostico-iboca-bogota-prima.html</t>
  </si>
  <si>
    <t>N/A</t>
  </si>
  <si>
    <t xml:space="preserve">Desarrollo del Convenio para el PROYECTO "MODELO HIDROGEOLÓGICO CONCEPTUAL DEL ACUÍFERO SOMERO DEL PERÍMETRO URBANO DE BOGOTÁ-DISTRITO CAPITAL". </t>
  </si>
  <si>
    <t>Proporcionar herramientas de análisis para fortalecer relaciones sostenibles  entre individuos y entorno, basados en el manejo de datos e información que permitan guiar las decisiones del Distrito hacia una ciudad en armonía.</t>
  </si>
  <si>
    <t>La reformulación del Plan Decenal de Descontaminación del Aire para Bogotá, orienta las estrategias para que la ciudad implemente la política de calidad del aire conjuntamente con los sectores de mayor aporte en la contaminación de la ciudad</t>
  </si>
  <si>
    <t>Línea de acción (3) Generación de Información multipropósito</t>
  </si>
  <si>
    <r>
      <t xml:space="preserve">Informes con interrelación de variables de segundo orden (3) </t>
    </r>
    <r>
      <rPr>
        <i/>
        <sz val="9"/>
        <rFont val="Tahoma"/>
        <family val="2"/>
      </rPr>
      <t>(Avances en el diseño e implementación del Centro de Información y Modelamiento Ambiental – CIMA)</t>
    </r>
  </si>
  <si>
    <t>Línea de acción (1.4): Red de Calidad Hídrica de Bogotá RCHB, la Red de monitoreo aguas subterráneas y la captura de la información secundaria compilada mediante el reporte de terceros interesados o usuarios del recurso Hídrico.</t>
  </si>
  <si>
    <t xml:space="preserve"> Avance Informe red de monitoreo modelo del acuífero somero </t>
  </si>
  <si>
    <t>Toma de niveles - Equipos de monitoreo</t>
  </si>
  <si>
    <t>Línea de acción (1.5): Red de Monitoreo de Aguas Subterráneas RMAS (R+).</t>
  </si>
  <si>
    <t>Línea de acción (1.2): Red de Ruido</t>
  </si>
  <si>
    <t>Línea de acción (1.1): Red de Monitoreo de Calidad del Aire de Bogotá D.C. (RMCAB)</t>
  </si>
  <si>
    <t>Conocer el potencial Hidrogeológico de la ciudad.</t>
  </si>
  <si>
    <t xml:space="preserve">http://cartografia.dadep.gov.co/generica/index.html?webmap=a19fd5f9190645599275d1e424774ea9 
Notas técnicas que evidencia el avance </t>
  </si>
  <si>
    <t>7, OBSERVACIONES AVANCE TRIMESTRE III DE 2017</t>
  </si>
  <si>
    <t>La magnitud correspondiente al informe de diciembre se envía a reservas por ejecutar en 2018 para ser entregado en el mes de febrero.</t>
  </si>
  <si>
    <t>Dar a conocer a la ciudadanía el comportamiento y medición de las condiciones climáticas y atmosféricas de la ciudad, así como establecer puntos críticos de contaminación. De los meses de  (Enero a Noviembre) y las conclusiones del 2016 con el informe anual.</t>
  </si>
  <si>
    <t>Los cuales se encuentran: en el sitio Web http://201.245.192.252:81/  Información Ambiental, Red de Monitoreo de Calidad del Aire  (Enero a Noviembre) e informe anual 2016,estando al día su publicación.</t>
  </si>
  <si>
    <t>27 SUBA</t>
  </si>
  <si>
    <t>SAN CRISTOBAL</t>
  </si>
  <si>
    <t>32 SAN BLAS</t>
  </si>
  <si>
    <t xml:space="preserve">SANTA FE </t>
  </si>
  <si>
    <t>91 SAGRADO CORAZÓN</t>
  </si>
  <si>
    <t xml:space="preserve">FONTIBON </t>
  </si>
  <si>
    <t>75 FONTIBÓN</t>
  </si>
  <si>
    <t>Se espera que una vez sean instaladas las nuevas estaciones y este en marcha los software respectivos la Red de Monitoreo Urbana de Ruido, quede conformada por veintiséis (26) entre estaciones móviles y fijas incluyendo las existentes. Las estaciones fijas con el fin de tener al menos (1) por localidad del distrito y las móviles para la medición e Informar a la ciudad, entidades y tomadores de decisiones, mediciones de ruido ambiental ocasionado por diferentes fuentes, con el fin de conjuntamente, tomar decisiones que permita beneficiar a la población en cuanto al impacto generado por la presión acústica</t>
  </si>
  <si>
    <t>Dar a conocer a la ciudad de manera masiva los estados de alerta por contaminación atmosférica y establecer el mecanismo, protocolos y reacción ante eventuales episodios por parte de las entidades que hacen parte del sistema.Adicionalmente la primera red de monitoreo de Black Carbon del País.</t>
  </si>
  <si>
    <t>Servidor de la SDA Carpeta SCAAV Soportes de avance en las metas 2017.</t>
  </si>
  <si>
    <t xml:space="preserve">
Se plantea adelantar mesas de trabajo con contractual desde febrero para adelantar este proceso en 2018.
</t>
  </si>
  <si>
    <t>Dar a conocer a la ciudadanía el estado de la calidad hidrica de los Ríos Torca, Salitre, Fucha y Tunjuelo para el periodo Julio 2016 - Junio 2017. Información que es publicada en el observatorio Ambiental.</t>
  </si>
  <si>
    <t>CUENCA</t>
  </si>
  <si>
    <t>informe técnico No. 3005 del 29/12/2017 (2017IE268669) por medio del proceso SDA No. 3938278 correspondiente "INFORME FACTORES DE PRESIÓN SOBRE EL RECURSO HÍDRICO"
Convenio CAR No. 20161251 y Contrato  con el laboratorio Analquim No. 20161257.
SECOP.
Bases de datos y seguimiento a los monitoreos que maneja la SRHS de la SDA
IT Programación Presupuestal</t>
  </si>
  <si>
    <t>Contar con la herramienta para el control y seguimiento de los factores de deterioro del recurso Hidrico en la Ciudad de Bogotá.</t>
  </si>
  <si>
    <t xml:space="preserve">informe técnico SDA No. 3006 del 29/12/2017 (2017IE268670) "ÍNDICE DE CALIDAD HÍDRICA - WQI 2016-2017 RED DE CALIDAD HÍDRICA DE BOGOTÁ", proceso SDA No. 3933390.
Convenio CAR No. 20161251 y Contrato  con el laboratorio Analquim No. 20161257.
SECOP.
Base Ejecución Monitoreos_REPORTE_POA_2017
IT No. 3006 WQI 2016-2017
Cálculo WQI Periodo 2016-2017_V2
RCHB-A CONSOLIDADO I SEMESTRE 2017
RCHB-T CONSOLIDADO I SEMESTRE 2017
PLAN DE MONITOREO DE LA RCHB 2017_2018V2
</t>
  </si>
  <si>
    <t xml:space="preserve">Se cierra la vigencia 2017 con un 40% de avance acumulado respecto al avance establecido para el cuatrienio. 
El avance del 30% que se ejecutó en el 2017 se detalla teniendo en cuenta que respecto a la ampliación de la capacidad técnica y tecnológica y al fortalecimiento en los procesos de valor agregado de los datos se presentan los logros mencionados a continuación.
• Modelo hidrogeológico conceptual del acuífero somero (que hace referencia a la capa de agua subsuperficial que existe en Bogotá): se adelantó la toma de niveles de agua subterránea a 140 puntos, además de pruebas Slug para identificación de parámetros hidráulicos del acuífero. Se ha realizado simulación estocástica preliminar con geología 2D.   
• Informes de Calidad del Aire: se consolidó el informe anual 2016 de calidad del aire y se elaboraron los informes mensuales de enero a noviembre.  Publicando y analizando información sobre la concentración de material particulado (PM10, PST, PM2.5), de gases contaminantes (SO2, NO2, CO, O3)
• Implementación del IBOCA: respecto a la implementación del Sistema de Alertas tempranas ambientales se avanzó en el desarrollo de la aplicación móvil de divulgación del IBOCA y la finalización del estudio de zonificación ambiental del distrito.
• Informes técnicos recurso hídrico: se elaboraron los informes SDA No. 3006 del 29/12/2017 (2017IE268670) "ÍNDICE DE CALIDAD HÍDRICA - WQI 2016-2017 RED DE CALIDAD HÍDRICA DE BOGOTÁ", proceso SDA No. 3933390 y SDA No. 3005 del 29/12/2017 (2017IE268669) por medio del proceso SDA No. 3938278 correspondiente "INFORME FACTORES DE PRESIÓN SOBRE EL RECURSO HÍDRICO"
• Visualización censo de vertimientos: se avanzó en la construcción de una plataforma correspondiente al censo, dicha plataforma cuenta con un sitio web público donde se relacionaron los puntos de vertimientos del PSMV, los usuarios de vertimientos sobre el recurso hídrico de Bogotá y la red de monitoreo ambiental que permite visualizar geográficamente el impacto sobre la calidad del hídrica.
• Sistema Integrado de Modelación de Calidad de Aire de Bogotá (SIMCAB): a través de este sistema se ha estimado el destino y distribución de concentración de los contaminantes atmosféricos inventariados en la ciudad; esta herramienta permite estimar el estado de la calidad de aire para las siguientes 48 horas, teniendo en cuenta el pronóstico de variables meteorológicas y comportamientos típicos de emisiones en la ciudad para los días pronosticados.
</t>
  </si>
  <si>
    <t xml:space="preserve">Dando cumplimiento a lo establecido en la orden número 4.59 se desarrollaron las siguientes acciones:
Socialización de la formulación del documento metodológico en la mesa técnica interinstitucional (DANE, CAR, SDA), para el desarrollo del censo. 
Asistencia a reuniones de mesa técnica con el DANE, CAR y Ministerio de Ambiente y Desarrollo Sostenible – MADS para discutir lineamientos en el cumplimiento de la orden 4.59. 
Solicitud al Ministerio de Ambiente y Desarrollo Sostenible mediante oficio SDA No. 2016EE186230 del 24/10/2016, para emitir pronunciamiento técnico jurídico para definir el alcance que debe tener la Orden 4.59 y de finir entonces  la estrategia de articulación institucional. 
En cumplimiento a la Sentencia del Río Bogotá, específicamente lo relacionado con la actualización del censo de las empresas y personas que realicen actividades industriales con información de procesos productivos, caracterización de vertimientos y sistemas de tratamiento en la fuente en la cuenca hidrográfica del Río Bogotá, se realizó la revisión y consolidación de la totalidad de los productos obtenidos de las fases que se desarrollaron durante el proceso, los cuales se entregaron al Consejo Estratégico de la Cuenca Hidrográfica – CECH, y a la Dirección Legal Ambiental. 
Como productos se relacionan los siguientes:
1. Base del Censo de Empresas y Personas que realizan actividades de la Industria manufacturera y de servicios, que generan vertimientos a la Cuenca Hidrográfica del río Bogotá. 
2. Metodología Sentencia del Río Bogotá. 
3. Publicación estructurada de la información de jurisdicción Secretaría Distrital de Ambiente – SDA. 
4. Publicación estructurada de la información de jurisdicción Corporación Autónoma Regional de Cundinamarca – CAR. 
Se estructuró y generó un Sistema de Información Geográfico (SIG) en el cual se relacionan los usuarios obtenidos en las fases de registros administrativos y salidas de campo en el censo, con los puntos de vertimiento del sistema de alcantarillado de la cuidad.
En el marco de la sentencia de Rio Bogotá (orden 4.58) se requirió dar continuidad con las medidas administrativas y económicas relacionadas con el incremento de control de muestreo y contra-muestreo de la actividad industrial y agropecuaria de la cuenca hidrográfica del Río Bogotá, la SDA ha formulado el proyecto de inversión Centro de Información y Modelamiento Ambiental que tiene como objetivo Generar información y conocimiento sobre el estado de los recursos Hídrico, Aire, el cual incluye el componente de informes sobre los factores de presión sobre los recursos en el que se encuentra inmerso el muestreo y contra-muestreo de los vertimientos de los sectores productivos. 
Se adelantó el informe técnico No. 3005 del 29/12/2017 (2017IE268669) por medio del proceso SDA No. 3938278 correspondiente "INFORME FACTORES DE PRESIÓN SOBRE EL RECURSO HÍDRICO"
</t>
  </si>
  <si>
    <t xml:space="preserve">Durante la vigencia 2017 se completó el diseño de la red de calidad de ruido, de acuerdo con las necesidades de acoplamiento e integración a las estaciones fijas y móviles de la red de ruido urbana. También se adjudicó el proceso licitatorio SDA-LP-045-2017 a la empresa Tekcen S.A.S. mediante el cual se adquieren veintiún (21) estaciones de monitoreo de ruido (16 fijas y 5 móviles). Adicionalmente se adquirió un (1) sistema de generación de datos de vuelo, dos (2) receptores ADS-B, un (1) Monitor Web, una (1) licencia del Software AEDT, tres (3) pistófonos y la integración y capacitación en cada una de las herramientas adquiridas.
Se realizó el mantenimiento y calibración de las estaciones de ruido, y para ello se realizan las visitas semanales a las estaciones con el fin de verificar su conectividad, así como la programación del software de programación y del mantenimiento preventivo de las mismas Por otra parte como complemento al proceso de adquisición de las estaciones fijas y móviles para la red de ruido, se desarrollaron 3 visitas de reconocimiento en las zonas potenciales de instalación de los puntos de la red de ruido.
</t>
  </si>
  <si>
    <t>El Avance del Sistema de Alertas ambientales corresponde a 5 estrategias de desarrollo las cuales durante la vigencia 2017 tuvieron un avance del 34 %, el cual se describe a continuación.</t>
  </si>
  <si>
    <t>Protocolos de atención: adopción de protocolos de actuación ante alertas y protocolos de respuesta. En el mencionado marco de actuación  que contempla 17 servicios de respuesta y 6 funciones de respuesta a la contaminación atmosférica.</t>
  </si>
  <si>
    <t>Mesa permanente de sistema de alertas: formulación del procedimiento para el funcionamiento de la Mesa Permanente para la Validación de Alertas y Emergencias por Contaminación Atmosférica. Adicionalmente, la SDA adquirió el equipo AQM-65 para el monitoreo portátil de la calidad de aire, con el fin verificar la calidad del aire en los lugares de ocurrencia de evento de contaminación atmosférica asociados a alertas o emergencia.</t>
  </si>
  <si>
    <t>Divulgación y comunicación: se cuenta con un documento  versión 3.0 implementa varias estrategias de comunicación que permiten abarcar diferentes poblaciones objetivo.  Se están realizando informes de seguimiento a eventos de contaminación que se presenten, como por ejemplo los ocurridos en los meses de agosto y septiembre en la zona sur occidente de la ciudad. Por último, se establecieron las zonas críticas para el año 2017.</t>
  </si>
  <si>
    <t>Estudio técnico-epidemiológico: se adelantó un trabajo conjunto con la Secretaria Distrital de Salud para la construcción de la versión 4.0 del documento técnico con los lineamientos para el desarrollo del estudio técnico ambiental y de vigilancia epidemiológica. Además, se dio inicio al análisis del impacto socioeconómico de los eventos de contingencia por contaminación atmosférica. Se realizó el lanzamiento del pronóstico del IBOCA.</t>
  </si>
  <si>
    <t>Red de Black Carbón: para dar inicio a la primera Red de Black Carbón del país, la SDA realizó la adquisición de un equipo de análisis de dicho contaminante, mediante la Licitación Pública SDA-LP-051-2017.</t>
  </si>
  <si>
    <t xml:space="preserve">Para la vigencia 2017 se cumplió con el 45% de la implementación de la red de aguas subterráneas conforme a los siguientes logros:
• Definición y diseño la red de monitoreo en la cual se identificaron los puntos que serán declarados dentro de la red de monitoreo, los cuales fueron acogidos mediante Resolución No 760 del 10 de abril de 2017 y concepto técnico No: 00852 18 de julio del 2016. Rad. 2016IE122655
• Realización del balance hídrico con el modelo lluvia-escorrentía de carácter agregado para estimar el componente de recarga potencial al sistema acuífero somero. Adicionalmente Se realizó el análisis estadístico de los niveles estáticos de los años 2012, 2015, 2016 en Puente Aranda Fontibón y Kennedy.
• Instalación de los equipos de monitoreo en 5 pozos de 51 pozos identificados que conformará la red. Radicado No2016IE218178. Se realizó la descarga e interpretación de datos de dispositivos de monitoreo Diver.
• Identificación y notificación a los usuarios de pozos para la campaña de niveles estáticos en el área de Puente Aranda, Fontibón y Kennedy.
• Construcción del modelo hidrogeológico conceptual del acuífero somero a partir de 152 perforaciones de los antecedentes (CAR, SDA, UNAL, METRO DE BOGOTÁ), con rangos de profundidades que van desde los 32m hasta los 615m, dicho modelo pretende identificar la extensión de las zonas de recarga hacia las zonas de cerros, direcciones de flujo y zonas de descarga. En este sentido, se realizaron balances hidrológicos, análisis hidrogeoquímicos, análisis de datos hidráulicos, análisis de niveles y modelaciones analíticas 2D y 3D.
• Para reducir la incertidumbre del modelo hidrogeológico conceptual del acuífero se firmó adición al convenio 20161264 para la perforación de un pozo profundo (&gt;650 m) toda vez que INGEOMINAS no cuenta con información la información primaria ayudara a conocer las características hidrogeológicas y reducir la incertidumbre del modelo del acuífero subsupercial o somero.
</t>
  </si>
  <si>
    <t xml:space="preserve">Para la vigencia 2017 se alcanzó un 0.30 de avance.
Definición de la metodología para la elaboración del Plan estratégico ambiental de Bogotá, al 2040. Esta metodología se diseñó basada en diferentes autores de prospectiva, especialmente Michel Gobet y Francisco Mojica. En donde se establecieron cuatro fases: Fase 1. Diagnóstico Individuo – Entorno, Fase 2. Identificación de Variables, Fase 3. Definición de Escenarios y Fase 4.  Estrategias.
Con respecto al componente AIRE de la meta: "Elaboración de 1 plan estratégico ambiental para la ciudad, al año 2040", se estructuró la estrategia de actualización del Plan Decenal de Descontaminación del Aire para Bogotá PDDAB mediante el Decreto 335 de 2017, en el cual se establecieron las estrategias Sectoriales de: i) Movilidad Sostenible, ii) Gestión Integral de la Energía y iii) Infraestructura Urbana; y las estrategias Transversales de: iv) Fortalecimiento institucional y del marco regulatorio y v) Investigación e información en calidad del aire. 
En el marco de las estrategias Sectoriales se realizó la definición preliminar de proyectos de reducción de emisiones (entre estos el fortalecimiento del Programa de Autorregulación para vehículos diésel) y se adelantó un proceso de contratación, el cual tiene por objeto desarrollar en terreno de un inventario de fuentes fijas industriales de emisión, entre otras acciones.  
En el marco de las estrategias Transversales, se realizó seguimiento, mediante el desarrollo de inventarios de emisiones, al aporte contaminante delos diferentes sectores emisores (fuentes móviles y fuentes fijas) y la utilización de la tecnología de Sensores Remotos para el control a fuentes móviles en las vías de la ciudad.
</t>
  </si>
  <si>
    <t xml:space="preserve">Para la vigencia 2017, se programó que el informe de factores de presión contuviera exclusivamente el recurso hídrico. El cual se llevó a cabo mediante la Ejecución de la Fase XIV del Programa de Monitoreo de los factores de presión al recurso hídrico 2017 y se emitió el informe técnico No. 3005 del 29/12/2017 (2017IE268669) por medio del proceso SDA No. 3938278 correspondiente "INFORME FACTORES DE PRESIÓN SOBRE EL RECURSO HÍDRICO".
El cual se conformó de un total de 248 resultados de monitoreo a vertimientos directos, cuerpos de agua, sectores productivos y pozos de aprovechamiento.
Adicionalmente se proyectó el alcance, objeto, componentes y cantidades para el desarrollo del Programa de Monitoreo de los factores de presión al recurso hídrico 2018; con el informe técnico SDA No. 3004 del 29/12/2017 (2017EE268666), "DISEÑO Y FORMULACIÓN PROGRAMA DE MONITOREO DE AFLUENTES Y EFLUENTES - PMAE PARA EL AÑO 2018 ", bajo el proceso SDA No. 3952913.
Y finalmente se adjudicó el ESTUDIO PARA DEFINIR LA VIABILIDAD DEL MONITOREO A EMISIONES DEL TRANSPORTE AUTOMOTOR DE LA CIUDAD, MEDIANTE SENSORES REMOTOS, que será un capítulo del informe del año 2018.
</t>
  </si>
  <si>
    <t xml:space="preserve">Se realizaron 137 mantenimientos preventivos y 5 mantenimientos correctivos en las estaciones de monitoreo de calidad del aire, se destaca que las estaciones que requirieron mayores mantenimientos en los equipos fueron la Estación Kennedy con un total de 25 mantenimientos preventivos y la Estación de Puente Aranda con 3 mantenimientos correctivos. Anexo. Mantenimientos preventivos y correctivos RMCAB. </t>
  </si>
  <si>
    <t xml:space="preserve">A partir de la operación de las diferentes estaciones de Monitoreo de Calidad del Aire localizadas en la ciudad, se obtiene la información primaria para la elaboración de informes de calidad del aire, posterior a esto el equipo técnico de la RMCAB realiza la descarga, validación y análisis de datos obtenidos correspondientes, es importante destacar que para la elaboración de dichos informes se requiere que los datos previamente validados cumplan con una representatividad mayor al 75% de acuerdo lo establecido en el Protocolo de Monitoreo de Calidad del Aire.
Los informes de calidad del aire elaborado corresponden a los meses de enero a noviembre de 2017.
</t>
  </si>
  <si>
    <t xml:space="preserve">El Sistema Integrado de Modelación de Calidad del Aire de Bogotá desarrollo las actividades relacionadas a continuación:  
• Descarga diaria de archivos generados por el modelo meteorológico global GFS, pronóstico meteorológico diario con el modelo WRF.
• Generación diaria de las condiciones de frontera del modelo de pronostico CMAQ, y ejecución del mismo.
• Generación diaria de boletines de pronóstico de IBOCA a 24 horas con base en la concentración de PM10, y descripción del IBOCA, publicados a través de la página del Observatorio Ambiental de Bogotá. http://oab.ambientebogota.gov.co/   
• Realización de pruebas por cuatro días continuos  de la nueva versión instalada de MMIFv3.3
• Elaboración de capítulo de informe de comportamiento y validación de los modelos que integran SIMCAB en el informe mensual de noviembre de la Red de Medición de Calidad del Aire de Bogotá (RMCAB). (Ver Anexo en la siguiente ruta del servidor: (/home/share/INFORMACION_SOPORTE_SIMCAB/Validacion_modelos/2017).
• Avance en la automatización en la ejecución del modelo de Emergencias y Respuesta Rápida de Bogotá (MODERA), en el acople con los resultados obtenidos con CMAQ, y en la generación de resultados gráficos del mismo.
• Modificación de los factores de ajuste del modelo, con base en un periodo de observación más amplia, y con base en ellos se han estimado factores de ajuste para los inventarios de emisión por día y por hora para PM10 y PM2.5 
</t>
  </si>
  <si>
    <t xml:space="preserve">Actividades Precontractuales Red de Ruido Urbana en Bogotá
Adjudicación del proceso de la Red de Ruido Urbana en Bogotá, la cual empezó con el proceso de estructuración desde el mes de marzo de 2017, siendo complemento de la Red de Medición de Ruido de Aeronaves que tiene la SDA, mediante este proceso se realizó la adquisición e implementación de veintiún (21) estaciones de monitoreo de ruido (16 fijas y 5 móviles), un (1) sistema de generación de datos de vuelo, dos (2) receptores ADS-B, un (1) Monitor Web, una (1) licencia del Software AEDT, tres (3) pistófonos y la integración y capacitación en cada una de las herramientas adquiridas, arrojando un presupuesto oficial de $1.832.533.290. 
Actividades en la Red de Medición de Ruido de Aeronaves 
Se realizó la clasificación de los equipos que tienen viabilidad técnica favorable de la Red de Medición de Ruido de Aeronaves que se encontraban en la CNA y que fueron retirados, para ser configurados en las instalaciones de la SDA. Con estos equipos, se continuó con la revisión y re establecimiento de la red VPN que se tiene en la Red Actual de Monitoreo de Niveles de Presión Sonora del Aeropuerto, ya que se desconfiguraron las IP Públicas que se tenían asignadas. 
Se cuenta con cuatro (4) estaciones con captura de datos, pero sin comunicación en red, ya que una estación se dio de baja por daño en el micrófono de captación de datos. 
Se realizaron mesas de trabajo en la entidad haciendo simulación de laboratorio para asignación de IP en cada una de las estaciones, sin tener éxito en la comunicación de estas. Se realizó la gestión técnica de instalar el Sistema Operativo con el que se pueden configurar las estaciones.
Se realizaron visitas a las UPZ de acuerdo con el Informe Técnico UPZ Ruido realizado con la nueva base de quejas recibidas, estas visitas fueron a las Zonas de Especial Atención (ZEA) del Restrepo, Galerías, Zona Rosa, Fontibón, Tibabuyes, Garces Navas, Ferias, Normandia, Ciudad Montes, San Rafael, Los Alcazares, Los Andes, Doce de Octubre y El Rincón donde teniendo en cuenta la localización de sedes de entidades públicas y se están adelantando las gestiones pertinentes para poder tener el permiso de instalar las nuevas estaciones que se van a adquirir. 
Actividades diarias del Equipo de la Red de Ruido
El equipo de la Red de Ruido realizó visitas semanales a cada una de las estaciones existentes del aeropuerto con el propósito de realizar mantenimiento preventivo y verificar estado físico de los componentes. 
También se realizó acompañamiento en operativos de imposición de medidas preventivas al grupo de evaluación y seguimiento de ruido, también, se acompañó a visitas de medición para la elaboración de conceptos técnicos. Se realizó control y seguimiento a los aclaratorios de conceptos técnicos realizados en meses anteriores.
</t>
  </si>
  <si>
    <t xml:space="preserve">La decisión sobre la adquisición e implementación de los receptores ADS-B y el Complemento de las Estaciones de Monitoreo de Niveles de Presión Sonora para el cumplimiento del 100% de la Red de calidad de Ruido, logro que se realizaran mediante un solo proceso de licitación, siendo necesario ajustar el plan de adquisiciones priorizando este proceso descartando así el piloto de estaciones que se tenía previsto al inicio de año. 
En cuanto a la capacidad de análisis y almacenamiento de la información, se adquirió un nuevo servidor que junto con la infraestructura y la conectividad de estaciones de trabajo desarrolladas en el marco del CIMAB logra una mayor eficiencia en su uso. 
</t>
  </si>
  <si>
    <t xml:space="preserve">• Estructuración del documento de zonificación previa para la aplicación del Protocolo Distrital de Actuación Ante Alertas y Emergencias por Contaminación Atmosférica en Bogotá. (Anexo Estructura Zonificación previa ZPAECAB)
• Consolidación del documento de la Estrategia Pedagógica Distrital para la Socialización y Divulgación del IBOCA (Estrategias Comunicativa IBOCA). 
• Consolidación de la metodología de implementación de técnicas de interpolación de los datos de calidad del aire tanto concentraciones como IBOCA por contaminante. Esta metodología le permitirá la representación espacial de la contaminación del aire con el mínimo de incertidumbre posible. 
• Apoyo a la RMCAB y a SATAB en términos estadísticos y de presentación de datos.  
• Estructuración de las conclusiones y recomendaciones del documento lineamiento para el desarrollo del estudio técnico ambiental y vigilancia epidemiológica. (Anexo Conclusiones de Estudio Epidemiológico)
• Socialización del Índice Bogotano de Calidad del Aire, IBOCA, para funcionario y contratistas dela Secretaria Distrital de Ambiente el día 22 de diciembre de 2017. (Socialización IBOCA Dic2017)
</t>
  </si>
  <si>
    <t xml:space="preserve">En cuanto a la implementación de la Red Distrital de Monitoreo de Black Carbon (RDMBC), se adelantó el proceso de licitación pública SDA-LP-0512017 para la compra de equipos e insumos necesarios para dicha Red.
De igual manera para el equipo portátil analizador de Black Carbon (BC) con que cuenta la entidad se contrató mediante contrato SDA-20171386 el servicio de verificación, diagnostico, mantenimiento correctivo, suministro de insumos y/o repuestos y calibración en fabrica del equipo de medición del AE-42 utilizado en la Red de Monitoreo de Calidad de Aire de Bogotá.
</t>
  </si>
  <si>
    <t xml:space="preserve">Se emitió el informe técnico SDA No. 3006 del 29/12/2017 (2017IE268670) "ÍNDICE DE CALIDAD HÍDRICA - WQI 2016-2017 RED DE CALIDAD HÍDRICA DE BOGOTÁ", proceso SDA No. 3933390. 
Las actividades realizadas fueron:
• Análisis de los datos obtenidos en los monitoreos realizados durante la operación de la Red de Calidad Hídrica de Bogotá 2017, con el fin de obtener la información validada y encontrar los valores atípicos (outliers) para el cálculo del WQI.
• Cálculo de las variables F1 [Alcance], F2 [Frecuencia], y F3 [Amplitud], que representan diferentes aproximaciones para determinar la calidad del agua. 
• Evaluación del Índice de Calidad del Agua con respecto a los Objetivos de Calidad definidos el Artículo 2 de la Resolución 5731 de 2008, estableciendo los valores en las diferentes categorías [excelente, buena, aceptable, marginal, pobre].
• Estructuración del informe técnico con los resultados del indicador WQI para la red de calidad hídrica de Bogotá.
</t>
  </si>
  <si>
    <t xml:space="preserve">Durante la vigencia 2017, se dio cumplimiento del 100% con la actividad “Diseño y formulación del Plan de Monitoreo de la Red de Calidad Hídrica de Bogotá 2017-2018”, el cual será entregado al laboratorio o laboratorios que se encargarán de la ejecución en las etapas de tomas de muestras, análisis de laboratorio y generación de resultados de la RCHB. </t>
  </si>
  <si>
    <t xml:space="preserve">Durante el segundo trimestre año 2017 (abril - junio), se reportó un avance del 10 % en la ejecución de este indicador, ya que se elaboró el borrador de la justificación del proceso de contratación del Plan de Monitoreo de la Red de Calidad Hídrica de Bogotá 2017-2018.
Para el tercer trimestre del año 2017 (julio- septiembre),  se desarrollaron las siguientes actividades: el mes de julio reportó un 25% en la ejecución, debido a que se proyectaron once (11) oficios para cotizar con los laboratorios acreditados ante el IDEAM, los cuales se enlistan a continuación: 2017EE144513, 2017EE144512, 2017EE144508, 2017EE144507, 2017EE144506, 2017EE144505, 2017EE144504, 2017EE144503, 2017EE144502, 2017EE144501, 2017EE144500 todos del 30/07/2017, necesarios para realizar el estudio de mercado; el mes de agosto se reportó un porcentaje de ejecución 20%, correspondiente a la elaboración del estudio de mercado, en el cual se consolidó la información presentada por los laboratorios en el proceso de cotización, obteniendo como respuesta los radicados SDA No. 2017ER151018 y 2017ER151876. Adicionalmente se reiteró la solicitud a los laboratorios restantes por medio de correo electrónico y llamadas telefónicas; el mes de septiembre, con corte al día 29, se reportó un porcentaje de 25% de ejecución el cual se basa en el diseño de los estudios previos para la contratación de del plan de Monitoreo de la RCHB 2017-2018.
Para el cuarto trimestre del 2017 (octubre -diciembre) se obtiene un porcentaje de cumplimiento del 20%, obteniendo así el cumplimiento total sobre la actividad propuesta (100%). El porcentaje trimestral corresponde a las siguientes actividades: para octubre se reportó un cumplimiento del 10% en la ejecución del indicador, ya que se realizaron los estudios previos para la contratación del plan de monitoreo de la RCHB 2017-2018, los cuales fueron cargados en el sistema de información para la planeación, seguimiento y evaluación de la gestión institucional (SIPSE), bajo el proceso No. 1666; para noviembre se reportó un cumplimiento del 5% en la ejecución del indicador. Es importante resaltar que el proceso de contratación del Plan de Monitoreo de la Red de Calidad Hídrica de Bogotá 2017-2018 se presentó inicialmente como un plan de contratación de selección abreviada, así como se había mencionado en los reportes anteriores. No obstante, en vista de que el proceso ha presentado retrasos para su aprobación,  se realizó comité contractual el día 29 de noviembre de 2017, en el cual se decidió realizar adición y prórroga al convenio interadministrativo CAR-SDA 1582-20161251 y al contrato de prestación de servicios No. 201601257; para diciembre, se  firmó la adición al convenio con la Corporación Autónoma Regional de Cundinamarca No. 1582 de 2016 y se generó el acta de inicio al contrato No. SDA-CPS-20161257 con el Laboratorio Analquim Ltda, por un periodo de tres meses, con fecha de terminación 21 de marzo de 2018.
</t>
  </si>
  <si>
    <t>Instalación de los equipos de monitoreo en 5 pozos de 51 pozos identificados que conformará la red, cumpliendo con las condiciones técnicas, jurídicas y administrativas. Radicado No2016IE218178.</t>
  </si>
  <si>
    <t>Definición de la metodología para la elaboración del Plan estratégico ambiental de Bogotá, Al 2040. Esta metodología se diseñó basada en diferentes autores de prospectiva, especialmente Michel Gobet y Francisco Mojica, en donde se establecieron cuatro fases: 
Fase 1. Diagnóstico Individuo – Entorno.
Fase 2. Identificación de Variables.
Fase 3. Definición de Escenarios.
Fase 4.  Estrategias.</t>
  </si>
  <si>
    <t xml:space="preserve">Elaboración del modelo conceptual y gráfico de la valoración económica del arbolado urbano así como en la articulación de la red hídrica los puntos de vertimientos del PSMV, caracterización de vertimientos del recurso hídrico para unificar condiciones del uso de la red hídrica del distrito 
Construcción de la obra civil correspondiente al espacio físico del CIMA implementando el diseño arquitectónico (aprobado en 2016) y se realizó la dotación del 100% del mobiliario básico.
Elaboración de series de tiempo y análisis estadísticos de tendencia central y de valores extremos de la base de datos con información del estado de los recursos con las que cuenta la DCA.
Consecución y validación de la información e las variables climáticas requeridas para el modelo hídrico urbano de Fontibón, estas variables son: temperatura, precipitación velocidad del viento, nubosidad, visibilidad, punto de rocío, de algunas de estas variables se dispone de información en la red de monitoreo de calidad del aire de Fontibón, las otras variables se solicitaron al IDEAM y ya suministraron la información disponible. Sin embargo, se presentan vacíos de información de algunas variables, por lo que se contempló la posibilidad de utilizar información de base de datos satélites disponibles . 
La información topográfica se obtiene a través de un modelo de elevación digital para la zona de estudio, así como también los porcentajes de las diferentes coberturas del suelo, una vez se cuente con toda la información requerida, se procederá a correr el modelo I-tree.
</t>
  </si>
  <si>
    <t xml:space="preserve">Estructuración el modelo de ficha resumen para los proyectos que serán priorizados a partir de la metodología establecida o dentro de las actividades proyectadas a ser ejecutadas en el PDDAB correspondiente con la meta establecida; de los cuales ya se ha avanzado para los proyectos de: Programa de Autorregulación Ambiental y Bicicletas públicas </t>
  </si>
  <si>
    <t xml:space="preserve">BIGDATA 
• Elaboración modelo entidad del proceso de evaluación control y seguimiento 
• Estructuración de la base de datos en ACCES para el modelo entidad relación entregado y validado 
• Iniciación de la interfase grafica de la base de datos mediante la generación de los formularios
</t>
  </si>
  <si>
    <t xml:space="preserve">Respecto a los informes de Calidad del Aire se entregaron un total de 13 informes para la vigencia 2017 correspondientes al informe anual – 2016 y a los informes mensuales de enero a diciembre; estos informes contienen la información relacionada con el comportamiento temporal y espacial de los contaminantes monitoreados por las diferentes estaciones en la ciudad. El avance de la meta establecida para 2017 es del 100%.
Se garantizó la operación de la RMCAB con 12 estaciones durante la vigencia del 2017 a través de la realización de 137 mantenimientos preventivos y 5 mantenimientos correctivos, dichas estaciones recolectaron información de las concentraciones de PM10 y PM2.5 así como otros contaminantes en la atmosfera. 
Se elaboró un capítulo adicional correspondiente al desarrollo del Sistema Integrado de Modelación de Calidad del Aire de Bogotá (SIMCAB) con el fin obtener una predicción de calidad del aire en Bogotá por sectores. A través del SIMCAB se ha estimado el destino y distribución de concentración de los contaminantes atmosféricos inventariados en la ciudad. Esta herramienta permite estimar el estado de la calidad de aire para las siguientes 48 horas, teniendo en cuenta el pronóstico de variables meteorológicas y comportamientos típicos de emisiones en la ciudad para los días pronosticados.
En relación con el fortalecimiento de la red de monitoreo de la calidad de aire en Bogotá, se adelantaron los siguientes procesos contractuales: 
1.  Convenio con Ministerio de Ambiente y Desarrollo Sostenible, para la continua operación de la estación fija automática en sus instalaciones. 
2.  Licitación pública para adquirir equipos para la actualización y modernización de la Red. 
3.  Adjudicación del proceso para montar la caseta de monitoreo en la localidad de Fontibón y el cambio de la caseta de la estación las ferias.
4. Adjudicación de la actualización de los sistemas envista arm, envista web y envidas y adquisición de los dataloggers. 
</t>
  </si>
  <si>
    <t xml:space="preserve">
Elaboración del informe técnico No. 3005 del 29/12/2017 (2017IE268669) por medio del proceso SDA No. 3938278 correspondiente "INFORME FACTORES DE PRESIÓN SOBRE EL RECURSO HÍDRICO".
</t>
  </si>
  <si>
    <t xml:space="preserve">Elaboración de 3 informes correspondientes al monitoreo modelo del acuífero somero.
Primer informe elaborado en el mes de marzo.
Segundo informe elaborado en el mes de junio.
Tercer informe elaborado en septiembre. 
</t>
  </si>
  <si>
    <r>
      <t xml:space="preserve">Se cierra la vigencia 2017 con un avance del </t>
    </r>
    <r>
      <rPr>
        <sz val="12"/>
        <color indexed="10"/>
        <rFont val="Arial"/>
        <family val="2"/>
      </rPr>
      <t xml:space="preserve">0.35 </t>
    </r>
    <r>
      <rPr>
        <sz val="12"/>
        <color indexed="8"/>
        <rFont val="Arial"/>
        <family val="2"/>
      </rPr>
      <t xml:space="preserve">frente a la meta del cuatrienio, el cual se detalla a continuación. 
• Obra Civil CIMA: se construyó la obra civil correspondiente al espacio físico del CIMA implementando el diseño arquitectónico (aprobado en 2016) y se realizó la dotación del 100% del mobiliario básico.
• Fortalecimiento tecnológico: se estructuró la base de datos que adopta el modelo entidad-relación y se avanzó en un 50% en la construcción de la salida gráfica y formularios para entrar a la etapa de producción de la BIGDATA. Se adquirieron equipos de cómputo y ocho  software para el centro de información y modelamiento ambiental.
 ArcGIS GIS Server Standard (Windows) Up to Four Cores License (1)
ArcGIS Desktop Advanced Single Use License (1)
ArcGIS Desktop Standard Single Use License (2)
ArcGIS Desktop Basic Single Use License (1)
Insights for ArcGIS Perpetual License/user (1)
ArcGIS Geostatistical Analyst for Desktop Single License (1) 
ArcGIS Spatial Analyst for Desktop Single License (1)
• Procesos de valor agregado de los datos: se entregó el modelo conceptual y gráfico de la valoración económica del arbolado urbano. Así como en la articulación de la red hídrica los puntos de vertimientos del Plan de Saneamiento y Manejo de Vertimientos con la caracterización de vertimientos del recurso hídrico para unificar condiciones del uso de la red hídrica del distrito.
• Modelo entidad-relación: respecto a la implementación de este modelo se realizó para los grupos relacionados a continuación.
SRHS (Vertimientos, aguas subterráneas, aceites usados, respel, estaciones de servicio, licencias ambientales, minería y suelos y validación con el directivo).
SCAAV (fuentes fijas Ruido, PEV, Fuentes móviles y Validación Directivo área).
SSFFS (Silvicultura, industrias de la madera, Fauna silvestre).
SCASP (Sector público).
General (terceros).
• Propuesta de estructura y alcances del plan estratégico ambiental Bogotá – 2040: se estableció la metodología para determinar las relaciones necesarias para estructurar el plan estratégico, se elaboraron series de tiempo y análisis estadísticos de tendencia central y de valores extremos de la base de datos con información del estado de los recursos con las que cuenta la Dirección de Control Ambiental.
</t>
    </r>
  </si>
  <si>
    <r>
      <t xml:space="preserve">En el marco de la operación de la Red de Calidad del Recurso Hídrico se realizaron </t>
    </r>
    <r>
      <rPr>
        <b/>
        <sz val="9"/>
        <rFont val="Tahoma"/>
        <family val="2"/>
      </rPr>
      <t xml:space="preserve">289 </t>
    </r>
    <r>
      <rPr>
        <sz val="9"/>
        <rFont val="Tahoma"/>
        <family val="2"/>
      </rPr>
      <t xml:space="preserve">muestras ejecutadas de la Red de Calidad Hídrica de Bogotá y </t>
    </r>
    <r>
      <rPr>
        <b/>
        <sz val="9"/>
        <rFont val="Tahoma"/>
        <family val="2"/>
      </rPr>
      <t>342</t>
    </r>
    <r>
      <rPr>
        <sz val="9"/>
        <rFont val="Tahoma"/>
        <family val="2"/>
      </rPr>
      <t xml:space="preserve"> muestras o resultados de laboratorio entregadas por el laboratorio Analquim, así como 48 caracterizaciones presentadas por medio del radicado SDA No. 2017ER165612 del 28/08/2017, cumpliendo para el referido mes la meta propuesta para dicha actividad.
</t>
    </r>
  </si>
  <si>
    <r>
      <t xml:space="preserve">Definición y diseño de la red de monitoreo en la cual se identificaron los puntos que serán declarados dentro de la red de monitoreo, los cuales fueron acogidos mediante Resolución No 760 del 10 de abril de 2017 y concepto técnico No: 00852: </t>
    </r>
    <r>
      <rPr>
        <sz val="9"/>
        <color indexed="10"/>
        <rFont val="Tahoma"/>
        <family val="2"/>
      </rPr>
      <t>Avance 50%</t>
    </r>
  </si>
  <si>
    <t>Elaboración modelo entidad-relación total del proceso de evaluación control y seguimiento 
Estructuración de la base de datos en ACCES para el modelo entidad relación entregado y validado 
Iniciación de la interfase gráfica de la base de datos mediante la generación de los formularios</t>
  </si>
  <si>
    <t>Respecto a lo referente con el seguimiento a las estrategias del PDDAB, se realizaron las siguientes actividades:
• Desarrollo del Proyecto Decreto sobre medidas para la reducción de la contaminación generada por fuentes fijas, fuentes móviles y fuentes de material particulado resuspendido, los cuales se encuentran en revisión conjunta con empresas y/o gremios de los sectores involucrados, así mismo con las entidades públicas distritales y nacionales.
• Ajustes y/o modificaciones a la estructura de la Resolución del Programa de Autorregulación Ambiental. 
• Desarrollo del Proyecto de Resolución correspondiente a los límites máximos de emisión para los vehículos tipos motocicletas de dos (2) y cuatro (4) tiempos y vehículos ciclo diésel. Basándose en información de resultados de mediciones realizadas en los CDA´s y enviadas a la SDA, así como algunas pruebas estáticas gestionadas en operativas a concesionarios a motocicletas Euro III, entre otras.
• Consolidación de la base de estimación del consumo de combustible para los vehículos con combustible tipo gasolina y diésel, teniendo como base el análisis efectuado correspondiente al Factor de Actividad que fue obtenido luego de realizar la depuración de los registros y/o reportes de los Centros de Diagnóstico Automotriz, 
• Finalización del proceso contractual y suscripción del contrato para “Realizar el levantamiento de información, diagnóstico y análisis para la actualización del inventario de fuentes fijas industriales de emisión atmosférica en la ciudad de Bogotá”, el cual fue adjudicado a la consultora K2 Ingeniería SAS mediante resolución No 03617 de 2017. Así como la firma del contrato de consultoría No 20171374.
• Finalización del proceso contractual para “Realizar un estudio para definir la viabilidad del monitoreo a emisiones del transporte automotor de la ciudad, mediante sensores remotos”, proceso concurso electrónico de méritos abierto No SDA-CM-057-2017
• Consolidación de las bases de datos de los inventarios de emisiones de fuentes fijas y móviles de la ciudad de Bogotá correspondiente al 2016, donde se relaciona variables como la cantidad de emisiones por contaminantes que genera cada fuente fija y móvil en la ciudad de acuerdo a criterios como factor de actividades, factor de emisión, consumo de combustible, entre otras; para así determinar el aporte a la contaminación del aire en Bogotá.</t>
  </si>
  <si>
    <t xml:space="preserve">El 22 de febrero del 2017 se suscribió el acta de inicio del convenio con la Corporación Autónoma Regional de Cundinamarca No. 1582 de 2016 y el acta de inicio al contrato No. SDA-CPS-20161257 con el Laboratorio Analquim Ltda, para realizar las acciones encaminadas a la ejecución de la Fase XIV del Programa de Monitoreo de los factores de presión al recurso hídrico en el año 2017. Durante este periodo se remitió el Plan de monitoreo a los laboratorios para su revisión.
En el marco de la ejecución de programa de monitoreo se realizaron 699 muestras correspondientes a sectores productivos, pozos de aprovechamiento, vertimientos directos (PSMV y Tasa) y cuerpos de agua.
Es preciso indicar que se realizó en los mismos tiempos la ejecución de los proyectos SCAPS y SER los cuales, que, si bien no hacen parte de la Fase XIV del PMAE y por tanto no se tienen en cuenta para el cálculo del indicador de seguimiento, se deben desarrollar por cuanto corresponden a componentes del convenio, además, de ser parte de la misionalidad de la SRHS, específicamente operar y administrar los equipos e instrumentos para monitoreo del agua de la Secretaría Distrital de Ambiente. Por lo anterior, en el año del 2017 se realizaron 266 monitoreos del componente SCAPS y 95 monitoreos en el componente SER. Para obtener una totalidad de 887 muestras tomadas bajo el convenio con la Corporación Autónoma Regional de Cundinamarca No. 1582 de 2016 y el contrato No. SDA-CPS-20161257 con el Laboratorio Analquim Ltda.
</t>
  </si>
  <si>
    <t xml:space="preserve">
Se plantea adelantar mesas de trabajo con contractual desde febrero para adelantar este proceso en 2018.
Adicionalmente la Magnitud 2018 estara apalancada en un 30% apartir de la ejecusión de las reservas presupuestales, correspondiente a actividades de monitoreo en el primer trimestre de 2018.
</t>
  </si>
  <si>
    <r>
      <rPr>
        <sz val="10"/>
        <rFont val="Tahoma"/>
        <family val="2"/>
      </rPr>
      <t xml:space="preserve">Para la vigencia 2017 se reporta un porcentaje de cumplimiento del 100% sobre el indicador establecido el cual corresponde a la emisión del informe técnico SDA No. 3006 del 29/12/2017 (2017IE268670) "ÍNDICE DE CALIDAD HÍDRICA - WQI 2016-2017 RED DE CALIDAD HÍDRICA DE BOGOTÁ", proceso SDA No. 3933390. En este informe se </t>
    </r>
    <r>
      <rPr>
        <sz val="10"/>
        <color indexed="8"/>
        <rFont val="Tahoma"/>
        <family val="2"/>
      </rPr>
      <t>evaluó el Índice de Calidad del Agua con respecto a los Objetivos de Calidad definidos el Artículo 2 de la Resolución 5731 de 2008, y de esta manera establecer los valores en las diferentes categorías.
Durante la vigencia 2017 se tomaron 484 muestras sobre los puntos de la Red Hídrica de Bogotá (RCHB), la cual está compuesta por las estaciones tradicionales, ubicadas en los cuerpos hídricos principales de la Ciudad y los puntos de la Ampliación de la RCHB, localizados sobre las subcuentas del Distrito Capital, datos 100% validados y analizados.</t>
    </r>
  </si>
  <si>
    <r>
      <t>Se cierra la vigencia 2017 con un avance</t>
    </r>
    <r>
      <rPr>
        <sz val="10"/>
        <rFont val="Tahoma"/>
        <family val="2"/>
      </rPr>
      <t xml:space="preserve"> del 0.35 </t>
    </r>
    <r>
      <rPr>
        <sz val="10"/>
        <color indexed="8"/>
        <rFont val="Tahoma"/>
        <family val="2"/>
      </rPr>
      <t xml:space="preserve">frente a la meta del cuatrienio, el cual se detalla a continuación. 
• Obra Civil CIMA: se construyó la obra civil correspondiente al espacio físico del CIMA implementando el diseño arquitectónico y se dotó el 100% del mobiliario básico.
• Fortalecimiento tecnológico: se estructuró la base de datos que adopta el modelo entidad-relación y se avanzó en un 50% en la construcción de la salida gráfica y formularios para entrar a la etapa de producción de la BIGDATA. Se adquirieron equipos de cómputo y ocho software para el centro de información y modelamiento ambiental.
• Procesos de valor agregado de los datos: se entregó el modelo conceptual y gráfico de la valoración económica del arbolado urbano. Así como en la articulación de la red hídrica los puntos de vertimientos del Plan de Saneamiento y Manejo de Vertimientos con la caracterización de vertimientos del recurso hídrico para unificar condiciones del uso de la red hídrica del distrito.
• Modelo entidad-relación: respecto a la implementación de este modelo se realizó para los grupos relacionados a continuación.
SRHS (Vertimientos, aguas subterráneas, aceites usados, respel, estaciones de servicio, licencias ambientales, minería y suelos y validación con el directivo).
SCAAV (Fuentes fijas Ruido, PEV, Fuentes móviles y Validación Directivo área).
SSFFS (Silvicultura, industrias de la madera, Fauna silvestre).
SCASP (Sector público).
General (terceros).
• Propuesta de estructura y alcances del plan estratégico ambiental Bogotá – 2040: se estableció la metodología para determinar las relaciones necesarias para estructurar el plan estratégico, se elaboraron series de tiempo y análisis estadísticos de tendencia central y de valores extremos de la base de datos con información del estado de los recursos con las que cuenta la Dirección de Control Ambiental.
</t>
    </r>
  </si>
  <si>
    <t xml:space="preserve">Se ajustan magniudes y adquisiciones de acuerdo con el ultimo traslado presupuestal </t>
  </si>
  <si>
    <t>Se presenta un retraso por la no adjudicación del proyecto de ELABORAR UNA GUÍA TÉCNICA PARA LA GESTIÓN AMBIENTAL DE LOS LODOS Y RESIDUOS PELIGROSOS GENERADOS POR LAS ACTIVIDADES DE PROCESAMIENTO DE PIELES EN EL SECTOR DE SAN BENITO.
Se culplio con la magnitud dado que fue apalancada con las reservas presupuestales ejecutadas.</t>
  </si>
  <si>
    <t>Se encuentra un retrasó en la adquisición de equipos INSITU que permita mejorar el acompañamiento y verificación en campo de parámetros INSITU.
Se culplio con la magnitud dado que fue apalancada con las reservas presupuestales ejecutadas.</t>
  </si>
  <si>
    <t>17, Desarrollar las acciones correspondientes para la reformulación Plan Decenal de Descontaminación del Aire de Bogotá.</t>
  </si>
  <si>
    <t>16, Desarrollar e implementar una Red Distrital de Monitoreo de black carbon para fortalecer el Sistema de Alertas Tempranas Ambientales de Bogotá.</t>
  </si>
  <si>
    <t>15, Desarrollar procedimientos,  estrategias y acciones con el fin de consolidar e implementar el Sistema de Alertas Tempranas Ambientales de Bogotá basado en contaminantes criterio.</t>
  </si>
  <si>
    <t>14, Diseño de la red de ruido fija y/o móvil y prueba Piloto del Sistema en dos zonas de especial atención. Sistema de Información y modelado</t>
  </si>
  <si>
    <t>13, Actividades precontractuales y/o previas y/o de diagnóstico  para la adquisición del sistema a implementar para la red de ruido</t>
  </si>
  <si>
    <t xml:space="preserve">
12, Modelamiento de escenarios de calidad del aire y reporte.</t>
  </si>
  <si>
    <t>11, Entregar Informes de Calidad de Aire</t>
  </si>
  <si>
    <t>10, Realizar mantenimientos preventivos y correctivos en los equipos de RMCAB.</t>
  </si>
  <si>
    <t xml:space="preserve">
9, Etapa precontractual de la siguiente Fase del Programa de Monitoreode los factores de presión al recurso hídrico 2018</t>
  </si>
  <si>
    <t>8, Diseño y formulación de la siguiente Fase del Programa de Monitoreo de los factores de presión al recurso hídrico 2018</t>
  </si>
  <si>
    <t>7, Informe de ejecución y resultados sobre el monitoreo de los factores de presión al recurso hídrico 2017</t>
  </si>
  <si>
    <t>5,  Evaluación, definición y diseño la Red de Aguas Subterráneas de Bogotá, en la cual se establezcan las necesidades para determinar las condiciones en cuanto a tecnología, localización y cobertura</t>
  </si>
  <si>
    <t>4, Proceso de contratación del Plan de Monitoreo de la Red de Calidad Hídrica de Bogotá 2017-2018</t>
  </si>
  <si>
    <t>3, Diseño y formulación del Plan de Monitoreo de la Red de Calidad Hídrica de Bogotá 2017-2018</t>
  </si>
  <si>
    <t>2, Operación del monitoreo de la Red de la Calidad del Recurso Hídrico 2017</t>
  </si>
  <si>
    <t>1, Entrega de Informe de estado de Calidad de los Ríos Urbanos - Indicador WQI 2016 - 2017</t>
  </si>
  <si>
    <t>6,  Ejecución de la Fase XIV del Programa de Monitoreo de los factores de presión al recurso hídrico 2017</t>
  </si>
  <si>
    <t xml:space="preserve">18, Realizar seguimiento a las estrategias que hacen parte de la estructura reformulada del PDDAB. </t>
  </si>
  <si>
    <r>
      <t xml:space="preserve">Nombre: SUBA, (territorio de oportunidad);
</t>
    </r>
    <r>
      <rPr>
        <i/>
        <sz val="8"/>
        <rFont val="Arial"/>
        <family val="2"/>
      </rPr>
      <t>Descripción:  Operacion de la red de calidad del aire. MPI1.</t>
    </r>
  </si>
  <si>
    <r>
      <t xml:space="preserve"> Aire en el Distrito Capital.
Area: 2393,3  </t>
    </r>
    <r>
      <rPr>
        <sz val="9"/>
        <color indexed="10"/>
        <rFont val="Arial"/>
        <family val="2"/>
      </rPr>
      <t xml:space="preserve">ha </t>
    </r>
  </si>
  <si>
    <t>No discrimana</t>
  </si>
  <si>
    <r>
      <t xml:space="preserve">SAN CRISTOBAL (territorio de oportunidad);
</t>
    </r>
    <r>
      <rPr>
        <i/>
        <sz val="8"/>
        <rFont val="Arial"/>
        <family val="2"/>
      </rPr>
      <t xml:space="preserve">Descripción: Punto de la red de calidad del aire. </t>
    </r>
  </si>
  <si>
    <r>
      <t xml:space="preserve"> Aire en el Distrito Capital.
Area: Urbano (</t>
    </r>
    <r>
      <rPr>
        <sz val="9"/>
        <color indexed="10"/>
        <rFont val="Arial"/>
        <family val="2"/>
      </rPr>
      <t>ha</t>
    </r>
    <r>
      <rPr>
        <sz val="9"/>
        <color indexed="8"/>
        <rFont val="Arial"/>
        <family val="2"/>
      </rPr>
      <t xml:space="preserve">)  </t>
    </r>
  </si>
  <si>
    <r>
      <t xml:space="preserve">SANTA FE (territorio de oportunidad);
</t>
    </r>
    <r>
      <rPr>
        <i/>
        <sz val="8"/>
        <color indexed="8"/>
        <rFont val="Arial"/>
        <family val="2"/>
      </rPr>
      <t xml:space="preserve">Descripción: Punto de la red de calidad del aire. </t>
    </r>
  </si>
  <si>
    <r>
      <t xml:space="preserve">FONTIBON  (territorio de oportunidad);
</t>
    </r>
    <r>
      <rPr>
        <i/>
        <sz val="8"/>
        <color indexed="8"/>
        <rFont val="Arial"/>
        <family val="2"/>
      </rPr>
      <t xml:space="preserve">Descripción: Punto de la red de calidad del aire. </t>
    </r>
  </si>
  <si>
    <r>
      <t xml:space="preserve"> Aire en el Distrito Capital.
Area: 21506,7 </t>
    </r>
    <r>
      <rPr>
        <sz val="9"/>
        <color indexed="10"/>
        <rFont val="Arial"/>
        <family val="2"/>
      </rPr>
      <t>ha</t>
    </r>
  </si>
  <si>
    <r>
      <t xml:space="preserve">ESPECIAL  (territorio de oportunidad);
</t>
    </r>
    <r>
      <rPr>
        <i/>
        <sz val="8"/>
        <color indexed="8"/>
        <rFont val="Arial"/>
        <family val="2"/>
      </rPr>
      <t xml:space="preserve">Descripción:  Operacion de la red de calidad del aire, exceptuando localidades en la red. </t>
    </r>
  </si>
  <si>
    <t>Localidades que sin estaciones de la red: 1,2,5,6,7,8,10,12,13,14,15,16,17,18,19,20.</t>
  </si>
  <si>
    <r>
      <t xml:space="preserve"> Aire en el Distrito Capital.
Area: 1383,4 </t>
    </r>
    <r>
      <rPr>
        <sz val="9"/>
        <color indexed="10"/>
        <rFont val="Arial"/>
        <family val="2"/>
      </rPr>
      <t>ha.</t>
    </r>
  </si>
  <si>
    <t>Estaciones de la red de monitoreo de ruido. (Anexa SHP)</t>
  </si>
  <si>
    <t>Aire de Bogota.</t>
  </si>
  <si>
    <r>
      <t xml:space="preserve">TORCA
</t>
    </r>
    <r>
      <rPr>
        <i/>
        <sz val="8"/>
        <rFont val="Arial"/>
        <family val="2"/>
      </rPr>
      <t>Descripción:  Estado de calidad del recurso hidrico urbano y saneamiento de la subcuenca Torca.</t>
    </r>
  </si>
  <si>
    <t>Areas de:12.081,068 Ha en la subcuenca.</t>
  </si>
  <si>
    <r>
      <t xml:space="preserve">SALITRE
</t>
    </r>
    <r>
      <rPr>
        <i/>
        <sz val="8"/>
        <rFont val="Arial"/>
        <family val="2"/>
      </rPr>
      <t>Descripción:  Estado de calidad del recurso hidrico urbano y saneamiento de la subcuenca Salitre.</t>
    </r>
  </si>
  <si>
    <r>
      <t xml:space="preserve">Areas de: </t>
    </r>
    <r>
      <rPr>
        <i/>
        <sz val="9"/>
        <color indexed="10"/>
        <rFont val="Arial"/>
        <family val="2"/>
      </rPr>
      <t>xxx</t>
    </r>
    <r>
      <rPr>
        <i/>
        <sz val="9"/>
        <color indexed="8"/>
        <rFont val="Arial"/>
        <family val="2"/>
      </rPr>
      <t xml:space="preserve"> en la subcuenca.</t>
    </r>
  </si>
  <si>
    <r>
      <t>FUCHA</t>
    </r>
    <r>
      <rPr>
        <i/>
        <sz val="8"/>
        <rFont val="Arial"/>
        <family val="2"/>
      </rPr>
      <t xml:space="preserve">
Descripción:  Estado de calidad del recurso hidrico urbano y saneamiento de la subcuenca Fucha.</t>
    </r>
  </si>
  <si>
    <t>Areas de 10.048,60 Ha en la subcuenca.</t>
  </si>
  <si>
    <r>
      <t>TUNJUELO</t>
    </r>
    <r>
      <rPr>
        <b/>
        <sz val="8"/>
        <rFont val="Arial"/>
        <family val="2"/>
      </rPr>
      <t xml:space="preserve">
</t>
    </r>
    <r>
      <rPr>
        <i/>
        <sz val="8"/>
        <rFont val="Arial"/>
        <family val="2"/>
      </rPr>
      <t>Descripción:  Estado de calidad del recurso hidrico urbano y saneamiento de la subcuenca Tunjuelo.</t>
    </r>
  </si>
  <si>
    <t>Areas de 9.620,38 Ha en la subcuenca.</t>
  </si>
  <si>
    <t>TORCA:
 Descripción: Localización y cobertura de la Red de Aguas Subterraneas.</t>
  </si>
  <si>
    <r>
      <t xml:space="preserve">12.081,068 Ha </t>
    </r>
    <r>
      <rPr>
        <i/>
        <sz val="8"/>
        <rFont val="Calibri"/>
        <family val="2"/>
      </rPr>
      <t>de la subcuenca.</t>
    </r>
  </si>
  <si>
    <t>SALITRE 
 Descripción: Localización y cobertura de la Red de Aguas Subterraneas.</t>
  </si>
  <si>
    <t>Subcuenca</t>
  </si>
  <si>
    <t>FUCHA
 Descripción: Localización y cobertura de la Red de Aguas Subterraneas.</t>
  </si>
  <si>
    <t>10.048,60 Ha de la subcuenca.</t>
  </si>
  <si>
    <t>TUNJUELO
 Descripción: Localización y cobertura de la Red de Aguas Subterraneas.</t>
  </si>
  <si>
    <r>
      <rPr>
        <sz val="8"/>
        <rFont val="Calibri"/>
        <family val="2"/>
      </rPr>
      <t>9.620,38 Ha</t>
    </r>
    <r>
      <rPr>
        <i/>
        <sz val="8"/>
        <rFont val="Calibri"/>
        <family val="2"/>
      </rPr>
      <t xml:space="preserve"> de la subcuenca.</t>
    </r>
  </si>
  <si>
    <t>DISTRITO
Descripción:  Centro de informacion y modelamiento ambiental del Distrito Capital.</t>
  </si>
  <si>
    <t>Distrito</t>
  </si>
  <si>
    <t>DISTRITO
Descripción:  Proyectos del Plan Decenal de Descontaminacion del Aire de Bogota.</t>
  </si>
  <si>
    <r>
      <t xml:space="preserve"> ESPECIAL.
</t>
    </r>
    <r>
      <rPr>
        <sz val="8"/>
        <color indexed="10"/>
        <rFont val="Arial"/>
        <family val="2"/>
      </rPr>
      <t xml:space="preserve">SE REPORTARA POR PUNTOS ESPECIFICOS DONDE SE REALICEN LAS EVALUACIONES SOBRE LOS RECURSOS AIRE E HIDRICO 
</t>
    </r>
    <r>
      <rPr>
        <sz val="8"/>
        <rFont val="Arial"/>
        <family val="2"/>
      </rPr>
      <t>Descripción:  Proyectos del Plan Decenal de Descontaminacion del Aire de Bogota.</t>
    </r>
  </si>
  <si>
    <r>
      <t xml:space="preserve">DISTRITO: La localización de las estaciones será definida con la primera entrega de los mapas de ruido. 
</t>
    </r>
    <r>
      <rPr>
        <i/>
        <sz val="8"/>
        <rFont val="Arial"/>
        <family val="2"/>
      </rPr>
      <t>Descripción:  Monitoreo de ruido en la ciudad.  Informacion de las estaciones de monitoreo de ruido.</t>
    </r>
  </si>
  <si>
    <r>
      <t xml:space="preserve">DISTRITO: se seleccionaran las localidades críticas para instalar los analizadores de contaminantes
</t>
    </r>
    <r>
      <rPr>
        <i/>
        <sz val="8"/>
        <rFont val="Arial"/>
        <family val="2"/>
      </rPr>
      <t>Descripción:   Implementación del Sistema de Alertas Tempranas Ambientales de Bogotá basado en contaminantes.</t>
    </r>
  </si>
</sst>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quot;€&quot;_-;\-* #,##0.00\ &quot;€&quot;_-;_-* &quot;-&quot;??\ &quot;€&quot;_-;_-@_-"/>
    <numFmt numFmtId="173" formatCode="_-* #,##0.00\ _€_-;\-* #,##0.00\ _€_-;_-* &quot;-&quot;??\ _€_-;_-@_-"/>
    <numFmt numFmtId="174" formatCode="_ &quot;$&quot;\ * #,##0.00_ ;_ &quot;$&quot;\ * \-#,##0.00_ ;_ &quot;$&quot;\ * &quot;-&quot;??_ ;_ @_ "/>
    <numFmt numFmtId="175" formatCode="_ * #,##0.00_ ;_ * \-#,##0.00_ ;_ * &quot;-&quot;??_ ;_ @_ "/>
    <numFmt numFmtId="176" formatCode="_([$$-240A]\ * #,##0_);_([$$-240A]\ * \(#,##0\);_([$$-240A]\ * &quot;-&quot;??_);_(@_)"/>
    <numFmt numFmtId="177" formatCode="0.0%"/>
    <numFmt numFmtId="178" formatCode="_ * #,##0_ ;_ * \-#,##0_ ;_ * &quot;-&quot;??_ ;_ @_ "/>
    <numFmt numFmtId="179" formatCode="_(&quot;$&quot;* #,##0.00_);_(&quot;$&quot;* \(#,##0.00\);_(&quot;$&quot;* &quot;-&quot;??_);_(@_)"/>
    <numFmt numFmtId="180" formatCode="_-* #,##0\ _€_-;\-* #,##0\ _€_-;_-* &quot;-&quot;??\ _€_-;_-@_-"/>
    <numFmt numFmtId="181" formatCode="0.0"/>
    <numFmt numFmtId="182" formatCode="#,##0.0"/>
    <numFmt numFmtId="183" formatCode="#,##0.0_);\(#,##0.0\)"/>
    <numFmt numFmtId="184" formatCode="_(* #,##0.0_);_(* \(#,##0.0\);_(* &quot;-&quot;_);_(@_)"/>
    <numFmt numFmtId="185" formatCode="_(* #,##0.000_);_(* \(#,##0.000\);_(* &quot;-&quot;_);_(@_)"/>
    <numFmt numFmtId="186" formatCode="_-* #,##0.0\ _€_-;\-* #,##0.0\ _€_-;_-* &quot;-&quot;??\ _€_-;_-@_-"/>
    <numFmt numFmtId="187" formatCode="[$$-240A]\ #,##0"/>
    <numFmt numFmtId="188" formatCode="#,##0.000"/>
    <numFmt numFmtId="189" formatCode="0.000"/>
    <numFmt numFmtId="190" formatCode="#,##0.000\ _€;\-#,##0.000\ _€"/>
    <numFmt numFmtId="191" formatCode="_-* #,##0.000\ _€_-;\-* #,##0.000\ _€_-;_-* &quot;-&quot;??\ _€_-;_-@_-"/>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_(&quot;$&quot;* #,##0_);_(&quot;$&quot;* \(#,##0\);_(&quot;$&quot;* &quot;-&quot;??_);_(@_)"/>
  </numFmts>
  <fonts count="109">
    <font>
      <sz val="11"/>
      <color theme="1"/>
      <name val="Calibri"/>
      <family val="2"/>
    </font>
    <font>
      <sz val="11"/>
      <color indexed="8"/>
      <name val="Calibri"/>
      <family val="2"/>
    </font>
    <font>
      <b/>
      <sz val="10"/>
      <name val="Arial"/>
      <family val="2"/>
    </font>
    <font>
      <sz val="11"/>
      <name val="Arial"/>
      <family val="2"/>
    </font>
    <font>
      <sz val="10"/>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sz val="9"/>
      <name val="Tahoma"/>
      <family val="2"/>
    </font>
    <font>
      <b/>
      <sz val="8"/>
      <name val="Arial"/>
      <family val="2"/>
    </font>
    <font>
      <sz val="7"/>
      <name val="Arial"/>
      <family val="2"/>
    </font>
    <font>
      <b/>
      <sz val="12"/>
      <name val="Tahoma"/>
      <family val="2"/>
    </font>
    <font>
      <b/>
      <sz val="10"/>
      <color indexed="8"/>
      <name val="Arial"/>
      <family val="2"/>
    </font>
    <font>
      <sz val="10"/>
      <color indexed="8"/>
      <name val="Arial"/>
      <family val="2"/>
    </font>
    <font>
      <sz val="10"/>
      <color indexed="8"/>
      <name val="Tahoma"/>
      <family val="2"/>
    </font>
    <font>
      <sz val="11"/>
      <name val="Tahoma"/>
      <family val="2"/>
    </font>
    <font>
      <b/>
      <sz val="11"/>
      <color indexed="8"/>
      <name val="Arial"/>
      <family val="2"/>
    </font>
    <font>
      <sz val="8"/>
      <color indexed="8"/>
      <name val="Arial"/>
      <family val="2"/>
    </font>
    <font>
      <b/>
      <sz val="8"/>
      <color indexed="8"/>
      <name val="Arial"/>
      <family val="2"/>
    </font>
    <font>
      <b/>
      <sz val="10"/>
      <color indexed="8"/>
      <name val="Tahoma"/>
      <family val="2"/>
    </font>
    <font>
      <sz val="10"/>
      <name val="Tahoma"/>
      <family val="2"/>
    </font>
    <font>
      <b/>
      <sz val="11"/>
      <name val="Tahoma"/>
      <family val="2"/>
    </font>
    <font>
      <i/>
      <sz val="9"/>
      <name val="Tahoma"/>
      <family val="2"/>
    </font>
    <font>
      <sz val="9"/>
      <color indexed="8"/>
      <name val="Arial"/>
      <family val="2"/>
    </font>
    <font>
      <sz val="12"/>
      <color indexed="10"/>
      <name val="Arial"/>
      <family val="2"/>
    </font>
    <font>
      <b/>
      <sz val="14"/>
      <color indexed="8"/>
      <name val="Arial"/>
      <family val="2"/>
    </font>
    <font>
      <b/>
      <sz val="12"/>
      <color indexed="8"/>
      <name val="Arial"/>
      <family val="2"/>
    </font>
    <font>
      <b/>
      <i/>
      <sz val="10"/>
      <name val="Arial"/>
      <family val="2"/>
    </font>
    <font>
      <sz val="9"/>
      <color indexed="10"/>
      <name val="Tahoma"/>
      <family val="2"/>
    </font>
    <font>
      <b/>
      <sz val="10"/>
      <name val="Tahoma"/>
      <family val="2"/>
    </font>
    <font>
      <i/>
      <sz val="8"/>
      <name val="Arial"/>
      <family val="2"/>
    </font>
    <font>
      <sz val="9"/>
      <color indexed="10"/>
      <name val="Arial"/>
      <family val="2"/>
    </font>
    <font>
      <i/>
      <sz val="8"/>
      <color indexed="8"/>
      <name val="Arial"/>
      <family val="2"/>
    </font>
    <font>
      <sz val="8"/>
      <color indexed="10"/>
      <name val="Arial"/>
      <family val="2"/>
    </font>
    <font>
      <i/>
      <sz val="8"/>
      <name val="Calibri"/>
      <family val="2"/>
    </font>
    <font>
      <i/>
      <sz val="9"/>
      <color indexed="8"/>
      <name val="Arial"/>
      <family val="2"/>
    </font>
    <font>
      <i/>
      <sz val="9"/>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1"/>
      <color indexed="8"/>
      <name val="Arial Narrow"/>
      <family val="2"/>
    </font>
    <font>
      <sz val="9"/>
      <color indexed="8"/>
      <name val="Calibri"/>
      <family val="2"/>
    </font>
    <font>
      <sz val="9"/>
      <color indexed="8"/>
      <name val="Inherit"/>
      <family val="0"/>
    </font>
    <font>
      <sz val="9"/>
      <color indexed="8"/>
      <name val="Tahoma"/>
      <family val="2"/>
    </font>
    <font>
      <sz val="10"/>
      <color indexed="8"/>
      <name val="Arial Narrow"/>
      <family val="2"/>
    </font>
    <font>
      <b/>
      <sz val="9"/>
      <color indexed="8"/>
      <name val="Trebuchet MS"/>
      <family val="2"/>
    </font>
    <font>
      <b/>
      <sz val="9"/>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1"/>
      <color theme="1"/>
      <name val="Arial Narrow"/>
      <family val="2"/>
    </font>
    <font>
      <sz val="12"/>
      <color theme="1"/>
      <name val="Arial"/>
      <family val="2"/>
    </font>
    <font>
      <sz val="9"/>
      <color theme="1"/>
      <name val="Calibri"/>
      <family val="2"/>
    </font>
    <font>
      <sz val="9"/>
      <color rgb="FF000000"/>
      <name val="Inherit"/>
      <family val="0"/>
    </font>
    <font>
      <b/>
      <sz val="8"/>
      <color rgb="FF000000"/>
      <name val="Arial"/>
      <family val="2"/>
    </font>
    <font>
      <b/>
      <sz val="10"/>
      <color rgb="FF000000"/>
      <name val="Arial"/>
      <family val="2"/>
    </font>
    <font>
      <sz val="10"/>
      <color theme="1"/>
      <name val="Arial"/>
      <family val="2"/>
    </font>
    <font>
      <sz val="8"/>
      <color theme="1"/>
      <name val="Arial"/>
      <family val="2"/>
    </font>
    <font>
      <sz val="10"/>
      <color theme="1"/>
      <name val="Tahoma"/>
      <family val="2"/>
    </font>
    <font>
      <sz val="9"/>
      <color theme="1"/>
      <name val="Tahoma"/>
      <family val="2"/>
    </font>
    <font>
      <b/>
      <sz val="10"/>
      <color theme="1"/>
      <name val="Tahoma"/>
      <family val="2"/>
    </font>
    <font>
      <b/>
      <sz val="14"/>
      <color theme="1"/>
      <name val="Arial"/>
      <family val="2"/>
    </font>
    <font>
      <b/>
      <sz val="10"/>
      <color theme="1"/>
      <name val="Arial"/>
      <family val="2"/>
    </font>
    <font>
      <sz val="10"/>
      <color rgb="FF000000"/>
      <name val="Arial"/>
      <family val="2"/>
    </font>
    <font>
      <sz val="10"/>
      <color rgb="FF000000"/>
      <name val="Tahoma"/>
      <family val="2"/>
    </font>
    <font>
      <sz val="8"/>
      <color rgb="FF000000"/>
      <name val="Arial"/>
      <family val="2"/>
    </font>
    <font>
      <b/>
      <sz val="8"/>
      <color theme="1"/>
      <name val="Arial"/>
      <family val="2"/>
    </font>
    <font>
      <sz val="10"/>
      <color theme="1"/>
      <name val="Arial Narrow"/>
      <family val="2"/>
    </font>
    <font>
      <b/>
      <sz val="9"/>
      <color rgb="FF000000"/>
      <name val="Trebuchet MS"/>
      <family val="2"/>
    </font>
    <font>
      <sz val="9"/>
      <color theme="1"/>
      <name val="Arial"/>
      <family val="2"/>
    </font>
    <font>
      <b/>
      <sz val="9"/>
      <color theme="1"/>
      <name val="Arial"/>
      <family val="2"/>
    </font>
    <font>
      <i/>
      <sz val="9"/>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9"/>
        <bgColor indexed="64"/>
      </patternFill>
    </fill>
    <fill>
      <patternFill patternType="solid">
        <fgColor rgb="FF7BB8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thin"/>
      <right style="thin"/>
      <top style="thin"/>
      <bottom style="medium"/>
    </border>
    <border>
      <left style="thin"/>
      <right style="thin"/>
      <top style="thin"/>
      <bottom/>
    </border>
    <border>
      <left style="thin"/>
      <right style="thin"/>
      <top style="thin"/>
      <bottom style="thin"/>
    </border>
    <border>
      <left style="hair">
        <color theme="3" tint="0.5999600291252136"/>
      </left>
      <right style="hair">
        <color theme="3" tint="0.5999600291252136"/>
      </right>
      <top style="hair">
        <color theme="3" tint="0.5999600291252136"/>
      </top>
      <bottom style="hair">
        <color theme="3" tint="0.5999600291252136"/>
      </bottom>
    </border>
    <border>
      <left style="thin"/>
      <right style="thin"/>
      <top style="medium"/>
      <bottom style="thin"/>
    </border>
    <border>
      <left style="thin"/>
      <right style="thin"/>
      <top/>
      <bottom style="thin"/>
    </border>
    <border>
      <left/>
      <right style="thin"/>
      <top style="thin"/>
      <bottom style="thin"/>
    </border>
    <border>
      <left style="medium"/>
      <right style="medium"/>
      <top/>
      <bottom style="medium"/>
    </border>
    <border>
      <left style="thin"/>
      <right/>
      <top/>
      <bottom style="medium"/>
    </border>
    <border>
      <left style="thin"/>
      <right style="thin"/>
      <top/>
      <bottom style="medium"/>
    </border>
    <border>
      <left style="medium"/>
      <right style="medium"/>
      <top style="medium"/>
      <bottom/>
    </border>
    <border>
      <left/>
      <right style="medium"/>
      <top style="medium"/>
      <bottom/>
    </border>
    <border>
      <left/>
      <right style="thin"/>
      <top style="medium"/>
      <bottom/>
    </border>
    <border>
      <left style="thin"/>
      <right style="thin"/>
      <top style="medium"/>
      <bottom/>
    </border>
    <border>
      <left/>
      <right/>
      <top style="medium"/>
      <bottom/>
    </border>
    <border>
      <left style="thin"/>
      <right style="medium"/>
      <top style="medium"/>
      <bottom/>
    </border>
    <border>
      <left style="medium"/>
      <right style="medium"/>
      <top style="medium"/>
      <bottom style="thin"/>
    </border>
    <border>
      <left/>
      <right style="medium"/>
      <top style="medium"/>
      <bottom style="thin"/>
    </border>
    <border>
      <left/>
      <right style="thin"/>
      <top style="medium"/>
      <bottom style="thin"/>
    </border>
    <border>
      <left/>
      <right/>
      <top style="medium"/>
      <bottom style="thin"/>
    </border>
    <border>
      <left style="thin"/>
      <right style="medium"/>
      <top style="medium"/>
      <bottom style="thin"/>
    </border>
    <border>
      <left style="thin"/>
      <right style="thin"/>
      <top/>
      <bottom/>
    </border>
    <border>
      <left/>
      <right/>
      <top/>
      <bottom style="medium"/>
    </border>
    <border>
      <left/>
      <right style="medium"/>
      <top/>
      <bottom style="medium"/>
    </border>
    <border>
      <left style="thin"/>
      <right style="medium"/>
      <top style="thin"/>
      <bottom style="thin"/>
    </border>
    <border>
      <left style="thin"/>
      <right style="medium"/>
      <top style="thin"/>
      <bottom style="medium"/>
    </border>
    <border>
      <left style="thin"/>
      <right/>
      <top style="thin"/>
      <bottom style="thin"/>
    </border>
    <border>
      <left/>
      <right/>
      <top style="thin"/>
      <bottom style="thin"/>
    </border>
    <border>
      <left style="medium"/>
      <right style="medium"/>
      <top/>
      <bottom/>
    </border>
    <border>
      <left style="medium"/>
      <right style="medium"/>
      <top/>
      <bottom style="thin"/>
    </border>
    <border>
      <left style="medium"/>
      <right style="thin"/>
      <top style="thin"/>
      <bottom style="thin"/>
    </border>
    <border>
      <left style="medium"/>
      <right style="thin"/>
      <top style="thin"/>
      <bottom style="medium"/>
    </border>
    <border>
      <left/>
      <right/>
      <top/>
      <bottom style="thin"/>
    </border>
    <border>
      <left/>
      <right style="thin"/>
      <top/>
      <bottom style="thin"/>
    </border>
    <border>
      <left style="medium"/>
      <right/>
      <top/>
      <bottom/>
    </border>
    <border>
      <left/>
      <right style="thin"/>
      <top/>
      <bottom/>
    </border>
    <border>
      <left style="medium"/>
      <right/>
      <top/>
      <bottom style="medium"/>
    </border>
    <border>
      <left/>
      <right style="thin"/>
      <top/>
      <bottom style="medium"/>
    </border>
    <border>
      <left style="thin"/>
      <right style="medium"/>
      <top style="thin"/>
      <bottom/>
    </border>
    <border>
      <left style="medium"/>
      <right style="thin"/>
      <top style="medium"/>
      <bottom style="thin"/>
    </border>
    <border>
      <left style="medium"/>
      <right style="thin"/>
      <top style="thin"/>
      <bottom/>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thin"/>
      <right/>
      <top style="medium"/>
      <bottom style="thin"/>
    </border>
    <border>
      <left style="thin"/>
      <right style="medium"/>
      <top/>
      <bottom/>
    </border>
    <border>
      <left style="thin"/>
      <right style="medium"/>
      <top/>
      <bottom style="thin"/>
    </border>
    <border>
      <left style="medium"/>
      <right style="thin"/>
      <top/>
      <bottom style="thin"/>
    </border>
    <border>
      <left style="medium"/>
      <right style="thin"/>
      <top style="medium"/>
      <bottom/>
    </border>
    <border>
      <left style="thin"/>
      <right style="medium"/>
      <top/>
      <bottom style="medium"/>
    </border>
    <border>
      <left style="medium"/>
      <right style="thin"/>
      <top/>
      <bottom/>
    </border>
    <border>
      <left style="medium"/>
      <right style="thin"/>
      <top/>
      <bottom style="medium"/>
    </border>
    <border>
      <left style="medium"/>
      <right style="medium"/>
      <top style="thin"/>
      <bottom/>
    </border>
    <border>
      <left style="medium"/>
      <right style="medium"/>
      <top style="thin"/>
      <bottom style="medium"/>
    </border>
    <border>
      <left style="medium"/>
      <right/>
      <top style="medium"/>
      <bottom/>
    </border>
    <border>
      <left style="medium"/>
      <right style="medium"/>
      <top style="thin"/>
      <bottom style="thin"/>
    </border>
    <border>
      <left style="medium"/>
      <right/>
      <top style="medium"/>
      <bottom style="thin"/>
    </border>
    <border>
      <left style="medium"/>
      <right/>
      <top style="thin"/>
      <bottom style="thin"/>
    </border>
    <border>
      <left style="medium"/>
      <right/>
      <top style="thin"/>
      <bottom style="mediu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175" fontId="4" fillId="0" borderId="0" applyFont="0" applyFill="0" applyBorder="0" applyAlignment="0" applyProtection="0"/>
    <xf numFmtId="175" fontId="4" fillId="0" borderId="0" applyFont="0" applyFill="0" applyBorder="0" applyAlignment="0" applyProtection="0"/>
    <xf numFmtId="0" fontId="71"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73" fontId="1"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2" fontId="4"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42" fontId="0" fillId="0" borderId="0" applyFont="0" applyFill="0" applyBorder="0" applyAlignment="0" applyProtection="0"/>
    <xf numFmtId="172" fontId="1" fillId="0" borderId="0" applyFont="0" applyFill="0" applyBorder="0" applyAlignment="0" applyProtection="0"/>
    <xf numFmtId="174" fontId="4" fillId="0" borderId="0" applyFont="0" applyFill="0" applyBorder="0" applyAlignment="0" applyProtection="0"/>
    <xf numFmtId="178"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2" fontId="1" fillId="0" borderId="0" applyFont="0" applyFill="0" applyBorder="0" applyAlignment="0" applyProtection="0"/>
    <xf numFmtId="0" fontId="77"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1" fillId="0" borderId="8" applyNumberFormat="0" applyFill="0" applyAlignment="0" applyProtection="0"/>
    <xf numFmtId="0" fontId="84" fillId="0" borderId="9" applyNumberFormat="0" applyFill="0" applyAlignment="0" applyProtection="0"/>
  </cellStyleXfs>
  <cellXfs count="829">
    <xf numFmtId="0" fontId="0" fillId="0" borderId="0" xfId="0" applyFont="1" applyAlignment="1">
      <alignment/>
    </xf>
    <xf numFmtId="0" fontId="0" fillId="0" borderId="0" xfId="0" applyFill="1" applyAlignment="1">
      <alignment/>
    </xf>
    <xf numFmtId="0" fontId="5" fillId="0" borderId="0" xfId="71" applyFont="1" applyBorder="1" applyAlignment="1">
      <alignment vertical="center"/>
      <protection/>
    </xf>
    <xf numFmtId="0" fontId="6" fillId="0" borderId="0" xfId="0" applyFont="1" applyAlignment="1">
      <alignment/>
    </xf>
    <xf numFmtId="0" fontId="0" fillId="33" borderId="0" xfId="0" applyFill="1" applyAlignment="1">
      <alignment/>
    </xf>
    <xf numFmtId="0" fontId="0" fillId="0" borderId="0" xfId="0" applyFill="1" applyAlignment="1">
      <alignment horizontal="center" vertical="center"/>
    </xf>
    <xf numFmtId="0" fontId="85" fillId="0" borderId="0" xfId="0" applyFont="1" applyFill="1" applyAlignment="1">
      <alignment/>
    </xf>
    <xf numFmtId="0" fontId="4" fillId="0" borderId="0" xfId="0" applyFont="1" applyFill="1" applyAlignment="1">
      <alignment/>
    </xf>
    <xf numFmtId="0" fontId="5" fillId="0" borderId="0" xfId="0" applyFont="1" applyFill="1" applyAlignment="1">
      <alignment horizontal="center"/>
    </xf>
    <xf numFmtId="0" fontId="0" fillId="33" borderId="0" xfId="0" applyFill="1" applyAlignment="1">
      <alignment horizontal="center"/>
    </xf>
    <xf numFmtId="0" fontId="0" fillId="0" borderId="0" xfId="0" applyFill="1" applyAlignment="1">
      <alignment horizontal="center"/>
    </xf>
    <xf numFmtId="0" fontId="10" fillId="0" borderId="0" xfId="0" applyFont="1" applyFill="1" applyAlignment="1">
      <alignment/>
    </xf>
    <xf numFmtId="180"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86" fillId="0" borderId="0" xfId="0" applyFont="1" applyFill="1" applyAlignment="1">
      <alignment horizontal="center" vertical="center"/>
    </xf>
    <xf numFmtId="0" fontId="5" fillId="33" borderId="0" xfId="0" applyFont="1" applyFill="1" applyBorder="1" applyAlignment="1">
      <alignment vertical="top" wrapText="1"/>
    </xf>
    <xf numFmtId="0" fontId="5" fillId="33" borderId="0" xfId="0" applyFont="1" applyFill="1" applyBorder="1" applyAlignment="1">
      <alignment horizontal="center" vertical="center" wrapText="1"/>
    </xf>
    <xf numFmtId="0" fontId="87" fillId="33" borderId="0" xfId="0" applyFont="1" applyFill="1" applyBorder="1" applyAlignment="1">
      <alignment/>
    </xf>
    <xf numFmtId="0" fontId="87" fillId="33" borderId="0" xfId="0" applyFont="1" applyFill="1" applyBorder="1" applyAlignment="1">
      <alignment horizontal="center"/>
    </xf>
    <xf numFmtId="0" fontId="87" fillId="33" borderId="10" xfId="0" applyFont="1" applyFill="1" applyBorder="1" applyAlignment="1">
      <alignment/>
    </xf>
    <xf numFmtId="0" fontId="5" fillId="34"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0" borderId="0" xfId="0" applyFont="1" applyFill="1" applyAlignment="1">
      <alignment horizontal="center" vertical="center"/>
    </xf>
    <xf numFmtId="180" fontId="0" fillId="0" borderId="0" xfId="50" applyNumberFormat="1" applyFont="1" applyAlignment="1">
      <alignment/>
    </xf>
    <xf numFmtId="181" fontId="0" fillId="0" borderId="0" xfId="0" applyNumberFormat="1" applyAlignment="1">
      <alignment/>
    </xf>
    <xf numFmtId="180" fontId="0" fillId="0" borderId="0" xfId="0" applyNumberFormat="1" applyAlignment="1">
      <alignment/>
    </xf>
    <xf numFmtId="0" fontId="0" fillId="35" borderId="0" xfId="0" applyFill="1" applyAlignment="1">
      <alignment/>
    </xf>
    <xf numFmtId="180" fontId="0" fillId="35" borderId="0" xfId="50" applyNumberFormat="1" applyFont="1" applyFill="1" applyAlignment="1">
      <alignment/>
    </xf>
    <xf numFmtId="0" fontId="0" fillId="35" borderId="0" xfId="0" applyFill="1" applyAlignment="1">
      <alignment horizontal="center"/>
    </xf>
    <xf numFmtId="180" fontId="0" fillId="35" borderId="0" xfId="50" applyNumberFormat="1" applyFont="1" applyFill="1" applyAlignment="1">
      <alignment horizontal="center"/>
    </xf>
    <xf numFmtId="0" fontId="0" fillId="33" borderId="0" xfId="0" applyFill="1" applyAlignment="1">
      <alignment wrapText="1"/>
    </xf>
    <xf numFmtId="0" fontId="88" fillId="33" borderId="13" xfId="0" applyFont="1" applyFill="1" applyBorder="1" applyAlignment="1">
      <alignment/>
    </xf>
    <xf numFmtId="0" fontId="89" fillId="33" borderId="13" xfId="0" applyFont="1" applyFill="1" applyBorder="1" applyAlignment="1">
      <alignment horizontal="center" vertical="center" wrapText="1"/>
    </xf>
    <xf numFmtId="0" fontId="89" fillId="33" borderId="13" xfId="0" applyFont="1" applyFill="1" applyBorder="1" applyAlignment="1">
      <alignment horizontal="right" vertical="center" wrapText="1"/>
    </xf>
    <xf numFmtId="0" fontId="89" fillId="33" borderId="13" xfId="0" applyFont="1" applyFill="1" applyBorder="1" applyAlignment="1">
      <alignment horizontal="left" vertical="center" wrapText="1"/>
    </xf>
    <xf numFmtId="4" fontId="89" fillId="33" borderId="13" xfId="0" applyNumberFormat="1" applyFont="1" applyFill="1" applyBorder="1" applyAlignment="1">
      <alignment horizontal="right" vertical="center" wrapText="1"/>
    </xf>
    <xf numFmtId="0" fontId="89" fillId="35" borderId="13" xfId="0" applyFont="1" applyFill="1" applyBorder="1" applyAlignment="1">
      <alignment horizontal="left" vertical="center" wrapText="1"/>
    </xf>
    <xf numFmtId="4" fontId="89" fillId="35" borderId="13" xfId="0" applyNumberFormat="1" applyFont="1" applyFill="1" applyBorder="1" applyAlignment="1">
      <alignment horizontal="right" vertical="center" wrapText="1"/>
    </xf>
    <xf numFmtId="4" fontId="0" fillId="0" borderId="0" xfId="0" applyNumberFormat="1" applyAlignment="1">
      <alignment/>
    </xf>
    <xf numFmtId="0" fontId="90" fillId="0" borderId="14" xfId="0" applyFont="1" applyFill="1" applyBorder="1" applyAlignment="1">
      <alignment horizontal="left" vertical="center"/>
    </xf>
    <xf numFmtId="3" fontId="84" fillId="0" borderId="14" xfId="0" applyNumberFormat="1" applyFont="1" applyBorder="1" applyAlignment="1">
      <alignment horizontal="center" vertical="center"/>
    </xf>
    <xf numFmtId="3" fontId="91" fillId="36" borderId="14" xfId="0" applyNumberFormat="1" applyFont="1" applyFill="1" applyBorder="1" applyAlignment="1">
      <alignment vertical="center"/>
    </xf>
    <xf numFmtId="3" fontId="91" fillId="36" borderId="14" xfId="0" applyNumberFormat="1" applyFont="1" applyFill="1" applyBorder="1" applyAlignment="1">
      <alignment horizontal="center" vertical="center"/>
    </xf>
    <xf numFmtId="3" fontId="91" fillId="35" borderId="14" xfId="0" applyNumberFormat="1" applyFont="1" applyFill="1" applyBorder="1" applyAlignment="1">
      <alignment horizontal="center" vertical="center"/>
    </xf>
    <xf numFmtId="3" fontId="84" fillId="0" borderId="0" xfId="0" applyNumberFormat="1" applyFont="1" applyFill="1" applyBorder="1" applyAlignment="1">
      <alignment horizontal="center" vertical="center"/>
    </xf>
    <xf numFmtId="3" fontId="0" fillId="0" borderId="0" xfId="0" applyNumberFormat="1" applyAlignment="1">
      <alignment/>
    </xf>
    <xf numFmtId="0" fontId="90" fillId="35" borderId="14" xfId="0" applyFont="1" applyFill="1" applyBorder="1" applyAlignment="1">
      <alignment horizontal="left" vertical="center"/>
    </xf>
    <xf numFmtId="3" fontId="84" fillId="35" borderId="14" xfId="0" applyNumberFormat="1" applyFont="1" applyFill="1" applyBorder="1" applyAlignment="1">
      <alignment horizontal="center" vertical="center"/>
    </xf>
    <xf numFmtId="173" fontId="0" fillId="35" borderId="0" xfId="50" applyFont="1" applyFill="1" applyAlignment="1">
      <alignment/>
    </xf>
    <xf numFmtId="3" fontId="4" fillId="33" borderId="15" xfId="0" applyNumberFormat="1" applyFont="1" applyFill="1" applyBorder="1" applyAlignment="1">
      <alignment horizontal="center" vertical="center" wrapText="1"/>
    </xf>
    <xf numFmtId="3" fontId="4" fillId="33" borderId="13" xfId="0" applyNumberFormat="1" applyFont="1" applyFill="1" applyBorder="1" applyAlignment="1">
      <alignment horizontal="center" vertical="center" wrapText="1"/>
    </xf>
    <xf numFmtId="37" fontId="17" fillId="33" borderId="13" xfId="57" applyNumberFormat="1" applyFont="1" applyFill="1" applyBorder="1" applyAlignment="1">
      <alignment horizontal="center" vertical="center"/>
    </xf>
    <xf numFmtId="0" fontId="17" fillId="33" borderId="13" xfId="0" applyFont="1" applyFill="1" applyBorder="1" applyAlignment="1">
      <alignment horizontal="center" vertical="center"/>
    </xf>
    <xf numFmtId="0" fontId="17" fillId="33" borderId="13" xfId="0" applyFont="1" applyFill="1" applyBorder="1" applyAlignment="1">
      <alignment horizontal="right" vertical="center"/>
    </xf>
    <xf numFmtId="3" fontId="4" fillId="33" borderId="13" xfId="59" applyNumberFormat="1" applyFont="1" applyFill="1" applyBorder="1" applyAlignment="1">
      <alignment horizontal="center" vertical="center" wrapText="1"/>
    </xf>
    <xf numFmtId="37" fontId="17" fillId="33" borderId="12" xfId="57" applyNumberFormat="1" applyFont="1" applyFill="1" applyBorder="1" applyAlignment="1">
      <alignment horizontal="center" vertical="center"/>
    </xf>
    <xf numFmtId="37" fontId="16" fillId="33" borderId="12" xfId="57" applyNumberFormat="1" applyFont="1" applyFill="1" applyBorder="1" applyAlignment="1">
      <alignment horizontal="center" vertical="center"/>
    </xf>
    <xf numFmtId="37" fontId="17" fillId="33" borderId="15" xfId="57" applyNumberFormat="1" applyFont="1" applyFill="1" applyBorder="1" applyAlignment="1">
      <alignment horizontal="center" vertical="center"/>
    </xf>
    <xf numFmtId="9" fontId="17" fillId="33" borderId="15" xfId="78" applyFont="1" applyFill="1" applyBorder="1" applyAlignment="1">
      <alignment horizontal="center" vertical="center"/>
    </xf>
    <xf numFmtId="176" fontId="17" fillId="33" borderId="13" xfId="0" applyNumberFormat="1" applyFont="1" applyFill="1" applyBorder="1" applyAlignment="1">
      <alignment horizontal="center" vertical="center"/>
    </xf>
    <xf numFmtId="176" fontId="17" fillId="33" borderId="13" xfId="0" applyNumberFormat="1" applyFont="1" applyFill="1" applyBorder="1" applyAlignment="1">
      <alignment horizontal="right" vertical="center"/>
    </xf>
    <xf numFmtId="37" fontId="16" fillId="33" borderId="11" xfId="57" applyNumberFormat="1" applyFont="1" applyFill="1" applyBorder="1" applyAlignment="1">
      <alignment horizontal="center" vertical="center"/>
    </xf>
    <xf numFmtId="10" fontId="17" fillId="33" borderId="15" xfId="78" applyNumberFormat="1" applyFont="1" applyFill="1" applyBorder="1" applyAlignment="1">
      <alignment horizontal="center" vertical="center"/>
    </xf>
    <xf numFmtId="37" fontId="17" fillId="33" borderId="11" xfId="57" applyNumberFormat="1" applyFont="1" applyFill="1" applyBorder="1" applyAlignment="1">
      <alignment horizontal="center" vertical="center"/>
    </xf>
    <xf numFmtId="37" fontId="17" fillId="33" borderId="16" xfId="57" applyNumberFormat="1" applyFont="1" applyFill="1" applyBorder="1" applyAlignment="1">
      <alignment horizontal="center" vertical="center"/>
    </xf>
    <xf numFmtId="39" fontId="17" fillId="33" borderId="15" xfId="57" applyNumberFormat="1" applyFont="1" applyFill="1" applyBorder="1" applyAlignment="1">
      <alignment horizontal="center" vertical="center"/>
    </xf>
    <xf numFmtId="37" fontId="16" fillId="33" borderId="12" xfId="57" applyNumberFormat="1" applyFont="1" applyFill="1" applyBorder="1" applyAlignment="1">
      <alignment horizontal="center" vertical="center" wrapText="1"/>
    </xf>
    <xf numFmtId="183" fontId="17" fillId="33" borderId="15" xfId="57" applyNumberFormat="1" applyFont="1" applyFill="1" applyBorder="1" applyAlignment="1">
      <alignment horizontal="center" vertical="center"/>
    </xf>
    <xf numFmtId="4" fontId="4" fillId="33" borderId="13" xfId="59" applyNumberFormat="1" applyFont="1" applyFill="1" applyBorder="1" applyAlignment="1">
      <alignment horizontal="center" vertical="center" wrapText="1"/>
    </xf>
    <xf numFmtId="0" fontId="92" fillId="33" borderId="13" xfId="0" applyFont="1" applyFill="1" applyBorder="1" applyAlignment="1">
      <alignment horizontal="center" vertical="center"/>
    </xf>
    <xf numFmtId="183" fontId="17" fillId="33" borderId="13" xfId="57" applyNumberFormat="1" applyFont="1" applyFill="1" applyBorder="1" applyAlignment="1">
      <alignment horizontal="center" vertical="center"/>
    </xf>
    <xf numFmtId="0" fontId="92" fillId="33" borderId="15" xfId="0" applyFont="1" applyFill="1" applyBorder="1" applyAlignment="1">
      <alignment horizontal="center" vertical="center"/>
    </xf>
    <xf numFmtId="9" fontId="92" fillId="33" borderId="15" xfId="78" applyFont="1" applyFill="1" applyBorder="1" applyAlignment="1">
      <alignment horizontal="center" vertical="center"/>
    </xf>
    <xf numFmtId="9" fontId="92" fillId="33" borderId="13" xfId="78" applyFont="1" applyFill="1" applyBorder="1" applyAlignment="1">
      <alignment horizontal="center" vertical="center"/>
    </xf>
    <xf numFmtId="9" fontId="92" fillId="33" borderId="11" xfId="78" applyFont="1" applyFill="1" applyBorder="1" applyAlignment="1">
      <alignment horizontal="center" vertical="center"/>
    </xf>
    <xf numFmtId="177" fontId="92" fillId="33" borderId="13" xfId="78" applyNumberFormat="1" applyFont="1" applyFill="1" applyBorder="1" applyAlignment="1">
      <alignment horizontal="center" vertical="center"/>
    </xf>
    <xf numFmtId="9" fontId="92" fillId="33" borderId="12" xfId="78" applyFont="1" applyFill="1" applyBorder="1" applyAlignment="1">
      <alignment horizontal="center" vertical="center"/>
    </xf>
    <xf numFmtId="2" fontId="92" fillId="33" borderId="15" xfId="0" applyNumberFormat="1" applyFont="1" applyFill="1" applyBorder="1" applyAlignment="1">
      <alignment horizontal="center" vertical="center"/>
    </xf>
    <xf numFmtId="2" fontId="92" fillId="33" borderId="13" xfId="0" applyNumberFormat="1" applyFont="1" applyFill="1" applyBorder="1" applyAlignment="1">
      <alignment horizontal="center" vertical="center"/>
    </xf>
    <xf numFmtId="9" fontId="17" fillId="33" borderId="16" xfId="78" applyFont="1" applyFill="1" applyBorder="1" applyAlignment="1">
      <alignment horizontal="center" vertical="center"/>
    </xf>
    <xf numFmtId="10" fontId="17" fillId="33" borderId="16" xfId="78" applyNumberFormat="1" applyFont="1" applyFill="1" applyBorder="1" applyAlignment="1">
      <alignment horizontal="center" vertical="center"/>
    </xf>
    <xf numFmtId="9" fontId="17" fillId="33" borderId="13" xfId="78" applyFont="1" applyFill="1" applyBorder="1" applyAlignment="1">
      <alignment horizontal="center" vertical="center"/>
    </xf>
    <xf numFmtId="10" fontId="17" fillId="33" borderId="13" xfId="78" applyNumberFormat="1" applyFont="1" applyFill="1" applyBorder="1" applyAlignment="1">
      <alignment horizontal="center" vertical="center"/>
    </xf>
    <xf numFmtId="9" fontId="17" fillId="33" borderId="13" xfId="78" applyNumberFormat="1" applyFont="1" applyFill="1" applyBorder="1" applyAlignment="1">
      <alignment horizontal="center" vertical="center"/>
    </xf>
    <xf numFmtId="39" fontId="17" fillId="33" borderId="13" xfId="57" applyNumberFormat="1" applyFont="1" applyFill="1" applyBorder="1" applyAlignment="1">
      <alignment horizontal="center" vertical="center"/>
    </xf>
    <xf numFmtId="180" fontId="17" fillId="33" borderId="13" xfId="50" applyNumberFormat="1" applyFont="1" applyFill="1" applyBorder="1" applyAlignment="1">
      <alignment horizontal="center" vertical="center"/>
    </xf>
    <xf numFmtId="180" fontId="17" fillId="33" borderId="13" xfId="50" applyNumberFormat="1" applyFont="1" applyFill="1" applyBorder="1" applyAlignment="1">
      <alignment horizontal="right" vertical="center"/>
    </xf>
    <xf numFmtId="180" fontId="17" fillId="33" borderId="13" xfId="50" applyNumberFormat="1" applyFont="1" applyFill="1" applyBorder="1" applyAlignment="1">
      <alignment vertical="center"/>
    </xf>
    <xf numFmtId="0" fontId="4" fillId="0" borderId="0" xfId="74" applyBorder="1">
      <alignment/>
      <protection/>
    </xf>
    <xf numFmtId="4" fontId="21" fillId="33" borderId="15" xfId="74" applyNumberFormat="1" applyFont="1" applyFill="1" applyBorder="1" applyAlignment="1">
      <alignment horizontal="center" vertical="center" wrapText="1"/>
      <protection/>
    </xf>
    <xf numFmtId="188" fontId="21" fillId="33" borderId="15" xfId="74" applyNumberFormat="1" applyFont="1" applyFill="1" applyBorder="1" applyAlignment="1">
      <alignment horizontal="center" vertical="center" wrapText="1"/>
      <protection/>
    </xf>
    <xf numFmtId="189" fontId="21" fillId="33" borderId="15" xfId="74" applyNumberFormat="1" applyFont="1" applyFill="1" applyBorder="1" applyAlignment="1">
      <alignment horizontal="center" vertical="center" wrapText="1"/>
      <protection/>
    </xf>
    <xf numFmtId="0" fontId="21" fillId="33" borderId="15" xfId="74" applyNumberFormat="1" applyFont="1" applyFill="1" applyBorder="1" applyAlignment="1">
      <alignment horizontal="center" vertical="center" wrapText="1"/>
      <protection/>
    </xf>
    <xf numFmtId="0" fontId="10" fillId="0" borderId="0" xfId="76" applyFont="1" applyBorder="1" applyAlignment="1">
      <alignment vertical="center" wrapText="1"/>
      <protection/>
    </xf>
    <xf numFmtId="0" fontId="10" fillId="0" borderId="0" xfId="74" applyFont="1" applyBorder="1" applyAlignment="1">
      <alignment vertical="center" wrapText="1"/>
      <protection/>
    </xf>
    <xf numFmtId="0" fontId="4" fillId="0" borderId="0" xfId="74" applyBorder="1" applyAlignment="1">
      <alignment wrapText="1"/>
      <protection/>
    </xf>
    <xf numFmtId="0" fontId="4" fillId="0" borderId="0" xfId="74">
      <alignment/>
      <protection/>
    </xf>
    <xf numFmtId="4" fontId="13" fillId="33" borderId="15" xfId="74" applyNumberFormat="1" applyFont="1" applyFill="1" applyBorder="1" applyAlignment="1">
      <alignment horizontal="center" vertical="center" wrapText="1"/>
      <protection/>
    </xf>
    <xf numFmtId="3" fontId="21" fillId="33" borderId="15" xfId="74" applyNumberFormat="1" applyFont="1" applyFill="1" applyBorder="1" applyAlignment="1">
      <alignment horizontal="center" vertical="center" wrapText="1"/>
      <protection/>
    </xf>
    <xf numFmtId="182" fontId="21" fillId="33" borderId="15" xfId="74" applyNumberFormat="1" applyFont="1" applyFill="1" applyBorder="1" applyAlignment="1">
      <alignment horizontal="center" vertical="center" wrapText="1"/>
      <protection/>
    </xf>
    <xf numFmtId="0" fontId="10" fillId="33" borderId="15" xfId="0" applyNumberFormat="1" applyFont="1" applyFill="1" applyBorder="1" applyAlignment="1">
      <alignment horizontal="center" vertical="center"/>
    </xf>
    <xf numFmtId="2" fontId="10" fillId="33" borderId="15" xfId="0" applyNumberFormat="1" applyFont="1" applyFill="1" applyBorder="1" applyAlignment="1">
      <alignment horizontal="center" vertical="center"/>
    </xf>
    <xf numFmtId="3" fontId="93" fillId="33" borderId="15" xfId="0" applyNumberFormat="1" applyFont="1" applyFill="1" applyBorder="1" applyAlignment="1">
      <alignment horizontal="center" vertical="center"/>
    </xf>
    <xf numFmtId="0" fontId="93" fillId="33" borderId="15" xfId="62" applyNumberFormat="1" applyFont="1" applyFill="1" applyBorder="1" applyAlignment="1">
      <alignment horizontal="center" vertical="center"/>
    </xf>
    <xf numFmtId="0" fontId="0" fillId="0" borderId="0" xfId="0" applyAlignment="1">
      <alignment horizontal="center"/>
    </xf>
    <xf numFmtId="0" fontId="84" fillId="0" borderId="0" xfId="0" applyFont="1" applyAlignment="1">
      <alignment horizontal="center"/>
    </xf>
    <xf numFmtId="0" fontId="5" fillId="34" borderId="11" xfId="0" applyFont="1" applyFill="1" applyBorder="1" applyAlignment="1">
      <alignment horizontal="center" vertical="center" wrapText="1"/>
    </xf>
    <xf numFmtId="0" fontId="5" fillId="34" borderId="17" xfId="0" applyFont="1" applyFill="1" applyBorder="1" applyAlignment="1">
      <alignment horizontal="center" vertical="center"/>
    </xf>
    <xf numFmtId="37" fontId="18" fillId="33" borderId="13" xfId="59" applyNumberFormat="1" applyFont="1" applyFill="1" applyBorder="1" applyAlignment="1">
      <alignment horizontal="center" vertical="center"/>
    </xf>
    <xf numFmtId="0" fontId="18" fillId="33" borderId="13" xfId="0" applyFont="1" applyFill="1" applyBorder="1" applyAlignment="1">
      <alignment horizontal="center" vertical="center"/>
    </xf>
    <xf numFmtId="0" fontId="94" fillId="33" borderId="13" xfId="0" applyFont="1" applyFill="1" applyBorder="1" applyAlignment="1">
      <alignment horizontal="center" vertical="center"/>
    </xf>
    <xf numFmtId="177" fontId="92" fillId="33" borderId="15" xfId="78" applyNumberFormat="1" applyFont="1" applyFill="1" applyBorder="1" applyAlignment="1">
      <alignment horizontal="center" vertical="center"/>
    </xf>
    <xf numFmtId="2" fontId="92" fillId="33" borderId="13" xfId="78" applyNumberFormat="1" applyFont="1" applyFill="1" applyBorder="1" applyAlignment="1">
      <alignment horizontal="center" vertical="center"/>
    </xf>
    <xf numFmtId="0" fontId="95" fillId="0" borderId="0" xfId="0" applyFont="1" applyAlignment="1">
      <alignment/>
    </xf>
    <xf numFmtId="0" fontId="12" fillId="37" borderId="0" xfId="71" applyFont="1" applyFill="1" applyAlignment="1">
      <alignment vertical="center"/>
      <protection/>
    </xf>
    <xf numFmtId="0" fontId="11" fillId="38" borderId="18" xfId="71" applyFont="1" applyFill="1" applyBorder="1" applyAlignment="1">
      <alignment horizontal="center" vertical="center" wrapText="1"/>
      <protection/>
    </xf>
    <xf numFmtId="9" fontId="11" fillId="38" borderId="19" xfId="79" applyFont="1" applyFill="1" applyBorder="1" applyAlignment="1">
      <alignment horizontal="center" vertical="center" wrapText="1"/>
    </xf>
    <xf numFmtId="9" fontId="11" fillId="38" borderId="20" xfId="71" applyNumberFormat="1" applyFont="1" applyFill="1" applyBorder="1" applyAlignment="1">
      <alignment horizontal="center" vertical="center" wrapText="1"/>
      <protection/>
    </xf>
    <xf numFmtId="177" fontId="95" fillId="0" borderId="0" xfId="0" applyNumberFormat="1" applyFont="1" applyAlignment="1">
      <alignment/>
    </xf>
    <xf numFmtId="10" fontId="95" fillId="0" borderId="0" xfId="0" applyNumberFormat="1" applyFont="1" applyAlignment="1">
      <alignment/>
    </xf>
    <xf numFmtId="0" fontId="11" fillId="38" borderId="12" xfId="71" applyFont="1" applyFill="1" applyBorder="1" applyAlignment="1">
      <alignment horizontal="center" vertical="center" wrapText="1"/>
      <protection/>
    </xf>
    <xf numFmtId="10" fontId="11" fillId="38" borderId="12" xfId="71" applyNumberFormat="1" applyFont="1" applyFill="1" applyBorder="1" applyAlignment="1">
      <alignment horizontal="center" vertical="center" wrapText="1"/>
      <protection/>
    </xf>
    <xf numFmtId="0" fontId="11" fillId="38" borderId="12" xfId="71" applyFont="1" applyFill="1" applyBorder="1" applyAlignment="1">
      <alignment horizontal="center" vertical="center" textRotation="180" wrapText="1"/>
      <protection/>
    </xf>
    <xf numFmtId="0" fontId="12" fillId="0" borderId="0" xfId="71" applyFont="1" applyBorder="1" applyAlignment="1">
      <alignment vertical="center"/>
      <protection/>
    </xf>
    <xf numFmtId="10" fontId="12" fillId="0" borderId="0" xfId="71" applyNumberFormat="1" applyFont="1" applyAlignment="1">
      <alignment vertical="center"/>
      <protection/>
    </xf>
    <xf numFmtId="0" fontId="12" fillId="0" borderId="0" xfId="71" applyFont="1" applyAlignment="1">
      <alignment vertical="center"/>
      <protection/>
    </xf>
    <xf numFmtId="0" fontId="12" fillId="0" borderId="0" xfId="71" applyFont="1" applyFill="1" applyAlignment="1">
      <alignment horizontal="left" vertical="center"/>
      <protection/>
    </xf>
    <xf numFmtId="0" fontId="11" fillId="0" borderId="0" xfId="71" applyFont="1" applyAlignment="1">
      <alignment vertical="center"/>
      <protection/>
    </xf>
    <xf numFmtId="0" fontId="11" fillId="38" borderId="11" xfId="71" applyFont="1" applyFill="1" applyBorder="1" applyAlignment="1">
      <alignment horizontal="left" vertical="center" wrapText="1"/>
      <protection/>
    </xf>
    <xf numFmtId="0" fontId="11" fillId="38" borderId="13" xfId="71" applyFont="1" applyFill="1" applyBorder="1" applyAlignment="1">
      <alignment horizontal="left" vertical="center" wrapText="1"/>
      <protection/>
    </xf>
    <xf numFmtId="3" fontId="24" fillId="33" borderId="15"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7" fontId="23" fillId="33" borderId="11" xfId="59" applyNumberFormat="1" applyFont="1" applyFill="1" applyBorder="1" applyAlignment="1">
      <alignment horizontal="center" vertical="center"/>
    </xf>
    <xf numFmtId="9" fontId="18" fillId="33" borderId="13" xfId="79" applyFont="1" applyFill="1" applyBorder="1" applyAlignment="1">
      <alignment horizontal="center" vertical="center"/>
    </xf>
    <xf numFmtId="37" fontId="23" fillId="33" borderId="13" xfId="59" applyNumberFormat="1" applyFont="1" applyFill="1" applyBorder="1" applyAlignment="1">
      <alignment horizontal="center" vertical="center"/>
    </xf>
    <xf numFmtId="2" fontId="94" fillId="33" borderId="13" xfId="0" applyNumberFormat="1" applyFont="1" applyFill="1" applyBorder="1" applyAlignment="1">
      <alignment horizontal="center" vertical="center"/>
    </xf>
    <xf numFmtId="41" fontId="94" fillId="33" borderId="12" xfId="0" applyNumberFormat="1" applyFont="1" applyFill="1" applyBorder="1" applyAlignment="1">
      <alignment horizontal="center" vertical="center"/>
    </xf>
    <xf numFmtId="0" fontId="5" fillId="34" borderId="12" xfId="0" applyFont="1" applyFill="1" applyBorder="1" applyAlignment="1">
      <alignment horizontal="center" vertical="center" wrapText="1"/>
    </xf>
    <xf numFmtId="9" fontId="18" fillId="33" borderId="16" xfId="79" applyFont="1" applyFill="1" applyBorder="1" applyAlignment="1">
      <alignment horizontal="center" vertical="center"/>
    </xf>
    <xf numFmtId="9" fontId="92" fillId="33" borderId="16" xfId="78" applyFont="1" applyFill="1" applyBorder="1" applyAlignment="1">
      <alignment horizontal="center" vertical="center"/>
    </xf>
    <xf numFmtId="37" fontId="23" fillId="33" borderId="12" xfId="59" applyNumberFormat="1" applyFont="1" applyFill="1" applyBorder="1" applyAlignment="1">
      <alignment horizontal="center" vertical="center"/>
    </xf>
    <xf numFmtId="3" fontId="4" fillId="33" borderId="16" xfId="0" applyNumberFormat="1" applyFont="1" applyFill="1" applyBorder="1" applyAlignment="1">
      <alignment horizontal="center" vertical="center" wrapText="1"/>
    </xf>
    <xf numFmtId="9" fontId="4" fillId="33" borderId="16" xfId="78" applyFont="1" applyFill="1" applyBorder="1" applyAlignment="1">
      <alignment horizontal="center" vertical="center" wrapText="1"/>
    </xf>
    <xf numFmtId="0" fontId="92" fillId="33" borderId="16" xfId="0" applyFont="1" applyFill="1" applyBorder="1" applyAlignment="1">
      <alignment horizontal="center" vertical="center"/>
    </xf>
    <xf numFmtId="9" fontId="10" fillId="33" borderId="15" xfId="78" applyFont="1" applyFill="1" applyBorder="1" applyAlignment="1">
      <alignment horizontal="center" vertical="center"/>
    </xf>
    <xf numFmtId="9" fontId="21" fillId="33" borderId="15" xfId="78" applyFont="1" applyFill="1" applyBorder="1" applyAlignment="1">
      <alignment horizontal="center" vertical="center" wrapText="1"/>
    </xf>
    <xf numFmtId="2" fontId="4" fillId="33" borderId="13" xfId="59" applyNumberFormat="1" applyFont="1" applyFill="1" applyBorder="1" applyAlignment="1">
      <alignment horizontal="center" vertical="center" wrapText="1"/>
    </xf>
    <xf numFmtId="37" fontId="18" fillId="33" borderId="12" xfId="59" applyNumberFormat="1" applyFont="1" applyFill="1" applyBorder="1" applyAlignment="1">
      <alignment horizontal="center" vertical="center"/>
    </xf>
    <xf numFmtId="4" fontId="24" fillId="33" borderId="15" xfId="0" applyNumberFormat="1" applyFont="1" applyFill="1" applyBorder="1" applyAlignment="1">
      <alignment horizontal="center" vertical="center" wrapText="1"/>
    </xf>
    <xf numFmtId="192" fontId="17" fillId="33" borderId="15" xfId="57" applyNumberFormat="1" applyFont="1" applyFill="1" applyBorder="1" applyAlignment="1">
      <alignment horizontal="center" vertical="center"/>
    </xf>
    <xf numFmtId="37" fontId="16" fillId="33" borderId="11" xfId="57" applyNumberFormat="1" applyFont="1" applyFill="1" applyBorder="1" applyAlignment="1">
      <alignment horizontal="center" vertical="center" wrapText="1"/>
    </xf>
    <xf numFmtId="2" fontId="92" fillId="33" borderId="16" xfId="78" applyNumberFormat="1" applyFont="1" applyFill="1" applyBorder="1" applyAlignment="1">
      <alignment horizontal="center" vertical="center"/>
    </xf>
    <xf numFmtId="10" fontId="21" fillId="33" borderId="15" xfId="78" applyNumberFormat="1" applyFont="1" applyFill="1" applyBorder="1" applyAlignment="1">
      <alignment horizontal="center" vertical="center" wrapText="1"/>
    </xf>
    <xf numFmtId="173" fontId="5" fillId="0" borderId="0" xfId="50" applyFont="1" applyFill="1" applyAlignment="1">
      <alignment horizont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xf>
    <xf numFmtId="0" fontId="6" fillId="33" borderId="24" xfId="0" applyFont="1" applyFill="1" applyBorder="1" applyAlignment="1">
      <alignment horizontal="justify" vertical="center" wrapText="1"/>
    </xf>
    <xf numFmtId="0" fontId="6" fillId="33" borderId="24" xfId="0" applyFont="1" applyFill="1" applyBorder="1" applyAlignment="1">
      <alignment horizontal="center" vertical="center"/>
    </xf>
    <xf numFmtId="0" fontId="6" fillId="33" borderId="24" xfId="0" applyFont="1" applyFill="1" applyBorder="1" applyAlignment="1">
      <alignment horizontal="center" vertical="center" wrapText="1"/>
    </xf>
    <xf numFmtId="9" fontId="6" fillId="33" borderId="24" xfId="78" applyFont="1" applyFill="1" applyBorder="1" applyAlignment="1">
      <alignment horizontal="center" vertical="center"/>
    </xf>
    <xf numFmtId="180" fontId="6" fillId="33" borderId="24" xfId="50" applyNumberFormat="1" applyFont="1" applyFill="1" applyBorder="1" applyAlignment="1">
      <alignment horizontal="center" vertical="center"/>
    </xf>
    <xf numFmtId="0" fontId="6" fillId="33" borderId="25" xfId="0" applyFont="1" applyFill="1" applyBorder="1" applyAlignment="1">
      <alignment horizontal="center"/>
    </xf>
    <xf numFmtId="180" fontId="6" fillId="33" borderId="24" xfId="50" applyNumberFormat="1" applyFont="1" applyFill="1" applyBorder="1" applyAlignment="1">
      <alignment horizontal="left" vertical="center"/>
    </xf>
    <xf numFmtId="0" fontId="6" fillId="33" borderId="25" xfId="0" applyFont="1" applyFill="1" applyBorder="1" applyAlignment="1">
      <alignment/>
    </xf>
    <xf numFmtId="180" fontId="6" fillId="33" borderId="24" xfId="50" applyNumberFormat="1" applyFont="1" applyFill="1" applyBorder="1" applyAlignment="1">
      <alignment vertical="center"/>
    </xf>
    <xf numFmtId="9" fontId="6" fillId="33" borderId="24" xfId="78" applyFont="1" applyFill="1" applyBorder="1" applyAlignment="1">
      <alignment vertical="center"/>
    </xf>
    <xf numFmtId="9" fontId="18" fillId="33" borderId="24" xfId="79" applyFont="1" applyFill="1" applyBorder="1" applyAlignment="1">
      <alignment vertical="center"/>
    </xf>
    <xf numFmtId="10" fontId="6" fillId="33" borderId="24" xfId="78" applyNumberFormat="1" applyFont="1" applyFill="1" applyBorder="1" applyAlignment="1">
      <alignment horizontal="center" vertical="center"/>
    </xf>
    <xf numFmtId="0" fontId="18" fillId="33" borderId="24" xfId="0" applyFont="1" applyFill="1" applyBorder="1" applyAlignment="1">
      <alignment horizontal="center" vertical="center" wrapText="1"/>
    </xf>
    <xf numFmtId="0" fontId="6" fillId="33" borderId="26" xfId="0" applyFont="1" applyFill="1" applyBorder="1" applyAlignment="1">
      <alignment horizontal="center" vertical="center" wrapText="1"/>
    </xf>
    <xf numFmtId="2" fontId="6" fillId="33" borderId="24" xfId="78" applyNumberFormat="1" applyFont="1" applyFill="1" applyBorder="1" applyAlignment="1">
      <alignment horizontal="center" vertical="center"/>
    </xf>
    <xf numFmtId="186" fontId="6" fillId="33" borderId="24" xfId="50" applyNumberFormat="1" applyFont="1" applyFill="1" applyBorder="1" applyAlignment="1">
      <alignment horizontal="center" vertical="center"/>
    </xf>
    <xf numFmtId="173" fontId="6" fillId="33" borderId="24" xfId="50" applyNumberFormat="1" applyFont="1" applyFill="1" applyBorder="1" applyAlignment="1">
      <alignment horizontal="center" vertical="center"/>
    </xf>
    <xf numFmtId="186" fontId="6" fillId="33" borderId="24" xfId="50" applyNumberFormat="1" applyFont="1" applyFill="1" applyBorder="1" applyAlignment="1">
      <alignment vertical="center"/>
    </xf>
    <xf numFmtId="186" fontId="18" fillId="33" borderId="24" xfId="53" applyNumberFormat="1" applyFont="1" applyFill="1" applyBorder="1" applyAlignment="1">
      <alignment vertical="center"/>
    </xf>
    <xf numFmtId="10" fontId="5" fillId="33" borderId="24" xfId="78" applyNumberFormat="1" applyFont="1" applyFill="1" applyBorder="1" applyAlignment="1">
      <alignment horizontal="center" vertical="center"/>
    </xf>
    <xf numFmtId="0" fontId="6" fillId="33" borderId="12" xfId="0" applyFont="1" applyFill="1" applyBorder="1" applyAlignment="1">
      <alignment horizontal="center" vertical="center" wrapText="1"/>
    </xf>
    <xf numFmtId="0" fontId="6" fillId="33" borderId="27" xfId="0" applyFont="1" applyFill="1" applyBorder="1" applyAlignment="1">
      <alignment horizontal="center" vertical="center"/>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xf>
    <xf numFmtId="0" fontId="87" fillId="33" borderId="15" xfId="0" applyFont="1" applyFill="1" applyBorder="1" applyAlignment="1">
      <alignment vertical="center" wrapText="1"/>
    </xf>
    <xf numFmtId="0" fontId="87" fillId="33" borderId="15" xfId="0" applyFont="1" applyFill="1" applyBorder="1" applyAlignment="1">
      <alignment horizontal="center" vertical="center" wrapText="1"/>
    </xf>
    <xf numFmtId="0" fontId="87" fillId="33" borderId="15" xfId="0" applyFont="1" applyFill="1" applyBorder="1" applyAlignment="1">
      <alignment horizontal="center" vertical="center"/>
    </xf>
    <xf numFmtId="9" fontId="6" fillId="33" borderId="15" xfId="78" applyFont="1" applyFill="1" applyBorder="1" applyAlignment="1">
      <alignment horizontal="center" vertical="center"/>
    </xf>
    <xf numFmtId="180" fontId="6" fillId="33" borderId="15" xfId="50" applyNumberFormat="1" applyFont="1" applyFill="1" applyBorder="1" applyAlignment="1">
      <alignment horizontal="center" vertical="center"/>
    </xf>
    <xf numFmtId="0" fontId="6" fillId="33" borderId="30" xfId="0" applyFont="1" applyFill="1" applyBorder="1" applyAlignment="1">
      <alignment horizontal="center"/>
    </xf>
    <xf numFmtId="180" fontId="6" fillId="33" borderId="15" xfId="50" applyNumberFormat="1" applyFont="1" applyFill="1" applyBorder="1" applyAlignment="1">
      <alignment horizontal="left" vertical="center"/>
    </xf>
    <xf numFmtId="0" fontId="6" fillId="33" borderId="30" xfId="0" applyFont="1" applyFill="1" applyBorder="1" applyAlignment="1">
      <alignment/>
    </xf>
    <xf numFmtId="180" fontId="6" fillId="33" borderId="15" xfId="50" applyNumberFormat="1" applyFont="1" applyFill="1" applyBorder="1" applyAlignment="1">
      <alignment vertical="center"/>
    </xf>
    <xf numFmtId="0" fontId="6" fillId="33" borderId="15"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14" fillId="33" borderId="15" xfId="0" applyFont="1" applyFill="1" applyBorder="1" applyAlignment="1" applyProtection="1">
      <alignment horizontal="left" vertical="center" wrapText="1"/>
      <protection locked="0"/>
    </xf>
    <xf numFmtId="0" fontId="94" fillId="33" borderId="15" xfId="0" applyFont="1" applyFill="1" applyBorder="1" applyAlignment="1">
      <alignment horizontal="center" vertical="center"/>
    </xf>
    <xf numFmtId="9" fontId="9" fillId="33" borderId="15" xfId="78" applyFont="1" applyFill="1" applyBorder="1" applyAlignment="1">
      <alignment horizontal="center" vertical="center"/>
    </xf>
    <xf numFmtId="0" fontId="14" fillId="33" borderId="13" xfId="0" applyFont="1" applyFill="1" applyBorder="1" applyAlignment="1" applyProtection="1">
      <alignment horizontal="left" vertical="center" wrapText="1"/>
      <protection locked="0"/>
    </xf>
    <xf numFmtId="37" fontId="94" fillId="33" borderId="13" xfId="0" applyNumberFormat="1" applyFont="1" applyFill="1" applyBorder="1" applyAlignment="1">
      <alignment horizontal="center" vertical="center"/>
    </xf>
    <xf numFmtId="37" fontId="4" fillId="33" borderId="13" xfId="59" applyNumberFormat="1" applyFont="1" applyFill="1" applyBorder="1" applyAlignment="1">
      <alignment horizontal="center" vertical="center"/>
    </xf>
    <xf numFmtId="9" fontId="4" fillId="33" borderId="13" xfId="78" applyFont="1" applyFill="1" applyBorder="1" applyAlignment="1">
      <alignment horizontal="center" vertical="center"/>
    </xf>
    <xf numFmtId="0" fontId="4" fillId="33" borderId="13" xfId="0" applyFont="1" applyFill="1" applyBorder="1" applyAlignment="1">
      <alignment horizontal="center" vertical="center"/>
    </xf>
    <xf numFmtId="180" fontId="94" fillId="33" borderId="13" xfId="0" applyNumberFormat="1" applyFont="1" applyFill="1" applyBorder="1" applyAlignment="1">
      <alignment horizontal="center" vertical="center"/>
    </xf>
    <xf numFmtId="37" fontId="4" fillId="33" borderId="13" xfId="57" applyNumberFormat="1" applyFont="1" applyFill="1" applyBorder="1" applyAlignment="1">
      <alignment horizontal="center" vertical="center"/>
    </xf>
    <xf numFmtId="0" fontId="14" fillId="33" borderId="11" xfId="0" applyFont="1" applyFill="1" applyBorder="1" applyAlignment="1" applyProtection="1">
      <alignment horizontal="left" vertical="center" wrapText="1"/>
      <protection locked="0"/>
    </xf>
    <xf numFmtId="37" fontId="96" fillId="33" borderId="11" xfId="0" applyNumberFormat="1" applyFont="1" applyFill="1" applyBorder="1" applyAlignment="1">
      <alignment horizontal="center" vertical="center"/>
    </xf>
    <xf numFmtId="37" fontId="33" fillId="33" borderId="11" xfId="0" applyNumberFormat="1" applyFont="1" applyFill="1" applyBorder="1" applyAlignment="1">
      <alignment horizontal="center" vertical="center"/>
    </xf>
    <xf numFmtId="9" fontId="4" fillId="33" borderId="11" xfId="78" applyFont="1" applyFill="1" applyBorder="1" applyAlignment="1">
      <alignment horizontal="center" vertical="center"/>
    </xf>
    <xf numFmtId="0" fontId="14" fillId="33" borderId="16" xfId="0" applyFont="1" applyFill="1" applyBorder="1" applyAlignment="1" applyProtection="1">
      <alignment horizontal="center" vertical="center" wrapText="1"/>
      <protection locked="0"/>
    </xf>
    <xf numFmtId="9" fontId="29" fillId="33" borderId="16" xfId="78" applyNumberFormat="1" applyFont="1" applyFill="1" applyBorder="1" applyAlignment="1">
      <alignment horizontal="center" vertical="center"/>
    </xf>
    <xf numFmtId="9" fontId="30" fillId="33" borderId="16" xfId="78" applyFont="1" applyFill="1" applyBorder="1" applyAlignment="1">
      <alignment horizontal="center" vertical="center"/>
    </xf>
    <xf numFmtId="9" fontId="24" fillId="33" borderId="16" xfId="79" applyFont="1" applyFill="1" applyBorder="1" applyAlignment="1">
      <alignment horizontal="center" vertical="center"/>
    </xf>
    <xf numFmtId="9" fontId="4" fillId="33" borderId="16" xfId="78" applyFont="1" applyFill="1" applyBorder="1" applyAlignment="1">
      <alignment horizontal="center" vertical="center"/>
    </xf>
    <xf numFmtId="9" fontId="8" fillId="33" borderId="16" xfId="78" applyFont="1" applyFill="1" applyBorder="1" applyAlignment="1">
      <alignment horizontal="center" vertical="center"/>
    </xf>
    <xf numFmtId="180" fontId="94" fillId="33" borderId="13" xfId="53" applyNumberFormat="1" applyFont="1" applyFill="1" applyBorder="1" applyAlignment="1">
      <alignment horizontal="center" vertical="center"/>
    </xf>
    <xf numFmtId="9" fontId="97" fillId="33" borderId="13" xfId="78" applyFont="1" applyFill="1" applyBorder="1" applyAlignment="1">
      <alignment horizontal="center" vertical="center"/>
    </xf>
    <xf numFmtId="9" fontId="92" fillId="33" borderId="13" xfId="0" applyNumberFormat="1" applyFont="1" applyFill="1" applyBorder="1" applyAlignment="1">
      <alignment horizontal="center" vertical="center"/>
    </xf>
    <xf numFmtId="9" fontId="94" fillId="33" borderId="13" xfId="0" applyNumberFormat="1" applyFont="1" applyFill="1" applyBorder="1" applyAlignment="1">
      <alignment horizontal="center" vertical="center"/>
    </xf>
    <xf numFmtId="9" fontId="4" fillId="33" borderId="12" xfId="78" applyFont="1" applyFill="1" applyBorder="1" applyAlignment="1">
      <alignment horizontal="center" vertical="center"/>
    </xf>
    <xf numFmtId="0" fontId="14" fillId="33" borderId="16" xfId="0" applyFont="1" applyFill="1" applyBorder="1" applyAlignment="1" applyProtection="1">
      <alignment horizontal="left" vertical="center" wrapText="1"/>
      <protection locked="0"/>
    </xf>
    <xf numFmtId="10" fontId="94" fillId="33" borderId="16" xfId="79" applyNumberFormat="1" applyFont="1" applyFill="1" applyBorder="1" applyAlignment="1">
      <alignment horizontal="center" vertical="center"/>
    </xf>
    <xf numFmtId="180" fontId="92" fillId="33" borderId="16" xfId="50" applyNumberFormat="1" applyFont="1" applyFill="1" applyBorder="1" applyAlignment="1">
      <alignment horizontal="center" vertical="center"/>
    </xf>
    <xf numFmtId="180" fontId="4" fillId="33" borderId="16" xfId="53" applyNumberFormat="1" applyFont="1" applyFill="1" applyBorder="1" applyAlignment="1">
      <alignment horizontal="center" vertical="center"/>
    </xf>
    <xf numFmtId="0" fontId="92" fillId="33" borderId="0" xfId="0" applyFont="1" applyFill="1" applyAlignment="1">
      <alignment horizontal="center" vertical="center"/>
    </xf>
    <xf numFmtId="180" fontId="92" fillId="33" borderId="13" xfId="50" applyNumberFormat="1" applyFont="1" applyFill="1" applyBorder="1" applyAlignment="1">
      <alignment horizontal="center" vertical="center"/>
    </xf>
    <xf numFmtId="180" fontId="4" fillId="33" borderId="13" xfId="53" applyNumberFormat="1" applyFont="1" applyFill="1" applyBorder="1" applyAlignment="1">
      <alignment horizontal="center" vertical="center"/>
    </xf>
    <xf numFmtId="10" fontId="94" fillId="33" borderId="13" xfId="79" applyNumberFormat="1" applyFont="1" applyFill="1" applyBorder="1" applyAlignment="1">
      <alignment horizontal="center" vertical="center"/>
    </xf>
    <xf numFmtId="0" fontId="14" fillId="33" borderId="12" xfId="0" applyFont="1" applyFill="1" applyBorder="1" applyAlignment="1" applyProtection="1">
      <alignment horizontal="left" vertical="center" wrapText="1"/>
      <protection locked="0"/>
    </xf>
    <xf numFmtId="180" fontId="98" fillId="33" borderId="12" xfId="50" applyNumberFormat="1" applyFont="1" applyFill="1" applyBorder="1" applyAlignment="1">
      <alignment horizontal="center" vertical="center"/>
    </xf>
    <xf numFmtId="180" fontId="2" fillId="33" borderId="12" xfId="53" applyNumberFormat="1" applyFont="1" applyFill="1" applyBorder="1" applyAlignment="1">
      <alignment horizontal="center" vertical="center"/>
    </xf>
    <xf numFmtId="0" fontId="14" fillId="33" borderId="15" xfId="0" applyFont="1" applyFill="1" applyBorder="1" applyAlignment="1" applyProtection="1">
      <alignment horizontal="center" vertical="center" wrapText="1"/>
      <protection locked="0"/>
    </xf>
    <xf numFmtId="10" fontId="92" fillId="33" borderId="15" xfId="78" applyNumberFormat="1" applyFont="1" applyFill="1" applyBorder="1" applyAlignment="1">
      <alignment horizontal="center" vertical="center"/>
    </xf>
    <xf numFmtId="177" fontId="97" fillId="33" borderId="15" xfId="78" applyNumberFormat="1" applyFont="1" applyFill="1" applyBorder="1" applyAlignment="1">
      <alignment horizontal="center" vertical="center"/>
    </xf>
    <xf numFmtId="10" fontId="94" fillId="33" borderId="15" xfId="79" applyNumberFormat="1" applyFont="1" applyFill="1" applyBorder="1" applyAlignment="1">
      <alignment horizontal="center" vertical="center"/>
    </xf>
    <xf numFmtId="9" fontId="92" fillId="33" borderId="15" xfId="0" applyNumberFormat="1" applyFont="1" applyFill="1" applyBorder="1" applyAlignment="1">
      <alignment horizontal="center" vertical="center"/>
    </xf>
    <xf numFmtId="10" fontId="94" fillId="33" borderId="15" xfId="0" applyNumberFormat="1" applyFont="1" applyFill="1" applyBorder="1" applyAlignment="1">
      <alignment horizontal="center" vertical="center"/>
    </xf>
    <xf numFmtId="9" fontId="4" fillId="33" borderId="15" xfId="0" applyNumberFormat="1" applyFont="1" applyFill="1" applyBorder="1" applyAlignment="1">
      <alignment horizontal="center" vertical="center"/>
    </xf>
    <xf numFmtId="9" fontId="4" fillId="33" borderId="15" xfId="78" applyFont="1" applyFill="1" applyBorder="1" applyAlignment="1">
      <alignment horizontal="center" vertical="center"/>
    </xf>
    <xf numFmtId="0" fontId="24" fillId="33" borderId="24" xfId="0" applyFont="1" applyFill="1" applyBorder="1" applyAlignment="1">
      <alignment horizontal="justify" vertical="center" wrapText="1"/>
    </xf>
    <xf numFmtId="41" fontId="92" fillId="33" borderId="13" xfId="62" applyNumberFormat="1" applyFont="1" applyFill="1" applyBorder="1" applyAlignment="1">
      <alignment horizontal="center" vertical="center"/>
    </xf>
    <xf numFmtId="41" fontId="94" fillId="33" borderId="13" xfId="62" applyNumberFormat="1" applyFont="1" applyFill="1" applyBorder="1" applyAlignment="1">
      <alignment horizontal="center" vertical="center"/>
    </xf>
    <xf numFmtId="9" fontId="8" fillId="33" borderId="13" xfId="78" applyFont="1" applyFill="1" applyBorder="1" applyAlignment="1">
      <alignment horizontal="center" vertical="center"/>
    </xf>
    <xf numFmtId="0" fontId="24" fillId="33" borderId="32" xfId="0" applyFont="1" applyFill="1" applyBorder="1" applyAlignment="1">
      <alignment horizontal="justify" vertical="center" wrapText="1"/>
    </xf>
    <xf numFmtId="0" fontId="99" fillId="33" borderId="13" xfId="0" applyFont="1" applyFill="1" applyBorder="1" applyAlignment="1">
      <alignment horizontal="center" vertical="center" wrapText="1"/>
    </xf>
    <xf numFmtId="0" fontId="100" fillId="33" borderId="13" xfId="0" applyFont="1" applyFill="1" applyBorder="1" applyAlignment="1">
      <alignment horizontal="center" vertical="center" wrapText="1"/>
    </xf>
    <xf numFmtId="10" fontId="92" fillId="33" borderId="13" xfId="78" applyNumberFormat="1" applyFont="1" applyFill="1" applyBorder="1" applyAlignment="1">
      <alignment horizontal="center" vertical="center"/>
    </xf>
    <xf numFmtId="10" fontId="94" fillId="33" borderId="13" xfId="0" applyNumberFormat="1" applyFont="1" applyFill="1" applyBorder="1" applyAlignment="1">
      <alignment horizontal="center" vertical="center"/>
    </xf>
    <xf numFmtId="41" fontId="92" fillId="33" borderId="12" xfId="62" applyNumberFormat="1" applyFont="1" applyFill="1" applyBorder="1" applyAlignment="1">
      <alignment horizontal="center" vertical="center"/>
    </xf>
    <xf numFmtId="41" fontId="94" fillId="33" borderId="12" xfId="62" applyNumberFormat="1" applyFont="1" applyFill="1" applyBorder="1" applyAlignment="1">
      <alignment horizontal="center" vertical="center"/>
    </xf>
    <xf numFmtId="37" fontId="96" fillId="33" borderId="12" xfId="0" applyNumberFormat="1" applyFont="1" applyFill="1" applyBorder="1" applyAlignment="1">
      <alignment horizontal="center" vertical="center"/>
    </xf>
    <xf numFmtId="37" fontId="33" fillId="33" borderId="12" xfId="0" applyNumberFormat="1" applyFont="1" applyFill="1" applyBorder="1" applyAlignment="1">
      <alignment horizontal="center" vertical="center"/>
    </xf>
    <xf numFmtId="0" fontId="24" fillId="33" borderId="20" xfId="0" applyFont="1" applyFill="1" applyBorder="1" applyAlignment="1">
      <alignment horizontal="justify" vertical="center" wrapText="1"/>
    </xf>
    <xf numFmtId="37" fontId="23" fillId="33" borderId="15" xfId="59" applyNumberFormat="1" applyFont="1" applyFill="1" applyBorder="1" applyAlignment="1">
      <alignment horizontal="center" vertical="center"/>
    </xf>
    <xf numFmtId="190" fontId="24" fillId="33" borderId="15" xfId="59" applyNumberFormat="1" applyFont="1" applyFill="1" applyBorder="1" applyAlignment="1">
      <alignment horizontal="center" vertical="center" wrapText="1"/>
    </xf>
    <xf numFmtId="192" fontId="4" fillId="33" borderId="15" xfId="57" applyNumberFormat="1" applyFont="1" applyFill="1" applyBorder="1" applyAlignment="1">
      <alignment horizontal="center" vertical="center"/>
    </xf>
    <xf numFmtId="9" fontId="8" fillId="33" borderId="15" xfId="78" applyFont="1" applyFill="1" applyBorder="1" applyAlignment="1">
      <alignment horizontal="center" vertical="center"/>
    </xf>
    <xf numFmtId="180" fontId="96" fillId="33" borderId="13" xfId="53" applyNumberFormat="1" applyFont="1" applyFill="1" applyBorder="1" applyAlignment="1">
      <alignment horizontal="center" vertical="center"/>
    </xf>
    <xf numFmtId="0" fontId="4" fillId="33" borderId="13" xfId="0" applyFont="1" applyFill="1" applyBorder="1" applyAlignment="1">
      <alignment horizontal="center" vertical="center" wrapText="1"/>
    </xf>
    <xf numFmtId="3" fontId="92" fillId="33" borderId="13" xfId="0" applyNumberFormat="1" applyFont="1" applyFill="1" applyBorder="1" applyAlignment="1">
      <alignment horizontal="center" vertical="center"/>
    </xf>
    <xf numFmtId="191" fontId="96" fillId="33" borderId="13" xfId="53" applyNumberFormat="1" applyFont="1" applyFill="1" applyBorder="1" applyAlignment="1">
      <alignment horizontal="center" vertical="center"/>
    </xf>
    <xf numFmtId="41" fontId="98" fillId="33" borderId="12" xfId="0" applyNumberFormat="1" applyFont="1" applyFill="1" applyBorder="1" applyAlignment="1">
      <alignment horizontal="center" vertical="center" wrapText="1"/>
    </xf>
    <xf numFmtId="41" fontId="98" fillId="33" borderId="12" xfId="62" applyNumberFormat="1" applyFont="1" applyFill="1" applyBorder="1" applyAlignment="1">
      <alignment horizontal="center" vertical="center" wrapText="1"/>
    </xf>
    <xf numFmtId="41" fontId="94" fillId="33" borderId="12" xfId="62" applyNumberFormat="1" applyFont="1" applyFill="1" applyBorder="1" applyAlignment="1">
      <alignment horizontal="center" vertical="center" wrapText="1"/>
    </xf>
    <xf numFmtId="41" fontId="94" fillId="33" borderId="12" xfId="0" applyNumberFormat="1" applyFont="1" applyFill="1" applyBorder="1" applyAlignment="1">
      <alignment horizontal="center" vertical="center" wrapText="1"/>
    </xf>
    <xf numFmtId="9" fontId="94" fillId="33" borderId="15" xfId="79" applyFont="1" applyFill="1" applyBorder="1" applyAlignment="1">
      <alignment horizontal="center" vertical="center"/>
    </xf>
    <xf numFmtId="9" fontId="92" fillId="33" borderId="15" xfId="78" applyNumberFormat="1" applyFont="1" applyFill="1" applyBorder="1" applyAlignment="1">
      <alignment horizontal="center" vertical="center"/>
    </xf>
    <xf numFmtId="10" fontId="94" fillId="33" borderId="15" xfId="53" applyNumberFormat="1" applyFont="1" applyFill="1" applyBorder="1" applyAlignment="1">
      <alignment horizontal="center" vertical="center"/>
    </xf>
    <xf numFmtId="10" fontId="2" fillId="33" borderId="15" xfId="0" applyNumberFormat="1" applyFont="1" applyFill="1" applyBorder="1" applyAlignment="1">
      <alignment horizontal="center" vertical="center"/>
    </xf>
    <xf numFmtId="173" fontId="18" fillId="33" borderId="13" xfId="53" applyFont="1" applyFill="1" applyBorder="1" applyAlignment="1">
      <alignment horizontal="center" vertical="center"/>
    </xf>
    <xf numFmtId="180" fontId="24" fillId="33" borderId="13" xfId="53" applyNumberFormat="1" applyFont="1" applyFill="1" applyBorder="1" applyAlignment="1">
      <alignment horizontal="center" vertical="center"/>
    </xf>
    <xf numFmtId="9" fontId="92" fillId="33" borderId="13" xfId="78" applyNumberFormat="1" applyFont="1" applyFill="1" applyBorder="1" applyAlignment="1">
      <alignment horizontal="center" vertical="center"/>
    </xf>
    <xf numFmtId="41" fontId="98" fillId="33" borderId="11" xfId="0" applyNumberFormat="1" applyFont="1" applyFill="1" applyBorder="1" applyAlignment="1">
      <alignment horizontal="center" vertical="center" wrapText="1"/>
    </xf>
    <xf numFmtId="41" fontId="98" fillId="33" borderId="11" xfId="62" applyNumberFormat="1" applyFont="1" applyFill="1" applyBorder="1" applyAlignment="1">
      <alignment horizontal="center" vertical="center" wrapText="1"/>
    </xf>
    <xf numFmtId="41" fontId="94" fillId="33" borderId="11" xfId="62" applyNumberFormat="1" applyFont="1" applyFill="1" applyBorder="1" applyAlignment="1">
      <alignment horizontal="center" vertical="center" wrapText="1"/>
    </xf>
    <xf numFmtId="41" fontId="94" fillId="33" borderId="11" xfId="0" applyNumberFormat="1" applyFont="1" applyFill="1" applyBorder="1" applyAlignment="1">
      <alignment horizontal="center" vertical="center" wrapText="1"/>
    </xf>
    <xf numFmtId="182" fontId="4" fillId="33" borderId="16" xfId="0" applyNumberFormat="1" applyFont="1" applyFill="1" applyBorder="1" applyAlignment="1">
      <alignment horizontal="center" vertical="center" wrapText="1"/>
    </xf>
    <xf numFmtId="2" fontId="4" fillId="33" borderId="16" xfId="78" applyNumberFormat="1" applyFont="1" applyFill="1" applyBorder="1" applyAlignment="1">
      <alignment horizontal="center" vertical="center" wrapText="1"/>
    </xf>
    <xf numFmtId="2" fontId="24" fillId="33" borderId="16" xfId="79" applyNumberFormat="1" applyFont="1" applyFill="1" applyBorder="1" applyAlignment="1">
      <alignment horizontal="center" vertical="center" wrapText="1"/>
    </xf>
    <xf numFmtId="0" fontId="94" fillId="33" borderId="16" xfId="79" applyNumberFormat="1" applyFont="1" applyFill="1" applyBorder="1" applyAlignment="1">
      <alignment horizontal="center" vertical="center"/>
    </xf>
    <xf numFmtId="173" fontId="5" fillId="33" borderId="16" xfId="53" applyFont="1" applyFill="1" applyBorder="1" applyAlignment="1">
      <alignment horizontal="center" vertical="center"/>
    </xf>
    <xf numFmtId="9" fontId="5" fillId="33" borderId="15" xfId="78" applyFont="1" applyFill="1" applyBorder="1" applyAlignment="1">
      <alignment horizontal="center" vertical="center"/>
    </xf>
    <xf numFmtId="9" fontId="92" fillId="33" borderId="13" xfId="0" applyNumberFormat="1" applyFont="1" applyFill="1" applyBorder="1" applyAlignment="1">
      <alignment horizontal="center"/>
    </xf>
    <xf numFmtId="180" fontId="99" fillId="33" borderId="13" xfId="50" applyNumberFormat="1" applyFont="1" applyFill="1" applyBorder="1" applyAlignment="1">
      <alignment vertical="center" wrapText="1"/>
    </xf>
    <xf numFmtId="173" fontId="100" fillId="33" borderId="13" xfId="53" applyFont="1" applyFill="1" applyBorder="1" applyAlignment="1">
      <alignment horizontal="center" vertical="center" wrapText="1"/>
    </xf>
    <xf numFmtId="182" fontId="4" fillId="33" borderId="13" xfId="0" applyNumberFormat="1" applyFont="1" applyFill="1" applyBorder="1" applyAlignment="1">
      <alignment horizontal="center" vertical="center" wrapText="1"/>
    </xf>
    <xf numFmtId="2" fontId="94" fillId="33" borderId="13" xfId="79" applyNumberFormat="1" applyFont="1" applyFill="1" applyBorder="1" applyAlignment="1">
      <alignment horizontal="center" vertical="center"/>
    </xf>
    <xf numFmtId="173" fontId="4" fillId="33" borderId="13" xfId="0" applyNumberFormat="1" applyFont="1" applyFill="1" applyBorder="1" applyAlignment="1">
      <alignment horizontal="center" vertical="center"/>
    </xf>
    <xf numFmtId="41" fontId="98" fillId="33" borderId="12" xfId="0" applyNumberFormat="1" applyFont="1" applyFill="1" applyBorder="1" applyAlignment="1">
      <alignment/>
    </xf>
    <xf numFmtId="180" fontId="96" fillId="33" borderId="12" xfId="53" applyNumberFormat="1" applyFont="1" applyFill="1" applyBorder="1" applyAlignment="1">
      <alignment horizontal="center" vertical="center"/>
    </xf>
    <xf numFmtId="37" fontId="2" fillId="33" borderId="12" xfId="59" applyNumberFormat="1" applyFont="1" applyFill="1" applyBorder="1" applyAlignment="1">
      <alignment horizontal="center" vertical="center"/>
    </xf>
    <xf numFmtId="182" fontId="4" fillId="33" borderId="15" xfId="0" applyNumberFormat="1" applyFont="1" applyFill="1" applyBorder="1" applyAlignment="1">
      <alignment horizontal="center" vertical="center" wrapText="1"/>
    </xf>
    <xf numFmtId="4" fontId="4" fillId="33" borderId="15"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2" fontId="24" fillId="33" borderId="15" xfId="0" applyNumberFormat="1" applyFont="1" applyFill="1" applyBorder="1" applyAlignment="1">
      <alignment horizontal="center" vertical="center" wrapText="1"/>
    </xf>
    <xf numFmtId="0" fontId="96" fillId="33" borderId="15" xfId="0" applyFont="1" applyFill="1" applyBorder="1" applyAlignment="1">
      <alignment horizontal="center" vertical="center"/>
    </xf>
    <xf numFmtId="173" fontId="99" fillId="33" borderId="13" xfId="0" applyNumberFormat="1" applyFont="1" applyFill="1" applyBorder="1" applyAlignment="1">
      <alignment horizontal="center" vertical="center" wrapText="1"/>
    </xf>
    <xf numFmtId="2" fontId="24" fillId="33" borderId="13" xfId="59" applyNumberFormat="1" applyFont="1" applyFill="1" applyBorder="1" applyAlignment="1">
      <alignment horizontal="center" vertical="center" wrapText="1"/>
    </xf>
    <xf numFmtId="3" fontId="92" fillId="33" borderId="15" xfId="0" applyNumberFormat="1" applyFont="1" applyFill="1" applyBorder="1" applyAlignment="1">
      <alignment horizontal="center" vertical="center"/>
    </xf>
    <xf numFmtId="184" fontId="92" fillId="33" borderId="15" xfId="62" applyNumberFormat="1" applyFont="1" applyFill="1" applyBorder="1" applyAlignment="1">
      <alignment horizontal="center" vertical="center"/>
    </xf>
    <xf numFmtId="41" fontId="92" fillId="33" borderId="15" xfId="62" applyNumberFormat="1" applyFont="1" applyFill="1" applyBorder="1" applyAlignment="1">
      <alignment horizontal="center" vertical="center"/>
    </xf>
    <xf numFmtId="41" fontId="94" fillId="33" borderId="15" xfId="62" applyNumberFormat="1" applyFont="1" applyFill="1" applyBorder="1" applyAlignment="1">
      <alignment vertical="center"/>
    </xf>
    <xf numFmtId="41" fontId="92" fillId="33" borderId="15" xfId="62" applyNumberFormat="1" applyFont="1" applyFill="1" applyBorder="1" applyAlignment="1">
      <alignment vertical="center"/>
    </xf>
    <xf numFmtId="3" fontId="94" fillId="33" borderId="15" xfId="0" applyNumberFormat="1" applyFont="1" applyFill="1" applyBorder="1" applyAlignment="1">
      <alignment horizontal="center" vertical="center"/>
    </xf>
    <xf numFmtId="173" fontId="4" fillId="33" borderId="15" xfId="53" applyNumberFormat="1" applyFont="1" applyFill="1" applyBorder="1" applyAlignment="1">
      <alignment horizontal="center" vertical="center"/>
    </xf>
    <xf numFmtId="184" fontId="92" fillId="33" borderId="13" xfId="62" applyNumberFormat="1" applyFont="1" applyFill="1" applyBorder="1" applyAlignment="1">
      <alignment horizontal="center" vertical="center"/>
    </xf>
    <xf numFmtId="3" fontId="94" fillId="33" borderId="13" xfId="0" applyNumberFormat="1" applyFont="1" applyFill="1" applyBorder="1" applyAlignment="1">
      <alignment horizontal="center" vertical="center"/>
    </xf>
    <xf numFmtId="185" fontId="4" fillId="33" borderId="13" xfId="62" applyNumberFormat="1" applyFont="1" applyFill="1" applyBorder="1" applyAlignment="1">
      <alignment horizontal="center" vertical="center"/>
    </xf>
    <xf numFmtId="37" fontId="18" fillId="33" borderId="11" xfId="59" applyNumberFormat="1" applyFont="1" applyFill="1" applyBorder="1" applyAlignment="1">
      <alignment horizontal="center" vertical="center" wrapText="1"/>
    </xf>
    <xf numFmtId="180" fontId="96" fillId="33" borderId="11" xfId="53" applyNumberFormat="1" applyFont="1" applyFill="1" applyBorder="1" applyAlignment="1">
      <alignment horizontal="center" vertical="center"/>
    </xf>
    <xf numFmtId="37" fontId="2" fillId="33" borderId="11" xfId="59" applyNumberFormat="1" applyFont="1" applyFill="1" applyBorder="1" applyAlignment="1">
      <alignment horizontal="center" vertical="center" wrapText="1"/>
    </xf>
    <xf numFmtId="3" fontId="2" fillId="33" borderId="16" xfId="59" applyNumberFormat="1" applyFont="1" applyFill="1" applyBorder="1" applyAlignment="1">
      <alignment horizontal="center" vertical="center" wrapText="1"/>
    </xf>
    <xf numFmtId="180" fontId="98" fillId="33" borderId="16" xfId="0" applyNumberFormat="1" applyFont="1" applyFill="1" applyBorder="1" applyAlignment="1">
      <alignment vertical="center"/>
    </xf>
    <xf numFmtId="10" fontId="4" fillId="33" borderId="0" xfId="78" applyNumberFormat="1" applyFont="1" applyFill="1" applyBorder="1" applyAlignment="1">
      <alignment/>
    </xf>
    <xf numFmtId="0" fontId="4" fillId="33" borderId="0" xfId="0" applyFont="1" applyFill="1" applyBorder="1" applyAlignment="1">
      <alignment/>
    </xf>
    <xf numFmtId="0" fontId="4" fillId="33" borderId="10" xfId="0" applyFont="1" applyFill="1" applyBorder="1" applyAlignment="1">
      <alignment/>
    </xf>
    <xf numFmtId="180" fontId="16" fillId="33" borderId="13" xfId="50" applyNumberFormat="1" applyFont="1" applyFill="1" applyBorder="1" applyAlignment="1">
      <alignment horizontal="right" vertical="center"/>
    </xf>
    <xf numFmtId="0" fontId="16" fillId="33" borderId="13" xfId="0" applyFont="1" applyFill="1" applyBorder="1" applyAlignment="1">
      <alignment horizontal="center" vertical="center"/>
    </xf>
    <xf numFmtId="0" fontId="16" fillId="33" borderId="16" xfId="0" applyFont="1" applyFill="1" applyBorder="1" applyAlignment="1">
      <alignment horizontal="center" vertical="center"/>
    </xf>
    <xf numFmtId="0" fontId="16" fillId="33" borderId="16" xfId="0" applyFont="1" applyFill="1" applyBorder="1" applyAlignment="1">
      <alignment horizontal="right" vertical="center"/>
    </xf>
    <xf numFmtId="0" fontId="16" fillId="33" borderId="13" xfId="0" applyFont="1" applyFill="1" applyBorder="1" applyAlignment="1">
      <alignment horizontal="right" vertical="center"/>
    </xf>
    <xf numFmtId="180" fontId="98" fillId="33" borderId="13" xfId="0" applyNumberFormat="1" applyFont="1" applyFill="1" applyBorder="1" applyAlignment="1">
      <alignment vertical="center"/>
    </xf>
    <xf numFmtId="3" fontId="2" fillId="33" borderId="11" xfId="0" applyNumberFormat="1" applyFont="1" applyFill="1" applyBorder="1" applyAlignment="1">
      <alignment horizontal="center" vertical="center" wrapText="1"/>
    </xf>
    <xf numFmtId="3" fontId="2" fillId="33" borderId="32" xfId="0" applyNumberFormat="1" applyFont="1" applyFill="1" applyBorder="1" applyAlignment="1">
      <alignment horizontal="center" vertical="center" wrapText="1"/>
    </xf>
    <xf numFmtId="180" fontId="98" fillId="33" borderId="11" xfId="0" applyNumberFormat="1" applyFont="1" applyFill="1" applyBorder="1" applyAlignment="1">
      <alignment vertical="center"/>
    </xf>
    <xf numFmtId="0" fontId="4" fillId="33" borderId="33" xfId="0" applyFont="1" applyFill="1" applyBorder="1" applyAlignment="1">
      <alignment/>
    </xf>
    <xf numFmtId="0" fontId="2" fillId="33" borderId="34" xfId="0" applyFont="1" applyFill="1" applyBorder="1" applyAlignment="1">
      <alignment horizontal="right"/>
    </xf>
    <xf numFmtId="177" fontId="12" fillId="33" borderId="15" xfId="0" applyNumberFormat="1" applyFont="1" applyFill="1" applyBorder="1" applyAlignment="1">
      <alignment vertical="center"/>
    </xf>
    <xf numFmtId="10" fontId="12" fillId="33" borderId="15" xfId="0" applyNumberFormat="1" applyFont="1" applyFill="1" applyBorder="1" applyAlignment="1">
      <alignment vertical="center"/>
    </xf>
    <xf numFmtId="177" fontId="12" fillId="33" borderId="13" xfId="0" applyNumberFormat="1" applyFont="1" applyFill="1" applyBorder="1" applyAlignment="1">
      <alignment vertical="center"/>
    </xf>
    <xf numFmtId="10" fontId="12" fillId="33" borderId="13" xfId="0" applyNumberFormat="1" applyFont="1" applyFill="1" applyBorder="1" applyAlignment="1">
      <alignment vertical="center"/>
    </xf>
    <xf numFmtId="0" fontId="11" fillId="33" borderId="15" xfId="0" applyFont="1" applyFill="1" applyBorder="1" applyAlignment="1" applyProtection="1">
      <alignment horizontal="center" vertical="center" wrapText="1"/>
      <protection locked="0"/>
    </xf>
    <xf numFmtId="0" fontId="11" fillId="33" borderId="13" xfId="0" applyFont="1" applyFill="1" applyBorder="1" applyAlignment="1" applyProtection="1">
      <alignment horizontal="center" vertical="center" wrapText="1"/>
      <protection locked="0"/>
    </xf>
    <xf numFmtId="0" fontId="11" fillId="33" borderId="11" xfId="0" applyFont="1" applyFill="1" applyBorder="1" applyAlignment="1" applyProtection="1">
      <alignment horizontal="center" vertical="center" wrapText="1"/>
      <protection locked="0"/>
    </xf>
    <xf numFmtId="0" fontId="21" fillId="33" borderId="15" xfId="74" applyFont="1" applyFill="1" applyBorder="1" applyAlignment="1">
      <alignment horizontal="center" vertical="center" wrapText="1"/>
      <protection/>
    </xf>
    <xf numFmtId="0" fontId="22" fillId="33" borderId="15" xfId="74" applyFont="1" applyFill="1" applyBorder="1" applyAlignment="1">
      <alignment horizontal="center" vertical="center" wrapText="1"/>
      <protection/>
    </xf>
    <xf numFmtId="0" fontId="10" fillId="33" borderId="15" xfId="74" applyFont="1" applyFill="1" applyBorder="1" applyAlignment="1">
      <alignment horizontal="left" vertical="center" wrapText="1"/>
      <protection/>
    </xf>
    <xf numFmtId="188" fontId="10" fillId="33" borderId="15" xfId="74" applyNumberFormat="1" applyFont="1" applyFill="1" applyBorder="1" applyAlignment="1">
      <alignment horizontal="center" vertical="center" wrapText="1"/>
      <protection/>
    </xf>
    <xf numFmtId="0" fontId="13" fillId="38" borderId="13" xfId="74" applyFont="1" applyFill="1" applyBorder="1" applyAlignment="1">
      <alignment horizontal="center" vertical="center" wrapText="1"/>
      <protection/>
    </xf>
    <xf numFmtId="0" fontId="13" fillId="38" borderId="12" xfId="74" applyFont="1" applyFill="1" applyBorder="1" applyAlignment="1">
      <alignment horizontal="center" vertical="center" wrapText="1"/>
      <protection/>
    </xf>
    <xf numFmtId="0" fontId="13" fillId="38" borderId="12" xfId="74" applyFont="1" applyFill="1" applyBorder="1" applyAlignment="1">
      <alignment horizontal="center" vertical="center"/>
      <protection/>
    </xf>
    <xf numFmtId="3" fontId="21" fillId="33" borderId="13" xfId="74" applyNumberFormat="1" applyFont="1" applyFill="1" applyBorder="1" applyAlignment="1">
      <alignment horizontal="center" vertical="center" wrapText="1"/>
      <protection/>
    </xf>
    <xf numFmtId="176" fontId="21" fillId="33" borderId="13" xfId="59" applyNumberFormat="1" applyFont="1" applyFill="1" applyBorder="1" applyAlignment="1">
      <alignment horizontal="center" vertical="center" wrapText="1"/>
    </xf>
    <xf numFmtId="187" fontId="21" fillId="33" borderId="13" xfId="74" applyNumberFormat="1" applyFont="1" applyFill="1" applyBorder="1" applyAlignment="1">
      <alignment horizontal="center" vertical="center" wrapText="1"/>
      <protection/>
    </xf>
    <xf numFmtId="0" fontId="21" fillId="33" borderId="13" xfId="74" applyNumberFormat="1" applyFont="1" applyFill="1" applyBorder="1" applyAlignment="1">
      <alignment horizontal="center" vertical="center" wrapText="1"/>
      <protection/>
    </xf>
    <xf numFmtId="182" fontId="21" fillId="33" borderId="13" xfId="74" applyNumberFormat="1" applyFont="1" applyFill="1" applyBorder="1" applyAlignment="1">
      <alignment horizontal="center" vertical="center" wrapText="1"/>
      <protection/>
    </xf>
    <xf numFmtId="1" fontId="21" fillId="33" borderId="13" xfId="74" applyNumberFormat="1" applyFont="1" applyFill="1" applyBorder="1" applyAlignment="1">
      <alignment horizontal="center" vertical="center" wrapText="1"/>
      <protection/>
    </xf>
    <xf numFmtId="37" fontId="21" fillId="33" borderId="13" xfId="59" applyNumberFormat="1" applyFont="1" applyFill="1" applyBorder="1" applyAlignment="1">
      <alignment horizontal="center" vertical="center"/>
    </xf>
    <xf numFmtId="180" fontId="21" fillId="33" borderId="13" xfId="50" applyNumberFormat="1" applyFont="1" applyFill="1" applyBorder="1" applyAlignment="1">
      <alignment horizontal="center" vertical="center" wrapText="1"/>
    </xf>
    <xf numFmtId="9" fontId="21" fillId="33" borderId="15" xfId="78" applyFont="1" applyFill="1" applyBorder="1" applyAlignment="1">
      <alignment horizontal="center" vertical="center"/>
    </xf>
    <xf numFmtId="10" fontId="10" fillId="33" borderId="13" xfId="0" applyNumberFormat="1" applyFont="1" applyFill="1" applyBorder="1" applyAlignment="1">
      <alignment horizontal="center" vertical="center"/>
    </xf>
    <xf numFmtId="10" fontId="21" fillId="33" borderId="15" xfId="74" applyNumberFormat="1" applyFont="1" applyFill="1" applyBorder="1" applyAlignment="1">
      <alignment horizontal="center" vertical="center" wrapText="1"/>
      <protection/>
    </xf>
    <xf numFmtId="37" fontId="21" fillId="33" borderId="13" xfId="57" applyNumberFormat="1" applyFont="1" applyFill="1" applyBorder="1" applyAlignment="1">
      <alignment horizontal="center" vertical="center"/>
    </xf>
    <xf numFmtId="0" fontId="93" fillId="33" borderId="13" xfId="0" applyFont="1" applyFill="1" applyBorder="1" applyAlignment="1">
      <alignment horizontal="center" vertical="center"/>
    </xf>
    <xf numFmtId="3" fontId="21" fillId="33" borderId="11" xfId="74" applyNumberFormat="1" applyFont="1" applyFill="1" applyBorder="1" applyAlignment="1">
      <alignment horizontal="center" vertical="center" wrapText="1"/>
      <protection/>
    </xf>
    <xf numFmtId="37" fontId="21" fillId="33" borderId="11" xfId="57" applyNumberFormat="1" applyFont="1" applyFill="1" applyBorder="1" applyAlignment="1">
      <alignment horizontal="center" vertical="center"/>
    </xf>
    <xf numFmtId="10" fontId="93" fillId="33" borderId="15" xfId="78" applyNumberFormat="1" applyFont="1" applyFill="1" applyBorder="1" applyAlignment="1">
      <alignment horizontal="center" vertical="center"/>
    </xf>
    <xf numFmtId="9" fontId="10" fillId="33" borderId="15" xfId="78" applyNumberFormat="1" applyFont="1" applyFill="1" applyBorder="1" applyAlignment="1">
      <alignment horizontal="center" vertical="center"/>
    </xf>
    <xf numFmtId="0" fontId="21" fillId="33" borderId="13" xfId="74" applyFont="1" applyFill="1" applyBorder="1" applyAlignment="1">
      <alignment horizontal="center" vertical="center" wrapText="1"/>
      <protection/>
    </xf>
    <xf numFmtId="0" fontId="21" fillId="33" borderId="13" xfId="78" applyNumberFormat="1" applyFont="1" applyFill="1" applyBorder="1" applyAlignment="1">
      <alignment horizontal="center" vertical="center"/>
    </xf>
    <xf numFmtId="37" fontId="21" fillId="33" borderId="11" xfId="74" applyNumberFormat="1" applyFont="1" applyFill="1" applyBorder="1" applyAlignment="1">
      <alignment horizontal="center" vertical="center" wrapText="1"/>
      <protection/>
    </xf>
    <xf numFmtId="187" fontId="21" fillId="33" borderId="11" xfId="74" applyNumberFormat="1" applyFont="1" applyFill="1" applyBorder="1" applyAlignment="1">
      <alignment horizontal="left" vertical="center" wrapText="1"/>
      <protection/>
    </xf>
    <xf numFmtId="187" fontId="21" fillId="33" borderId="11" xfId="74" applyNumberFormat="1" applyFont="1" applyFill="1" applyBorder="1" applyAlignment="1">
      <alignment horizontal="center" vertical="center" wrapText="1"/>
      <protection/>
    </xf>
    <xf numFmtId="188" fontId="21" fillId="33" borderId="16" xfId="74" applyNumberFormat="1" applyFont="1" applyFill="1" applyBorder="1" applyAlignment="1">
      <alignment horizontal="center" vertical="center" wrapText="1"/>
      <protection/>
    </xf>
    <xf numFmtId="4" fontId="21" fillId="33" borderId="13" xfId="74" applyNumberFormat="1" applyFont="1" applyFill="1" applyBorder="1" applyAlignment="1">
      <alignment horizontal="center" vertical="center" wrapText="1"/>
      <protection/>
    </xf>
    <xf numFmtId="188" fontId="21" fillId="33" borderId="13" xfId="74" applyNumberFormat="1" applyFont="1" applyFill="1" applyBorder="1" applyAlignment="1">
      <alignment horizontal="center" vertical="center" wrapText="1"/>
      <protection/>
    </xf>
    <xf numFmtId="187" fontId="21" fillId="33" borderId="12" xfId="74" applyNumberFormat="1" applyFont="1" applyFill="1" applyBorder="1" applyAlignment="1">
      <alignment horizontal="center" vertical="center" wrapText="1"/>
      <protection/>
    </xf>
    <xf numFmtId="187" fontId="21" fillId="33" borderId="16" xfId="74" applyNumberFormat="1" applyFont="1" applyFill="1" applyBorder="1" applyAlignment="1">
      <alignment horizontal="center" vertical="center" wrapText="1"/>
      <protection/>
    </xf>
    <xf numFmtId="4" fontId="13" fillId="33" borderId="13" xfId="74" applyNumberFormat="1" applyFont="1" applyFill="1" applyBorder="1" applyAlignment="1">
      <alignment horizontal="center" vertical="center" wrapText="1"/>
      <protection/>
    </xf>
    <xf numFmtId="10" fontId="21" fillId="33" borderId="13" xfId="74" applyNumberFormat="1" applyFont="1" applyFill="1" applyBorder="1" applyAlignment="1">
      <alignment horizontal="center" vertical="center" wrapText="1"/>
      <protection/>
    </xf>
    <xf numFmtId="181" fontId="10" fillId="33" borderId="15" xfId="78" applyNumberFormat="1" applyFont="1" applyFill="1" applyBorder="1" applyAlignment="1">
      <alignment horizontal="center" vertical="center" wrapText="1"/>
    </xf>
    <xf numFmtId="2" fontId="10" fillId="33" borderId="15" xfId="78" applyNumberFormat="1" applyFont="1" applyFill="1" applyBorder="1" applyAlignment="1">
      <alignment horizontal="center" vertical="center" wrapText="1"/>
    </xf>
    <xf numFmtId="0" fontId="21" fillId="33" borderId="13" xfId="0" applyFont="1" applyFill="1" applyBorder="1" applyAlignment="1">
      <alignment horizontal="center" vertical="center"/>
    </xf>
    <xf numFmtId="0" fontId="21" fillId="33" borderId="13" xfId="0" applyFont="1" applyFill="1" applyBorder="1" applyAlignment="1">
      <alignment horizontal="right" vertical="center"/>
    </xf>
    <xf numFmtId="3" fontId="21" fillId="33" borderId="12" xfId="74" applyNumberFormat="1" applyFont="1" applyFill="1" applyBorder="1" applyAlignment="1">
      <alignment horizontal="center" vertical="center" wrapText="1"/>
      <protection/>
    </xf>
    <xf numFmtId="37" fontId="21" fillId="33" borderId="12" xfId="59" applyNumberFormat="1" applyFont="1" applyFill="1" applyBorder="1" applyAlignment="1">
      <alignment horizontal="center" vertical="center"/>
    </xf>
    <xf numFmtId="3" fontId="101" fillId="33" borderId="12" xfId="0" applyNumberFormat="1" applyFont="1" applyFill="1" applyBorder="1" applyAlignment="1">
      <alignment horizontal="center" vertical="center" wrapText="1"/>
    </xf>
    <xf numFmtId="37" fontId="21" fillId="33" borderId="11" xfId="59" applyNumberFormat="1" applyFont="1" applyFill="1" applyBorder="1" applyAlignment="1">
      <alignment horizontal="center" vertical="center"/>
    </xf>
    <xf numFmtId="3" fontId="101" fillId="33" borderId="11" xfId="0" applyNumberFormat="1" applyFont="1" applyFill="1" applyBorder="1" applyAlignment="1">
      <alignment horizontal="center" vertical="center" wrapText="1"/>
    </xf>
    <xf numFmtId="187" fontId="22" fillId="34" borderId="16" xfId="74" applyNumberFormat="1" applyFont="1" applyFill="1" applyBorder="1" applyAlignment="1">
      <alignment horizontal="center" vertical="center" wrapText="1"/>
      <protection/>
    </xf>
    <xf numFmtId="187" fontId="22" fillId="34" borderId="13" xfId="74" applyNumberFormat="1" applyFont="1" applyFill="1" applyBorder="1" applyAlignment="1">
      <alignment horizontal="center" vertical="center" wrapText="1"/>
      <protection/>
    </xf>
    <xf numFmtId="3" fontId="4" fillId="34" borderId="13" xfId="74" applyNumberFormat="1" applyFont="1" applyFill="1" applyBorder="1" applyAlignment="1">
      <alignment horizontal="center" vertical="center"/>
      <protection/>
    </xf>
    <xf numFmtId="0" fontId="4" fillId="0" borderId="0" xfId="74" applyAlignment="1">
      <alignment horizontal="center"/>
      <protection/>
    </xf>
    <xf numFmtId="197" fontId="2" fillId="0" borderId="0" xfId="74" applyNumberFormat="1" applyFont="1" applyAlignment="1">
      <alignment horizontal="center"/>
      <protection/>
    </xf>
    <xf numFmtId="197" fontId="4" fillId="0" borderId="0" xfId="74" applyNumberFormat="1">
      <alignment/>
      <protection/>
    </xf>
    <xf numFmtId="0" fontId="8" fillId="0" borderId="0" xfId="74" applyFont="1" applyBorder="1" applyAlignment="1">
      <alignment horizontal="center" vertical="center"/>
      <protection/>
    </xf>
    <xf numFmtId="0" fontId="10" fillId="33" borderId="13" xfId="74" applyFont="1" applyFill="1" applyBorder="1" applyAlignment="1">
      <alignment horizontal="center" vertical="center"/>
      <protection/>
    </xf>
    <xf numFmtId="0" fontId="22" fillId="33" borderId="13" xfId="74" applyFont="1" applyFill="1" applyBorder="1" applyAlignment="1">
      <alignment horizontal="center" vertical="center" wrapText="1"/>
      <protection/>
    </xf>
    <xf numFmtId="3" fontId="22" fillId="33" borderId="13" xfId="74" applyNumberFormat="1" applyFont="1" applyFill="1" applyBorder="1" applyAlignment="1">
      <alignment horizontal="center" vertical="center" wrapText="1"/>
      <protection/>
    </xf>
    <xf numFmtId="0" fontId="13" fillId="33" borderId="13" xfId="0" applyFont="1" applyFill="1" applyBorder="1" applyAlignment="1">
      <alignment horizontal="center" vertical="center"/>
    </xf>
    <xf numFmtId="187" fontId="22" fillId="33" borderId="13" xfId="74" applyNumberFormat="1" applyFont="1" applyFill="1" applyBorder="1" applyAlignment="1">
      <alignment horizontal="center" vertical="center" wrapText="1"/>
      <protection/>
    </xf>
    <xf numFmtId="37" fontId="22" fillId="33" borderId="13" xfId="57" applyNumberFormat="1" applyFont="1" applyFill="1" applyBorder="1" applyAlignment="1">
      <alignment horizontal="center" vertical="center"/>
    </xf>
    <xf numFmtId="0" fontId="102" fillId="33" borderId="13" xfId="0" applyFont="1" applyFill="1" applyBorder="1" applyAlignment="1">
      <alignment horizontal="center" vertical="center"/>
    </xf>
    <xf numFmtId="187" fontId="22" fillId="33" borderId="11" xfId="74" applyNumberFormat="1" applyFont="1" applyFill="1" applyBorder="1" applyAlignment="1">
      <alignment horizontal="center" vertical="center" wrapText="1"/>
      <protection/>
    </xf>
    <xf numFmtId="3" fontId="22" fillId="33" borderId="11" xfId="74" applyNumberFormat="1" applyFont="1" applyFill="1" applyBorder="1" applyAlignment="1">
      <alignment horizontal="center" vertical="center" wrapText="1"/>
      <protection/>
    </xf>
    <xf numFmtId="37" fontId="22" fillId="33" borderId="11" xfId="57" applyNumberFormat="1" applyFont="1" applyFill="1" applyBorder="1" applyAlignment="1">
      <alignment horizontal="center" vertical="center"/>
    </xf>
    <xf numFmtId="187" fontId="10" fillId="33" borderId="13" xfId="74" applyNumberFormat="1" applyFont="1" applyFill="1" applyBorder="1" applyAlignment="1">
      <alignment horizontal="left" vertical="center" wrapText="1"/>
      <protection/>
    </xf>
    <xf numFmtId="187" fontId="10" fillId="33" borderId="13" xfId="74" applyNumberFormat="1" applyFont="1" applyFill="1" applyBorder="1" applyAlignment="1">
      <alignment vertical="center" wrapText="1"/>
      <protection/>
    </xf>
    <xf numFmtId="0" fontId="10" fillId="33" borderId="13" xfId="74" applyFont="1" applyFill="1" applyBorder="1" applyAlignment="1">
      <alignment horizontal="left" vertical="center" wrapText="1"/>
      <protection/>
    </xf>
    <xf numFmtId="188" fontId="10" fillId="33" borderId="13" xfId="74" applyNumberFormat="1" applyFont="1" applyFill="1" applyBorder="1" applyAlignment="1">
      <alignment horizontal="center" vertical="center" wrapText="1"/>
      <protection/>
    </xf>
    <xf numFmtId="189" fontId="21" fillId="33" borderId="13" xfId="74" applyNumberFormat="1" applyFont="1" applyFill="1" applyBorder="1" applyAlignment="1">
      <alignment horizontal="center" vertical="center" wrapText="1"/>
      <protection/>
    </xf>
    <xf numFmtId="187" fontId="10" fillId="33" borderId="12" xfId="74" applyNumberFormat="1" applyFont="1" applyFill="1" applyBorder="1" applyAlignment="1">
      <alignment vertical="center" wrapText="1"/>
      <protection/>
    </xf>
    <xf numFmtId="0" fontId="22" fillId="33" borderId="15" xfId="74" applyFont="1" applyFill="1" applyBorder="1" applyAlignment="1">
      <alignment horizontal="left" vertical="center" wrapText="1"/>
      <protection/>
    </xf>
    <xf numFmtId="37" fontId="22" fillId="33" borderId="15" xfId="57" applyNumberFormat="1" applyFont="1" applyFill="1" applyBorder="1" applyAlignment="1">
      <alignment horizontal="center" vertical="center"/>
    </xf>
    <xf numFmtId="4" fontId="22" fillId="33" borderId="15" xfId="74" applyNumberFormat="1" applyFont="1" applyFill="1" applyBorder="1" applyAlignment="1">
      <alignment horizontal="center" vertical="center" wrapText="1"/>
      <protection/>
    </xf>
    <xf numFmtId="190" fontId="13" fillId="33" borderId="15" xfId="59" applyNumberFormat="1" applyFont="1" applyFill="1" applyBorder="1" applyAlignment="1">
      <alignment horizontal="center" vertical="center" wrapText="1"/>
    </xf>
    <xf numFmtId="0" fontId="13" fillId="33" borderId="15" xfId="0" applyNumberFormat="1" applyFont="1" applyFill="1" applyBorder="1" applyAlignment="1">
      <alignment horizontal="center" vertical="center"/>
    </xf>
    <xf numFmtId="189" fontId="22" fillId="33" borderId="15" xfId="74" applyNumberFormat="1" applyFont="1" applyFill="1" applyBorder="1" applyAlignment="1">
      <alignment horizontal="center" vertical="center" wrapText="1"/>
      <protection/>
    </xf>
    <xf numFmtId="187" fontId="22" fillId="33" borderId="13" xfId="74" applyNumberFormat="1" applyFont="1" applyFill="1" applyBorder="1" applyAlignment="1">
      <alignment horizontal="left" vertical="center" wrapText="1"/>
      <protection/>
    </xf>
    <xf numFmtId="3" fontId="13" fillId="33" borderId="13" xfId="74" applyNumberFormat="1" applyFont="1" applyFill="1" applyBorder="1" applyAlignment="1">
      <alignment horizontal="center" vertical="center" wrapText="1"/>
      <protection/>
    </xf>
    <xf numFmtId="41" fontId="102" fillId="33" borderId="13" xfId="62" applyNumberFormat="1" applyFont="1" applyFill="1" applyBorder="1" applyAlignment="1">
      <alignment horizontal="center" vertical="center"/>
    </xf>
    <xf numFmtId="176" fontId="22" fillId="33" borderId="13" xfId="59" applyNumberFormat="1" applyFont="1" applyFill="1" applyBorder="1" applyAlignment="1">
      <alignment horizontal="center" vertical="center" wrapText="1"/>
    </xf>
    <xf numFmtId="0" fontId="90" fillId="33" borderId="13" xfId="0" applyFont="1" applyFill="1" applyBorder="1" applyAlignment="1">
      <alignment horizontal="center" vertical="center" wrapText="1"/>
    </xf>
    <xf numFmtId="187" fontId="22" fillId="33" borderId="11" xfId="74" applyNumberFormat="1" applyFont="1" applyFill="1" applyBorder="1" applyAlignment="1">
      <alignment horizontal="left" vertical="center" wrapText="1"/>
      <protection/>
    </xf>
    <xf numFmtId="4" fontId="13" fillId="33" borderId="11" xfId="74" applyNumberFormat="1" applyFont="1" applyFill="1" applyBorder="1" applyAlignment="1">
      <alignment horizontal="center" vertical="center" wrapText="1"/>
      <protection/>
    </xf>
    <xf numFmtId="10" fontId="21" fillId="33" borderId="13" xfId="57" applyNumberFormat="1" applyFont="1" applyFill="1" applyBorder="1" applyAlignment="1">
      <alignment horizontal="center" vertical="center"/>
    </xf>
    <xf numFmtId="4" fontId="10" fillId="33" borderId="13" xfId="74" applyNumberFormat="1" applyFont="1" applyFill="1" applyBorder="1" applyAlignment="1">
      <alignment horizontal="center" vertical="center" wrapText="1"/>
      <protection/>
    </xf>
    <xf numFmtId="9" fontId="21" fillId="33" borderId="13" xfId="78" applyFont="1" applyFill="1" applyBorder="1" applyAlignment="1">
      <alignment horizontal="center" vertical="center" wrapText="1"/>
    </xf>
    <xf numFmtId="9" fontId="22" fillId="33" borderId="13" xfId="78" applyFont="1" applyFill="1" applyBorder="1" applyAlignment="1">
      <alignment horizontal="center" vertical="center" wrapText="1"/>
    </xf>
    <xf numFmtId="177" fontId="102" fillId="33" borderId="15" xfId="78" applyNumberFormat="1" applyFont="1" applyFill="1" applyBorder="1" applyAlignment="1">
      <alignment horizontal="center" vertical="center"/>
    </xf>
    <xf numFmtId="177" fontId="102" fillId="33" borderId="15" xfId="0" applyNumberFormat="1" applyFont="1" applyFill="1" applyBorder="1" applyAlignment="1">
      <alignment horizontal="center" vertical="center"/>
    </xf>
    <xf numFmtId="10" fontId="13" fillId="33" borderId="15" xfId="0" applyNumberFormat="1" applyFont="1" applyFill="1" applyBorder="1" applyAlignment="1">
      <alignment horizontal="center" vertical="center"/>
    </xf>
    <xf numFmtId="37" fontId="22" fillId="33" borderId="13" xfId="59" applyNumberFormat="1" applyFont="1" applyFill="1" applyBorder="1" applyAlignment="1">
      <alignment horizontal="center" vertical="center"/>
    </xf>
    <xf numFmtId="180" fontId="22" fillId="33" borderId="13" xfId="50" applyNumberFormat="1" applyFont="1" applyFill="1" applyBorder="1" applyAlignment="1">
      <alignment horizontal="center" vertical="center" wrapText="1"/>
    </xf>
    <xf numFmtId="0" fontId="22" fillId="33" borderId="13" xfId="74" applyNumberFormat="1" applyFont="1" applyFill="1" applyBorder="1" applyAlignment="1">
      <alignment horizontal="center" vertical="center" wrapText="1"/>
      <protection/>
    </xf>
    <xf numFmtId="180" fontId="102" fillId="33" borderId="13" xfId="53" applyNumberFormat="1" applyFont="1" applyFill="1" applyBorder="1" applyAlignment="1">
      <alignment horizontal="center" vertical="center"/>
    </xf>
    <xf numFmtId="3" fontId="22" fillId="33" borderId="13" xfId="0" applyNumberFormat="1" applyFont="1" applyFill="1" applyBorder="1" applyAlignment="1">
      <alignment horizontal="center" vertical="center"/>
    </xf>
    <xf numFmtId="10" fontId="10" fillId="33" borderId="15" xfId="0" applyNumberFormat="1" applyFont="1" applyFill="1" applyBorder="1" applyAlignment="1">
      <alignment horizontal="center" vertical="center"/>
    </xf>
    <xf numFmtId="173" fontId="21" fillId="33" borderId="13" xfId="50" applyFont="1" applyFill="1" applyBorder="1" applyAlignment="1">
      <alignment horizontal="center" vertical="center" wrapText="1"/>
    </xf>
    <xf numFmtId="37" fontId="21" fillId="33" borderId="12" xfId="57" applyNumberFormat="1" applyFont="1" applyFill="1" applyBorder="1" applyAlignment="1">
      <alignment horizontal="center" vertical="center"/>
    </xf>
    <xf numFmtId="173" fontId="21" fillId="33" borderId="12" xfId="50" applyFont="1" applyFill="1" applyBorder="1" applyAlignment="1">
      <alignment horizontal="center" vertical="center" wrapText="1"/>
    </xf>
    <xf numFmtId="180" fontId="21" fillId="33" borderId="11" xfId="50" applyNumberFormat="1" applyFont="1" applyFill="1" applyBorder="1" applyAlignment="1">
      <alignment horizontal="center" vertical="center" wrapText="1"/>
    </xf>
    <xf numFmtId="173" fontId="21" fillId="33" borderId="11" xfId="50" applyFont="1" applyFill="1" applyBorder="1" applyAlignment="1">
      <alignment horizontal="center" vertical="center" wrapText="1"/>
    </xf>
    <xf numFmtId="0" fontId="5" fillId="34" borderId="15" xfId="0" applyFont="1" applyFill="1" applyBorder="1" applyAlignment="1" applyProtection="1">
      <alignment horizontal="center" vertical="center" wrapText="1"/>
      <protection locked="0"/>
    </xf>
    <xf numFmtId="0" fontId="5" fillId="34" borderId="13" xfId="0" applyFont="1" applyFill="1" applyBorder="1" applyAlignment="1" applyProtection="1">
      <alignment horizontal="center" vertical="center" wrapText="1"/>
      <protection locked="0"/>
    </xf>
    <xf numFmtId="0" fontId="5" fillId="34" borderId="11" xfId="0" applyFont="1" applyFill="1" applyBorder="1" applyAlignment="1" applyProtection="1">
      <alignment horizontal="center" vertical="center" wrapText="1"/>
      <protection locked="0"/>
    </xf>
    <xf numFmtId="0" fontId="5" fillId="34" borderId="31" xfId="0" applyFont="1" applyFill="1" applyBorder="1" applyAlignment="1" applyProtection="1">
      <alignment horizontal="center" vertical="center" wrapText="1"/>
      <protection locked="0"/>
    </xf>
    <xf numFmtId="0" fontId="5" fillId="34" borderId="35" xfId="0" applyFont="1" applyFill="1" applyBorder="1" applyAlignment="1" applyProtection="1">
      <alignment horizontal="center" vertical="center" wrapText="1"/>
      <protection locked="0"/>
    </xf>
    <xf numFmtId="0" fontId="5" fillId="34" borderId="36" xfId="0" applyFont="1" applyFill="1" applyBorder="1" applyAlignment="1" applyProtection="1">
      <alignment horizontal="center" vertical="center" wrapText="1"/>
      <protection locked="0"/>
    </xf>
    <xf numFmtId="0" fontId="5" fillId="34" borderId="15"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35" xfId="0" applyFont="1" applyFill="1" applyBorder="1" applyAlignment="1">
      <alignment horizontal="center" vertical="center" wrapText="1"/>
    </xf>
    <xf numFmtId="0" fontId="5" fillId="34" borderId="13"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17" xfId="0" applyFont="1" applyFill="1" applyBorder="1" applyAlignment="1">
      <alignment horizontal="center" vertical="center"/>
    </xf>
    <xf numFmtId="0" fontId="0" fillId="0" borderId="13" xfId="0" applyFill="1" applyBorder="1" applyAlignment="1">
      <alignment horizontal="center"/>
    </xf>
    <xf numFmtId="0" fontId="0" fillId="0" borderId="0" xfId="0" applyFill="1" applyAlignment="1">
      <alignment horizontal="center"/>
    </xf>
    <xf numFmtId="0" fontId="8" fillId="34" borderId="15" xfId="0" applyFont="1" applyFill="1" applyBorder="1" applyAlignment="1">
      <alignment horizontal="center" vertical="center" wrapText="1"/>
    </xf>
    <xf numFmtId="0" fontId="8" fillId="34" borderId="3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8" fillId="0" borderId="0" xfId="0" applyFont="1" applyFill="1" applyBorder="1" applyAlignment="1">
      <alignment horizontal="right" vertical="center"/>
    </xf>
    <xf numFmtId="0" fontId="8" fillId="0" borderId="10" xfId="0" applyFont="1" applyFill="1" applyBorder="1" applyAlignment="1">
      <alignment horizontal="right" vertical="center"/>
    </xf>
    <xf numFmtId="0" fontId="5" fillId="34" borderId="41"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3" fillId="33" borderId="45"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3" fillId="33" borderId="46" xfId="0" applyFont="1" applyFill="1" applyBorder="1" applyAlignment="1" applyProtection="1">
      <alignment horizontal="center" vertical="center" wrapText="1"/>
      <protection locked="0"/>
    </xf>
    <xf numFmtId="0" fontId="3" fillId="33" borderId="47" xfId="0" applyFont="1" applyFill="1" applyBorder="1" applyAlignment="1" applyProtection="1">
      <alignment horizontal="center" vertical="center" wrapText="1"/>
      <protection locked="0"/>
    </xf>
    <xf numFmtId="0" fontId="3" fillId="33" borderId="33" xfId="0" applyFont="1" applyFill="1" applyBorder="1" applyAlignment="1" applyProtection="1">
      <alignment horizontal="center" vertical="center" wrapText="1"/>
      <protection locked="0"/>
    </xf>
    <xf numFmtId="0" fontId="3" fillId="33" borderId="48" xfId="0" applyFont="1" applyFill="1" applyBorder="1" applyAlignment="1" applyProtection="1">
      <alignment horizontal="center" vertical="center" wrapText="1"/>
      <protection locked="0"/>
    </xf>
    <xf numFmtId="0" fontId="4" fillId="33" borderId="15"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33" borderId="15" xfId="0" applyFont="1" applyFill="1" applyBorder="1" applyAlignment="1">
      <alignment horizontal="justify" vertical="center" wrapText="1"/>
    </xf>
    <xf numFmtId="0" fontId="24" fillId="33" borderId="13" xfId="0" applyFont="1" applyFill="1" applyBorder="1" applyAlignment="1">
      <alignment horizontal="justify" vertical="center" wrapText="1"/>
    </xf>
    <xf numFmtId="0" fontId="24" fillId="33" borderId="12" xfId="0" applyFont="1" applyFill="1" applyBorder="1" applyAlignment="1">
      <alignment horizontal="justify" vertical="center" wrapText="1"/>
    </xf>
    <xf numFmtId="0" fontId="24" fillId="33" borderId="11" xfId="0" applyFont="1" applyFill="1" applyBorder="1" applyAlignment="1">
      <alignment horizontal="justify" vertical="center" wrapText="1"/>
    </xf>
    <xf numFmtId="0" fontId="24" fillId="33" borderId="11" xfId="0" applyFont="1" applyFill="1" applyBorder="1" applyAlignment="1">
      <alignment horizontal="center" vertical="center" wrapText="1"/>
    </xf>
    <xf numFmtId="0" fontId="94" fillId="33" borderId="15" xfId="0" applyFont="1" applyFill="1" applyBorder="1" applyAlignment="1">
      <alignment horizontal="left" vertical="center" wrapText="1"/>
    </xf>
    <xf numFmtId="0" fontId="94" fillId="33" borderId="13" xfId="0" applyFont="1" applyFill="1" applyBorder="1" applyAlignment="1">
      <alignment horizontal="left" vertical="center" wrapText="1"/>
    </xf>
    <xf numFmtId="0" fontId="94" fillId="33" borderId="11" xfId="0" applyFont="1" applyFill="1" applyBorder="1" applyAlignment="1">
      <alignment horizontal="left" vertical="center" wrapText="1"/>
    </xf>
    <xf numFmtId="0" fontId="24" fillId="33" borderId="31" xfId="0" applyFont="1" applyFill="1" applyBorder="1" applyAlignment="1">
      <alignment horizontal="justify" vertical="center" wrapText="1"/>
    </xf>
    <xf numFmtId="0" fontId="24" fillId="33" borderId="35" xfId="0" applyFont="1" applyFill="1" applyBorder="1" applyAlignment="1">
      <alignment horizontal="justify" vertical="center" wrapText="1"/>
    </xf>
    <xf numFmtId="0" fontId="24" fillId="33" borderId="49" xfId="0" applyFont="1" applyFill="1" applyBorder="1" applyAlignment="1">
      <alignment horizontal="justify" vertical="center" wrapText="1"/>
    </xf>
    <xf numFmtId="0" fontId="4" fillId="33" borderId="50" xfId="0" applyFont="1" applyFill="1" applyBorder="1" applyAlignment="1">
      <alignment horizontal="justify" vertical="center" wrapText="1"/>
    </xf>
    <xf numFmtId="0" fontId="4" fillId="33" borderId="41" xfId="0" applyFont="1" applyFill="1" applyBorder="1" applyAlignment="1">
      <alignment horizontal="justify" vertical="center" wrapText="1"/>
    </xf>
    <xf numFmtId="0" fontId="4" fillId="33" borderId="51" xfId="0" applyFont="1" applyFill="1" applyBorder="1" applyAlignment="1">
      <alignment horizontal="justify" vertical="center" wrapText="1"/>
    </xf>
    <xf numFmtId="0" fontId="85" fillId="33" borderId="15" xfId="0" applyFont="1" applyFill="1" applyBorder="1" applyAlignment="1">
      <alignment horizontal="center" vertical="center" wrapText="1"/>
    </xf>
    <xf numFmtId="0" fontId="85" fillId="33" borderId="13" xfId="0" applyFont="1" applyFill="1" applyBorder="1" applyAlignment="1">
      <alignment horizontal="center" vertical="center" wrapText="1"/>
    </xf>
    <xf numFmtId="0" fontId="85" fillId="33" borderId="12" xfId="0" applyFont="1" applyFill="1" applyBorder="1" applyAlignment="1">
      <alignment horizontal="center" vertical="center" wrapText="1"/>
    </xf>
    <xf numFmtId="0" fontId="2" fillId="33" borderId="15" xfId="0" applyFont="1" applyFill="1" applyBorder="1" applyAlignment="1">
      <alignment horizontal="justify" vertical="center" wrapText="1"/>
    </xf>
    <xf numFmtId="0" fontId="2" fillId="33" borderId="13" xfId="0" applyFont="1" applyFill="1" applyBorder="1" applyAlignment="1">
      <alignment horizontal="justify" vertical="center" wrapText="1"/>
    </xf>
    <xf numFmtId="0" fontId="2" fillId="33" borderId="12" xfId="0" applyFont="1" applyFill="1" applyBorder="1" applyAlignment="1">
      <alignment horizontal="justify" vertical="center" wrapText="1"/>
    </xf>
    <xf numFmtId="0" fontId="0" fillId="33" borderId="15" xfId="0" applyFill="1" applyBorder="1" applyAlignment="1">
      <alignment horizontal="center" vertical="center"/>
    </xf>
    <xf numFmtId="0" fontId="0" fillId="33" borderId="13" xfId="0" applyFill="1" applyBorder="1" applyAlignment="1">
      <alignment horizontal="center" vertical="center"/>
    </xf>
    <xf numFmtId="0" fontId="0" fillId="33" borderId="12" xfId="0" applyFill="1" applyBorder="1" applyAlignment="1">
      <alignment horizontal="center" vertical="center"/>
    </xf>
    <xf numFmtId="0" fontId="15" fillId="0" borderId="0" xfId="0" applyFont="1" applyFill="1" applyAlignment="1">
      <alignment horizontal="right" vertical="center"/>
    </xf>
    <xf numFmtId="0" fontId="94" fillId="33" borderId="16" xfId="0" applyFont="1" applyFill="1" applyBorder="1" applyAlignment="1">
      <alignment horizontal="center" vertical="center" wrapText="1"/>
    </xf>
    <xf numFmtId="0" fontId="94" fillId="33" borderId="13" xfId="0" applyFont="1" applyFill="1" applyBorder="1" applyAlignment="1">
      <alignment horizontal="center" vertical="center" wrapText="1"/>
    </xf>
    <xf numFmtId="0" fontId="94" fillId="33" borderId="12" xfId="0" applyFont="1" applyFill="1" applyBorder="1" applyAlignment="1">
      <alignment horizontal="center" vertical="center" wrapText="1"/>
    </xf>
    <xf numFmtId="0" fontId="24" fillId="33" borderId="16" xfId="0" applyFont="1" applyFill="1" applyBorder="1" applyAlignment="1">
      <alignment horizontal="center" vertical="center" wrapText="1"/>
    </xf>
    <xf numFmtId="0" fontId="94" fillId="33" borderId="15" xfId="0" applyFont="1" applyFill="1" applyBorder="1" applyAlignment="1">
      <alignment horizontal="justify" vertical="center" wrapText="1"/>
    </xf>
    <xf numFmtId="0" fontId="94" fillId="33" borderId="13" xfId="0" applyFont="1" applyFill="1" applyBorder="1" applyAlignment="1">
      <alignment horizontal="justify" vertical="center" wrapText="1"/>
    </xf>
    <xf numFmtId="0" fontId="94" fillId="33" borderId="12" xfId="0" applyFont="1" applyFill="1" applyBorder="1" applyAlignment="1">
      <alignment horizontal="justify" vertical="center" wrapText="1"/>
    </xf>
    <xf numFmtId="0" fontId="94" fillId="33" borderId="31" xfId="0" applyFont="1" applyFill="1" applyBorder="1" applyAlignment="1">
      <alignment horizontal="center" vertical="center" wrapText="1"/>
    </xf>
    <xf numFmtId="0" fontId="94" fillId="33" borderId="35" xfId="0" applyFont="1" applyFill="1" applyBorder="1" applyAlignment="1">
      <alignment horizontal="center" vertical="center" wrapText="1"/>
    </xf>
    <xf numFmtId="0" fontId="94" fillId="33" borderId="49"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50" xfId="0" applyFont="1" applyFill="1" applyBorder="1" applyAlignment="1">
      <alignment horizontal="center" vertical="center" wrapText="1"/>
    </xf>
    <xf numFmtId="0" fontId="5" fillId="34" borderId="51"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5" fillId="34" borderId="12" xfId="0" applyFont="1" applyFill="1" applyBorder="1" applyAlignment="1">
      <alignment horizontal="center" vertical="center"/>
    </xf>
    <xf numFmtId="0" fontId="8" fillId="34" borderId="11" xfId="0" applyFont="1" applyFill="1" applyBorder="1" applyAlignment="1">
      <alignment horizontal="center" vertical="center" wrapText="1"/>
    </xf>
    <xf numFmtId="0" fontId="8" fillId="34" borderId="37" xfId="0" applyFont="1" applyFill="1" applyBorder="1" applyAlignment="1">
      <alignment horizontal="center" vertical="center" wrapText="1"/>
    </xf>
    <xf numFmtId="0" fontId="8" fillId="34" borderId="38" xfId="0" applyFont="1" applyFill="1" applyBorder="1" applyAlignment="1">
      <alignment horizontal="center" vertical="center" wrapText="1"/>
    </xf>
    <xf numFmtId="0" fontId="8" fillId="34" borderId="52" xfId="0" applyFont="1" applyFill="1" applyBorder="1" applyAlignment="1">
      <alignment horizontal="center" vertical="center" wrapText="1"/>
    </xf>
    <xf numFmtId="0" fontId="8" fillId="34" borderId="53" xfId="0" applyFont="1" applyFill="1" applyBorder="1" applyAlignment="1">
      <alignment horizontal="center" vertical="center" wrapText="1"/>
    </xf>
    <xf numFmtId="0" fontId="8" fillId="34" borderId="54" xfId="0" applyFont="1" applyFill="1" applyBorder="1" applyAlignment="1">
      <alignment horizontal="center" vertical="center" wrapText="1"/>
    </xf>
    <xf numFmtId="0" fontId="8" fillId="34" borderId="55" xfId="0" applyFont="1" applyFill="1" applyBorder="1" applyAlignment="1">
      <alignment horizontal="center" vertical="center" wrapText="1"/>
    </xf>
    <xf numFmtId="0" fontId="8" fillId="34" borderId="56" xfId="0" applyFont="1" applyFill="1" applyBorder="1" applyAlignment="1">
      <alignment horizontal="center" vertical="center" wrapText="1"/>
    </xf>
    <xf numFmtId="0" fontId="8" fillId="34" borderId="30" xfId="0" applyFont="1" applyFill="1" applyBorder="1" applyAlignment="1">
      <alignment horizontal="center" vertical="center" wrapText="1"/>
    </xf>
    <xf numFmtId="0" fontId="8" fillId="34" borderId="28" xfId="0" applyFont="1" applyFill="1" applyBorder="1" applyAlignment="1">
      <alignment horizontal="center" vertical="center" wrapText="1"/>
    </xf>
    <xf numFmtId="0" fontId="0" fillId="0" borderId="50" xfId="0" applyFill="1" applyBorder="1" applyAlignment="1">
      <alignment horizontal="center"/>
    </xf>
    <xf numFmtId="0" fontId="0" fillId="0" borderId="15" xfId="0" applyFill="1" applyBorder="1" applyAlignment="1">
      <alignment horizontal="center"/>
    </xf>
    <xf numFmtId="0" fontId="0" fillId="0" borderId="41" xfId="0" applyFill="1" applyBorder="1" applyAlignment="1">
      <alignment horizontal="center"/>
    </xf>
    <xf numFmtId="0" fontId="0" fillId="0" borderId="42" xfId="0" applyFill="1" applyBorder="1" applyAlignment="1">
      <alignment horizontal="center"/>
    </xf>
    <xf numFmtId="0" fontId="0" fillId="0" borderId="11" xfId="0" applyFill="1" applyBorder="1" applyAlignment="1">
      <alignment horizontal="center"/>
    </xf>
    <xf numFmtId="0" fontId="85" fillId="33" borderId="11" xfId="0" applyFont="1" applyFill="1" applyBorder="1" applyAlignment="1">
      <alignment horizontal="center" vertical="center" wrapText="1"/>
    </xf>
    <xf numFmtId="0" fontId="4" fillId="33" borderId="15" xfId="0" applyFont="1" applyFill="1" applyBorder="1" applyAlignment="1">
      <alignment horizontal="justify" vertical="center" wrapText="1"/>
    </xf>
    <xf numFmtId="0" fontId="4" fillId="33" borderId="13" xfId="0" applyFont="1" applyFill="1" applyBorder="1" applyAlignment="1">
      <alignment horizontal="justify" vertical="center" wrapText="1"/>
    </xf>
    <xf numFmtId="0" fontId="4" fillId="33" borderId="11" xfId="0" applyFont="1" applyFill="1" applyBorder="1" applyAlignment="1">
      <alignment horizontal="justify" vertical="center" wrapText="1"/>
    </xf>
    <xf numFmtId="0" fontId="4" fillId="33" borderId="11" xfId="0" applyFont="1" applyFill="1" applyBorder="1" applyAlignment="1">
      <alignment horizontal="center" vertical="center" wrapText="1"/>
    </xf>
    <xf numFmtId="0" fontId="85" fillId="33" borderId="16" xfId="0" applyFont="1" applyFill="1" applyBorder="1" applyAlignment="1">
      <alignment horizontal="center" vertical="center"/>
    </xf>
    <xf numFmtId="0" fontId="85" fillId="33" borderId="13" xfId="0" applyFont="1" applyFill="1" applyBorder="1" applyAlignment="1">
      <alignment horizontal="center" vertical="center"/>
    </xf>
    <xf numFmtId="0" fontId="85" fillId="33" borderId="12" xfId="0" applyFont="1" applyFill="1" applyBorder="1" applyAlignment="1">
      <alignment horizontal="center" vertical="center"/>
    </xf>
    <xf numFmtId="0" fontId="2" fillId="33" borderId="16" xfId="0" applyFont="1" applyFill="1" applyBorder="1" applyAlignment="1">
      <alignment horizontal="justify" vertical="center" wrapText="1"/>
    </xf>
    <xf numFmtId="0" fontId="85" fillId="33" borderId="15" xfId="0" applyFont="1" applyFill="1" applyBorder="1" applyAlignment="1">
      <alignment horizontal="center" vertical="center"/>
    </xf>
    <xf numFmtId="0" fontId="85" fillId="33" borderId="11" xfId="0" applyFont="1" applyFill="1" applyBorder="1" applyAlignment="1">
      <alignment horizontal="center" vertical="center"/>
    </xf>
    <xf numFmtId="0" fontId="31" fillId="33" borderId="15" xfId="0" applyFont="1" applyFill="1" applyBorder="1" applyAlignment="1">
      <alignment horizontal="justify" vertical="center" wrapText="1"/>
    </xf>
    <xf numFmtId="0" fontId="31" fillId="33" borderId="13" xfId="0" applyFont="1" applyFill="1" applyBorder="1" applyAlignment="1">
      <alignment horizontal="justify" vertical="center" wrapText="1"/>
    </xf>
    <xf numFmtId="0" fontId="31" fillId="33" borderId="11" xfId="0" applyFont="1" applyFill="1" applyBorder="1" applyAlignment="1">
      <alignment horizontal="justify" vertical="center" wrapText="1"/>
    </xf>
    <xf numFmtId="0" fontId="0" fillId="33" borderId="11" xfId="0" applyFill="1" applyBorder="1" applyAlignment="1">
      <alignment horizontal="center" vertical="center"/>
    </xf>
    <xf numFmtId="0" fontId="0" fillId="33" borderId="15"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1" xfId="0" applyFont="1" applyFill="1" applyBorder="1" applyAlignment="1">
      <alignment horizontal="center" vertical="center"/>
    </xf>
    <xf numFmtId="0" fontId="4" fillId="33" borderId="16" xfId="0" applyFont="1" applyFill="1" applyBorder="1" applyAlignment="1">
      <alignment horizontal="center" vertical="center" wrapText="1"/>
    </xf>
    <xf numFmtId="0" fontId="0" fillId="33" borderId="32" xfId="0" applyFill="1" applyBorder="1" applyAlignment="1">
      <alignment horizontal="center" vertical="center"/>
    </xf>
    <xf numFmtId="0" fontId="94" fillId="33" borderId="36" xfId="0" applyFont="1" applyFill="1" applyBorder="1" applyAlignment="1">
      <alignment horizontal="center" vertical="center" wrapText="1"/>
    </xf>
    <xf numFmtId="0" fontId="92" fillId="33" borderId="32" xfId="0" applyFont="1" applyFill="1" applyBorder="1" applyAlignment="1">
      <alignment horizontal="left" wrapText="1"/>
    </xf>
    <xf numFmtId="0" fontId="74" fillId="33" borderId="57" xfId="47" applyFill="1" applyBorder="1" applyAlignment="1">
      <alignment horizontal="center" vertical="center" wrapText="1"/>
    </xf>
    <xf numFmtId="0" fontId="94" fillId="33" borderId="24" xfId="0" applyFont="1" applyFill="1" applyBorder="1" applyAlignment="1">
      <alignment horizontal="justify" vertical="center" wrapText="1"/>
    </xf>
    <xf numFmtId="0" fontId="94" fillId="33" borderId="32" xfId="0" applyFont="1" applyFill="1" applyBorder="1" applyAlignment="1">
      <alignment horizontal="justify" vertical="center" wrapText="1"/>
    </xf>
    <xf numFmtId="0" fontId="94" fillId="33" borderId="20" xfId="0" applyFont="1" applyFill="1" applyBorder="1" applyAlignment="1">
      <alignment horizontal="justify" vertical="center" wrapText="1"/>
    </xf>
    <xf numFmtId="0" fontId="94" fillId="33" borderId="15" xfId="0" applyFont="1" applyFill="1" applyBorder="1" applyAlignment="1">
      <alignment horizontal="center" vertical="center" wrapText="1"/>
    </xf>
    <xf numFmtId="0" fontId="94" fillId="33" borderId="11" xfId="0" applyFont="1" applyFill="1" applyBorder="1" applyAlignment="1">
      <alignment horizontal="center" vertical="center" wrapText="1"/>
    </xf>
    <xf numFmtId="0" fontId="24" fillId="33" borderId="32" xfId="0" applyFont="1" applyFill="1" applyBorder="1" applyAlignment="1">
      <alignment horizontal="center" vertical="center" wrapText="1"/>
    </xf>
    <xf numFmtId="0" fontId="24" fillId="33" borderId="36" xfId="0" applyFont="1" applyFill="1" applyBorder="1" applyAlignment="1">
      <alignment horizontal="justify" vertical="center" wrapText="1"/>
    </xf>
    <xf numFmtId="0" fontId="24" fillId="33" borderId="58" xfId="0" applyFont="1" applyFill="1" applyBorder="1" applyAlignment="1">
      <alignment horizontal="center" vertical="center" wrapText="1"/>
    </xf>
    <xf numFmtId="0" fontId="24" fillId="33" borderId="35" xfId="0" applyFont="1" applyFill="1" applyBorder="1" applyAlignment="1">
      <alignment horizontal="center" vertical="center" wrapText="1"/>
    </xf>
    <xf numFmtId="0" fontId="24" fillId="33" borderId="49" xfId="0" applyFont="1" applyFill="1" applyBorder="1" applyAlignment="1">
      <alignment horizontal="center" vertical="center" wrapText="1"/>
    </xf>
    <xf numFmtId="0" fontId="94" fillId="33" borderId="16" xfId="0" applyFont="1" applyFill="1" applyBorder="1" applyAlignment="1">
      <alignment horizontal="justify" vertical="center" wrapText="1"/>
    </xf>
    <xf numFmtId="0" fontId="94" fillId="33" borderId="11" xfId="0" applyFont="1" applyFill="1" applyBorder="1" applyAlignment="1">
      <alignment horizontal="justify" vertical="center" wrapText="1"/>
    </xf>
    <xf numFmtId="0" fontId="4" fillId="33" borderId="16" xfId="0" applyFont="1" applyFill="1" applyBorder="1" applyAlignment="1">
      <alignment horizontal="justify" vertical="center" wrapText="1"/>
    </xf>
    <xf numFmtId="0" fontId="4" fillId="33" borderId="12" xfId="0" applyFont="1" applyFill="1" applyBorder="1" applyAlignment="1">
      <alignment horizontal="justify" vertical="center" wrapText="1"/>
    </xf>
    <xf numFmtId="0" fontId="31" fillId="33" borderId="12" xfId="0" applyFont="1" applyFill="1" applyBorder="1" applyAlignment="1">
      <alignment horizontal="justify" vertical="center" wrapText="1"/>
    </xf>
    <xf numFmtId="0" fontId="5" fillId="33" borderId="1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92" fillId="33" borderId="57" xfId="0" applyFont="1" applyFill="1" applyBorder="1" applyAlignment="1">
      <alignment horizontal="left" wrapText="1"/>
    </xf>
    <xf numFmtId="0" fontId="0" fillId="33" borderId="16" xfId="0" applyFill="1" applyBorder="1" applyAlignment="1">
      <alignment horizontal="center" vertical="center"/>
    </xf>
    <xf numFmtId="0" fontId="4" fillId="33" borderId="42" xfId="0" applyFont="1" applyFill="1" applyBorder="1" applyAlignment="1">
      <alignment horizontal="justify" vertical="center" wrapText="1"/>
    </xf>
    <xf numFmtId="0" fontId="4" fillId="33" borderId="59" xfId="0" applyFont="1" applyFill="1" applyBorder="1" applyAlignment="1">
      <alignment horizontal="justify" vertical="center" wrapText="1"/>
    </xf>
    <xf numFmtId="0" fontId="5" fillId="33" borderId="16" xfId="0" applyFont="1" applyFill="1" applyBorder="1" applyAlignment="1">
      <alignment horizontal="center" vertical="center" wrapText="1"/>
    </xf>
    <xf numFmtId="0" fontId="31" fillId="33" borderId="16" xfId="0" applyFont="1" applyFill="1" applyBorder="1" applyAlignment="1">
      <alignment horizontal="justify" vertical="center" wrapText="1"/>
    </xf>
    <xf numFmtId="0" fontId="5" fillId="33" borderId="12" xfId="0" applyFont="1" applyFill="1" applyBorder="1" applyAlignment="1">
      <alignment horizontal="center" vertical="center" wrapText="1"/>
    </xf>
    <xf numFmtId="0" fontId="5" fillId="34" borderId="56"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29" xfId="0" applyFont="1" applyFill="1" applyBorder="1" applyAlignment="1">
      <alignment horizontal="center" vertical="center"/>
    </xf>
    <xf numFmtId="0" fontId="12" fillId="33" borderId="24" xfId="71" applyFont="1" applyFill="1" applyBorder="1" applyAlignment="1">
      <alignment horizontal="center" vertical="center" wrapText="1"/>
      <protection/>
    </xf>
    <xf numFmtId="0" fontId="12" fillId="33" borderId="32" xfId="71" applyFont="1" applyFill="1" applyBorder="1" applyAlignment="1">
      <alignment horizontal="center" vertical="center" wrapText="1"/>
      <protection/>
    </xf>
    <xf numFmtId="177" fontId="25" fillId="33" borderId="24" xfId="0" applyNumberFormat="1" applyFont="1" applyFill="1" applyBorder="1" applyAlignment="1" applyProtection="1">
      <alignment horizontal="center" vertical="center" wrapText="1"/>
      <protection locked="0"/>
    </xf>
    <xf numFmtId="177" fontId="25" fillId="33" borderId="32" xfId="0" applyNumberFormat="1" applyFont="1" applyFill="1" applyBorder="1" applyAlignment="1" applyProtection="1">
      <alignment horizontal="center" vertical="center" wrapText="1"/>
      <protection locked="0"/>
    </xf>
    <xf numFmtId="177" fontId="25" fillId="33" borderId="20" xfId="0" applyNumberFormat="1" applyFont="1" applyFill="1" applyBorder="1" applyAlignment="1" applyProtection="1">
      <alignment horizontal="center" vertical="center" wrapText="1"/>
      <protection locked="0"/>
    </xf>
    <xf numFmtId="177" fontId="12" fillId="33" borderId="60" xfId="0" applyNumberFormat="1" applyFont="1" applyFill="1" applyBorder="1" applyAlignment="1">
      <alignment vertical="center" wrapText="1"/>
    </xf>
    <xf numFmtId="177" fontId="12" fillId="33" borderId="59" xfId="0" applyNumberFormat="1" applyFont="1" applyFill="1" applyBorder="1" applyAlignment="1">
      <alignment vertical="center" wrapText="1"/>
    </xf>
    <xf numFmtId="10" fontId="19" fillId="33" borderId="26" xfId="0" applyNumberFormat="1" applyFont="1" applyFill="1" applyBorder="1" applyAlignment="1">
      <alignment horizontal="center" vertical="center"/>
    </xf>
    <xf numFmtId="10" fontId="19" fillId="33" borderId="58" xfId="0" applyNumberFormat="1" applyFont="1" applyFill="1" applyBorder="1" applyAlignment="1">
      <alignment horizontal="center" vertical="center"/>
    </xf>
    <xf numFmtId="177" fontId="19" fillId="33" borderId="49" xfId="0" applyNumberFormat="1" applyFont="1" applyFill="1" applyBorder="1" applyAlignment="1">
      <alignment horizontal="center" vertical="center"/>
    </xf>
    <xf numFmtId="177" fontId="19" fillId="33" borderId="58" xfId="0" applyNumberFormat="1" applyFont="1" applyFill="1" applyBorder="1" applyAlignment="1">
      <alignment horizontal="center" vertical="center"/>
    </xf>
    <xf numFmtId="10" fontId="19" fillId="33" borderId="49" xfId="0" applyNumberFormat="1" applyFont="1" applyFill="1" applyBorder="1" applyAlignment="1">
      <alignment horizontal="center" vertical="center"/>
    </xf>
    <xf numFmtId="10" fontId="19" fillId="33" borderId="61" xfId="0" applyNumberFormat="1" applyFont="1" applyFill="1" applyBorder="1" applyAlignment="1">
      <alignment horizontal="center" vertical="center"/>
    </xf>
    <xf numFmtId="0" fontId="11" fillId="33" borderId="13" xfId="0" applyFont="1" applyFill="1" applyBorder="1" applyAlignment="1" applyProtection="1">
      <alignment horizontal="center" vertical="center" wrapText="1"/>
      <protection locked="0"/>
    </xf>
    <xf numFmtId="0" fontId="11" fillId="33" borderId="11" xfId="0" applyFont="1" applyFill="1" applyBorder="1" applyAlignment="1" applyProtection="1">
      <alignment horizontal="center" vertical="center" wrapText="1"/>
      <protection locked="0"/>
    </xf>
    <xf numFmtId="0" fontId="11" fillId="33" borderId="15" xfId="0" applyFont="1" applyFill="1" applyBorder="1" applyAlignment="1" applyProtection="1">
      <alignment horizontal="center" vertical="center" wrapText="1"/>
      <protection locked="0"/>
    </xf>
    <xf numFmtId="177" fontId="25" fillId="33" borderId="15" xfId="0" applyNumberFormat="1" applyFont="1" applyFill="1" applyBorder="1" applyAlignment="1" applyProtection="1">
      <alignment horizontal="center" vertical="center" wrapText="1"/>
      <protection locked="0"/>
    </xf>
    <xf numFmtId="177" fontId="25" fillId="33" borderId="13" xfId="0" applyNumberFormat="1" applyFont="1" applyFill="1" applyBorder="1" applyAlignment="1" applyProtection="1">
      <alignment horizontal="center" vertical="center" wrapText="1"/>
      <protection locked="0"/>
    </xf>
    <xf numFmtId="177" fontId="25" fillId="33" borderId="11" xfId="0" applyNumberFormat="1" applyFont="1" applyFill="1" applyBorder="1" applyAlignment="1" applyProtection="1">
      <alignment horizontal="center" vertical="center" wrapText="1"/>
      <protection locked="0"/>
    </xf>
    <xf numFmtId="10" fontId="11" fillId="33" borderId="25" xfId="71" applyNumberFormat="1" applyFont="1" applyFill="1" applyBorder="1" applyAlignment="1">
      <alignment horizontal="right" vertical="center"/>
      <protection/>
    </xf>
    <xf numFmtId="10" fontId="11" fillId="33" borderId="0" xfId="71" applyNumberFormat="1" applyFont="1" applyFill="1" applyBorder="1" applyAlignment="1">
      <alignment horizontal="right" vertical="center"/>
      <protection/>
    </xf>
    <xf numFmtId="0" fontId="12" fillId="0" borderId="50" xfId="71" applyFont="1" applyFill="1" applyBorder="1" applyAlignment="1">
      <alignment horizontal="center" vertical="center" wrapText="1"/>
      <protection/>
    </xf>
    <xf numFmtId="0" fontId="12" fillId="0" borderId="41" xfId="71" applyFont="1" applyFill="1" applyBorder="1" applyAlignment="1">
      <alignment horizontal="center" vertical="center" wrapText="1"/>
      <protection/>
    </xf>
    <xf numFmtId="0" fontId="12" fillId="0" borderId="42" xfId="71" applyFont="1" applyFill="1" applyBorder="1" applyAlignment="1">
      <alignment horizontal="center" vertical="center" wrapText="1"/>
      <protection/>
    </xf>
    <xf numFmtId="0" fontId="12" fillId="33" borderId="15" xfId="71" applyFont="1" applyFill="1" applyBorder="1" applyAlignment="1">
      <alignment horizontal="justify" vertical="center" wrapText="1"/>
      <protection/>
    </xf>
    <xf numFmtId="0" fontId="12" fillId="33" borderId="13" xfId="71" applyFont="1" applyFill="1" applyBorder="1" applyAlignment="1">
      <alignment horizontal="justify" vertical="center" wrapText="1"/>
      <protection/>
    </xf>
    <xf numFmtId="0" fontId="12" fillId="33" borderId="11" xfId="71" applyFont="1" applyFill="1" applyBorder="1" applyAlignment="1">
      <alignment horizontal="justify" vertical="center" wrapText="1"/>
      <protection/>
    </xf>
    <xf numFmtId="0" fontId="12" fillId="33" borderId="15" xfId="71" applyFont="1" applyFill="1" applyBorder="1" applyAlignment="1">
      <alignment horizontal="center" vertical="center" wrapText="1"/>
      <protection/>
    </xf>
    <xf numFmtId="0" fontId="12" fillId="33" borderId="13" xfId="71" applyFont="1" applyFill="1" applyBorder="1" applyAlignment="1">
      <alignment horizontal="center" vertical="center" wrapText="1"/>
      <protection/>
    </xf>
    <xf numFmtId="0" fontId="12" fillId="33" borderId="11" xfId="71" applyFont="1" applyFill="1" applyBorder="1" applyAlignment="1">
      <alignment horizontal="center" vertical="center" wrapText="1"/>
      <protection/>
    </xf>
    <xf numFmtId="0" fontId="12" fillId="33" borderId="15" xfId="0" applyFont="1" applyFill="1" applyBorder="1" applyAlignment="1">
      <alignment horizontal="center" vertical="center"/>
    </xf>
    <xf numFmtId="0" fontId="12" fillId="33" borderId="13" xfId="0" applyFont="1" applyFill="1" applyBorder="1" applyAlignment="1">
      <alignment horizontal="center" vertical="center"/>
    </xf>
    <xf numFmtId="0" fontId="12" fillId="33" borderId="62"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 xfId="0" applyFont="1" applyFill="1" applyBorder="1" applyAlignment="1">
      <alignment horizontal="center" vertical="center"/>
    </xf>
    <xf numFmtId="0" fontId="12" fillId="33" borderId="12" xfId="0" applyFont="1" applyFill="1" applyBorder="1" applyAlignment="1">
      <alignment horizontal="center" vertical="center"/>
    </xf>
    <xf numFmtId="177" fontId="25" fillId="33" borderId="24" xfId="0" applyNumberFormat="1" applyFont="1" applyFill="1" applyBorder="1" applyAlignment="1">
      <alignment horizontal="center" vertical="center"/>
    </xf>
    <xf numFmtId="177" fontId="25" fillId="33" borderId="32" xfId="0" applyNumberFormat="1" applyFont="1" applyFill="1" applyBorder="1" applyAlignment="1">
      <alignment horizontal="center" vertical="center"/>
    </xf>
    <xf numFmtId="0" fontId="12" fillId="33" borderId="5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0" borderId="60" xfId="71" applyFont="1" applyFill="1" applyBorder="1" applyAlignment="1">
      <alignment horizontal="center" vertical="center" wrapText="1"/>
      <protection/>
    </xf>
    <xf numFmtId="0" fontId="12" fillId="0" borderId="62" xfId="71" applyFont="1" applyFill="1" applyBorder="1" applyAlignment="1">
      <alignment horizontal="center" vertical="center" wrapText="1"/>
      <protection/>
    </xf>
    <xf numFmtId="0" fontId="12" fillId="0" borderId="63" xfId="71" applyFont="1" applyFill="1" applyBorder="1" applyAlignment="1">
      <alignment horizontal="center" vertical="center" wrapText="1"/>
      <protection/>
    </xf>
    <xf numFmtId="0" fontId="12" fillId="33" borderId="20" xfId="71" applyFont="1" applyFill="1" applyBorder="1" applyAlignment="1">
      <alignment horizontal="center" vertical="center" wrapText="1"/>
      <protection/>
    </xf>
    <xf numFmtId="0" fontId="11" fillId="33" borderId="24" xfId="0" applyFont="1" applyFill="1" applyBorder="1" applyAlignment="1" applyProtection="1">
      <alignment horizontal="center" vertical="center" wrapText="1"/>
      <protection locked="0"/>
    </xf>
    <xf numFmtId="0" fontId="11" fillId="33" borderId="16" xfId="0" applyFont="1" applyFill="1" applyBorder="1" applyAlignment="1" applyProtection="1">
      <alignment horizontal="center" vertical="center" wrapText="1"/>
      <protection locked="0"/>
    </xf>
    <xf numFmtId="0" fontId="12" fillId="33" borderId="60" xfId="71" applyFont="1" applyFill="1" applyBorder="1" applyAlignment="1">
      <alignment horizontal="center" vertical="center" wrapText="1"/>
      <protection/>
    </xf>
    <xf numFmtId="0" fontId="12" fillId="33" borderId="62" xfId="71" applyFont="1" applyFill="1" applyBorder="1" applyAlignment="1">
      <alignment horizontal="center" vertical="center" wrapText="1"/>
      <protection/>
    </xf>
    <xf numFmtId="177" fontId="19" fillId="33" borderId="57" xfId="0" applyNumberFormat="1" applyFont="1" applyFill="1" applyBorder="1" applyAlignment="1">
      <alignment horizontal="center" vertical="center"/>
    </xf>
    <xf numFmtId="0" fontId="103" fillId="33" borderId="64" xfId="0" applyFont="1" applyFill="1" applyBorder="1" applyAlignment="1">
      <alignment horizontal="left" vertical="center" wrapText="1"/>
    </xf>
    <xf numFmtId="0" fontId="103" fillId="33" borderId="18" xfId="0" applyFont="1" applyFill="1" applyBorder="1" applyAlignment="1">
      <alignment horizontal="left" vertical="center" wrapText="1"/>
    </xf>
    <xf numFmtId="0" fontId="103" fillId="33" borderId="13" xfId="0" applyFont="1" applyFill="1" applyBorder="1" applyAlignment="1">
      <alignment horizontal="left" vertical="top" wrapText="1"/>
    </xf>
    <xf numFmtId="0" fontId="103" fillId="33" borderId="51" xfId="0" applyFont="1" applyFill="1" applyBorder="1" applyAlignment="1">
      <alignment horizontal="left" vertical="center" wrapText="1"/>
    </xf>
    <xf numFmtId="0" fontId="103" fillId="33" borderId="59" xfId="0" applyFont="1" applyFill="1" applyBorder="1" applyAlignment="1">
      <alignment horizontal="left" vertical="center" wrapText="1"/>
    </xf>
    <xf numFmtId="0" fontId="11" fillId="38" borderId="31" xfId="71" applyFont="1" applyFill="1" applyBorder="1" applyAlignment="1">
      <alignment horizontal="center" vertical="center" wrapText="1"/>
      <protection/>
    </xf>
    <xf numFmtId="0" fontId="11" fillId="38" borderId="49" xfId="71" applyFont="1" applyFill="1" applyBorder="1" applyAlignment="1">
      <alignment horizontal="center" vertical="center" wrapText="1"/>
      <protection/>
    </xf>
    <xf numFmtId="177" fontId="19" fillId="33" borderId="15" xfId="0" applyNumberFormat="1" applyFont="1" applyFill="1" applyBorder="1" applyAlignment="1">
      <alignment horizontal="center" vertical="center"/>
    </xf>
    <xf numFmtId="177" fontId="19" fillId="33" borderId="13" xfId="0" applyNumberFormat="1" applyFont="1" applyFill="1" applyBorder="1" applyAlignment="1">
      <alignment horizontal="center" vertical="center"/>
    </xf>
    <xf numFmtId="10" fontId="19" fillId="33" borderId="13" xfId="0" applyNumberFormat="1" applyFont="1" applyFill="1" applyBorder="1" applyAlignment="1">
      <alignment horizontal="center" vertical="center"/>
    </xf>
    <xf numFmtId="0" fontId="103" fillId="33" borderId="27" xfId="71" applyFont="1" applyFill="1" applyBorder="1" applyAlignment="1">
      <alignment horizontal="left" vertical="center" wrapText="1"/>
      <protection/>
    </xf>
    <xf numFmtId="0" fontId="103" fillId="33" borderId="65" xfId="71" applyFont="1" applyFill="1" applyBorder="1" applyAlignment="1">
      <alignment horizontal="left" vertical="center" wrapText="1"/>
      <protection/>
    </xf>
    <xf numFmtId="0" fontId="103" fillId="33" borderId="39" xfId="71" applyFont="1" applyFill="1" applyBorder="1" applyAlignment="1">
      <alignment horizontal="left" vertical="center" wrapText="1"/>
      <protection/>
    </xf>
    <xf numFmtId="0" fontId="103" fillId="33" borderId="18" xfId="71" applyFont="1" applyFill="1" applyBorder="1" applyAlignment="1">
      <alignment horizontal="left" vertical="center" wrapText="1"/>
      <protection/>
    </xf>
    <xf numFmtId="177" fontId="19" fillId="33" borderId="12" xfId="0" applyNumberFormat="1" applyFont="1" applyFill="1" applyBorder="1" applyAlignment="1">
      <alignment horizontal="center" vertical="center"/>
    </xf>
    <xf numFmtId="177" fontId="19" fillId="33" borderId="16" xfId="0" applyNumberFormat="1" applyFont="1" applyFill="1" applyBorder="1" applyAlignment="1">
      <alignment horizontal="center" vertical="center"/>
    </xf>
    <xf numFmtId="0" fontId="103" fillId="33" borderId="64" xfId="71" applyFont="1" applyFill="1" applyBorder="1" applyAlignment="1">
      <alignment horizontal="left" vertical="center" wrapText="1"/>
      <protection/>
    </xf>
    <xf numFmtId="0" fontId="12" fillId="0" borderId="50"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33" borderId="15" xfId="0" applyFont="1" applyFill="1" applyBorder="1" applyAlignment="1">
      <alignment horizontal="left" vertical="center" wrapText="1"/>
    </xf>
    <xf numFmtId="0" fontId="12" fillId="33" borderId="13"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2" fillId="33" borderId="24" xfId="71" applyFont="1" applyFill="1" applyBorder="1" applyAlignment="1">
      <alignment horizontal="left" wrapText="1"/>
      <protection/>
    </xf>
    <xf numFmtId="0" fontId="12" fillId="33" borderId="20" xfId="71" applyFont="1" applyFill="1" applyBorder="1" applyAlignment="1">
      <alignment horizontal="left" wrapText="1"/>
      <protection/>
    </xf>
    <xf numFmtId="0" fontId="12" fillId="0" borderId="59" xfId="71" applyFont="1" applyFill="1" applyBorder="1" applyAlignment="1">
      <alignment horizontal="center" vertical="center" wrapText="1"/>
      <protection/>
    </xf>
    <xf numFmtId="0" fontId="12" fillId="33" borderId="16" xfId="71" applyFont="1" applyFill="1" applyBorder="1" applyAlignment="1">
      <alignment horizontal="center" vertical="center" wrapText="1"/>
      <protection/>
    </xf>
    <xf numFmtId="0" fontId="12" fillId="33" borderId="24" xfId="71" applyFont="1" applyFill="1" applyBorder="1" applyAlignment="1">
      <alignment horizontal="center" vertical="top" wrapText="1"/>
      <protection/>
    </xf>
    <xf numFmtId="0" fontId="12" fillId="33" borderId="20" xfId="71" applyFont="1" applyFill="1" applyBorder="1" applyAlignment="1">
      <alignment horizontal="center" vertical="top" wrapText="1"/>
      <protection/>
    </xf>
    <xf numFmtId="0" fontId="12" fillId="0" borderId="50" xfId="71" applyFont="1" applyBorder="1">
      <alignment/>
      <protection/>
    </xf>
    <xf numFmtId="0" fontId="12" fillId="0" borderId="15" xfId="71" applyFont="1" applyBorder="1">
      <alignment/>
      <protection/>
    </xf>
    <xf numFmtId="0" fontId="12" fillId="0" borderId="41" xfId="71" applyFont="1" applyBorder="1">
      <alignment/>
      <protection/>
    </xf>
    <xf numFmtId="0" fontId="12" fillId="0" borderId="13" xfId="71" applyFont="1" applyBorder="1">
      <alignment/>
      <protection/>
    </xf>
    <xf numFmtId="0" fontId="12" fillId="0" borderId="42" xfId="71" applyFont="1" applyBorder="1">
      <alignment/>
      <protection/>
    </xf>
    <xf numFmtId="0" fontId="12" fillId="0" borderId="11" xfId="71" applyFont="1" applyBorder="1">
      <alignment/>
      <protection/>
    </xf>
    <xf numFmtId="0" fontId="11" fillId="38" borderId="15" xfId="0" applyFont="1" applyFill="1" applyBorder="1" applyAlignment="1">
      <alignment horizontal="center" vertical="center" wrapText="1"/>
    </xf>
    <xf numFmtId="0" fontId="11" fillId="38" borderId="31" xfId="0" applyFont="1" applyFill="1" applyBorder="1" applyAlignment="1">
      <alignment horizontal="center" vertical="center" wrapText="1"/>
    </xf>
    <xf numFmtId="0" fontId="11" fillId="38" borderId="13" xfId="0" applyFont="1" applyFill="1" applyBorder="1" applyAlignment="1">
      <alignment horizontal="center" vertical="center" wrapText="1"/>
    </xf>
    <xf numFmtId="0" fontId="11" fillId="38" borderId="35" xfId="0" applyFont="1" applyFill="1" applyBorder="1" applyAlignment="1">
      <alignment horizontal="center" vertical="center" wrapText="1"/>
    </xf>
    <xf numFmtId="0" fontId="12" fillId="38" borderId="13" xfId="0" applyFont="1" applyFill="1" applyBorder="1" applyAlignment="1">
      <alignment horizontal="center" vertical="center" wrapText="1"/>
    </xf>
    <xf numFmtId="0" fontId="12" fillId="38" borderId="35" xfId="0" applyFont="1" applyFill="1" applyBorder="1" applyAlignment="1">
      <alignment horizontal="center" vertical="center" wrapText="1"/>
    </xf>
    <xf numFmtId="0" fontId="12" fillId="38" borderId="11" xfId="0" applyFont="1" applyFill="1" applyBorder="1" applyAlignment="1">
      <alignment horizontal="center" vertical="center" wrapText="1"/>
    </xf>
    <xf numFmtId="0" fontId="12" fillId="38" borderId="36" xfId="0" applyFont="1" applyFill="1" applyBorder="1" applyAlignment="1">
      <alignment horizontal="center" vertical="center" wrapText="1"/>
    </xf>
    <xf numFmtId="0" fontId="11" fillId="38" borderId="66" xfId="71" applyFont="1" applyFill="1" applyBorder="1" applyAlignment="1">
      <alignment horizontal="center" vertical="center" wrapText="1"/>
      <protection/>
    </xf>
    <xf numFmtId="0" fontId="11" fillId="38" borderId="45" xfId="71" applyFont="1" applyFill="1" applyBorder="1" applyAlignment="1">
      <alignment horizontal="center" vertical="center" wrapText="1"/>
      <protection/>
    </xf>
    <xf numFmtId="0" fontId="11" fillId="38" borderId="15" xfId="71" applyFont="1" applyFill="1" applyBorder="1" applyAlignment="1">
      <alignment horizontal="center" vertical="center" wrapText="1"/>
      <protection/>
    </xf>
    <xf numFmtId="0" fontId="11" fillId="38" borderId="12" xfId="71" applyFont="1" applyFill="1" applyBorder="1" applyAlignment="1">
      <alignment horizontal="center" vertical="center" wrapText="1"/>
      <protection/>
    </xf>
    <xf numFmtId="0" fontId="11" fillId="38" borderId="56" xfId="71" applyFont="1" applyFill="1" applyBorder="1" applyAlignment="1">
      <alignment horizontal="center" vertical="center" wrapText="1"/>
      <protection/>
    </xf>
    <xf numFmtId="0" fontId="11" fillId="38" borderId="29" xfId="71" applyFont="1" applyFill="1" applyBorder="1" applyAlignment="1">
      <alignment horizontal="center" vertical="center" wrapText="1"/>
      <protection/>
    </xf>
    <xf numFmtId="177" fontId="19" fillId="33" borderId="61" xfId="0" applyNumberFormat="1" applyFont="1" applyFill="1" applyBorder="1" applyAlignment="1">
      <alignment horizontal="center" vertical="center"/>
    </xf>
    <xf numFmtId="0" fontId="11" fillId="38" borderId="24" xfId="71" applyFont="1" applyFill="1" applyBorder="1" applyAlignment="1">
      <alignment horizontal="center" vertical="center" wrapText="1"/>
      <protection/>
    </xf>
    <xf numFmtId="0" fontId="11" fillId="38" borderId="32" xfId="71" applyFont="1" applyFill="1" applyBorder="1" applyAlignment="1">
      <alignment horizontal="center" vertical="center" wrapText="1"/>
      <protection/>
    </xf>
    <xf numFmtId="0" fontId="103" fillId="33" borderId="27" xfId="71" applyFont="1" applyFill="1" applyBorder="1" applyAlignment="1">
      <alignment horizontal="justify" vertical="center" wrapText="1"/>
      <protection/>
    </xf>
    <xf numFmtId="0" fontId="103" fillId="33" borderId="67" xfId="71" applyFont="1" applyFill="1" applyBorder="1" applyAlignment="1">
      <alignment horizontal="justify" vertical="center" wrapText="1"/>
      <protection/>
    </xf>
    <xf numFmtId="0" fontId="11" fillId="38" borderId="63" xfId="71" applyFont="1" applyFill="1" applyBorder="1" applyAlignment="1">
      <alignment horizontal="center" vertical="center" wrapText="1"/>
      <protection/>
    </xf>
    <xf numFmtId="0" fontId="11" fillId="38" borderId="20" xfId="71" applyFont="1" applyFill="1" applyBorder="1" applyAlignment="1">
      <alignment horizontal="center" vertical="center" wrapText="1"/>
      <protection/>
    </xf>
    <xf numFmtId="0" fontId="12" fillId="33" borderId="24" xfId="71" applyFont="1" applyFill="1" applyBorder="1" applyAlignment="1">
      <alignment horizontal="left" vertical="top" wrapText="1"/>
      <protection/>
    </xf>
    <xf numFmtId="0" fontId="12" fillId="33" borderId="20" xfId="71" applyFont="1" applyFill="1" applyBorder="1" applyAlignment="1">
      <alignment horizontal="left" vertical="top" wrapText="1"/>
      <protection/>
    </xf>
    <xf numFmtId="177" fontId="19" fillId="33" borderId="11" xfId="0" applyNumberFormat="1" applyFont="1" applyFill="1" applyBorder="1" applyAlignment="1">
      <alignment horizontal="center" vertical="center"/>
    </xf>
    <xf numFmtId="177" fontId="25" fillId="33" borderId="16" xfId="0" applyNumberFormat="1" applyFont="1" applyFill="1" applyBorder="1" applyAlignment="1" applyProtection="1">
      <alignment horizontal="center" vertical="center" wrapText="1"/>
      <protection locked="0"/>
    </xf>
    <xf numFmtId="177" fontId="25" fillId="33" borderId="15" xfId="0" applyNumberFormat="1" applyFont="1" applyFill="1" applyBorder="1" applyAlignment="1">
      <alignment horizontal="center" vertical="center"/>
    </xf>
    <xf numFmtId="0" fontId="25" fillId="33" borderId="13" xfId="0" applyFont="1" applyFill="1" applyBorder="1" applyAlignment="1">
      <alignment horizontal="center" vertical="center"/>
    </xf>
    <xf numFmtId="0" fontId="25" fillId="33" borderId="11" xfId="0" applyFont="1" applyFill="1" applyBorder="1" applyAlignment="1">
      <alignment horizontal="center" vertical="center"/>
    </xf>
    <xf numFmtId="0" fontId="12" fillId="33" borderId="16" xfId="0" applyFont="1" applyFill="1" applyBorder="1" applyAlignment="1">
      <alignment horizontal="center" vertical="center"/>
    </xf>
    <xf numFmtId="177" fontId="25" fillId="33" borderId="15" xfId="79" applyNumberFormat="1" applyFont="1" applyFill="1" applyBorder="1" applyAlignment="1">
      <alignment horizontal="center" vertical="center"/>
    </xf>
    <xf numFmtId="177" fontId="25" fillId="33" borderId="13" xfId="79" applyNumberFormat="1" applyFont="1" applyFill="1" applyBorder="1" applyAlignment="1">
      <alignment horizontal="center" vertical="center"/>
    </xf>
    <xf numFmtId="177" fontId="25" fillId="33" borderId="11" xfId="79" applyNumberFormat="1" applyFont="1" applyFill="1" applyBorder="1" applyAlignment="1">
      <alignment horizontal="center" vertical="center"/>
    </xf>
    <xf numFmtId="10" fontId="19" fillId="33" borderId="11" xfId="0" applyNumberFormat="1" applyFont="1" applyFill="1" applyBorder="1" applyAlignment="1">
      <alignment horizontal="center" vertical="center"/>
    </xf>
    <xf numFmtId="9" fontId="25" fillId="33" borderId="32" xfId="0" applyNumberFormat="1" applyFont="1" applyFill="1" applyBorder="1" applyAlignment="1">
      <alignment horizontal="center" vertical="center"/>
    </xf>
    <xf numFmtId="0" fontId="11" fillId="33" borderId="12" xfId="0" applyFont="1" applyFill="1" applyBorder="1" applyAlignment="1" applyProtection="1">
      <alignment horizontal="center" vertical="center" wrapText="1"/>
      <protection locked="0"/>
    </xf>
    <xf numFmtId="0" fontId="11" fillId="33" borderId="20" xfId="0" applyFont="1" applyFill="1" applyBorder="1" applyAlignment="1" applyProtection="1">
      <alignment horizontal="center" vertical="center" wrapText="1"/>
      <protection locked="0"/>
    </xf>
    <xf numFmtId="177" fontId="19" fillId="33" borderId="32" xfId="0" applyNumberFormat="1" applyFont="1" applyFill="1" applyBorder="1" applyAlignment="1">
      <alignment horizontal="center" vertical="center"/>
    </xf>
    <xf numFmtId="177" fontId="19" fillId="33" borderId="26" xfId="0" applyNumberFormat="1" applyFont="1" applyFill="1" applyBorder="1" applyAlignment="1">
      <alignment horizontal="center" vertical="center"/>
    </xf>
    <xf numFmtId="177" fontId="19" fillId="33" borderId="24" xfId="0" applyNumberFormat="1" applyFont="1" applyFill="1" applyBorder="1" applyAlignment="1">
      <alignment horizontal="center" vertical="center"/>
    </xf>
    <xf numFmtId="0" fontId="104" fillId="33" borderId="13" xfId="0" applyFont="1" applyFill="1" applyBorder="1" applyAlignment="1">
      <alignment horizontal="left" vertical="center" wrapText="1"/>
    </xf>
    <xf numFmtId="0" fontId="4" fillId="33" borderId="13" xfId="74" applyFill="1" applyBorder="1" applyAlignment="1">
      <alignment horizontal="center"/>
      <protection/>
    </xf>
    <xf numFmtId="0" fontId="20" fillId="38" borderId="13" xfId="74" applyFont="1" applyFill="1" applyBorder="1" applyAlignment="1">
      <alignment horizontal="center" vertical="center" wrapText="1"/>
      <protection/>
    </xf>
    <xf numFmtId="0" fontId="16" fillId="38" borderId="13" xfId="74" applyFont="1" applyFill="1" applyBorder="1" applyAlignment="1">
      <alignment horizontal="center" vertical="center" wrapText="1"/>
      <protection/>
    </xf>
    <xf numFmtId="0" fontId="13" fillId="38" borderId="13" xfId="74" applyFont="1" applyFill="1" applyBorder="1" applyAlignment="1">
      <alignment horizontal="center" vertical="center" wrapText="1"/>
      <protection/>
    </xf>
    <xf numFmtId="0" fontId="13" fillId="38" borderId="12" xfId="74" applyFont="1" applyFill="1" applyBorder="1" applyAlignment="1">
      <alignment horizontal="center" vertical="center" wrapText="1"/>
      <protection/>
    </xf>
    <xf numFmtId="0" fontId="13" fillId="38" borderId="16" xfId="74" applyFont="1" applyFill="1" applyBorder="1" applyAlignment="1">
      <alignment horizontal="center" vertical="center" wrapText="1"/>
      <protection/>
    </xf>
    <xf numFmtId="0" fontId="13" fillId="38" borderId="11" xfId="74" applyFont="1" applyFill="1" applyBorder="1" applyAlignment="1">
      <alignment horizontal="center" vertical="center" wrapText="1"/>
      <protection/>
    </xf>
    <xf numFmtId="0" fontId="21" fillId="33" borderId="50" xfId="74" applyFont="1" applyFill="1" applyBorder="1" applyAlignment="1">
      <alignment horizontal="center" vertical="center" wrapText="1"/>
      <protection/>
    </xf>
    <xf numFmtId="0" fontId="21" fillId="33" borderId="41" xfId="74" applyFont="1" applyFill="1" applyBorder="1" applyAlignment="1">
      <alignment horizontal="center" vertical="center" wrapText="1"/>
      <protection/>
    </xf>
    <xf numFmtId="0" fontId="21" fillId="33" borderId="15" xfId="74" applyFont="1" applyFill="1" applyBorder="1" applyAlignment="1">
      <alignment horizontal="center" vertical="center" wrapText="1"/>
      <protection/>
    </xf>
    <xf numFmtId="0" fontId="21" fillId="33" borderId="13" xfId="74" applyFont="1" applyFill="1" applyBorder="1" applyAlignment="1">
      <alignment horizontal="center" vertical="center" wrapText="1"/>
      <protection/>
    </xf>
    <xf numFmtId="0" fontId="10" fillId="33" borderId="15" xfId="74" applyFont="1" applyFill="1" applyBorder="1" applyAlignment="1">
      <alignment horizontal="center" vertical="center" wrapText="1"/>
      <protection/>
    </xf>
    <xf numFmtId="0" fontId="10" fillId="33" borderId="13" xfId="74" applyFont="1" applyFill="1" applyBorder="1" applyAlignment="1">
      <alignment horizontal="center" vertical="center" wrapText="1"/>
      <protection/>
    </xf>
    <xf numFmtId="0" fontId="27" fillId="33" borderId="15" xfId="74" applyFont="1" applyFill="1" applyBorder="1" applyAlignment="1">
      <alignment horizontal="center" vertical="center" wrapText="1"/>
      <protection/>
    </xf>
    <xf numFmtId="0" fontId="27" fillId="33" borderId="13" xfId="74" applyFont="1" applyFill="1" applyBorder="1" applyAlignment="1">
      <alignment horizontal="center" vertical="center" wrapText="1"/>
      <protection/>
    </xf>
    <xf numFmtId="0" fontId="105" fillId="33" borderId="15" xfId="0" applyFont="1" applyFill="1" applyBorder="1" applyAlignment="1">
      <alignment horizontal="center" vertical="center" wrapText="1"/>
    </xf>
    <xf numFmtId="0" fontId="105" fillId="33" borderId="13" xfId="0" applyFont="1" applyFill="1" applyBorder="1" applyAlignment="1">
      <alignment horizontal="center" vertical="center" wrapText="1"/>
    </xf>
    <xf numFmtId="1" fontId="105" fillId="33" borderId="15" xfId="0" applyNumberFormat="1" applyFont="1" applyFill="1" applyBorder="1" applyAlignment="1">
      <alignment horizontal="center" vertical="center" wrapText="1"/>
    </xf>
    <xf numFmtId="1" fontId="105" fillId="33" borderId="13" xfId="0" applyNumberFormat="1" applyFont="1" applyFill="1" applyBorder="1" applyAlignment="1">
      <alignment horizontal="center" vertical="center" wrapText="1"/>
    </xf>
    <xf numFmtId="3" fontId="88" fillId="33" borderId="15" xfId="0" applyNumberFormat="1" applyFont="1" applyFill="1" applyBorder="1" applyAlignment="1">
      <alignment horizontal="center" vertical="center"/>
    </xf>
    <xf numFmtId="3" fontId="88" fillId="33" borderId="13" xfId="0" applyNumberFormat="1" applyFont="1" applyFill="1" applyBorder="1" applyAlignment="1">
      <alignment horizontal="center" vertical="center"/>
    </xf>
    <xf numFmtId="3" fontId="88" fillId="33" borderId="24" xfId="0" applyNumberFormat="1" applyFont="1" applyFill="1" applyBorder="1" applyAlignment="1">
      <alignment horizontal="center" vertical="center" wrapText="1"/>
    </xf>
    <xf numFmtId="3" fontId="88" fillId="33" borderId="32" xfId="0" applyNumberFormat="1" applyFont="1" applyFill="1" applyBorder="1" applyAlignment="1">
      <alignment horizontal="center" vertical="center" wrapText="1"/>
    </xf>
    <xf numFmtId="3" fontId="88" fillId="33" borderId="20" xfId="0" applyNumberFormat="1" applyFont="1" applyFill="1" applyBorder="1" applyAlignment="1">
      <alignment horizontal="center" vertical="center" wrapText="1"/>
    </xf>
    <xf numFmtId="1" fontId="105" fillId="33" borderId="31" xfId="0" applyNumberFormat="1" applyFont="1" applyFill="1" applyBorder="1" applyAlignment="1">
      <alignment horizontal="center" vertical="center" wrapText="1"/>
    </xf>
    <xf numFmtId="1" fontId="105" fillId="33" borderId="35" xfId="0" applyNumberFormat="1" applyFont="1" applyFill="1" applyBorder="1" applyAlignment="1">
      <alignment horizontal="center" vertical="center" wrapText="1"/>
    </xf>
    <xf numFmtId="4" fontId="105" fillId="33" borderId="13" xfId="0" applyNumberFormat="1" applyFont="1" applyFill="1" applyBorder="1" applyAlignment="1">
      <alignment horizontal="center" vertical="center" wrapText="1"/>
    </xf>
    <xf numFmtId="182" fontId="21" fillId="33" borderId="24" xfId="74" applyNumberFormat="1" applyFont="1" applyFill="1" applyBorder="1" applyAlignment="1">
      <alignment horizontal="center" vertical="center" wrapText="1"/>
      <protection/>
    </xf>
    <xf numFmtId="182" fontId="21" fillId="33" borderId="32" xfId="74" applyNumberFormat="1" applyFont="1" applyFill="1" applyBorder="1" applyAlignment="1">
      <alignment horizontal="center" vertical="center" wrapText="1"/>
      <protection/>
    </xf>
    <xf numFmtId="182" fontId="21" fillId="33" borderId="16" xfId="74" applyNumberFormat="1" applyFont="1" applyFill="1" applyBorder="1" applyAlignment="1">
      <alignment horizontal="center" vertical="center" wrapText="1"/>
      <protection/>
    </xf>
    <xf numFmtId="49" fontId="105" fillId="33" borderId="13" xfId="0" applyNumberFormat="1" applyFont="1" applyFill="1" applyBorder="1" applyAlignment="1">
      <alignment horizontal="center" vertical="center" wrapText="1"/>
    </xf>
    <xf numFmtId="0" fontId="22" fillId="33" borderId="41" xfId="74" applyFont="1" applyFill="1" applyBorder="1" applyAlignment="1">
      <alignment horizontal="center" vertical="center" wrapText="1"/>
      <protection/>
    </xf>
    <xf numFmtId="0" fontId="22" fillId="33" borderId="42" xfId="74" applyFont="1" applyFill="1" applyBorder="1" applyAlignment="1">
      <alignment horizontal="center" vertical="center" wrapText="1"/>
      <protection/>
    </xf>
    <xf numFmtId="0" fontId="22" fillId="33" borderId="13" xfId="74" applyFont="1" applyFill="1" applyBorder="1" applyAlignment="1">
      <alignment horizontal="center" vertical="center" wrapText="1"/>
      <protection/>
    </xf>
    <xf numFmtId="0" fontId="22" fillId="33" borderId="11" xfId="74" applyFont="1" applyFill="1" applyBorder="1" applyAlignment="1">
      <alignment horizontal="center" vertical="center" wrapText="1"/>
      <protection/>
    </xf>
    <xf numFmtId="0" fontId="106" fillId="33" borderId="12" xfId="0" applyFont="1" applyFill="1" applyBorder="1" applyAlignment="1">
      <alignment horizontal="center" vertical="center" wrapText="1"/>
    </xf>
    <xf numFmtId="0" fontId="106" fillId="33" borderId="32" xfId="0" applyFont="1" applyFill="1" applyBorder="1" applyAlignment="1">
      <alignment horizontal="center" vertical="center" wrapText="1"/>
    </xf>
    <xf numFmtId="0" fontId="106" fillId="33" borderId="20" xfId="0" applyFont="1" applyFill="1" applyBorder="1" applyAlignment="1">
      <alignment horizontal="center" vertical="center" wrapText="1"/>
    </xf>
    <xf numFmtId="0" fontId="22" fillId="33" borderId="50" xfId="74" applyFont="1" applyFill="1" applyBorder="1" applyAlignment="1">
      <alignment horizontal="center" vertical="center" wrapText="1"/>
      <protection/>
    </xf>
    <xf numFmtId="0" fontId="21" fillId="33" borderId="11" xfId="74" applyFont="1" applyFill="1" applyBorder="1" applyAlignment="1">
      <alignment horizontal="center" vertical="center" wrapText="1"/>
      <protection/>
    </xf>
    <xf numFmtId="0" fontId="10" fillId="33" borderId="11" xfId="74" applyFont="1" applyFill="1" applyBorder="1" applyAlignment="1">
      <alignment horizontal="center" vertical="center" wrapText="1"/>
      <protection/>
    </xf>
    <xf numFmtId="10" fontId="22" fillId="33" borderId="24" xfId="74" applyNumberFormat="1" applyFont="1" applyFill="1" applyBorder="1" applyAlignment="1">
      <alignment horizontal="center" vertical="center" wrapText="1"/>
      <protection/>
    </xf>
    <xf numFmtId="10" fontId="22" fillId="33" borderId="32" xfId="74" applyNumberFormat="1" applyFont="1" applyFill="1" applyBorder="1" applyAlignment="1">
      <alignment horizontal="center" vertical="center" wrapText="1"/>
      <protection/>
    </xf>
    <xf numFmtId="10" fontId="22" fillId="33" borderId="20" xfId="74" applyNumberFormat="1" applyFont="1" applyFill="1" applyBorder="1" applyAlignment="1">
      <alignment horizontal="center" vertical="center" wrapText="1"/>
      <protection/>
    </xf>
    <xf numFmtId="0" fontId="93" fillId="33" borderId="15" xfId="0" applyFont="1" applyFill="1" applyBorder="1" applyAlignment="1">
      <alignment horizontal="center" vertical="center" wrapText="1"/>
    </xf>
    <xf numFmtId="0" fontId="93" fillId="33" borderId="13" xfId="0" applyFont="1" applyFill="1" applyBorder="1" applyAlignment="1">
      <alignment horizontal="center" vertical="center" wrapText="1"/>
    </xf>
    <xf numFmtId="0" fontId="93" fillId="33" borderId="11" xfId="0" applyFont="1" applyFill="1" applyBorder="1" applyAlignment="1">
      <alignment horizontal="center" vertical="center" wrapText="1"/>
    </xf>
    <xf numFmtId="0" fontId="105" fillId="33" borderId="11" xfId="0" applyFont="1" applyFill="1" applyBorder="1" applyAlignment="1">
      <alignment horizontal="center" vertical="center" wrapText="1"/>
    </xf>
    <xf numFmtId="0" fontId="36" fillId="33" borderId="15" xfId="74" applyFont="1" applyFill="1" applyBorder="1" applyAlignment="1">
      <alignment horizontal="center" vertical="center" wrapText="1"/>
      <protection/>
    </xf>
    <xf numFmtId="0" fontId="36" fillId="33" borderId="13" xfId="74" applyFont="1" applyFill="1" applyBorder="1" applyAlignment="1">
      <alignment horizontal="center" vertical="center" wrapText="1"/>
      <protection/>
    </xf>
    <xf numFmtId="0" fontId="36" fillId="33" borderId="11" xfId="74" applyFont="1" applyFill="1" applyBorder="1" applyAlignment="1">
      <alignment horizontal="center" vertical="center" wrapText="1"/>
      <protection/>
    </xf>
    <xf numFmtId="180" fontId="7" fillId="33" borderId="15" xfId="52" applyNumberFormat="1" applyFont="1" applyFill="1" applyBorder="1" applyAlignment="1">
      <alignment horizontal="center" vertical="center" wrapText="1"/>
    </xf>
    <xf numFmtId="180" fontId="7" fillId="33" borderId="13" xfId="52" applyNumberFormat="1" applyFont="1" applyFill="1" applyBorder="1" applyAlignment="1">
      <alignment horizontal="center" vertical="center" wrapText="1"/>
    </xf>
    <xf numFmtId="180" fontId="7" fillId="33" borderId="11" xfId="52" applyNumberFormat="1" applyFont="1" applyFill="1" applyBorder="1" applyAlignment="1">
      <alignment horizontal="center" vertical="center" wrapText="1"/>
    </xf>
    <xf numFmtId="180" fontId="7" fillId="33" borderId="31" xfId="52" applyNumberFormat="1" applyFont="1" applyFill="1" applyBorder="1" applyAlignment="1">
      <alignment horizontal="center" vertical="center" wrapText="1"/>
    </xf>
    <xf numFmtId="180" fontId="7" fillId="33" borderId="35" xfId="52" applyNumberFormat="1" applyFont="1" applyFill="1" applyBorder="1" applyAlignment="1">
      <alignment horizontal="center" vertical="center" wrapText="1"/>
    </xf>
    <xf numFmtId="180" fontId="7" fillId="33" borderId="36" xfId="52" applyNumberFormat="1" applyFont="1" applyFill="1" applyBorder="1" applyAlignment="1">
      <alignment horizontal="center" vertical="center" wrapText="1"/>
    </xf>
    <xf numFmtId="0" fontId="21" fillId="33" borderId="31" xfId="74" applyFont="1" applyFill="1" applyBorder="1" applyAlignment="1">
      <alignment horizontal="center" vertical="center" wrapText="1"/>
      <protection/>
    </xf>
    <xf numFmtId="0" fontId="21" fillId="33" borderId="35" xfId="74" applyFont="1" applyFill="1" applyBorder="1" applyAlignment="1">
      <alignment horizontal="center" vertical="center" wrapText="1"/>
      <protection/>
    </xf>
    <xf numFmtId="0" fontId="21" fillId="33" borderId="36" xfId="74" applyFont="1" applyFill="1" applyBorder="1" applyAlignment="1">
      <alignment horizontal="center" vertical="center" wrapText="1"/>
      <protection/>
    </xf>
    <xf numFmtId="0" fontId="10" fillId="33" borderId="50" xfId="74" applyFont="1" applyFill="1" applyBorder="1" applyAlignment="1">
      <alignment horizontal="center" vertical="center" wrapText="1"/>
      <protection/>
    </xf>
    <xf numFmtId="0" fontId="10" fillId="33" borderId="41" xfId="74" applyFont="1" applyFill="1" applyBorder="1" applyAlignment="1">
      <alignment horizontal="center" vertical="center" wrapText="1"/>
      <protection/>
    </xf>
    <xf numFmtId="0" fontId="10" fillId="33" borderId="51" xfId="74" applyFont="1" applyFill="1" applyBorder="1" applyAlignment="1">
      <alignment horizontal="center" vertical="center" wrapText="1"/>
      <protection/>
    </xf>
    <xf numFmtId="0" fontId="93" fillId="33" borderId="24" xfId="74" applyFont="1" applyFill="1" applyBorder="1" applyAlignment="1">
      <alignment horizontal="center" vertical="center" wrapText="1"/>
      <protection/>
    </xf>
    <xf numFmtId="0" fontId="93" fillId="33" borderId="32" xfId="74" applyFont="1" applyFill="1" applyBorder="1" applyAlignment="1">
      <alignment horizontal="center" vertical="center" wrapText="1"/>
      <protection/>
    </xf>
    <xf numFmtId="180" fontId="7" fillId="33" borderId="13" xfId="52" applyNumberFormat="1" applyFont="1" applyFill="1" applyBorder="1" applyAlignment="1">
      <alignment horizontal="center" vertical="center" wrapText="1"/>
    </xf>
    <xf numFmtId="180" fontId="38" fillId="33" borderId="13" xfId="52" applyNumberFormat="1" applyFont="1" applyFill="1" applyBorder="1" applyAlignment="1">
      <alignment horizontal="center" vertical="center" wrapText="1"/>
    </xf>
    <xf numFmtId="180" fontId="7" fillId="33" borderId="35" xfId="52" applyNumberFormat="1" applyFont="1" applyFill="1" applyBorder="1" applyAlignment="1">
      <alignment horizontal="center" vertical="center" wrapText="1"/>
    </xf>
    <xf numFmtId="0" fontId="107" fillId="33" borderId="13" xfId="0" applyFont="1" applyFill="1" applyBorder="1" applyAlignment="1">
      <alignment horizontal="center" vertical="center" wrapText="1"/>
    </xf>
    <xf numFmtId="0" fontId="10" fillId="33" borderId="12" xfId="74" applyFont="1" applyFill="1" applyBorder="1" applyAlignment="1">
      <alignment horizontal="center" vertical="center" wrapText="1"/>
      <protection/>
    </xf>
    <xf numFmtId="0" fontId="105" fillId="33" borderId="12" xfId="0" applyFont="1" applyFill="1" applyBorder="1" applyAlignment="1">
      <alignment horizontal="center" vertical="center" wrapText="1"/>
    </xf>
    <xf numFmtId="180" fontId="7" fillId="33" borderId="12" xfId="52" applyNumberFormat="1" applyFont="1" applyFill="1" applyBorder="1" applyAlignment="1">
      <alignment horizontal="center" vertical="center" wrapText="1"/>
    </xf>
    <xf numFmtId="180" fontId="7" fillId="33" borderId="49" xfId="52" applyNumberFormat="1" applyFont="1" applyFill="1" applyBorder="1" applyAlignment="1">
      <alignment horizontal="center" vertical="center" wrapText="1"/>
    </xf>
    <xf numFmtId="180" fontId="7" fillId="33" borderId="57" xfId="52" applyNumberFormat="1" applyFont="1" applyFill="1" applyBorder="1" applyAlignment="1">
      <alignment horizontal="center" vertical="center" wrapText="1"/>
    </xf>
    <xf numFmtId="180" fontId="7" fillId="33" borderId="58" xfId="52" applyNumberFormat="1" applyFont="1" applyFill="1" applyBorder="1" applyAlignment="1">
      <alignment horizontal="center" vertical="center" wrapText="1"/>
    </xf>
    <xf numFmtId="0" fontId="22" fillId="33" borderId="24" xfId="74" applyFont="1" applyFill="1" applyBorder="1" applyAlignment="1">
      <alignment horizontal="center" vertical="center" wrapText="1"/>
      <protection/>
    </xf>
    <xf numFmtId="0" fontId="22" fillId="33" borderId="32" xfId="74" applyFont="1" applyFill="1" applyBorder="1" applyAlignment="1">
      <alignment horizontal="center" vertical="center" wrapText="1"/>
      <protection/>
    </xf>
    <xf numFmtId="0" fontId="22" fillId="33" borderId="20" xfId="74" applyFont="1" applyFill="1" applyBorder="1" applyAlignment="1">
      <alignment horizontal="center" vertical="center" wrapText="1"/>
      <protection/>
    </xf>
    <xf numFmtId="0" fontId="22" fillId="33" borderId="15" xfId="74" applyFont="1" applyFill="1" applyBorder="1" applyAlignment="1">
      <alignment horizontal="center" vertical="center" wrapText="1"/>
      <protection/>
    </xf>
    <xf numFmtId="3" fontId="88" fillId="33" borderId="24" xfId="0" applyNumberFormat="1" applyFont="1" applyFill="1" applyBorder="1" applyAlignment="1">
      <alignment horizontal="center" vertical="center"/>
    </xf>
    <xf numFmtId="3" fontId="88" fillId="33" borderId="32" xfId="0" applyNumberFormat="1" applyFont="1" applyFill="1" applyBorder="1" applyAlignment="1">
      <alignment horizontal="center" vertical="center"/>
    </xf>
    <xf numFmtId="3" fontId="88" fillId="33" borderId="16" xfId="0" applyNumberFormat="1" applyFont="1" applyFill="1" applyBorder="1" applyAlignment="1">
      <alignment horizontal="center" vertical="center"/>
    </xf>
    <xf numFmtId="0" fontId="22" fillId="33" borderId="26" xfId="74" applyFont="1" applyFill="1" applyBorder="1" applyAlignment="1">
      <alignment horizontal="center" vertical="center" wrapText="1"/>
      <protection/>
    </xf>
    <xf numFmtId="0" fontId="22" fillId="33" borderId="57" xfId="74" applyFont="1" applyFill="1" applyBorder="1" applyAlignment="1">
      <alignment horizontal="center" vertical="center" wrapText="1"/>
      <protection/>
    </xf>
    <xf numFmtId="0" fontId="22" fillId="33" borderId="61" xfId="74" applyFont="1" applyFill="1" applyBorder="1" applyAlignment="1">
      <alignment horizontal="center" vertical="center" wrapText="1"/>
      <protection/>
    </xf>
    <xf numFmtId="0" fontId="21" fillId="33" borderId="60" xfId="74" applyFont="1" applyFill="1" applyBorder="1" applyAlignment="1">
      <alignment horizontal="center" vertical="center" wrapText="1"/>
      <protection/>
    </xf>
    <xf numFmtId="0" fontId="21" fillId="33" borderId="62" xfId="74" applyFont="1" applyFill="1" applyBorder="1" applyAlignment="1">
      <alignment horizontal="center" vertical="center" wrapText="1"/>
      <protection/>
    </xf>
    <xf numFmtId="0" fontId="21" fillId="33" borderId="59" xfId="74" applyFont="1" applyFill="1" applyBorder="1" applyAlignment="1">
      <alignment horizontal="center" vertical="center" wrapText="1"/>
      <protection/>
    </xf>
    <xf numFmtId="0" fontId="21" fillId="33" borderId="24" xfId="74" applyFont="1" applyFill="1" applyBorder="1" applyAlignment="1">
      <alignment horizontal="center" vertical="center" wrapText="1"/>
      <protection/>
    </xf>
    <xf numFmtId="0" fontId="21" fillId="33" borderId="32" xfId="74" applyFont="1" applyFill="1" applyBorder="1" applyAlignment="1">
      <alignment horizontal="center" vertical="center" wrapText="1"/>
      <protection/>
    </xf>
    <xf numFmtId="0" fontId="21" fillId="33" borderId="16" xfId="74" applyFont="1" applyFill="1" applyBorder="1" applyAlignment="1">
      <alignment horizontal="center" vertical="center" wrapText="1"/>
      <protection/>
    </xf>
    <xf numFmtId="0" fontId="21" fillId="33" borderId="51" xfId="74" applyFont="1" applyFill="1" applyBorder="1" applyAlignment="1">
      <alignment horizontal="center" vertical="center" wrapText="1"/>
      <protection/>
    </xf>
    <xf numFmtId="0" fontId="21" fillId="33" borderId="63" xfId="74" applyFont="1" applyFill="1" applyBorder="1" applyAlignment="1">
      <alignment horizontal="center" vertical="center" wrapText="1"/>
      <protection/>
    </xf>
    <xf numFmtId="0" fontId="21" fillId="33" borderId="12" xfId="74" applyFont="1" applyFill="1" applyBorder="1" applyAlignment="1">
      <alignment horizontal="center" vertical="center" wrapText="1"/>
      <protection/>
    </xf>
    <xf numFmtId="0" fontId="21" fillId="33" borderId="20" xfId="74" applyFont="1" applyFill="1" applyBorder="1" applyAlignment="1">
      <alignment horizontal="center" vertical="center" wrapText="1"/>
      <protection/>
    </xf>
    <xf numFmtId="0" fontId="102" fillId="33" borderId="13" xfId="0" applyFont="1" applyFill="1" applyBorder="1" applyAlignment="1">
      <alignment horizontal="center" vertical="center" wrapText="1"/>
    </xf>
    <xf numFmtId="0" fontId="102" fillId="33" borderId="11" xfId="0" applyFont="1" applyFill="1" applyBorder="1" applyAlignment="1">
      <alignment horizontal="center" vertical="center" wrapText="1"/>
    </xf>
    <xf numFmtId="0" fontId="107" fillId="33" borderId="32" xfId="0" applyFont="1" applyFill="1" applyBorder="1" applyAlignment="1">
      <alignment horizontal="center" vertical="center" wrapText="1"/>
    </xf>
    <xf numFmtId="0" fontId="107" fillId="33" borderId="20" xfId="0" applyFont="1" applyFill="1" applyBorder="1" applyAlignment="1">
      <alignment horizontal="center" vertical="center" wrapText="1"/>
    </xf>
    <xf numFmtId="180" fontId="13" fillId="33" borderId="13" xfId="52" applyNumberFormat="1" applyFont="1" applyFill="1" applyBorder="1" applyAlignment="1">
      <alignment horizontal="center" vertical="center" wrapText="1"/>
    </xf>
    <xf numFmtId="180" fontId="13" fillId="33" borderId="11" xfId="52" applyNumberFormat="1" applyFont="1" applyFill="1" applyBorder="1" applyAlignment="1">
      <alignment horizontal="center" vertical="center" wrapText="1"/>
    </xf>
    <xf numFmtId="180" fontId="13" fillId="33" borderId="35" xfId="52" applyNumberFormat="1" applyFont="1" applyFill="1" applyBorder="1" applyAlignment="1">
      <alignment horizontal="center" vertical="center" wrapText="1"/>
    </xf>
    <xf numFmtId="180" fontId="13" fillId="33" borderId="36" xfId="52" applyNumberFormat="1" applyFont="1" applyFill="1" applyBorder="1" applyAlignment="1">
      <alignment horizontal="center" vertical="center" wrapText="1"/>
    </xf>
    <xf numFmtId="0" fontId="21" fillId="33" borderId="42" xfId="74" applyFont="1" applyFill="1" applyBorder="1" applyAlignment="1">
      <alignment horizontal="center" vertical="center" wrapText="1"/>
      <protection/>
    </xf>
    <xf numFmtId="0" fontId="93" fillId="33" borderId="12" xfId="0" applyFont="1" applyFill="1" applyBorder="1" applyAlignment="1">
      <alignment horizontal="center" vertical="center" wrapText="1"/>
    </xf>
    <xf numFmtId="0" fontId="107" fillId="33" borderId="15" xfId="0" applyFont="1" applyFill="1" applyBorder="1" applyAlignment="1">
      <alignment horizontal="center" vertical="center" wrapText="1"/>
    </xf>
    <xf numFmtId="0" fontId="107" fillId="33" borderId="12" xfId="0" applyFont="1" applyFill="1" applyBorder="1" applyAlignment="1">
      <alignment horizontal="center" vertical="center" wrapText="1"/>
    </xf>
    <xf numFmtId="180" fontId="7" fillId="33" borderId="49" xfId="52" applyNumberFormat="1" applyFont="1" applyFill="1" applyBorder="1" applyAlignment="1">
      <alignment horizontal="center" vertical="center" wrapText="1"/>
    </xf>
    <xf numFmtId="0" fontId="21" fillId="33" borderId="68" xfId="74" applyFont="1" applyFill="1" applyBorder="1" applyAlignment="1">
      <alignment horizontal="center" vertical="center" wrapText="1"/>
      <protection/>
    </xf>
    <xf numFmtId="0" fontId="21" fillId="33" borderId="69" xfId="74" applyFont="1" applyFill="1" applyBorder="1" applyAlignment="1">
      <alignment horizontal="center" vertical="center" wrapText="1"/>
      <protection/>
    </xf>
    <xf numFmtId="0" fontId="21" fillId="33" borderId="70" xfId="74" applyFont="1" applyFill="1" applyBorder="1" applyAlignment="1">
      <alignment horizontal="center" vertical="center" wrapText="1"/>
      <protection/>
    </xf>
    <xf numFmtId="0" fontId="13" fillId="34" borderId="16" xfId="74" applyFont="1" applyFill="1" applyBorder="1" applyAlignment="1">
      <alignment horizontal="center" vertical="center" wrapText="1"/>
      <protection/>
    </xf>
    <xf numFmtId="0" fontId="13" fillId="34" borderId="13" xfId="74" applyFont="1" applyFill="1" applyBorder="1" applyAlignment="1">
      <alignment horizontal="center" vertical="center" wrapText="1"/>
      <protection/>
    </xf>
    <xf numFmtId="187" fontId="22" fillId="34" borderId="24" xfId="74" applyNumberFormat="1" applyFont="1" applyFill="1" applyBorder="1" applyAlignment="1">
      <alignment horizontal="center" vertical="center" wrapText="1"/>
      <protection/>
    </xf>
    <xf numFmtId="187" fontId="22" fillId="34" borderId="32" xfId="74" applyNumberFormat="1" applyFont="1" applyFill="1" applyBorder="1" applyAlignment="1">
      <alignment horizontal="center" vertical="center" wrapText="1"/>
      <protection/>
    </xf>
    <xf numFmtId="187" fontId="22" fillId="34" borderId="16" xfId="74" applyNumberFormat="1" applyFont="1" applyFill="1" applyBorder="1" applyAlignment="1">
      <alignment horizontal="center" vertical="center" wrapText="1"/>
      <protection/>
    </xf>
    <xf numFmtId="0" fontId="9" fillId="0" borderId="0" xfId="74" applyFont="1" applyAlignment="1">
      <alignment horizontal="right"/>
      <protection/>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a 2" xfId="37"/>
    <cellStyle name="Coma 2 2"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Millares 2 2" xfId="53"/>
    <cellStyle name="Millares 3" xfId="54"/>
    <cellStyle name="Millares 3 2" xfId="55"/>
    <cellStyle name="Millares 4" xfId="56"/>
    <cellStyle name="Currency" xfId="57"/>
    <cellStyle name="Currency [0]" xfId="58"/>
    <cellStyle name="Moneda 2" xfId="59"/>
    <cellStyle name="Moneda 2 2" xfId="60"/>
    <cellStyle name="Moneda 2 2 2" xfId="61"/>
    <cellStyle name="Moneda 2 3" xfId="62"/>
    <cellStyle name="Moneda 2 3 2" xfId="63"/>
    <cellStyle name="Moneda 2 3 2 2" xfId="64"/>
    <cellStyle name="Moneda 2 3 3" xfId="65"/>
    <cellStyle name="Moneda 3" xfId="66"/>
    <cellStyle name="Moneda 3 2" xfId="67"/>
    <cellStyle name="Moneda 3 2 2" xfId="68"/>
    <cellStyle name="Moneda 4" xfId="69"/>
    <cellStyle name="Neutral" xfId="70"/>
    <cellStyle name="Normal 2" xfId="71"/>
    <cellStyle name="Normal 2 10" xfId="72"/>
    <cellStyle name="Normal 3" xfId="73"/>
    <cellStyle name="Normal 3 2" xfId="74"/>
    <cellStyle name="Normal 4 2" xfId="75"/>
    <cellStyle name="Normal_573_2009_ Actualizado 22_12_2009" xfId="76"/>
    <cellStyle name="Notas" xfId="77"/>
    <cellStyle name="Percent" xfId="78"/>
    <cellStyle name="Porcentaje 2" xfId="79"/>
    <cellStyle name="Porcentual 2" xfId="80"/>
    <cellStyle name="Porcentual 2 2" xfId="81"/>
    <cellStyle name="Salida" xfId="82"/>
    <cellStyle name="Texto de advertencia" xfId="83"/>
    <cellStyle name="Texto explicativo" xfId="84"/>
    <cellStyle name="Título" xfId="85"/>
    <cellStyle name="Título 1" xfId="86"/>
    <cellStyle name="Título 2" xfId="87"/>
    <cellStyle name="Título 3" xfId="88"/>
    <cellStyle name="Total"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1</xdr:row>
      <xdr:rowOff>276225</xdr:rowOff>
    </xdr:from>
    <xdr:to>
      <xdr:col>4</xdr:col>
      <xdr:colOff>1209675</xdr:colOff>
      <xdr:row>4</xdr:row>
      <xdr:rowOff>276225</xdr:rowOff>
    </xdr:to>
    <xdr:pic>
      <xdr:nvPicPr>
        <xdr:cNvPr id="1" name="Picture 110"/>
        <xdr:cNvPicPr preferRelativeResize="1">
          <a:picLocks noChangeAspect="1"/>
        </xdr:cNvPicPr>
      </xdr:nvPicPr>
      <xdr:blipFill>
        <a:blip r:embed="rId1"/>
        <a:stretch>
          <a:fillRect/>
        </a:stretch>
      </xdr:blipFill>
      <xdr:spPr>
        <a:xfrm>
          <a:off x="2933700" y="542925"/>
          <a:ext cx="1571625" cy="12001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0</xdr:row>
      <xdr:rowOff>238125</xdr:rowOff>
    </xdr:from>
    <xdr:to>
      <xdr:col>3</xdr:col>
      <xdr:colOff>104775</xdr:colOff>
      <xdr:row>2</xdr:row>
      <xdr:rowOff>342900</xdr:rowOff>
    </xdr:to>
    <xdr:pic>
      <xdr:nvPicPr>
        <xdr:cNvPr id="1" name="Imagen 2"/>
        <xdr:cNvPicPr preferRelativeResize="1">
          <a:picLocks noChangeAspect="1"/>
        </xdr:cNvPicPr>
      </xdr:nvPicPr>
      <xdr:blipFill>
        <a:blip r:embed="rId1"/>
        <a:stretch>
          <a:fillRect/>
        </a:stretch>
      </xdr:blipFill>
      <xdr:spPr>
        <a:xfrm>
          <a:off x="1257300" y="238125"/>
          <a:ext cx="1352550" cy="9810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1257300</xdr:colOff>
      <xdr:row>0</xdr:row>
      <xdr:rowOff>95250</xdr:rowOff>
    </xdr:from>
    <xdr:to>
      <xdr:col>1</xdr:col>
      <xdr:colOff>438150</xdr:colOff>
      <xdr:row>3</xdr:row>
      <xdr:rowOff>142875</xdr:rowOff>
    </xdr:to>
    <xdr:pic>
      <xdr:nvPicPr>
        <xdr:cNvPr id="1" name="Imagen 2"/>
        <xdr:cNvPicPr preferRelativeResize="1">
          <a:picLocks noChangeAspect="1"/>
        </xdr:cNvPicPr>
      </xdr:nvPicPr>
      <xdr:blipFill>
        <a:blip r:embed="rId1"/>
        <a:stretch>
          <a:fillRect/>
        </a:stretch>
      </xdr:blipFill>
      <xdr:spPr>
        <a:xfrm>
          <a:off x="1257300" y="95250"/>
          <a:ext cx="1123950" cy="619125"/>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561975</xdr:colOff>
      <xdr:row>0</xdr:row>
      <xdr:rowOff>104775</xdr:rowOff>
    </xdr:from>
    <xdr:to>
      <xdr:col>2</xdr:col>
      <xdr:colOff>1685925</xdr:colOff>
      <xdr:row>3</xdr:row>
      <xdr:rowOff>123825</xdr:rowOff>
    </xdr:to>
    <xdr:pic>
      <xdr:nvPicPr>
        <xdr:cNvPr id="1" name="1 Imagen"/>
        <xdr:cNvPicPr preferRelativeResize="1">
          <a:picLocks noChangeAspect="1"/>
        </xdr:cNvPicPr>
      </xdr:nvPicPr>
      <xdr:blipFill>
        <a:blip r:embed="rId1"/>
        <a:stretch>
          <a:fillRect/>
        </a:stretch>
      </xdr:blipFill>
      <xdr:spPr>
        <a:xfrm>
          <a:off x="2609850" y="104775"/>
          <a:ext cx="1123950"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ica.ortiz.SDA\Documents\SEGPLAN\2017\III%20TRIMESTRE\978_seguimiento_PROYECTO-%20Vs%202%20ACTUALIZACION%20TERCER%20TRIMESTRE%20(1)%20final%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TERRITORIALIZACIÓN 2017"/>
      <sheetName val="Hoja1"/>
      <sheetName val="Hoja2"/>
      <sheetName val="Hoja3"/>
    </sheetNames>
    <sheetDataSet>
      <sheetData sheetId="1">
        <row r="3">
          <cell r="O3" t="str">
            <v>DIRECCIÓN DE CONTROL AMBIENTAL</v>
          </cell>
        </row>
        <row r="4">
          <cell r="O4" t="str">
            <v> 978 - Centro de Información y Modelamiento Ambiental</v>
          </cell>
        </row>
        <row r="27">
          <cell r="A27" t="str">
            <v>Línea de acción (1.4): Red de Calidad Hídrica de Bogotá RCHB, la Red de monitoreo aguas subterráneas y la captura de la información secundaria compilada mediante el reporte de terceros interesados o usuarios del recurso Hídrico. SRHS</v>
          </cell>
          <cell r="C27" t="str">
            <v>Generar 4 informes anualizados de la calidad hídrica superficial.</v>
          </cell>
        </row>
        <row r="39">
          <cell r="A39" t="str">
            <v>Línea de acción (2) Centro de Información y Modelamiento Ambiental.</v>
          </cell>
          <cell r="C39" t="str">
            <v>Establecer 1 centro de información y modelamiento.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artografia.dadep.gov.co/generica/index.html?webmap=a19fd5f9190645599275d1e424774ea9%20Notas%20tecnicas%20que%20evidencia%20el%20avance" TargetMode="External" /><Relationship Id="rId2" Type="http://schemas.openxmlformats.org/officeDocument/2006/relationships/comments" Target="../comments2.xml" /><Relationship Id="rId3" Type="http://schemas.openxmlformats.org/officeDocument/2006/relationships/vmlDrawing" Target="../drawings/vmlDrawing3.vml" /><Relationship Id="rId4" Type="http://schemas.openxmlformats.org/officeDocument/2006/relationships/drawing" Target="../drawings/drawing2.xml" /><Relationship Id="rId5" Type="http://schemas.openxmlformats.org/officeDocument/2006/relationships/vmlDrawing" Target="../drawings/vmlDrawing4.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Y17"/>
  <sheetViews>
    <sheetView view="pageBreakPreview" zoomScale="60" zoomScaleNormal="60" zoomScalePageLayoutView="60" workbookViewId="0" topLeftCell="O1">
      <selection activeCell="S5" sqref="S5:AW5"/>
    </sheetView>
  </sheetViews>
  <sheetFormatPr defaultColWidth="10.8515625" defaultRowHeight="15"/>
  <cols>
    <col min="1" max="1" width="10.8515625" style="1" customWidth="1"/>
    <col min="2" max="2" width="8.8515625" style="1" customWidth="1"/>
    <col min="3" max="3" width="20.8515625" style="1" customWidth="1"/>
    <col min="4" max="4" width="8.8515625" style="1" customWidth="1"/>
    <col min="5" max="5" width="27.140625" style="1" customWidth="1"/>
    <col min="6" max="6" width="7.421875" style="1" customWidth="1"/>
    <col min="7" max="7" width="19.8515625" style="1" customWidth="1"/>
    <col min="8" max="8" width="12.8515625" style="1" customWidth="1"/>
    <col min="9" max="9" width="18.57421875" style="1" customWidth="1"/>
    <col min="10" max="10" width="13.421875" style="10" customWidth="1"/>
    <col min="11" max="11" width="13.421875" style="14" customWidth="1"/>
    <col min="12" max="12" width="14.7109375" style="13" customWidth="1"/>
    <col min="13" max="13" width="12.7109375" style="10" customWidth="1"/>
    <col min="14" max="14" width="19.00390625" style="14" customWidth="1"/>
    <col min="15" max="15" width="21.421875" style="14" customWidth="1"/>
    <col min="16" max="17" width="17.28125" style="13" customWidth="1"/>
    <col min="18" max="18" width="15.57421875" style="13" customWidth="1"/>
    <col min="19" max="19" width="17.28125" style="13" bestFit="1" customWidth="1"/>
    <col min="20" max="20" width="13.57421875" style="14" bestFit="1" customWidth="1"/>
    <col min="21" max="21" width="21.00390625" style="14" hidden="1" customWidth="1"/>
    <col min="22" max="22" width="15.28125" style="13" hidden="1" customWidth="1"/>
    <col min="23" max="25" width="17.28125" style="13" hidden="1" customWidth="1"/>
    <col min="26" max="26" width="13.57421875" style="14" hidden="1" customWidth="1"/>
    <col min="27" max="27" width="21.421875" style="14" hidden="1" customWidth="1"/>
    <col min="28" max="31" width="17.28125" style="13" hidden="1" customWidth="1"/>
    <col min="32" max="32" width="13.57421875" style="14" hidden="1" customWidth="1"/>
    <col min="33" max="33" width="21.7109375" style="14" hidden="1" customWidth="1"/>
    <col min="34" max="34" width="17.57421875" style="14" hidden="1" customWidth="1"/>
    <col min="35" max="35" width="19.00390625" style="14" hidden="1" customWidth="1"/>
    <col min="36" max="36" width="17.421875" style="14" hidden="1" customWidth="1"/>
    <col min="37" max="38" width="14.57421875" style="14" hidden="1" customWidth="1"/>
    <col min="39" max="39" width="12.8515625" style="1" hidden="1" customWidth="1"/>
    <col min="40" max="40" width="16.421875" style="1" hidden="1" customWidth="1"/>
    <col min="41" max="41" width="12.8515625" style="1" customWidth="1"/>
    <col min="42" max="42" width="14.28125" style="1" customWidth="1"/>
    <col min="43" max="43" width="13.140625" style="1" customWidth="1"/>
    <col min="44" max="44" width="12.28125" style="1" customWidth="1"/>
    <col min="45" max="45" width="72.7109375" style="1" customWidth="1"/>
    <col min="46" max="46" width="18.421875" style="1" customWidth="1"/>
    <col min="47" max="47" width="21.421875" style="1" customWidth="1"/>
    <col min="48" max="48" width="19.140625" style="1" customWidth="1"/>
    <col min="49" max="49" width="16.7109375" style="1" customWidth="1"/>
    <col min="50" max="50" width="10.8515625" style="1" customWidth="1"/>
    <col min="51" max="51" width="56.421875" style="1" customWidth="1"/>
    <col min="52" max="16384" width="10.8515625" style="1" customWidth="1"/>
  </cols>
  <sheetData>
    <row r="1" spans="2:49" ht="21" customHeight="1" thickBot="1">
      <c r="B1" s="4"/>
      <c r="C1" s="4"/>
      <c r="D1" s="4"/>
      <c r="E1" s="4"/>
      <c r="F1" s="4"/>
      <c r="G1" s="4"/>
      <c r="H1" s="4"/>
      <c r="I1" s="4"/>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4"/>
      <c r="AN1" s="4"/>
      <c r="AO1" s="4"/>
      <c r="AP1" s="4"/>
      <c r="AQ1" s="4"/>
      <c r="AR1" s="4"/>
      <c r="AS1" s="4"/>
      <c r="AT1" s="4"/>
      <c r="AU1" s="4"/>
      <c r="AV1" s="4"/>
      <c r="AW1" s="4"/>
    </row>
    <row r="2" spans="1:49" ht="38.25" customHeight="1">
      <c r="A2" s="448"/>
      <c r="B2" s="448"/>
      <c r="C2" s="448"/>
      <c r="D2" s="448"/>
      <c r="E2" s="448"/>
      <c r="F2" s="448"/>
      <c r="G2" s="448"/>
      <c r="H2" s="450" t="s">
        <v>0</v>
      </c>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50"/>
      <c r="AW2" s="451"/>
    </row>
    <row r="3" spans="1:49" ht="28.5" customHeight="1">
      <c r="A3" s="448"/>
      <c r="B3" s="448"/>
      <c r="C3" s="448"/>
      <c r="D3" s="448"/>
      <c r="E3" s="448"/>
      <c r="F3" s="448"/>
      <c r="G3" s="448"/>
      <c r="H3" s="442" t="s">
        <v>84</v>
      </c>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3"/>
    </row>
    <row r="4" spans="1:49" ht="27.75" customHeight="1">
      <c r="A4" s="448"/>
      <c r="B4" s="448"/>
      <c r="C4" s="448"/>
      <c r="D4" s="448"/>
      <c r="E4" s="448"/>
      <c r="F4" s="448"/>
      <c r="G4" s="448"/>
      <c r="H4" s="442" t="s">
        <v>1</v>
      </c>
      <c r="I4" s="442"/>
      <c r="J4" s="442"/>
      <c r="K4" s="442"/>
      <c r="L4" s="442"/>
      <c r="M4" s="442"/>
      <c r="N4" s="442"/>
      <c r="O4" s="442"/>
      <c r="P4" s="442"/>
      <c r="Q4" s="442"/>
      <c r="R4" s="442"/>
      <c r="S4" s="442" t="s">
        <v>189</v>
      </c>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3"/>
    </row>
    <row r="5" spans="1:49" ht="26.25" customHeight="1">
      <c r="A5" s="448"/>
      <c r="B5" s="448"/>
      <c r="C5" s="448"/>
      <c r="D5" s="448"/>
      <c r="E5" s="448"/>
      <c r="F5" s="448"/>
      <c r="G5" s="448"/>
      <c r="H5" s="442" t="s">
        <v>3</v>
      </c>
      <c r="I5" s="442"/>
      <c r="J5" s="442"/>
      <c r="K5" s="442"/>
      <c r="L5" s="442"/>
      <c r="M5" s="442"/>
      <c r="N5" s="442"/>
      <c r="O5" s="442"/>
      <c r="P5" s="442"/>
      <c r="Q5" s="442"/>
      <c r="R5" s="442"/>
      <c r="S5" s="442" t="s">
        <v>188</v>
      </c>
      <c r="T5" s="442"/>
      <c r="U5" s="442"/>
      <c r="V5" s="442"/>
      <c r="W5" s="442"/>
      <c r="X5" s="442"/>
      <c r="Y5" s="442"/>
      <c r="Z5" s="442"/>
      <c r="AA5" s="442"/>
      <c r="AB5" s="442"/>
      <c r="AC5" s="442"/>
      <c r="AD5" s="442"/>
      <c r="AE5" s="442"/>
      <c r="AF5" s="442"/>
      <c r="AG5" s="442"/>
      <c r="AH5" s="442"/>
      <c r="AI5" s="442"/>
      <c r="AJ5" s="442"/>
      <c r="AK5" s="442"/>
      <c r="AL5" s="442"/>
      <c r="AM5" s="442"/>
      <c r="AN5" s="442"/>
      <c r="AO5" s="442"/>
      <c r="AP5" s="442"/>
      <c r="AQ5" s="442"/>
      <c r="AR5" s="442"/>
      <c r="AS5" s="442"/>
      <c r="AT5" s="442"/>
      <c r="AU5" s="442"/>
      <c r="AV5" s="442"/>
      <c r="AW5" s="443"/>
    </row>
    <row r="6" spans="1:49" ht="15.75">
      <c r="A6" s="449"/>
      <c r="B6" s="449"/>
      <c r="C6" s="449"/>
      <c r="D6" s="449"/>
      <c r="E6" s="449"/>
      <c r="F6" s="18"/>
      <c r="G6" s="18"/>
      <c r="H6" s="18"/>
      <c r="I6" s="18"/>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8"/>
      <c r="AN6" s="18"/>
      <c r="AO6" s="18"/>
      <c r="AP6" s="18"/>
      <c r="AQ6" s="18"/>
      <c r="AR6" s="18"/>
      <c r="AS6" s="18"/>
      <c r="AT6" s="18"/>
      <c r="AU6" s="18"/>
      <c r="AV6" s="18"/>
      <c r="AW6" s="20"/>
    </row>
    <row r="7" spans="1:49" ht="30" customHeight="1">
      <c r="A7" s="442" t="s">
        <v>4</v>
      </c>
      <c r="B7" s="442"/>
      <c r="C7" s="442"/>
      <c r="D7" s="442"/>
      <c r="E7" s="442"/>
      <c r="F7" s="442"/>
      <c r="G7" s="442"/>
      <c r="H7" s="442"/>
      <c r="I7" s="442"/>
      <c r="J7" s="442"/>
      <c r="K7" s="442"/>
      <c r="L7" s="442"/>
      <c r="M7" s="442"/>
      <c r="N7" s="442"/>
      <c r="O7" s="442"/>
      <c r="P7" s="442"/>
      <c r="Q7" s="442"/>
      <c r="R7" s="442"/>
      <c r="S7" s="452" t="s">
        <v>195</v>
      </c>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3"/>
    </row>
    <row r="8" spans="1:49" ht="30" customHeight="1">
      <c r="A8" s="442" t="s">
        <v>2</v>
      </c>
      <c r="B8" s="442"/>
      <c r="C8" s="442"/>
      <c r="D8" s="442"/>
      <c r="E8" s="442"/>
      <c r="F8" s="442"/>
      <c r="G8" s="442"/>
      <c r="H8" s="442"/>
      <c r="I8" s="442"/>
      <c r="J8" s="442"/>
      <c r="K8" s="442"/>
      <c r="L8" s="442"/>
      <c r="M8" s="442"/>
      <c r="N8" s="442"/>
      <c r="O8" s="442"/>
      <c r="P8" s="442"/>
      <c r="Q8" s="442"/>
      <c r="R8" s="442"/>
      <c r="S8" s="452" t="s">
        <v>196</v>
      </c>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3"/>
    </row>
    <row r="9" spans="1:49" ht="36" customHeight="1" thickBot="1">
      <c r="A9" s="449"/>
      <c r="B9" s="449"/>
      <c r="C9" s="16"/>
      <c r="D9" s="16"/>
      <c r="E9" s="16"/>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8"/>
      <c r="AN9" s="18"/>
      <c r="AO9" s="18"/>
      <c r="AP9" s="18"/>
      <c r="AQ9" s="18"/>
      <c r="AR9" s="18"/>
      <c r="AS9" s="18"/>
      <c r="AT9" s="18"/>
      <c r="AU9" s="18"/>
      <c r="AV9" s="18"/>
      <c r="AW9" s="20"/>
    </row>
    <row r="10" spans="1:49" s="2" customFormat="1" ht="70.5" customHeight="1">
      <c r="A10" s="461" t="s">
        <v>260</v>
      </c>
      <c r="B10" s="461"/>
      <c r="C10" s="462"/>
      <c r="D10" s="439" t="s">
        <v>65</v>
      </c>
      <c r="E10" s="439"/>
      <c r="F10" s="439" t="s">
        <v>67</v>
      </c>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t="s">
        <v>75</v>
      </c>
      <c r="AR10" s="439" t="s">
        <v>76</v>
      </c>
      <c r="AS10" s="433" t="s">
        <v>77</v>
      </c>
      <c r="AT10" s="433" t="s">
        <v>78</v>
      </c>
      <c r="AU10" s="433" t="s">
        <v>79</v>
      </c>
      <c r="AV10" s="433" t="s">
        <v>80</v>
      </c>
      <c r="AW10" s="436" t="s">
        <v>81</v>
      </c>
    </row>
    <row r="11" spans="1:49" s="3" customFormat="1" ht="45.75" customHeight="1">
      <c r="A11" s="459" t="s">
        <v>261</v>
      </c>
      <c r="B11" s="459" t="s">
        <v>64</v>
      </c>
      <c r="C11" s="440" t="s">
        <v>262</v>
      </c>
      <c r="D11" s="440" t="s">
        <v>49</v>
      </c>
      <c r="E11" s="440" t="s">
        <v>66</v>
      </c>
      <c r="F11" s="440" t="s">
        <v>68</v>
      </c>
      <c r="G11" s="440" t="s">
        <v>69</v>
      </c>
      <c r="H11" s="440" t="s">
        <v>70</v>
      </c>
      <c r="I11" s="440" t="s">
        <v>71</v>
      </c>
      <c r="J11" s="440" t="s">
        <v>72</v>
      </c>
      <c r="K11" s="445" t="s">
        <v>73</v>
      </c>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7"/>
      <c r="AM11" s="444" t="s">
        <v>74</v>
      </c>
      <c r="AN11" s="444"/>
      <c r="AO11" s="444"/>
      <c r="AP11" s="444"/>
      <c r="AQ11" s="440"/>
      <c r="AR11" s="440"/>
      <c r="AS11" s="434"/>
      <c r="AT11" s="434"/>
      <c r="AU11" s="434"/>
      <c r="AV11" s="434"/>
      <c r="AW11" s="437"/>
    </row>
    <row r="12" spans="1:49" s="3" customFormat="1" ht="51" customHeight="1">
      <c r="A12" s="459"/>
      <c r="B12" s="459"/>
      <c r="C12" s="440"/>
      <c r="D12" s="440"/>
      <c r="E12" s="440"/>
      <c r="F12" s="440"/>
      <c r="G12" s="440"/>
      <c r="H12" s="440"/>
      <c r="I12" s="440"/>
      <c r="J12" s="440"/>
      <c r="K12" s="445">
        <v>2016</v>
      </c>
      <c r="L12" s="446"/>
      <c r="M12" s="446"/>
      <c r="N12" s="447"/>
      <c r="O12" s="109"/>
      <c r="P12" s="444">
        <v>2017</v>
      </c>
      <c r="Q12" s="444"/>
      <c r="R12" s="444"/>
      <c r="S12" s="444"/>
      <c r="T12" s="444"/>
      <c r="U12" s="445">
        <v>2018</v>
      </c>
      <c r="V12" s="446"/>
      <c r="W12" s="446"/>
      <c r="X12" s="446"/>
      <c r="Y12" s="446"/>
      <c r="Z12" s="447"/>
      <c r="AA12" s="445">
        <v>2019</v>
      </c>
      <c r="AB12" s="446"/>
      <c r="AC12" s="446"/>
      <c r="AD12" s="446"/>
      <c r="AE12" s="446"/>
      <c r="AF12" s="447"/>
      <c r="AG12" s="445">
        <v>2020</v>
      </c>
      <c r="AH12" s="446"/>
      <c r="AI12" s="446"/>
      <c r="AJ12" s="446"/>
      <c r="AK12" s="446"/>
      <c r="AL12" s="447"/>
      <c r="AM12" s="440" t="s">
        <v>5</v>
      </c>
      <c r="AN12" s="440" t="s">
        <v>6</v>
      </c>
      <c r="AO12" s="440" t="s">
        <v>7</v>
      </c>
      <c r="AP12" s="440" t="s">
        <v>8</v>
      </c>
      <c r="AQ12" s="440"/>
      <c r="AR12" s="440"/>
      <c r="AS12" s="434"/>
      <c r="AT12" s="434"/>
      <c r="AU12" s="434"/>
      <c r="AV12" s="434"/>
      <c r="AW12" s="437"/>
    </row>
    <row r="13" spans="1:49" s="3" customFormat="1" ht="54" customHeight="1" thickBot="1">
      <c r="A13" s="460"/>
      <c r="B13" s="460"/>
      <c r="C13" s="441"/>
      <c r="D13" s="441"/>
      <c r="E13" s="441"/>
      <c r="F13" s="441"/>
      <c r="G13" s="441"/>
      <c r="H13" s="441"/>
      <c r="I13" s="441"/>
      <c r="J13" s="441"/>
      <c r="K13" s="108" t="s">
        <v>263</v>
      </c>
      <c r="L13" s="108" t="s">
        <v>265</v>
      </c>
      <c r="M13" s="108" t="s">
        <v>266</v>
      </c>
      <c r="N13" s="21" t="s">
        <v>33</v>
      </c>
      <c r="O13" s="108" t="s">
        <v>264</v>
      </c>
      <c r="P13" s="108" t="s">
        <v>267</v>
      </c>
      <c r="Q13" s="108" t="s">
        <v>268</v>
      </c>
      <c r="R13" s="108" t="s">
        <v>265</v>
      </c>
      <c r="S13" s="108" t="s">
        <v>266</v>
      </c>
      <c r="T13" s="21" t="s">
        <v>33</v>
      </c>
      <c r="U13" s="108" t="s">
        <v>264</v>
      </c>
      <c r="V13" s="108" t="s">
        <v>267</v>
      </c>
      <c r="W13" s="108" t="s">
        <v>268</v>
      </c>
      <c r="X13" s="108" t="s">
        <v>265</v>
      </c>
      <c r="Y13" s="108" t="s">
        <v>266</v>
      </c>
      <c r="Z13" s="21" t="s">
        <v>33</v>
      </c>
      <c r="AA13" s="108" t="s">
        <v>264</v>
      </c>
      <c r="AB13" s="108" t="s">
        <v>267</v>
      </c>
      <c r="AC13" s="108" t="s">
        <v>268</v>
      </c>
      <c r="AD13" s="108" t="s">
        <v>265</v>
      </c>
      <c r="AE13" s="108" t="s">
        <v>266</v>
      </c>
      <c r="AF13" s="21" t="s">
        <v>33</v>
      </c>
      <c r="AG13" s="108" t="s">
        <v>264</v>
      </c>
      <c r="AH13" s="108" t="s">
        <v>267</v>
      </c>
      <c r="AI13" s="108" t="s">
        <v>268</v>
      </c>
      <c r="AJ13" s="108" t="s">
        <v>265</v>
      </c>
      <c r="AK13" s="108" t="s">
        <v>266</v>
      </c>
      <c r="AL13" s="22" t="s">
        <v>33</v>
      </c>
      <c r="AM13" s="441"/>
      <c r="AN13" s="441"/>
      <c r="AO13" s="441"/>
      <c r="AP13" s="441"/>
      <c r="AQ13" s="441"/>
      <c r="AR13" s="441"/>
      <c r="AS13" s="435"/>
      <c r="AT13" s="435"/>
      <c r="AU13" s="435"/>
      <c r="AV13" s="435"/>
      <c r="AW13" s="438"/>
    </row>
    <row r="14" spans="1:51" s="3" customFormat="1" ht="167.25" customHeight="1" thickBot="1">
      <c r="A14" s="454">
        <v>44</v>
      </c>
      <c r="B14" s="156">
        <v>1</v>
      </c>
      <c r="C14" s="157" t="s">
        <v>85</v>
      </c>
      <c r="D14" s="158">
        <v>1</v>
      </c>
      <c r="E14" s="159" t="s">
        <v>88</v>
      </c>
      <c r="F14" s="160" t="s">
        <v>182</v>
      </c>
      <c r="G14" s="161" t="s">
        <v>86</v>
      </c>
      <c r="H14" s="160" t="s">
        <v>87</v>
      </c>
      <c r="I14" s="162" t="s">
        <v>194</v>
      </c>
      <c r="J14" s="162">
        <v>1</v>
      </c>
      <c r="K14" s="162"/>
      <c r="L14" s="162">
        <v>0.1</v>
      </c>
      <c r="M14" s="162">
        <v>0.1</v>
      </c>
      <c r="N14" s="162">
        <v>0.1</v>
      </c>
      <c r="O14" s="162"/>
      <c r="P14" s="162">
        <v>0.4</v>
      </c>
      <c r="Q14" s="162">
        <v>0.4</v>
      </c>
      <c r="R14" s="162">
        <v>0.4</v>
      </c>
      <c r="S14" s="162">
        <v>0.4</v>
      </c>
      <c r="T14" s="162">
        <v>0.35</v>
      </c>
      <c r="U14" s="163"/>
      <c r="V14" s="162">
        <v>0.7</v>
      </c>
      <c r="W14" s="163"/>
      <c r="X14" s="163"/>
      <c r="Y14" s="164"/>
      <c r="Z14" s="163"/>
      <c r="AA14" s="163"/>
      <c r="AB14" s="162">
        <v>1</v>
      </c>
      <c r="AC14" s="163"/>
      <c r="AD14" s="165"/>
      <c r="AE14" s="166"/>
      <c r="AF14" s="167"/>
      <c r="AG14" s="167"/>
      <c r="AH14" s="162"/>
      <c r="AI14" s="165"/>
      <c r="AJ14" s="165"/>
      <c r="AK14" s="167"/>
      <c r="AL14" s="167"/>
      <c r="AM14" s="168">
        <v>0.1</v>
      </c>
      <c r="AN14" s="168">
        <v>0.2</v>
      </c>
      <c r="AO14" s="169">
        <v>0.3</v>
      </c>
      <c r="AP14" s="162">
        <v>0.35</v>
      </c>
      <c r="AQ14" s="170">
        <f>AP14/S14</f>
        <v>0.8749999999999999</v>
      </c>
      <c r="AR14" s="170">
        <f>AP14/J14</f>
        <v>0.35</v>
      </c>
      <c r="AS14" s="171" t="s">
        <v>320</v>
      </c>
      <c r="AT14" s="161" t="s">
        <v>359</v>
      </c>
      <c r="AU14" s="161" t="s">
        <v>211</v>
      </c>
      <c r="AV14" s="171" t="s">
        <v>210</v>
      </c>
      <c r="AW14" s="172" t="s">
        <v>212</v>
      </c>
      <c r="AY14" s="3">
        <f>LEN(AS14)</f>
        <v>2476</v>
      </c>
    </row>
    <row r="15" spans="1:51" s="3" customFormat="1" ht="167.25" customHeight="1" thickBot="1">
      <c r="A15" s="455"/>
      <c r="B15" s="156">
        <v>193</v>
      </c>
      <c r="C15" s="157" t="s">
        <v>190</v>
      </c>
      <c r="D15" s="158">
        <v>441</v>
      </c>
      <c r="E15" s="159" t="s">
        <v>193</v>
      </c>
      <c r="F15" s="160">
        <v>463</v>
      </c>
      <c r="G15" s="161" t="s">
        <v>191</v>
      </c>
      <c r="H15" s="161" t="s">
        <v>192</v>
      </c>
      <c r="I15" s="162" t="s">
        <v>194</v>
      </c>
      <c r="J15" s="163">
        <v>1</v>
      </c>
      <c r="K15" s="163"/>
      <c r="L15" s="173">
        <v>0.1</v>
      </c>
      <c r="M15" s="173">
        <v>0.1</v>
      </c>
      <c r="N15" s="173">
        <v>0.1</v>
      </c>
      <c r="O15" s="162"/>
      <c r="P15" s="173">
        <v>0.4</v>
      </c>
      <c r="Q15" s="174">
        <v>0.4</v>
      </c>
      <c r="R15" s="174">
        <v>0.4</v>
      </c>
      <c r="S15" s="175">
        <v>0.35</v>
      </c>
      <c r="T15" s="175">
        <v>0.35</v>
      </c>
      <c r="U15" s="163"/>
      <c r="V15" s="173">
        <v>0.7</v>
      </c>
      <c r="W15" s="163"/>
      <c r="X15" s="163"/>
      <c r="Y15" s="164"/>
      <c r="Z15" s="163"/>
      <c r="AA15" s="163"/>
      <c r="AB15" s="173">
        <v>0.98</v>
      </c>
      <c r="AC15" s="163"/>
      <c r="AD15" s="165"/>
      <c r="AE15" s="166"/>
      <c r="AF15" s="167"/>
      <c r="AG15" s="167"/>
      <c r="AH15" s="174"/>
      <c r="AI15" s="165"/>
      <c r="AJ15" s="165"/>
      <c r="AK15" s="167"/>
      <c r="AL15" s="167"/>
      <c r="AM15" s="176">
        <v>0.1</v>
      </c>
      <c r="AN15" s="176">
        <v>0.2</v>
      </c>
      <c r="AO15" s="177">
        <v>0.3</v>
      </c>
      <c r="AP15" s="175">
        <v>0.35</v>
      </c>
      <c r="AQ15" s="178">
        <f>AP15/S15</f>
        <v>1</v>
      </c>
      <c r="AR15" s="170">
        <f>AP15/J15</f>
        <v>0.35</v>
      </c>
      <c r="AS15" s="179" t="s">
        <v>350</v>
      </c>
      <c r="AT15" s="161" t="s">
        <v>359</v>
      </c>
      <c r="AU15" s="161" t="s">
        <v>211</v>
      </c>
      <c r="AV15" s="171" t="s">
        <v>210</v>
      </c>
      <c r="AW15" s="172" t="s">
        <v>212</v>
      </c>
      <c r="AY15" s="3">
        <f>LEN(AS15)</f>
        <v>2287</v>
      </c>
    </row>
    <row r="16" spans="1:51" s="3" customFormat="1" ht="262.5" customHeight="1">
      <c r="A16" s="456"/>
      <c r="B16" s="180">
        <v>2</v>
      </c>
      <c r="C16" s="181" t="s">
        <v>85</v>
      </c>
      <c r="D16" s="182">
        <v>2</v>
      </c>
      <c r="E16" s="183" t="s">
        <v>185</v>
      </c>
      <c r="F16" s="183" t="s">
        <v>184</v>
      </c>
      <c r="G16" s="183" t="s">
        <v>186</v>
      </c>
      <c r="H16" s="184" t="s">
        <v>187</v>
      </c>
      <c r="I16" s="185" t="s">
        <v>206</v>
      </c>
      <c r="J16" s="185">
        <v>2</v>
      </c>
      <c r="K16" s="185"/>
      <c r="L16" s="185">
        <v>2</v>
      </c>
      <c r="M16" s="185">
        <v>2</v>
      </c>
      <c r="N16" s="185">
        <v>2</v>
      </c>
      <c r="O16" s="186"/>
      <c r="P16" s="185">
        <v>2</v>
      </c>
      <c r="Q16" s="187">
        <v>2</v>
      </c>
      <c r="R16" s="187">
        <v>2</v>
      </c>
      <c r="S16" s="187">
        <v>2</v>
      </c>
      <c r="T16" s="187">
        <v>2</v>
      </c>
      <c r="U16" s="187"/>
      <c r="V16" s="185">
        <v>2</v>
      </c>
      <c r="W16" s="187"/>
      <c r="X16" s="187"/>
      <c r="Y16" s="188"/>
      <c r="Z16" s="187"/>
      <c r="AA16" s="187"/>
      <c r="AB16" s="185">
        <v>2</v>
      </c>
      <c r="AC16" s="187"/>
      <c r="AD16" s="189"/>
      <c r="AE16" s="190"/>
      <c r="AF16" s="191"/>
      <c r="AG16" s="191"/>
      <c r="AH16" s="189"/>
      <c r="AI16" s="189"/>
      <c r="AJ16" s="189"/>
      <c r="AK16" s="191"/>
      <c r="AL16" s="191" t="s">
        <v>94</v>
      </c>
      <c r="AM16" s="191">
        <v>2</v>
      </c>
      <c r="AN16" s="191">
        <v>2</v>
      </c>
      <c r="AO16" s="191">
        <v>2</v>
      </c>
      <c r="AP16" s="187">
        <v>2</v>
      </c>
      <c r="AQ16" s="170">
        <f>AP16/S16</f>
        <v>1</v>
      </c>
      <c r="AR16" s="170">
        <f>AP16/J16</f>
        <v>1</v>
      </c>
      <c r="AS16" s="192" t="s">
        <v>321</v>
      </c>
      <c r="AT16" s="192" t="s">
        <v>211</v>
      </c>
      <c r="AU16" s="192" t="s">
        <v>211</v>
      </c>
      <c r="AV16" s="193" t="s">
        <v>283</v>
      </c>
      <c r="AW16" s="194" t="s">
        <v>284</v>
      </c>
      <c r="AY16" s="3">
        <f>LEN(AS16)</f>
        <v>2894</v>
      </c>
    </row>
    <row r="17" spans="1:49" ht="90.75" customHeight="1">
      <c r="A17" s="457" t="s">
        <v>269</v>
      </c>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row>
  </sheetData>
  <sheetProtection/>
  <mergeCells count="46">
    <mergeCell ref="A14:A16"/>
    <mergeCell ref="A17:AW17"/>
    <mergeCell ref="A11:A13"/>
    <mergeCell ref="A10:C10"/>
    <mergeCell ref="K12:N12"/>
    <mergeCell ref="K11:AL11"/>
    <mergeCell ref="B11:B13"/>
    <mergeCell ref="C11:C13"/>
    <mergeCell ref="D11:D13"/>
    <mergeCell ref="E11:E13"/>
    <mergeCell ref="F11:F13"/>
    <mergeCell ref="AM12:AM13"/>
    <mergeCell ref="AN12:AN13"/>
    <mergeCell ref="F10:AP10"/>
    <mergeCell ref="AM11:AP11"/>
    <mergeCell ref="D10:E10"/>
    <mergeCell ref="G11:G13"/>
    <mergeCell ref="H11:H13"/>
    <mergeCell ref="I11:I13"/>
    <mergeCell ref="AO12:AO13"/>
    <mergeCell ref="A2:G5"/>
    <mergeCell ref="A6:E6"/>
    <mergeCell ref="A7:R7"/>
    <mergeCell ref="A8:R8"/>
    <mergeCell ref="A9:B9"/>
    <mergeCell ref="H2:AW2"/>
    <mergeCell ref="H3:AW3"/>
    <mergeCell ref="S8:AW8"/>
    <mergeCell ref="H4:R4"/>
    <mergeCell ref="S7:AW7"/>
    <mergeCell ref="AP12:AP13"/>
    <mergeCell ref="AU10:AU13"/>
    <mergeCell ref="S4:AW4"/>
    <mergeCell ref="P12:T12"/>
    <mergeCell ref="H5:R5"/>
    <mergeCell ref="U12:Z12"/>
    <mergeCell ref="AA12:AF12"/>
    <mergeCell ref="AG12:AL12"/>
    <mergeCell ref="S5:AW5"/>
    <mergeCell ref="J11:J13"/>
    <mergeCell ref="AV10:AV13"/>
    <mergeCell ref="AW10:AW13"/>
    <mergeCell ref="AQ10:AQ13"/>
    <mergeCell ref="AR10:AR13"/>
    <mergeCell ref="AT10:AT13"/>
    <mergeCell ref="AS10:AS13"/>
  </mergeCells>
  <printOptions horizontalCentered="1" verticalCentered="1"/>
  <pageMargins left="0" right="0" top="0.5511811023622047" bottom="0" header="0.31496062992125984" footer="0.31496062992125984"/>
  <pageSetup fitToWidth="0" horizontalDpi="600" verticalDpi="600" orientation="landscape" scale="22" r:id="rId5"/>
  <headerFooter>
    <oddFooter>&amp;C&amp;G</oddFooter>
  </headerFooter>
  <drawing r:id="rId3"/>
  <legacyDrawing r:id="rId2"/>
  <legacyDrawingHF r:id="rId4"/>
</worksheet>
</file>

<file path=xl/worksheets/sheet2.xml><?xml version="1.0" encoding="utf-8"?>
<worksheet xmlns="http://schemas.openxmlformats.org/spreadsheetml/2006/main" xmlns:r="http://schemas.openxmlformats.org/officeDocument/2006/relationships">
  <dimension ref="A1:AX70"/>
  <sheetViews>
    <sheetView view="pageBreakPreview" zoomScale="96" zoomScaleNormal="50" zoomScaleSheetLayoutView="96" zoomScalePageLayoutView="50" workbookViewId="0" topLeftCell="B1">
      <selection activeCell="F3" sqref="F3:P3"/>
    </sheetView>
  </sheetViews>
  <sheetFormatPr defaultColWidth="10.8515625" defaultRowHeight="15"/>
  <cols>
    <col min="1" max="1" width="26.421875" style="1" hidden="1" customWidth="1"/>
    <col min="2" max="2" width="12.421875" style="1" customWidth="1"/>
    <col min="3" max="3" width="25.140625" style="1" customWidth="1"/>
    <col min="4" max="4" width="17.8515625" style="7" customWidth="1"/>
    <col min="5" max="5" width="16.140625" style="7" customWidth="1"/>
    <col min="6" max="6" width="14.140625" style="7" customWidth="1"/>
    <col min="7" max="7" width="13.8515625" style="11" customWidth="1"/>
    <col min="8" max="8" width="16.28125" style="24" customWidth="1"/>
    <col min="9" max="9" width="21.57421875" style="24" customWidth="1"/>
    <col min="10" max="10" width="16.8515625" style="8" customWidth="1"/>
    <col min="11" max="11" width="15.28125" style="8" customWidth="1"/>
    <col min="12" max="12" width="18.28125" style="8" customWidth="1"/>
    <col min="13" max="13" width="24.00390625" style="8" customWidth="1"/>
    <col min="14" max="14" width="19.421875" style="8" customWidth="1"/>
    <col min="15" max="15" width="19.57421875" style="8" customWidth="1"/>
    <col min="16" max="16" width="20.140625" style="8" customWidth="1"/>
    <col min="17" max="18" width="24.140625" style="8" customWidth="1"/>
    <col min="19" max="19" width="25.140625" style="8" customWidth="1"/>
    <col min="20" max="20" width="16.57421875" style="8" customWidth="1"/>
    <col min="21" max="21" width="13.140625" style="8" customWidth="1"/>
    <col min="22" max="22" width="14.00390625" style="8" customWidth="1"/>
    <col min="23" max="23" width="13.421875" style="8" customWidth="1"/>
    <col min="24" max="25" width="18.28125" style="8" customWidth="1"/>
    <col min="26" max="26" width="15.8515625" style="8" customWidth="1"/>
    <col min="27" max="29" width="16.28125" style="8" customWidth="1"/>
    <col min="30" max="31" width="18.28125" style="8" customWidth="1"/>
    <col min="32" max="35" width="16.28125" style="8" customWidth="1"/>
    <col min="36" max="36" width="18.28125" style="8" customWidth="1"/>
    <col min="37" max="37" width="20.421875" style="1" customWidth="1"/>
    <col min="38" max="38" width="16.7109375" style="1" customWidth="1"/>
    <col min="39" max="39" width="19.140625" style="10" customWidth="1"/>
    <col min="40" max="40" width="17.8515625" style="10" customWidth="1"/>
    <col min="41" max="41" width="11.28125" style="1" customWidth="1"/>
    <col min="42" max="42" width="9.7109375" style="1" customWidth="1"/>
    <col min="43" max="43" width="76.00390625" style="1" customWidth="1"/>
    <col min="44" max="44" width="39.57421875" style="1" customWidth="1"/>
    <col min="45" max="45" width="21.8515625" style="1" customWidth="1"/>
    <col min="46" max="46" width="34.8515625" style="1" customWidth="1"/>
    <col min="47" max="47" width="36.421875" style="1" customWidth="1"/>
    <col min="48" max="16384" width="10.8515625" style="1" customWidth="1"/>
  </cols>
  <sheetData>
    <row r="1" spans="1:47" ht="38.25" customHeight="1">
      <c r="A1" s="526"/>
      <c r="B1" s="527"/>
      <c r="C1" s="527"/>
      <c r="D1" s="527"/>
      <c r="E1" s="527"/>
      <c r="F1" s="523" t="s">
        <v>0</v>
      </c>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5"/>
    </row>
    <row r="2" spans="1:47" ht="30.75" customHeight="1">
      <c r="A2" s="528"/>
      <c r="B2" s="448"/>
      <c r="C2" s="448"/>
      <c r="D2" s="448"/>
      <c r="E2" s="448"/>
      <c r="F2" s="517" t="s">
        <v>83</v>
      </c>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9"/>
    </row>
    <row r="3" spans="1:47" ht="27.75" customHeight="1">
      <c r="A3" s="528"/>
      <c r="B3" s="448"/>
      <c r="C3" s="448"/>
      <c r="D3" s="448"/>
      <c r="E3" s="448"/>
      <c r="F3" s="442" t="s">
        <v>1</v>
      </c>
      <c r="G3" s="442"/>
      <c r="H3" s="442"/>
      <c r="I3" s="442"/>
      <c r="J3" s="442"/>
      <c r="K3" s="442"/>
      <c r="L3" s="442"/>
      <c r="M3" s="442"/>
      <c r="N3" s="442"/>
      <c r="O3" s="442"/>
      <c r="P3" s="442"/>
      <c r="Q3" s="517" t="str">
        <f>GESTIÓN!S4</f>
        <v>DIRECCIÓN DE CONTROL AMBIENTAL</v>
      </c>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9"/>
    </row>
    <row r="4" spans="1:47" ht="26.25" customHeight="1" thickBot="1">
      <c r="A4" s="529"/>
      <c r="B4" s="530"/>
      <c r="C4" s="530"/>
      <c r="D4" s="530"/>
      <c r="E4" s="530"/>
      <c r="F4" s="516" t="s">
        <v>3</v>
      </c>
      <c r="G4" s="516"/>
      <c r="H4" s="516"/>
      <c r="I4" s="516"/>
      <c r="J4" s="516"/>
      <c r="K4" s="516"/>
      <c r="L4" s="516"/>
      <c r="M4" s="516"/>
      <c r="N4" s="516"/>
      <c r="O4" s="516"/>
      <c r="P4" s="516"/>
      <c r="Q4" s="520" t="str">
        <f>GESTIÓN!S5</f>
        <v> 978 - Centro de Información y Modelamiento Ambiental</v>
      </c>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2"/>
    </row>
    <row r="5" ht="14.25" customHeight="1" thickBot="1">
      <c r="AN5" s="12"/>
    </row>
    <row r="6" spans="1:47" s="15" customFormat="1" ht="53.25" customHeight="1">
      <c r="A6" s="510" t="s">
        <v>38</v>
      </c>
      <c r="B6" s="439" t="s">
        <v>48</v>
      </c>
      <c r="C6" s="439"/>
      <c r="D6" s="439"/>
      <c r="E6" s="439" t="s">
        <v>52</v>
      </c>
      <c r="F6" s="439" t="s">
        <v>270</v>
      </c>
      <c r="G6" s="439" t="s">
        <v>53</v>
      </c>
      <c r="H6" s="439" t="s">
        <v>271</v>
      </c>
      <c r="I6" s="579" t="s">
        <v>54</v>
      </c>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1"/>
      <c r="AK6" s="439" t="s">
        <v>55</v>
      </c>
      <c r="AL6" s="439"/>
      <c r="AM6" s="439"/>
      <c r="AN6" s="439"/>
      <c r="AO6" s="439" t="s">
        <v>57</v>
      </c>
      <c r="AP6" s="439" t="s">
        <v>58</v>
      </c>
      <c r="AQ6" s="439" t="s">
        <v>59</v>
      </c>
      <c r="AR6" s="439" t="s">
        <v>60</v>
      </c>
      <c r="AS6" s="439" t="s">
        <v>61</v>
      </c>
      <c r="AT6" s="439" t="s">
        <v>62</v>
      </c>
      <c r="AU6" s="512" t="s">
        <v>63</v>
      </c>
    </row>
    <row r="7" spans="1:47" s="15" customFormat="1" ht="53.25" customHeight="1">
      <c r="A7" s="459"/>
      <c r="B7" s="440"/>
      <c r="C7" s="440"/>
      <c r="D7" s="440"/>
      <c r="E7" s="440"/>
      <c r="F7" s="440"/>
      <c r="G7" s="440"/>
      <c r="H7" s="440"/>
      <c r="I7" s="445">
        <v>2016</v>
      </c>
      <c r="J7" s="446"/>
      <c r="K7" s="446"/>
      <c r="L7" s="447"/>
      <c r="M7" s="445">
        <v>2017</v>
      </c>
      <c r="N7" s="446"/>
      <c r="O7" s="446"/>
      <c r="P7" s="446"/>
      <c r="Q7" s="446"/>
      <c r="R7" s="447"/>
      <c r="S7" s="445">
        <v>2018</v>
      </c>
      <c r="T7" s="446"/>
      <c r="U7" s="446"/>
      <c r="V7" s="446"/>
      <c r="W7" s="446"/>
      <c r="X7" s="447"/>
      <c r="Y7" s="445">
        <v>2019</v>
      </c>
      <c r="Z7" s="446"/>
      <c r="AA7" s="446"/>
      <c r="AB7" s="446"/>
      <c r="AC7" s="446"/>
      <c r="AD7" s="447"/>
      <c r="AE7" s="445">
        <v>2020</v>
      </c>
      <c r="AF7" s="446"/>
      <c r="AG7" s="446"/>
      <c r="AH7" s="446"/>
      <c r="AI7" s="446"/>
      <c r="AJ7" s="447"/>
      <c r="AK7" s="444" t="s">
        <v>56</v>
      </c>
      <c r="AL7" s="444"/>
      <c r="AM7" s="444"/>
      <c r="AN7" s="444"/>
      <c r="AO7" s="440"/>
      <c r="AP7" s="440"/>
      <c r="AQ7" s="440"/>
      <c r="AR7" s="440"/>
      <c r="AS7" s="440"/>
      <c r="AT7" s="440"/>
      <c r="AU7" s="513"/>
    </row>
    <row r="8" spans="1:47" s="15" customFormat="1" ht="55.5" customHeight="1" thickBot="1">
      <c r="A8" s="511"/>
      <c r="B8" s="23" t="s">
        <v>49</v>
      </c>
      <c r="C8" s="23" t="s">
        <v>50</v>
      </c>
      <c r="D8" s="23" t="s">
        <v>51</v>
      </c>
      <c r="E8" s="509"/>
      <c r="F8" s="509"/>
      <c r="G8" s="509"/>
      <c r="H8" s="515"/>
      <c r="I8" s="139" t="s">
        <v>272</v>
      </c>
      <c r="J8" s="139" t="s">
        <v>265</v>
      </c>
      <c r="K8" s="139" t="s">
        <v>273</v>
      </c>
      <c r="L8" s="23" t="s">
        <v>33</v>
      </c>
      <c r="M8" s="139" t="s">
        <v>264</v>
      </c>
      <c r="N8" s="139" t="s">
        <v>267</v>
      </c>
      <c r="O8" s="139" t="s">
        <v>268</v>
      </c>
      <c r="P8" s="139" t="s">
        <v>265</v>
      </c>
      <c r="Q8" s="139" t="s">
        <v>266</v>
      </c>
      <c r="R8" s="23" t="s">
        <v>33</v>
      </c>
      <c r="S8" s="139" t="s">
        <v>264</v>
      </c>
      <c r="T8" s="139" t="s">
        <v>267</v>
      </c>
      <c r="U8" s="139" t="s">
        <v>268</v>
      </c>
      <c r="V8" s="139" t="s">
        <v>265</v>
      </c>
      <c r="W8" s="139" t="s">
        <v>266</v>
      </c>
      <c r="X8" s="23" t="s">
        <v>33</v>
      </c>
      <c r="Y8" s="139" t="s">
        <v>264</v>
      </c>
      <c r="Z8" s="139" t="s">
        <v>267</v>
      </c>
      <c r="AA8" s="139" t="s">
        <v>268</v>
      </c>
      <c r="AB8" s="139" t="s">
        <v>265</v>
      </c>
      <c r="AC8" s="139" t="s">
        <v>266</v>
      </c>
      <c r="AD8" s="23" t="s">
        <v>33</v>
      </c>
      <c r="AE8" s="139" t="s">
        <v>264</v>
      </c>
      <c r="AF8" s="139" t="s">
        <v>267</v>
      </c>
      <c r="AG8" s="139" t="s">
        <v>268</v>
      </c>
      <c r="AH8" s="139" t="s">
        <v>265</v>
      </c>
      <c r="AI8" s="139" t="s">
        <v>266</v>
      </c>
      <c r="AJ8" s="23" t="s">
        <v>33</v>
      </c>
      <c r="AK8" s="23" t="s">
        <v>5</v>
      </c>
      <c r="AL8" s="23" t="s">
        <v>6</v>
      </c>
      <c r="AM8" s="23" t="s">
        <v>7</v>
      </c>
      <c r="AN8" s="23" t="s">
        <v>8</v>
      </c>
      <c r="AO8" s="509"/>
      <c r="AP8" s="509"/>
      <c r="AQ8" s="509"/>
      <c r="AR8" s="509"/>
      <c r="AS8" s="509"/>
      <c r="AT8" s="509"/>
      <c r="AU8" s="514"/>
    </row>
    <row r="9" spans="1:47" s="5" customFormat="1" ht="24" customHeight="1">
      <c r="A9" s="486" t="s">
        <v>274</v>
      </c>
      <c r="B9" s="569">
        <v>1</v>
      </c>
      <c r="C9" s="542" t="s">
        <v>90</v>
      </c>
      <c r="D9" s="469" t="s">
        <v>183</v>
      </c>
      <c r="E9" s="495">
        <f>+GESTIÓN!D15</f>
        <v>441</v>
      </c>
      <c r="F9" s="469">
        <v>193</v>
      </c>
      <c r="G9" s="195" t="s">
        <v>9</v>
      </c>
      <c r="H9" s="51">
        <f>L9+Q9+T9+Z9+AF9</f>
        <v>51</v>
      </c>
      <c r="I9" s="51"/>
      <c r="J9" s="51">
        <v>6</v>
      </c>
      <c r="K9" s="51">
        <v>6</v>
      </c>
      <c r="L9" s="51">
        <v>6</v>
      </c>
      <c r="M9" s="51"/>
      <c r="N9" s="51">
        <v>13</v>
      </c>
      <c r="O9" s="51">
        <v>13</v>
      </c>
      <c r="P9" s="51">
        <v>13</v>
      </c>
      <c r="Q9" s="51">
        <v>13</v>
      </c>
      <c r="R9" s="51">
        <v>13</v>
      </c>
      <c r="S9" s="51"/>
      <c r="T9" s="132">
        <v>13</v>
      </c>
      <c r="U9" s="51"/>
      <c r="V9" s="51"/>
      <c r="W9" s="51"/>
      <c r="X9" s="51"/>
      <c r="Y9" s="51"/>
      <c r="Z9" s="51">
        <v>13</v>
      </c>
      <c r="AA9" s="51"/>
      <c r="AB9" s="51"/>
      <c r="AC9" s="51"/>
      <c r="AD9" s="51"/>
      <c r="AE9" s="51"/>
      <c r="AF9" s="51">
        <v>6</v>
      </c>
      <c r="AG9" s="51"/>
      <c r="AH9" s="51"/>
      <c r="AI9" s="51"/>
      <c r="AJ9" s="51"/>
      <c r="AK9" s="73">
        <v>1</v>
      </c>
      <c r="AL9" s="73">
        <v>4</v>
      </c>
      <c r="AM9" s="196">
        <f>4+AL9</f>
        <v>8</v>
      </c>
      <c r="AN9" s="51">
        <v>12</v>
      </c>
      <c r="AO9" s="197">
        <f>AN9/Q9</f>
        <v>0.9230769230769231</v>
      </c>
      <c r="AP9" s="74">
        <f>(L9+R9)/H9</f>
        <v>0.37254901960784315</v>
      </c>
      <c r="AQ9" s="475" t="s">
        <v>347</v>
      </c>
      <c r="AR9" s="472" t="s">
        <v>211</v>
      </c>
      <c r="AS9" s="472" t="s">
        <v>301</v>
      </c>
      <c r="AT9" s="475" t="s">
        <v>302</v>
      </c>
      <c r="AU9" s="483" t="s">
        <v>303</v>
      </c>
    </row>
    <row r="10" spans="1:47" s="5" customFormat="1" ht="24" customHeight="1">
      <c r="A10" s="487"/>
      <c r="B10" s="570"/>
      <c r="C10" s="543"/>
      <c r="D10" s="470"/>
      <c r="E10" s="496"/>
      <c r="F10" s="470"/>
      <c r="G10" s="198" t="s">
        <v>10</v>
      </c>
      <c r="H10" s="53">
        <f>L10+R10+T10+Z10+AF10</f>
        <v>7799282180</v>
      </c>
      <c r="I10" s="53"/>
      <c r="J10" s="53">
        <v>677000000</v>
      </c>
      <c r="K10" s="71">
        <v>909789822</v>
      </c>
      <c r="L10" s="53">
        <v>692484996</v>
      </c>
      <c r="M10" s="53"/>
      <c r="N10" s="53">
        <v>4000000000</v>
      </c>
      <c r="O10" s="53">
        <v>3123400000</v>
      </c>
      <c r="P10" s="53">
        <v>3018021300</v>
      </c>
      <c r="Q10" s="53">
        <v>2974780262</v>
      </c>
      <c r="R10" s="53">
        <v>2957797184</v>
      </c>
      <c r="S10" s="53"/>
      <c r="T10" s="110">
        <v>1440000000</v>
      </c>
      <c r="U10" s="71"/>
      <c r="V10" s="53"/>
      <c r="W10" s="53"/>
      <c r="X10" s="53"/>
      <c r="Y10" s="53"/>
      <c r="Z10" s="53">
        <v>1663000000</v>
      </c>
      <c r="AA10" s="71"/>
      <c r="AB10" s="53"/>
      <c r="AC10" s="53"/>
      <c r="AD10" s="53"/>
      <c r="AE10" s="53"/>
      <c r="AF10" s="53">
        <v>1046000000</v>
      </c>
      <c r="AG10" s="71"/>
      <c r="AH10" s="71"/>
      <c r="AI10" s="71"/>
      <c r="AJ10" s="71"/>
      <c r="AK10" s="53">
        <v>148482500</v>
      </c>
      <c r="AL10" s="53">
        <v>542789000</v>
      </c>
      <c r="AM10" s="199">
        <v>542789000</v>
      </c>
      <c r="AN10" s="200">
        <v>2957797184</v>
      </c>
      <c r="AO10" s="201">
        <f>AN10/Q10</f>
        <v>0.9942909806761384</v>
      </c>
      <c r="AP10" s="75">
        <f>(L10+R10)/H10</f>
        <v>0.46802796664551505</v>
      </c>
      <c r="AQ10" s="476"/>
      <c r="AR10" s="473"/>
      <c r="AS10" s="473"/>
      <c r="AT10" s="476"/>
      <c r="AU10" s="484"/>
    </row>
    <row r="11" spans="1:47" s="5" customFormat="1" ht="24" customHeight="1">
      <c r="A11" s="487"/>
      <c r="B11" s="570"/>
      <c r="C11" s="543"/>
      <c r="D11" s="470"/>
      <c r="E11" s="496"/>
      <c r="F11" s="470"/>
      <c r="G11" s="198" t="s">
        <v>11</v>
      </c>
      <c r="H11" s="54"/>
      <c r="I11" s="54"/>
      <c r="J11" s="54"/>
      <c r="K11" s="55"/>
      <c r="L11" s="54">
        <v>0</v>
      </c>
      <c r="M11" s="55"/>
      <c r="N11" s="54"/>
      <c r="O11" s="55"/>
      <c r="P11" s="54">
        <v>0</v>
      </c>
      <c r="Q11" s="54">
        <v>0</v>
      </c>
      <c r="R11" s="54">
        <v>0</v>
      </c>
      <c r="S11" s="55"/>
      <c r="T11" s="111">
        <v>1</v>
      </c>
      <c r="U11" s="55"/>
      <c r="V11" s="55"/>
      <c r="W11" s="55"/>
      <c r="X11" s="55"/>
      <c r="Y11" s="55"/>
      <c r="Z11" s="54"/>
      <c r="AA11" s="55"/>
      <c r="AB11" s="55"/>
      <c r="AC11" s="55"/>
      <c r="AD11" s="55"/>
      <c r="AE11" s="55"/>
      <c r="AF11" s="54"/>
      <c r="AG11" s="55"/>
      <c r="AH11" s="55"/>
      <c r="AI11" s="55"/>
      <c r="AJ11" s="55"/>
      <c r="AK11" s="71">
        <v>0</v>
      </c>
      <c r="AL11" s="71">
        <v>0</v>
      </c>
      <c r="AM11" s="112">
        <v>0</v>
      </c>
      <c r="AN11" s="202">
        <v>0</v>
      </c>
      <c r="AO11" s="201"/>
      <c r="AP11" s="75"/>
      <c r="AQ11" s="476"/>
      <c r="AR11" s="473"/>
      <c r="AS11" s="473"/>
      <c r="AT11" s="476"/>
      <c r="AU11" s="484"/>
    </row>
    <row r="12" spans="1:47" s="5" customFormat="1" ht="24" customHeight="1">
      <c r="A12" s="487"/>
      <c r="B12" s="570"/>
      <c r="C12" s="543"/>
      <c r="D12" s="470"/>
      <c r="E12" s="496"/>
      <c r="F12" s="470"/>
      <c r="G12" s="198" t="s">
        <v>12</v>
      </c>
      <c r="H12" s="54"/>
      <c r="I12" s="54"/>
      <c r="J12" s="54"/>
      <c r="K12" s="55"/>
      <c r="L12" s="54">
        <v>0</v>
      </c>
      <c r="M12" s="55"/>
      <c r="N12" s="87">
        <v>563456573</v>
      </c>
      <c r="O12" s="88">
        <v>563456573</v>
      </c>
      <c r="P12" s="53">
        <v>563456571</v>
      </c>
      <c r="Q12" s="53">
        <v>538957170</v>
      </c>
      <c r="R12" s="53">
        <v>505326396</v>
      </c>
      <c r="S12" s="55"/>
      <c r="T12" s="53">
        <v>2473687593</v>
      </c>
      <c r="U12" s="55"/>
      <c r="V12" s="55"/>
      <c r="W12" s="55"/>
      <c r="X12" s="55"/>
      <c r="Y12" s="55"/>
      <c r="Z12" s="54"/>
      <c r="AA12" s="55"/>
      <c r="AB12" s="55"/>
      <c r="AC12" s="55"/>
      <c r="AD12" s="55"/>
      <c r="AE12" s="55"/>
      <c r="AF12" s="54"/>
      <c r="AG12" s="55"/>
      <c r="AH12" s="55"/>
      <c r="AI12" s="55"/>
      <c r="AJ12" s="55"/>
      <c r="AK12" s="53">
        <v>46385730</v>
      </c>
      <c r="AL12" s="53">
        <v>239535764</v>
      </c>
      <c r="AM12" s="203">
        <v>405628110</v>
      </c>
      <c r="AN12" s="204">
        <v>505326396</v>
      </c>
      <c r="AO12" s="201">
        <f>AN12/Q12</f>
        <v>0.9376002846385734</v>
      </c>
      <c r="AP12" s="75"/>
      <c r="AQ12" s="476"/>
      <c r="AR12" s="473"/>
      <c r="AS12" s="473"/>
      <c r="AT12" s="476"/>
      <c r="AU12" s="484"/>
    </row>
    <row r="13" spans="1:47" s="5" customFormat="1" ht="24" customHeight="1">
      <c r="A13" s="487"/>
      <c r="B13" s="570"/>
      <c r="C13" s="543"/>
      <c r="D13" s="470"/>
      <c r="E13" s="496"/>
      <c r="F13" s="470"/>
      <c r="G13" s="198" t="s">
        <v>13</v>
      </c>
      <c r="H13" s="52">
        <v>51</v>
      </c>
      <c r="I13" s="52"/>
      <c r="J13" s="52">
        <v>6</v>
      </c>
      <c r="K13" s="52">
        <v>6</v>
      </c>
      <c r="L13" s="52">
        <v>6</v>
      </c>
      <c r="M13" s="52"/>
      <c r="N13" s="52">
        <v>13</v>
      </c>
      <c r="O13" s="52">
        <v>13</v>
      </c>
      <c r="P13" s="52">
        <v>13</v>
      </c>
      <c r="Q13" s="52">
        <f>Q11+Q9</f>
        <v>13</v>
      </c>
      <c r="R13" s="52">
        <f>R11+R9</f>
        <v>13</v>
      </c>
      <c r="S13" s="52"/>
      <c r="T13" s="133">
        <f>T9+T11</f>
        <v>14</v>
      </c>
      <c r="U13" s="52"/>
      <c r="V13" s="52"/>
      <c r="W13" s="52"/>
      <c r="X13" s="52"/>
      <c r="Y13" s="52"/>
      <c r="Z13" s="52">
        <v>13</v>
      </c>
      <c r="AA13" s="52"/>
      <c r="AB13" s="52"/>
      <c r="AC13" s="52"/>
      <c r="AD13" s="52"/>
      <c r="AE13" s="52"/>
      <c r="AF13" s="52">
        <v>6</v>
      </c>
      <c r="AG13" s="52"/>
      <c r="AH13" s="52"/>
      <c r="AI13" s="52"/>
      <c r="AJ13" s="52"/>
      <c r="AK13" s="71">
        <v>1</v>
      </c>
      <c r="AL13" s="71">
        <v>4</v>
      </c>
      <c r="AM13" s="112">
        <f>AM9+AM11</f>
        <v>8</v>
      </c>
      <c r="AN13" s="52">
        <f>AN9+AN11</f>
        <v>12</v>
      </c>
      <c r="AO13" s="201">
        <f>AN13/Q13</f>
        <v>0.9230769230769231</v>
      </c>
      <c r="AP13" s="75"/>
      <c r="AQ13" s="476"/>
      <c r="AR13" s="473"/>
      <c r="AS13" s="473"/>
      <c r="AT13" s="476"/>
      <c r="AU13" s="484"/>
    </row>
    <row r="14" spans="1:47" s="5" customFormat="1" ht="24" customHeight="1" thickBot="1">
      <c r="A14" s="574"/>
      <c r="B14" s="571"/>
      <c r="C14" s="544"/>
      <c r="D14" s="535"/>
      <c r="E14" s="545"/>
      <c r="F14" s="535"/>
      <c r="G14" s="205" t="s">
        <v>14</v>
      </c>
      <c r="H14" s="63">
        <f>H10</f>
        <v>7799282180</v>
      </c>
      <c r="I14" s="63"/>
      <c r="J14" s="63">
        <f>+J10</f>
        <v>677000000</v>
      </c>
      <c r="K14" s="65">
        <v>909789822</v>
      </c>
      <c r="L14" s="65">
        <v>692484996</v>
      </c>
      <c r="M14" s="65"/>
      <c r="N14" s="63">
        <v>4563456573</v>
      </c>
      <c r="O14" s="65">
        <v>3686856573</v>
      </c>
      <c r="P14" s="65">
        <v>3581477871</v>
      </c>
      <c r="Q14" s="65">
        <f>Q10+Q12</f>
        <v>3513737432</v>
      </c>
      <c r="R14" s="65">
        <f>R10+R12</f>
        <v>3463123580</v>
      </c>
      <c r="S14" s="65"/>
      <c r="T14" s="134">
        <f>T10+T12</f>
        <v>3913687593</v>
      </c>
      <c r="U14" s="65"/>
      <c r="V14" s="65"/>
      <c r="W14" s="65"/>
      <c r="X14" s="65"/>
      <c r="Y14" s="65"/>
      <c r="Z14" s="63">
        <f>Z10</f>
        <v>1663000000</v>
      </c>
      <c r="AA14" s="65"/>
      <c r="AB14" s="65"/>
      <c r="AC14" s="65"/>
      <c r="AD14" s="65"/>
      <c r="AE14" s="65"/>
      <c r="AF14" s="63">
        <f>AF10</f>
        <v>1046000000</v>
      </c>
      <c r="AG14" s="65"/>
      <c r="AH14" s="65"/>
      <c r="AI14" s="65"/>
      <c r="AJ14" s="65"/>
      <c r="AK14" s="206">
        <v>194868230</v>
      </c>
      <c r="AL14" s="206">
        <v>782324764</v>
      </c>
      <c r="AM14" s="206">
        <f>AM10+AM12</f>
        <v>948417110</v>
      </c>
      <c r="AN14" s="207">
        <f>AN10+AN12</f>
        <v>3463123580</v>
      </c>
      <c r="AO14" s="208">
        <f>AN14/Q14</f>
        <v>0.9855954370582577</v>
      </c>
      <c r="AP14" s="76"/>
      <c r="AQ14" s="478"/>
      <c r="AR14" s="479"/>
      <c r="AS14" s="479"/>
      <c r="AT14" s="478"/>
      <c r="AU14" s="560"/>
    </row>
    <row r="15" spans="1:47" s="5" customFormat="1" ht="19.5" customHeight="1">
      <c r="A15" s="575" t="s">
        <v>275</v>
      </c>
      <c r="B15" s="576">
        <v>2</v>
      </c>
      <c r="C15" s="577" t="s">
        <v>198</v>
      </c>
      <c r="D15" s="549" t="s">
        <v>197</v>
      </c>
      <c r="E15" s="573">
        <f>+GESTIÓN!D15</f>
        <v>441</v>
      </c>
      <c r="F15" s="549">
        <v>193</v>
      </c>
      <c r="G15" s="209" t="s">
        <v>9</v>
      </c>
      <c r="H15" s="81">
        <v>1</v>
      </c>
      <c r="I15" s="81"/>
      <c r="J15" s="82">
        <v>0.1</v>
      </c>
      <c r="K15" s="210">
        <v>0.1</v>
      </c>
      <c r="L15" s="214">
        <v>0.02</v>
      </c>
      <c r="M15" s="66"/>
      <c r="N15" s="81">
        <v>0.4</v>
      </c>
      <c r="O15" s="81">
        <v>0.4</v>
      </c>
      <c r="P15" s="81">
        <v>0.4</v>
      </c>
      <c r="Q15" s="141">
        <v>0.4</v>
      </c>
      <c r="R15" s="211">
        <v>0.4</v>
      </c>
      <c r="S15" s="66"/>
      <c r="T15" s="140">
        <v>0.65</v>
      </c>
      <c r="U15" s="66"/>
      <c r="V15" s="66"/>
      <c r="W15" s="145"/>
      <c r="X15" s="66"/>
      <c r="Y15" s="66"/>
      <c r="Z15" s="81">
        <v>0.9</v>
      </c>
      <c r="AA15" s="66"/>
      <c r="AB15" s="66"/>
      <c r="AC15" s="145"/>
      <c r="AD15" s="66"/>
      <c r="AE15" s="66"/>
      <c r="AF15" s="81">
        <v>1</v>
      </c>
      <c r="AG15" s="66"/>
      <c r="AH15" s="66"/>
      <c r="AI15" s="145"/>
      <c r="AJ15" s="66"/>
      <c r="AK15" s="81">
        <v>0.05</v>
      </c>
      <c r="AL15" s="81">
        <v>0.07</v>
      </c>
      <c r="AM15" s="212">
        <v>0.08</v>
      </c>
      <c r="AN15" s="213">
        <v>0.4</v>
      </c>
      <c r="AO15" s="213">
        <f>AN15/Q15</f>
        <v>1</v>
      </c>
      <c r="AP15" s="214">
        <f>(L15+R15)/H15</f>
        <v>0.42000000000000004</v>
      </c>
      <c r="AQ15" s="564" t="s">
        <v>322</v>
      </c>
      <c r="AR15" s="499" t="s">
        <v>211</v>
      </c>
      <c r="AS15" s="502" t="s">
        <v>252</v>
      </c>
      <c r="AT15" s="499" t="s">
        <v>311</v>
      </c>
      <c r="AU15" s="561" t="s">
        <v>167</v>
      </c>
    </row>
    <row r="16" spans="1:47" s="5" customFormat="1" ht="19.5" customHeight="1">
      <c r="A16" s="487"/>
      <c r="B16" s="570"/>
      <c r="C16" s="543"/>
      <c r="D16" s="470"/>
      <c r="E16" s="496"/>
      <c r="F16" s="470"/>
      <c r="G16" s="198" t="s">
        <v>10</v>
      </c>
      <c r="H16" s="53">
        <f>L16+R16+T16+Z16+AF16</f>
        <v>2785558800</v>
      </c>
      <c r="I16" s="53"/>
      <c r="J16" s="53">
        <v>146000000</v>
      </c>
      <c r="K16" s="71">
        <v>146197700</v>
      </c>
      <c r="L16" s="53">
        <v>0</v>
      </c>
      <c r="M16" s="53"/>
      <c r="N16" s="53">
        <v>1387623000</v>
      </c>
      <c r="O16" s="53">
        <v>1884222500</v>
      </c>
      <c r="P16" s="53">
        <v>1984222500</v>
      </c>
      <c r="Q16" s="53">
        <v>1932846500</v>
      </c>
      <c r="R16" s="53">
        <v>1860558800</v>
      </c>
      <c r="S16" s="53"/>
      <c r="T16" s="110">
        <v>405000000</v>
      </c>
      <c r="U16" s="53"/>
      <c r="V16" s="53"/>
      <c r="W16" s="53"/>
      <c r="X16" s="53"/>
      <c r="Y16" s="53"/>
      <c r="Z16" s="53">
        <v>408000000</v>
      </c>
      <c r="AA16" s="53"/>
      <c r="AB16" s="53"/>
      <c r="AC16" s="53"/>
      <c r="AD16" s="53"/>
      <c r="AE16" s="53"/>
      <c r="AF16" s="53">
        <v>112000000</v>
      </c>
      <c r="AG16" s="71"/>
      <c r="AH16" s="71"/>
      <c r="AI16" s="71"/>
      <c r="AJ16" s="71"/>
      <c r="AK16" s="53">
        <v>0</v>
      </c>
      <c r="AL16" s="53">
        <v>94624000</v>
      </c>
      <c r="AM16" s="215">
        <v>94624000</v>
      </c>
      <c r="AN16" s="204">
        <v>1860558800</v>
      </c>
      <c r="AO16" s="201">
        <f>AN16/Q16</f>
        <v>0.9626003927368262</v>
      </c>
      <c r="AP16" s="216">
        <f>(L16+R16)/H16</f>
        <v>0.6679301833441822</v>
      </c>
      <c r="AQ16" s="504"/>
      <c r="AR16" s="500"/>
      <c r="AS16" s="473"/>
      <c r="AT16" s="500"/>
      <c r="AU16" s="562"/>
    </row>
    <row r="17" spans="1:47" s="5" customFormat="1" ht="19.5" customHeight="1">
      <c r="A17" s="487"/>
      <c r="B17" s="570"/>
      <c r="C17" s="543"/>
      <c r="D17" s="470"/>
      <c r="E17" s="496"/>
      <c r="F17" s="470"/>
      <c r="G17" s="198" t="s">
        <v>11</v>
      </c>
      <c r="H17" s="53"/>
      <c r="I17" s="53"/>
      <c r="J17" s="53"/>
      <c r="K17" s="53"/>
      <c r="L17" s="53">
        <v>0</v>
      </c>
      <c r="M17" s="53"/>
      <c r="N17" s="53"/>
      <c r="O17" s="53"/>
      <c r="P17" s="53">
        <v>0</v>
      </c>
      <c r="Q17" s="53">
        <v>0</v>
      </c>
      <c r="R17" s="53">
        <v>0</v>
      </c>
      <c r="S17" s="53"/>
      <c r="T17" s="110"/>
      <c r="U17" s="53"/>
      <c r="V17" s="53"/>
      <c r="W17" s="53"/>
      <c r="X17" s="53"/>
      <c r="Y17" s="53"/>
      <c r="Z17" s="53"/>
      <c r="AA17" s="53"/>
      <c r="AB17" s="53"/>
      <c r="AC17" s="53"/>
      <c r="AD17" s="53"/>
      <c r="AE17" s="53"/>
      <c r="AF17" s="53"/>
      <c r="AG17" s="53"/>
      <c r="AH17" s="53"/>
      <c r="AI17" s="53"/>
      <c r="AJ17" s="53"/>
      <c r="AK17" s="53">
        <v>0</v>
      </c>
      <c r="AL17" s="53">
        <v>0</v>
      </c>
      <c r="AM17" s="112">
        <v>0</v>
      </c>
      <c r="AN17" s="204">
        <v>0</v>
      </c>
      <c r="AO17" s="201"/>
      <c r="AP17" s="75"/>
      <c r="AQ17" s="504"/>
      <c r="AR17" s="500"/>
      <c r="AS17" s="473"/>
      <c r="AT17" s="500"/>
      <c r="AU17" s="562"/>
    </row>
    <row r="18" spans="1:47" s="5" customFormat="1" ht="19.5" customHeight="1">
      <c r="A18" s="487"/>
      <c r="B18" s="570"/>
      <c r="C18" s="543"/>
      <c r="D18" s="470"/>
      <c r="E18" s="496"/>
      <c r="F18" s="470"/>
      <c r="G18" s="198" t="s">
        <v>12</v>
      </c>
      <c r="H18" s="53"/>
      <c r="I18" s="53"/>
      <c r="J18" s="53"/>
      <c r="K18" s="53"/>
      <c r="L18" s="53">
        <v>0</v>
      </c>
      <c r="M18" s="53"/>
      <c r="N18" s="53"/>
      <c r="O18" s="53"/>
      <c r="P18" s="53">
        <v>0</v>
      </c>
      <c r="Q18" s="53">
        <v>0</v>
      </c>
      <c r="R18" s="53">
        <v>0</v>
      </c>
      <c r="S18" s="53"/>
      <c r="T18" s="110">
        <v>1774009667</v>
      </c>
      <c r="U18" s="53"/>
      <c r="V18" s="53"/>
      <c r="W18" s="53"/>
      <c r="X18" s="53"/>
      <c r="Y18" s="53"/>
      <c r="Z18" s="53"/>
      <c r="AA18" s="53"/>
      <c r="AB18" s="53"/>
      <c r="AC18" s="53"/>
      <c r="AD18" s="53"/>
      <c r="AE18" s="53"/>
      <c r="AF18" s="53"/>
      <c r="AG18" s="53"/>
      <c r="AH18" s="53"/>
      <c r="AI18" s="53"/>
      <c r="AJ18" s="53"/>
      <c r="AK18" s="53">
        <v>0</v>
      </c>
      <c r="AL18" s="53">
        <v>0</v>
      </c>
      <c r="AM18" s="112">
        <v>0</v>
      </c>
      <c r="AN18" s="204">
        <v>0</v>
      </c>
      <c r="AO18" s="201"/>
      <c r="AP18" s="75"/>
      <c r="AQ18" s="504"/>
      <c r="AR18" s="500"/>
      <c r="AS18" s="473"/>
      <c r="AT18" s="500"/>
      <c r="AU18" s="562"/>
    </row>
    <row r="19" spans="1:47" s="5" customFormat="1" ht="19.5" customHeight="1">
      <c r="A19" s="487"/>
      <c r="B19" s="570"/>
      <c r="C19" s="543"/>
      <c r="D19" s="470"/>
      <c r="E19" s="496"/>
      <c r="F19" s="470"/>
      <c r="G19" s="198" t="s">
        <v>13</v>
      </c>
      <c r="H19" s="83">
        <v>1</v>
      </c>
      <c r="I19" s="83"/>
      <c r="J19" s="84">
        <v>0.1</v>
      </c>
      <c r="K19" s="85">
        <v>0.1</v>
      </c>
      <c r="L19" s="53">
        <v>0.02</v>
      </c>
      <c r="M19" s="53"/>
      <c r="N19" s="83">
        <v>0.4</v>
      </c>
      <c r="O19" s="83">
        <v>0.4</v>
      </c>
      <c r="P19" s="83">
        <v>0.4</v>
      </c>
      <c r="Q19" s="217">
        <f>Q15</f>
        <v>0.4</v>
      </c>
      <c r="R19" s="83">
        <f>R15</f>
        <v>0.4</v>
      </c>
      <c r="S19" s="53"/>
      <c r="T19" s="135">
        <v>0.65</v>
      </c>
      <c r="U19" s="53"/>
      <c r="V19" s="53"/>
      <c r="W19" s="71"/>
      <c r="X19" s="53"/>
      <c r="Y19" s="53"/>
      <c r="Z19" s="83">
        <v>0.9</v>
      </c>
      <c r="AA19" s="53"/>
      <c r="AB19" s="53"/>
      <c r="AC19" s="71"/>
      <c r="AD19" s="53"/>
      <c r="AE19" s="53"/>
      <c r="AF19" s="83">
        <v>1</v>
      </c>
      <c r="AG19" s="53"/>
      <c r="AH19" s="53"/>
      <c r="AI19" s="53"/>
      <c r="AJ19" s="53"/>
      <c r="AK19" s="83">
        <v>0.05</v>
      </c>
      <c r="AL19" s="83">
        <f>+AL15</f>
        <v>0.07</v>
      </c>
      <c r="AM19" s="218">
        <f>AM15+AM17</f>
        <v>0.08</v>
      </c>
      <c r="AN19" s="201">
        <f>AN15</f>
        <v>0.4</v>
      </c>
      <c r="AO19" s="201">
        <f>AN19/Q19</f>
        <v>1</v>
      </c>
      <c r="AP19" s="75"/>
      <c r="AQ19" s="504"/>
      <c r="AR19" s="500"/>
      <c r="AS19" s="473"/>
      <c r="AT19" s="500"/>
      <c r="AU19" s="562"/>
    </row>
    <row r="20" spans="1:47" s="5" customFormat="1" ht="19.5" customHeight="1" thickBot="1">
      <c r="A20" s="574"/>
      <c r="B20" s="571"/>
      <c r="C20" s="544"/>
      <c r="D20" s="535"/>
      <c r="E20" s="545"/>
      <c r="F20" s="535"/>
      <c r="G20" s="205" t="s">
        <v>14</v>
      </c>
      <c r="H20" s="63">
        <f>H16</f>
        <v>2785558800</v>
      </c>
      <c r="I20" s="63"/>
      <c r="J20" s="63">
        <f>+J16</f>
        <v>146000000</v>
      </c>
      <c r="K20" s="65">
        <v>146197700</v>
      </c>
      <c r="L20" s="65">
        <v>0</v>
      </c>
      <c r="M20" s="65"/>
      <c r="N20" s="63">
        <v>1387623000</v>
      </c>
      <c r="O20" s="65">
        <v>1884222500</v>
      </c>
      <c r="P20" s="65">
        <v>1984222500</v>
      </c>
      <c r="Q20" s="65">
        <f>Q16+Q18</f>
        <v>1932846500</v>
      </c>
      <c r="R20" s="65">
        <f>R16+R18</f>
        <v>1860558800</v>
      </c>
      <c r="S20" s="65"/>
      <c r="T20" s="134">
        <f>T16</f>
        <v>405000000</v>
      </c>
      <c r="U20" s="65"/>
      <c r="V20" s="65"/>
      <c r="W20" s="65"/>
      <c r="X20" s="65"/>
      <c r="Y20" s="65"/>
      <c r="Z20" s="63">
        <f>Z16</f>
        <v>408000000</v>
      </c>
      <c r="AA20" s="65"/>
      <c r="AB20" s="65"/>
      <c r="AC20" s="65"/>
      <c r="AD20" s="65"/>
      <c r="AE20" s="65"/>
      <c r="AF20" s="63">
        <f>AF16</f>
        <v>112000000</v>
      </c>
      <c r="AG20" s="65"/>
      <c r="AH20" s="65"/>
      <c r="AI20" s="65"/>
      <c r="AJ20" s="65"/>
      <c r="AK20" s="206">
        <v>0</v>
      </c>
      <c r="AL20" s="206">
        <v>94624000</v>
      </c>
      <c r="AM20" s="206">
        <f>AM16+AM18</f>
        <v>94624000</v>
      </c>
      <c r="AN20" s="207">
        <f>AN16+AN18</f>
        <v>1860558800</v>
      </c>
      <c r="AO20" s="219">
        <f>AN20/Q20</f>
        <v>0.9626003927368262</v>
      </c>
      <c r="AP20" s="78"/>
      <c r="AQ20" s="565"/>
      <c r="AR20" s="558"/>
      <c r="AS20" s="479"/>
      <c r="AT20" s="501"/>
      <c r="AU20" s="563"/>
    </row>
    <row r="21" spans="1:47" s="5" customFormat="1" ht="47.25" customHeight="1" hidden="1">
      <c r="A21" s="566" t="s">
        <v>89</v>
      </c>
      <c r="B21" s="576"/>
      <c r="C21" s="566" t="s">
        <v>91</v>
      </c>
      <c r="D21" s="549"/>
      <c r="E21" s="550">
        <f>+GESTIÓN!D21</f>
        <v>0</v>
      </c>
      <c r="F21" s="549"/>
      <c r="G21" s="220" t="s">
        <v>9</v>
      </c>
      <c r="H21" s="143">
        <v>100</v>
      </c>
      <c r="I21" s="143"/>
      <c r="J21" s="143">
        <v>0.1</v>
      </c>
      <c r="K21" s="144">
        <v>0.1</v>
      </c>
      <c r="L21" s="143"/>
      <c r="M21" s="143"/>
      <c r="N21" s="143"/>
      <c r="O21" s="143"/>
      <c r="P21" s="143"/>
      <c r="Q21" s="144">
        <v>0.4</v>
      </c>
      <c r="R21" s="143"/>
      <c r="S21" s="143"/>
      <c r="T21" s="221">
        <v>0.55</v>
      </c>
      <c r="U21" s="143"/>
      <c r="V21" s="143"/>
      <c r="W21" s="144">
        <v>0.65</v>
      </c>
      <c r="X21" s="143"/>
      <c r="Y21" s="143"/>
      <c r="Z21" s="143"/>
      <c r="AA21" s="143"/>
      <c r="AB21" s="143"/>
      <c r="AC21" s="144">
        <v>0.9</v>
      </c>
      <c r="AD21" s="143"/>
      <c r="AE21" s="143"/>
      <c r="AF21" s="143"/>
      <c r="AG21" s="143"/>
      <c r="AH21" s="143"/>
      <c r="AI21" s="144">
        <v>1</v>
      </c>
      <c r="AJ21" s="143"/>
      <c r="AK21" s="145"/>
      <c r="AL21" s="145"/>
      <c r="AM21" s="222"/>
      <c r="AN21" s="223"/>
      <c r="AO21" s="213"/>
      <c r="AP21" s="141"/>
      <c r="AQ21" s="552"/>
      <c r="AR21" s="552"/>
      <c r="AS21" s="552"/>
      <c r="AT21" s="552"/>
      <c r="AU21" s="572"/>
    </row>
    <row r="22" spans="1:47" s="5" customFormat="1" ht="47.25" customHeight="1" hidden="1">
      <c r="A22" s="533"/>
      <c r="B22" s="570"/>
      <c r="C22" s="533"/>
      <c r="D22" s="470"/>
      <c r="E22" s="550"/>
      <c r="F22" s="470"/>
      <c r="G22" s="198" t="s">
        <v>10</v>
      </c>
      <c r="H22" s="53">
        <f>J22</f>
        <v>320000000</v>
      </c>
      <c r="I22" s="53"/>
      <c r="J22" s="53">
        <v>320000000</v>
      </c>
      <c r="K22" s="224"/>
      <c r="L22" s="53"/>
      <c r="M22" s="53"/>
      <c r="N22" s="53">
        <v>999000000</v>
      </c>
      <c r="O22" s="53"/>
      <c r="P22" s="53" t="s">
        <v>94</v>
      </c>
      <c r="Q22" s="53"/>
      <c r="R22" s="53"/>
      <c r="S22" s="53"/>
      <c r="T22" s="136">
        <v>360000000</v>
      </c>
      <c r="U22" s="53"/>
      <c r="V22" s="53"/>
      <c r="W22" s="53"/>
      <c r="X22" s="53"/>
      <c r="Y22" s="53"/>
      <c r="Z22" s="53">
        <v>388000000</v>
      </c>
      <c r="AA22" s="53"/>
      <c r="AB22" s="53"/>
      <c r="AC22" s="53"/>
      <c r="AD22" s="53"/>
      <c r="AE22" s="53"/>
      <c r="AF22" s="53">
        <v>596000000</v>
      </c>
      <c r="AG22" s="71"/>
      <c r="AH22" s="71"/>
      <c r="AI22" s="71"/>
      <c r="AJ22" s="71"/>
      <c r="AK22" s="53"/>
      <c r="AL22" s="53"/>
      <c r="AM22" s="225"/>
      <c r="AN22" s="226"/>
      <c r="AO22" s="201"/>
      <c r="AP22" s="75"/>
      <c r="AQ22" s="552"/>
      <c r="AR22" s="552"/>
      <c r="AS22" s="552"/>
      <c r="AT22" s="552"/>
      <c r="AU22" s="572"/>
    </row>
    <row r="23" spans="1:47" s="5" customFormat="1" ht="47.25" customHeight="1" hidden="1">
      <c r="A23" s="533"/>
      <c r="B23" s="570"/>
      <c r="C23" s="533"/>
      <c r="D23" s="470"/>
      <c r="E23" s="550"/>
      <c r="F23" s="470"/>
      <c r="G23" s="198" t="s">
        <v>11</v>
      </c>
      <c r="H23" s="54">
        <v>0</v>
      </c>
      <c r="I23" s="54"/>
      <c r="J23" s="55">
        <v>0</v>
      </c>
      <c r="K23" s="55"/>
      <c r="L23" s="55"/>
      <c r="M23" s="55"/>
      <c r="N23" s="55"/>
      <c r="O23" s="55"/>
      <c r="P23" s="54"/>
      <c r="Q23" s="55"/>
      <c r="R23" s="55"/>
      <c r="S23" s="55"/>
      <c r="T23" s="110"/>
      <c r="U23" s="55"/>
      <c r="V23" s="55"/>
      <c r="W23" s="55"/>
      <c r="X23" s="55"/>
      <c r="Y23" s="55"/>
      <c r="Z23" s="55"/>
      <c r="AA23" s="55"/>
      <c r="AB23" s="55"/>
      <c r="AC23" s="55"/>
      <c r="AD23" s="55"/>
      <c r="AE23" s="55"/>
      <c r="AF23" s="55"/>
      <c r="AG23" s="55"/>
      <c r="AH23" s="55"/>
      <c r="AI23" s="55"/>
      <c r="AJ23" s="55"/>
      <c r="AK23" s="71"/>
      <c r="AL23" s="71"/>
      <c r="AM23" s="225"/>
      <c r="AN23" s="202"/>
      <c r="AO23" s="201"/>
      <c r="AP23" s="75"/>
      <c r="AQ23" s="552"/>
      <c r="AR23" s="552"/>
      <c r="AS23" s="552"/>
      <c r="AT23" s="552"/>
      <c r="AU23" s="572"/>
    </row>
    <row r="24" spans="1:47" s="5" customFormat="1" ht="47.25" customHeight="1" hidden="1">
      <c r="A24" s="533"/>
      <c r="B24" s="570"/>
      <c r="C24" s="533"/>
      <c r="D24" s="470"/>
      <c r="E24" s="550"/>
      <c r="F24" s="470"/>
      <c r="G24" s="198" t="s">
        <v>12</v>
      </c>
      <c r="H24" s="61">
        <v>0</v>
      </c>
      <c r="I24" s="61"/>
      <c r="J24" s="62">
        <v>0</v>
      </c>
      <c r="K24" s="62"/>
      <c r="L24" s="62"/>
      <c r="M24" s="62"/>
      <c r="N24" s="62"/>
      <c r="O24" s="62"/>
      <c r="P24" s="61"/>
      <c r="Q24" s="62"/>
      <c r="R24" s="62"/>
      <c r="S24" s="62"/>
      <c r="T24" s="110"/>
      <c r="U24" s="62"/>
      <c r="V24" s="62"/>
      <c r="W24" s="62"/>
      <c r="X24" s="62"/>
      <c r="Y24" s="62"/>
      <c r="Z24" s="62"/>
      <c r="AA24" s="62"/>
      <c r="AB24" s="62"/>
      <c r="AC24" s="62"/>
      <c r="AD24" s="62"/>
      <c r="AE24" s="62"/>
      <c r="AF24" s="62"/>
      <c r="AG24" s="62"/>
      <c r="AH24" s="62"/>
      <c r="AI24" s="62"/>
      <c r="AJ24" s="62"/>
      <c r="AK24" s="53"/>
      <c r="AL24" s="53"/>
      <c r="AM24" s="53"/>
      <c r="AN24" s="200"/>
      <c r="AO24" s="201"/>
      <c r="AP24" s="75"/>
      <c r="AQ24" s="552"/>
      <c r="AR24" s="552"/>
      <c r="AS24" s="552"/>
      <c r="AT24" s="552"/>
      <c r="AU24" s="572"/>
    </row>
    <row r="25" spans="1:47" s="5" customFormat="1" ht="47.25" customHeight="1" hidden="1">
      <c r="A25" s="533"/>
      <c r="B25" s="570"/>
      <c r="C25" s="533"/>
      <c r="D25" s="470"/>
      <c r="E25" s="550"/>
      <c r="F25" s="470"/>
      <c r="G25" s="198" t="s">
        <v>13</v>
      </c>
      <c r="H25" s="56">
        <v>0</v>
      </c>
      <c r="I25" s="56"/>
      <c r="J25" s="56">
        <v>0.1</v>
      </c>
      <c r="K25" s="56"/>
      <c r="L25" s="56"/>
      <c r="M25" s="56"/>
      <c r="N25" s="56"/>
      <c r="O25" s="56"/>
      <c r="P25" s="56"/>
      <c r="Q25" s="56"/>
      <c r="R25" s="56"/>
      <c r="S25" s="56"/>
      <c r="T25" s="227">
        <v>0.55</v>
      </c>
      <c r="U25" s="56"/>
      <c r="V25" s="56"/>
      <c r="W25" s="56"/>
      <c r="X25" s="56"/>
      <c r="Y25" s="56"/>
      <c r="Z25" s="56"/>
      <c r="AA25" s="56"/>
      <c r="AB25" s="56"/>
      <c r="AC25" s="56"/>
      <c r="AD25" s="56"/>
      <c r="AE25" s="56"/>
      <c r="AF25" s="56"/>
      <c r="AG25" s="56"/>
      <c r="AH25" s="56"/>
      <c r="AI25" s="56"/>
      <c r="AJ25" s="56"/>
      <c r="AK25" s="71"/>
      <c r="AL25" s="71"/>
      <c r="AM25" s="225"/>
      <c r="AN25" s="226"/>
      <c r="AO25" s="201"/>
      <c r="AP25" s="75"/>
      <c r="AQ25" s="552"/>
      <c r="AR25" s="552"/>
      <c r="AS25" s="552"/>
      <c r="AT25" s="552"/>
      <c r="AU25" s="572"/>
    </row>
    <row r="26" spans="1:47" s="5" customFormat="1" ht="47.25" customHeight="1" hidden="1" thickBot="1">
      <c r="A26" s="567"/>
      <c r="B26" s="578"/>
      <c r="C26" s="567"/>
      <c r="D26" s="471"/>
      <c r="E26" s="550"/>
      <c r="F26" s="471"/>
      <c r="G26" s="228" t="s">
        <v>14</v>
      </c>
      <c r="H26" s="58">
        <f>H22</f>
        <v>320000000</v>
      </c>
      <c r="I26" s="58"/>
      <c r="J26" s="58">
        <v>320000000</v>
      </c>
      <c r="K26" s="58"/>
      <c r="L26" s="58"/>
      <c r="M26" s="58"/>
      <c r="N26" s="58"/>
      <c r="O26" s="58"/>
      <c r="P26" s="58"/>
      <c r="Q26" s="58"/>
      <c r="R26" s="58"/>
      <c r="S26" s="58"/>
      <c r="T26" s="142">
        <f>T22</f>
        <v>360000000</v>
      </c>
      <c r="U26" s="58"/>
      <c r="V26" s="58"/>
      <c r="W26" s="58"/>
      <c r="X26" s="58"/>
      <c r="Y26" s="58"/>
      <c r="Z26" s="58"/>
      <c r="AA26" s="58"/>
      <c r="AB26" s="58"/>
      <c r="AC26" s="58"/>
      <c r="AD26" s="58"/>
      <c r="AE26" s="58"/>
      <c r="AF26" s="58"/>
      <c r="AG26" s="58"/>
      <c r="AH26" s="58"/>
      <c r="AI26" s="58"/>
      <c r="AJ26" s="58"/>
      <c r="AK26" s="58"/>
      <c r="AL26" s="57"/>
      <c r="AM26" s="229"/>
      <c r="AN26" s="230"/>
      <c r="AO26" s="219"/>
      <c r="AP26" s="78"/>
      <c r="AQ26" s="552"/>
      <c r="AR26" s="552"/>
      <c r="AS26" s="552"/>
      <c r="AT26" s="552"/>
      <c r="AU26" s="572"/>
    </row>
    <row r="27" spans="1:47" s="5" customFormat="1" ht="29.25" customHeight="1">
      <c r="A27" s="486" t="s">
        <v>276</v>
      </c>
      <c r="B27" s="540">
        <v>3</v>
      </c>
      <c r="C27" s="542" t="s">
        <v>199</v>
      </c>
      <c r="D27" s="469" t="s">
        <v>197</v>
      </c>
      <c r="E27" s="495">
        <f>+GESTIÓN!D15</f>
        <v>441</v>
      </c>
      <c r="F27" s="469">
        <v>193</v>
      </c>
      <c r="G27" s="231" t="s">
        <v>9</v>
      </c>
      <c r="H27" s="60">
        <v>1</v>
      </c>
      <c r="I27" s="60"/>
      <c r="J27" s="232">
        <v>0.1</v>
      </c>
      <c r="K27" s="74">
        <v>0.09</v>
      </c>
      <c r="L27" s="233">
        <v>0.085</v>
      </c>
      <c r="M27" s="113"/>
      <c r="N27" s="232">
        <v>0.4</v>
      </c>
      <c r="O27" s="74">
        <v>0.36</v>
      </c>
      <c r="P27" s="234">
        <v>0.36</v>
      </c>
      <c r="Q27" s="235">
        <v>0.34</v>
      </c>
      <c r="R27" s="235">
        <v>0.34</v>
      </c>
      <c r="S27" s="59"/>
      <c r="T27" s="234">
        <v>0.55</v>
      </c>
      <c r="U27" s="59"/>
      <c r="V27" s="59"/>
      <c r="W27" s="59"/>
      <c r="X27" s="59"/>
      <c r="Y27" s="59"/>
      <c r="Z27" s="232">
        <v>0.9</v>
      </c>
      <c r="AA27" s="59"/>
      <c r="AB27" s="59"/>
      <c r="AC27" s="59"/>
      <c r="AD27" s="59"/>
      <c r="AE27" s="59"/>
      <c r="AF27" s="232">
        <v>1</v>
      </c>
      <c r="AG27" s="59"/>
      <c r="AH27" s="59"/>
      <c r="AI27" s="59"/>
      <c r="AJ27" s="59"/>
      <c r="AK27" s="60">
        <v>0.05</v>
      </c>
      <c r="AL27" s="64">
        <v>0.144</v>
      </c>
      <c r="AM27" s="236">
        <v>0.152</v>
      </c>
      <c r="AN27" s="237">
        <v>0.34</v>
      </c>
      <c r="AO27" s="238">
        <f>AN27/Q27</f>
        <v>1</v>
      </c>
      <c r="AP27" s="74">
        <f>(L27+R27)/H27</f>
        <v>0.42500000000000004</v>
      </c>
      <c r="AQ27" s="239" t="s">
        <v>323</v>
      </c>
      <c r="AR27" s="499" t="s">
        <v>211</v>
      </c>
      <c r="AS27" s="502" t="s">
        <v>252</v>
      </c>
      <c r="AT27" s="472" t="s">
        <v>312</v>
      </c>
      <c r="AU27" s="483" t="s">
        <v>285</v>
      </c>
    </row>
    <row r="28" spans="1:47" s="5" customFormat="1" ht="29.25" customHeight="1">
      <c r="A28" s="487"/>
      <c r="B28" s="537"/>
      <c r="C28" s="543"/>
      <c r="D28" s="470"/>
      <c r="E28" s="496"/>
      <c r="F28" s="470"/>
      <c r="G28" s="198" t="s">
        <v>10</v>
      </c>
      <c r="H28" s="53">
        <f>L28+R28+T28+Z28+AF28</f>
        <v>2359757639</v>
      </c>
      <c r="I28" s="53"/>
      <c r="J28" s="240">
        <v>320000000</v>
      </c>
      <c r="K28" s="240">
        <v>274476263</v>
      </c>
      <c r="L28" s="240">
        <v>241648991</v>
      </c>
      <c r="M28" s="240"/>
      <c r="N28" s="240">
        <v>1300000000</v>
      </c>
      <c r="O28" s="240">
        <v>1090091500</v>
      </c>
      <c r="P28" s="241">
        <v>1095470200</v>
      </c>
      <c r="Q28" s="240">
        <v>981694400</v>
      </c>
      <c r="R28" s="53">
        <v>774108648</v>
      </c>
      <c r="S28" s="53"/>
      <c r="T28" s="136">
        <v>360000000</v>
      </c>
      <c r="U28" s="53"/>
      <c r="V28" s="53"/>
      <c r="W28" s="53"/>
      <c r="X28" s="53"/>
      <c r="Y28" s="53"/>
      <c r="Z28" s="53">
        <v>388000000</v>
      </c>
      <c r="AA28" s="53"/>
      <c r="AB28" s="53"/>
      <c r="AC28" s="53"/>
      <c r="AD28" s="53"/>
      <c r="AE28" s="53"/>
      <c r="AF28" s="53">
        <v>596000000</v>
      </c>
      <c r="AG28" s="53"/>
      <c r="AH28" s="53"/>
      <c r="AI28" s="53"/>
      <c r="AJ28" s="53"/>
      <c r="AK28" s="53">
        <v>72703500</v>
      </c>
      <c r="AL28" s="53">
        <v>170091500</v>
      </c>
      <c r="AM28" s="110">
        <v>170091500</v>
      </c>
      <c r="AN28" s="204">
        <v>774108648</v>
      </c>
      <c r="AO28" s="242">
        <f>AN28/Q28</f>
        <v>0.7885434082133911</v>
      </c>
      <c r="AP28" s="75">
        <f>(L28+R28)/H28</f>
        <v>0.4304499844443559</v>
      </c>
      <c r="AQ28" s="243" t="s">
        <v>324</v>
      </c>
      <c r="AR28" s="500"/>
      <c r="AS28" s="473"/>
      <c r="AT28" s="473"/>
      <c r="AU28" s="484"/>
    </row>
    <row r="29" spans="1:47" s="5" customFormat="1" ht="29.25" customHeight="1">
      <c r="A29" s="487"/>
      <c r="B29" s="537"/>
      <c r="C29" s="543"/>
      <c r="D29" s="470"/>
      <c r="E29" s="496"/>
      <c r="F29" s="470"/>
      <c r="G29" s="198" t="s">
        <v>11</v>
      </c>
      <c r="H29" s="53"/>
      <c r="I29" s="53"/>
      <c r="J29" s="71"/>
      <c r="K29" s="244"/>
      <c r="L29" s="244">
        <v>0</v>
      </c>
      <c r="M29" s="244"/>
      <c r="N29" s="53"/>
      <c r="O29" s="244"/>
      <c r="P29" s="245">
        <v>0</v>
      </c>
      <c r="Q29" s="244">
        <v>0</v>
      </c>
      <c r="R29" s="53">
        <v>0</v>
      </c>
      <c r="S29" s="53"/>
      <c r="T29" s="110"/>
      <c r="U29" s="53"/>
      <c r="V29" s="53"/>
      <c r="W29" s="53"/>
      <c r="X29" s="53"/>
      <c r="Y29" s="53"/>
      <c r="Z29" s="53"/>
      <c r="AA29" s="53"/>
      <c r="AB29" s="53"/>
      <c r="AC29" s="53"/>
      <c r="AD29" s="53"/>
      <c r="AE29" s="53"/>
      <c r="AF29" s="53"/>
      <c r="AG29" s="53"/>
      <c r="AH29" s="53"/>
      <c r="AI29" s="53"/>
      <c r="AJ29" s="53"/>
      <c r="AK29" s="53">
        <v>0</v>
      </c>
      <c r="AL29" s="83"/>
      <c r="AM29" s="112">
        <v>0</v>
      </c>
      <c r="AN29" s="204">
        <v>0</v>
      </c>
      <c r="AO29" s="201"/>
      <c r="AP29" s="75"/>
      <c r="AQ29" s="243" t="s">
        <v>325</v>
      </c>
      <c r="AR29" s="500"/>
      <c r="AS29" s="473"/>
      <c r="AT29" s="473"/>
      <c r="AU29" s="484"/>
    </row>
    <row r="30" spans="1:47" s="5" customFormat="1" ht="29.25" customHeight="1">
      <c r="A30" s="487"/>
      <c r="B30" s="537"/>
      <c r="C30" s="543"/>
      <c r="D30" s="470"/>
      <c r="E30" s="496"/>
      <c r="F30" s="470"/>
      <c r="G30" s="198" t="s">
        <v>12</v>
      </c>
      <c r="H30" s="53"/>
      <c r="I30" s="53"/>
      <c r="J30" s="71"/>
      <c r="K30" s="71"/>
      <c r="L30" s="71">
        <v>0</v>
      </c>
      <c r="M30" s="71"/>
      <c r="N30" s="53">
        <v>208026241</v>
      </c>
      <c r="O30" s="225">
        <v>208026241</v>
      </c>
      <c r="P30" s="215">
        <v>208026241</v>
      </c>
      <c r="Q30" s="225">
        <v>208026241</v>
      </c>
      <c r="R30" s="53">
        <v>208026241</v>
      </c>
      <c r="S30" s="53"/>
      <c r="T30" s="110">
        <v>618057382</v>
      </c>
      <c r="U30" s="53"/>
      <c r="V30" s="53"/>
      <c r="W30" s="53"/>
      <c r="X30" s="53"/>
      <c r="Y30" s="53"/>
      <c r="Z30" s="53"/>
      <c r="AA30" s="53"/>
      <c r="AB30" s="53"/>
      <c r="AC30" s="53"/>
      <c r="AD30" s="53"/>
      <c r="AE30" s="53"/>
      <c r="AF30" s="53"/>
      <c r="AG30" s="53"/>
      <c r="AH30" s="53"/>
      <c r="AI30" s="53"/>
      <c r="AJ30" s="53"/>
      <c r="AK30" s="53">
        <v>15489140</v>
      </c>
      <c r="AL30" s="53">
        <v>97039681</v>
      </c>
      <c r="AM30" s="203">
        <v>190033941</v>
      </c>
      <c r="AN30" s="204">
        <v>208026241</v>
      </c>
      <c r="AO30" s="201">
        <f>AN30/Q30</f>
        <v>1</v>
      </c>
      <c r="AP30" s="75"/>
      <c r="AQ30" s="243" t="s">
        <v>326</v>
      </c>
      <c r="AR30" s="500"/>
      <c r="AS30" s="473"/>
      <c r="AT30" s="473"/>
      <c r="AU30" s="484"/>
    </row>
    <row r="31" spans="1:47" s="5" customFormat="1" ht="29.25" customHeight="1">
      <c r="A31" s="487"/>
      <c r="B31" s="537"/>
      <c r="C31" s="543"/>
      <c r="D31" s="470"/>
      <c r="E31" s="496"/>
      <c r="F31" s="470"/>
      <c r="G31" s="198" t="s">
        <v>13</v>
      </c>
      <c r="H31" s="83">
        <v>1</v>
      </c>
      <c r="I31" s="83"/>
      <c r="J31" s="246">
        <v>0.1</v>
      </c>
      <c r="K31" s="75">
        <v>0.09</v>
      </c>
      <c r="L31" s="77">
        <v>0.085</v>
      </c>
      <c r="M31" s="77"/>
      <c r="N31" s="246">
        <v>0.4</v>
      </c>
      <c r="O31" s="75">
        <v>0.36</v>
      </c>
      <c r="P31" s="247">
        <f>P27+P29</f>
        <v>0.36</v>
      </c>
      <c r="Q31" s="217">
        <f>Q27</f>
        <v>0.34</v>
      </c>
      <c r="R31" s="83">
        <f>R27</f>
        <v>0.34</v>
      </c>
      <c r="S31" s="53"/>
      <c r="T31" s="227">
        <v>0.55</v>
      </c>
      <c r="U31" s="53"/>
      <c r="V31" s="53"/>
      <c r="W31" s="53"/>
      <c r="X31" s="53"/>
      <c r="Y31" s="53"/>
      <c r="Z31" s="246">
        <v>0.9</v>
      </c>
      <c r="AA31" s="53"/>
      <c r="AB31" s="53"/>
      <c r="AC31" s="53"/>
      <c r="AD31" s="53"/>
      <c r="AE31" s="53"/>
      <c r="AF31" s="246">
        <v>1</v>
      </c>
      <c r="AG31" s="53"/>
      <c r="AH31" s="53"/>
      <c r="AI31" s="53"/>
      <c r="AJ31" s="53"/>
      <c r="AK31" s="83">
        <v>0.05</v>
      </c>
      <c r="AL31" s="84">
        <v>0.144</v>
      </c>
      <c r="AM31" s="227">
        <f>AM27+AM29</f>
        <v>0.152</v>
      </c>
      <c r="AN31" s="201">
        <f>AN27</f>
        <v>0.34</v>
      </c>
      <c r="AO31" s="201">
        <f>AN31/Q31</f>
        <v>1</v>
      </c>
      <c r="AP31" s="75"/>
      <c r="AQ31" s="243" t="s">
        <v>327</v>
      </c>
      <c r="AR31" s="500"/>
      <c r="AS31" s="473"/>
      <c r="AT31" s="473"/>
      <c r="AU31" s="484"/>
    </row>
    <row r="32" spans="1:47" s="5" customFormat="1" ht="29.25" customHeight="1" thickBot="1">
      <c r="A32" s="488"/>
      <c r="B32" s="538"/>
      <c r="C32" s="568"/>
      <c r="D32" s="471"/>
      <c r="E32" s="497"/>
      <c r="F32" s="471"/>
      <c r="G32" s="228" t="s">
        <v>14</v>
      </c>
      <c r="H32" s="58">
        <f>H28</f>
        <v>2359757639</v>
      </c>
      <c r="I32" s="58"/>
      <c r="J32" s="58">
        <f>+J28</f>
        <v>320000000</v>
      </c>
      <c r="K32" s="248">
        <v>274476263</v>
      </c>
      <c r="L32" s="248">
        <v>241648991</v>
      </c>
      <c r="M32" s="248"/>
      <c r="N32" s="58">
        <v>1508026241</v>
      </c>
      <c r="O32" s="248">
        <v>1298117741</v>
      </c>
      <c r="P32" s="249">
        <f>+P28+P30</f>
        <v>1303496441</v>
      </c>
      <c r="Q32" s="248">
        <f>Q30+Q28</f>
        <v>1189720641</v>
      </c>
      <c r="R32" s="58">
        <f>R30+R28</f>
        <v>982134889</v>
      </c>
      <c r="S32" s="58"/>
      <c r="T32" s="142">
        <f>T28</f>
        <v>360000000</v>
      </c>
      <c r="U32" s="58"/>
      <c r="V32" s="58"/>
      <c r="W32" s="58"/>
      <c r="X32" s="58"/>
      <c r="Y32" s="58"/>
      <c r="Z32" s="58">
        <f>Z28</f>
        <v>388000000</v>
      </c>
      <c r="AA32" s="58"/>
      <c r="AB32" s="58"/>
      <c r="AC32" s="58"/>
      <c r="AD32" s="58"/>
      <c r="AE32" s="58"/>
      <c r="AF32" s="58">
        <f>AF28</f>
        <v>596000000</v>
      </c>
      <c r="AG32" s="58"/>
      <c r="AH32" s="58"/>
      <c r="AI32" s="58"/>
      <c r="AJ32" s="250"/>
      <c r="AK32" s="250">
        <v>88192640</v>
      </c>
      <c r="AL32" s="250">
        <v>267131181</v>
      </c>
      <c r="AM32" s="250">
        <f>AM30+AM28</f>
        <v>360125441</v>
      </c>
      <c r="AN32" s="251">
        <f>AN30+AN28</f>
        <v>982134889</v>
      </c>
      <c r="AO32" s="219">
        <f>AN32/Q32</f>
        <v>0.825517230813515</v>
      </c>
      <c r="AP32" s="78"/>
      <c r="AQ32" s="252" t="s">
        <v>328</v>
      </c>
      <c r="AR32" s="501"/>
      <c r="AS32" s="474"/>
      <c r="AT32" s="474"/>
      <c r="AU32" s="485"/>
    </row>
    <row r="33" spans="1:47" s="5" customFormat="1" ht="29.25" customHeight="1">
      <c r="A33" s="486" t="s">
        <v>277</v>
      </c>
      <c r="B33" s="489">
        <v>4</v>
      </c>
      <c r="C33" s="542" t="s">
        <v>200</v>
      </c>
      <c r="D33" s="495" t="s">
        <v>197</v>
      </c>
      <c r="E33" s="495">
        <f>+GESTIÓN!D15</f>
        <v>441</v>
      </c>
      <c r="F33" s="469">
        <v>193</v>
      </c>
      <c r="G33" s="231" t="s">
        <v>9</v>
      </c>
      <c r="H33" s="51">
        <v>4</v>
      </c>
      <c r="I33" s="51"/>
      <c r="J33" s="67">
        <v>0.1</v>
      </c>
      <c r="K33" s="69">
        <v>0.1</v>
      </c>
      <c r="L33" s="59">
        <v>0</v>
      </c>
      <c r="M33" s="59"/>
      <c r="N33" s="59">
        <v>1</v>
      </c>
      <c r="O33" s="59">
        <v>1</v>
      </c>
      <c r="P33" s="253">
        <v>1</v>
      </c>
      <c r="Q33" s="59">
        <v>1</v>
      </c>
      <c r="R33" s="151">
        <v>1</v>
      </c>
      <c r="S33" s="59"/>
      <c r="T33" s="253">
        <v>2</v>
      </c>
      <c r="U33" s="59"/>
      <c r="V33" s="59"/>
      <c r="W33" s="59"/>
      <c r="X33" s="59"/>
      <c r="Y33" s="59"/>
      <c r="Z33" s="59">
        <v>3</v>
      </c>
      <c r="AA33" s="59"/>
      <c r="AB33" s="59"/>
      <c r="AC33" s="59"/>
      <c r="AD33" s="59"/>
      <c r="AE33" s="59"/>
      <c r="AF33" s="59">
        <v>4</v>
      </c>
      <c r="AG33" s="59"/>
      <c r="AH33" s="59"/>
      <c r="AI33" s="59"/>
      <c r="AJ33" s="59"/>
      <c r="AK33" s="67">
        <v>0.033</v>
      </c>
      <c r="AL33" s="67">
        <v>0.4433</v>
      </c>
      <c r="AM33" s="254">
        <v>0.587</v>
      </c>
      <c r="AN33" s="255">
        <v>1</v>
      </c>
      <c r="AO33" s="256">
        <f>AN33/Q33</f>
        <v>1</v>
      </c>
      <c r="AP33" s="74">
        <f>(L33+R33)/H33</f>
        <v>0.25</v>
      </c>
      <c r="AQ33" s="503" t="s">
        <v>357</v>
      </c>
      <c r="AR33" s="472" t="s">
        <v>361</v>
      </c>
      <c r="AS33" s="472" t="s">
        <v>356</v>
      </c>
      <c r="AT33" s="475" t="s">
        <v>315</v>
      </c>
      <c r="AU33" s="506" t="s">
        <v>319</v>
      </c>
    </row>
    <row r="34" spans="1:47" s="5" customFormat="1" ht="29.25" customHeight="1">
      <c r="A34" s="487"/>
      <c r="B34" s="490"/>
      <c r="C34" s="543"/>
      <c r="D34" s="496"/>
      <c r="E34" s="496"/>
      <c r="F34" s="470"/>
      <c r="G34" s="198" t="s">
        <v>10</v>
      </c>
      <c r="H34" s="53">
        <f>L34+R34+T34+Z34+AF34</f>
        <v>6465252508</v>
      </c>
      <c r="I34" s="53"/>
      <c r="J34" s="240">
        <v>555000000</v>
      </c>
      <c r="K34" s="240">
        <v>555000000</v>
      </c>
      <c r="L34" s="240">
        <v>424134803</v>
      </c>
      <c r="M34" s="240"/>
      <c r="N34" s="240">
        <v>950000000</v>
      </c>
      <c r="O34" s="240">
        <v>950000000</v>
      </c>
      <c r="P34" s="241">
        <v>950000000</v>
      </c>
      <c r="Q34" s="240">
        <v>1171419496</v>
      </c>
      <c r="R34" s="53">
        <v>729117705</v>
      </c>
      <c r="S34" s="53"/>
      <c r="T34" s="136">
        <v>1450000000</v>
      </c>
      <c r="U34" s="53"/>
      <c r="V34" s="53"/>
      <c r="W34" s="53"/>
      <c r="X34" s="53"/>
      <c r="Y34" s="53"/>
      <c r="Z34" s="53">
        <v>2507000000</v>
      </c>
      <c r="AA34" s="53"/>
      <c r="AB34" s="53"/>
      <c r="AC34" s="53"/>
      <c r="AD34" s="53"/>
      <c r="AE34" s="53"/>
      <c r="AF34" s="53">
        <v>1355000000</v>
      </c>
      <c r="AG34" s="53"/>
      <c r="AH34" s="53"/>
      <c r="AI34" s="53"/>
      <c r="AJ34" s="53"/>
      <c r="AK34" s="53">
        <v>239720000</v>
      </c>
      <c r="AL34" s="53">
        <v>395349000</v>
      </c>
      <c r="AM34" s="215">
        <v>395349000</v>
      </c>
      <c r="AN34" s="204">
        <v>729117705</v>
      </c>
      <c r="AO34" s="201">
        <f>AN34/Q34</f>
        <v>0.6224223751522743</v>
      </c>
      <c r="AP34" s="75">
        <f>(L34+R34)/H34</f>
        <v>0.17837702496120358</v>
      </c>
      <c r="AQ34" s="504"/>
      <c r="AR34" s="473"/>
      <c r="AS34" s="473"/>
      <c r="AT34" s="476"/>
      <c r="AU34" s="507"/>
    </row>
    <row r="35" spans="1:47" s="5" customFormat="1" ht="29.25" customHeight="1">
      <c r="A35" s="487"/>
      <c r="B35" s="490"/>
      <c r="C35" s="543"/>
      <c r="D35" s="496"/>
      <c r="E35" s="496"/>
      <c r="F35" s="470"/>
      <c r="G35" s="198" t="s">
        <v>11</v>
      </c>
      <c r="H35" s="71"/>
      <c r="I35" s="71"/>
      <c r="J35" s="71"/>
      <c r="K35" s="240">
        <v>0</v>
      </c>
      <c r="L35" s="244">
        <v>0</v>
      </c>
      <c r="M35" s="244"/>
      <c r="N35" s="71"/>
      <c r="O35" s="244"/>
      <c r="P35" s="245">
        <v>0</v>
      </c>
      <c r="Q35" s="244">
        <v>0</v>
      </c>
      <c r="R35" s="244">
        <v>0</v>
      </c>
      <c r="S35" s="244"/>
      <c r="T35" s="112"/>
      <c r="U35" s="53"/>
      <c r="V35" s="53"/>
      <c r="W35" s="53"/>
      <c r="X35" s="53"/>
      <c r="Y35" s="53"/>
      <c r="Z35" s="71"/>
      <c r="AA35" s="53"/>
      <c r="AB35" s="53"/>
      <c r="AC35" s="53"/>
      <c r="AD35" s="53"/>
      <c r="AE35" s="53"/>
      <c r="AF35" s="71"/>
      <c r="AG35" s="53"/>
      <c r="AH35" s="53"/>
      <c r="AI35" s="53"/>
      <c r="AJ35" s="53"/>
      <c r="AK35" s="86">
        <v>0</v>
      </c>
      <c r="AL35" s="53">
        <v>0</v>
      </c>
      <c r="AM35" s="257">
        <v>0</v>
      </c>
      <c r="AN35" s="258">
        <v>0</v>
      </c>
      <c r="AO35" s="201"/>
      <c r="AP35" s="75"/>
      <c r="AQ35" s="504"/>
      <c r="AR35" s="473"/>
      <c r="AS35" s="473"/>
      <c r="AT35" s="476"/>
      <c r="AU35" s="507"/>
    </row>
    <row r="36" spans="1:47" s="5" customFormat="1" ht="29.25" customHeight="1">
      <c r="A36" s="487"/>
      <c r="B36" s="490"/>
      <c r="C36" s="543"/>
      <c r="D36" s="496"/>
      <c r="E36" s="496"/>
      <c r="F36" s="470"/>
      <c r="G36" s="198" t="s">
        <v>12</v>
      </c>
      <c r="H36" s="71"/>
      <c r="I36" s="71"/>
      <c r="J36" s="259"/>
      <c r="K36" s="240">
        <v>0</v>
      </c>
      <c r="L36" s="240">
        <v>0</v>
      </c>
      <c r="M36" s="240"/>
      <c r="N36" s="71">
        <v>348668387</v>
      </c>
      <c r="O36" s="240">
        <v>348668387</v>
      </c>
      <c r="P36" s="241">
        <v>348668387</v>
      </c>
      <c r="Q36" s="240">
        <v>347928233</v>
      </c>
      <c r="R36" s="53">
        <v>347928233</v>
      </c>
      <c r="S36" s="53"/>
      <c r="T36" s="110">
        <v>396992538</v>
      </c>
      <c r="U36" s="53"/>
      <c r="V36" s="53"/>
      <c r="W36" s="53"/>
      <c r="X36" s="53"/>
      <c r="Y36" s="53"/>
      <c r="Z36" s="71"/>
      <c r="AA36" s="53"/>
      <c r="AB36" s="53"/>
      <c r="AC36" s="53"/>
      <c r="AD36" s="53"/>
      <c r="AE36" s="53"/>
      <c r="AF36" s="71"/>
      <c r="AG36" s="53"/>
      <c r="AH36" s="53"/>
      <c r="AI36" s="53"/>
      <c r="AJ36" s="53"/>
      <c r="AK36" s="53">
        <v>44626758</v>
      </c>
      <c r="AL36" s="53">
        <v>245476350</v>
      </c>
      <c r="AM36" s="215">
        <v>286171115</v>
      </c>
      <c r="AN36" s="204">
        <v>347928233</v>
      </c>
      <c r="AO36" s="201">
        <f>AN36/Q36</f>
        <v>1</v>
      </c>
      <c r="AP36" s="75"/>
      <c r="AQ36" s="504"/>
      <c r="AR36" s="473"/>
      <c r="AS36" s="473"/>
      <c r="AT36" s="476"/>
      <c r="AU36" s="507"/>
    </row>
    <row r="37" spans="1:47" s="5" customFormat="1" ht="29.25" customHeight="1">
      <c r="A37" s="487"/>
      <c r="B37" s="490"/>
      <c r="C37" s="543"/>
      <c r="D37" s="496"/>
      <c r="E37" s="496"/>
      <c r="F37" s="470"/>
      <c r="G37" s="198" t="s">
        <v>13</v>
      </c>
      <c r="H37" s="52">
        <f>H33+H35</f>
        <v>4</v>
      </c>
      <c r="I37" s="52"/>
      <c r="J37" s="86">
        <f>+J33</f>
        <v>0.1</v>
      </c>
      <c r="K37" s="72">
        <v>0.1</v>
      </c>
      <c r="L37" s="53">
        <v>0</v>
      </c>
      <c r="M37" s="53"/>
      <c r="N37" s="53">
        <v>1</v>
      </c>
      <c r="O37" s="53">
        <v>1</v>
      </c>
      <c r="P37" s="110">
        <f>P33+P35</f>
        <v>1</v>
      </c>
      <c r="Q37" s="53">
        <f>Q33+Q35</f>
        <v>1</v>
      </c>
      <c r="R37" s="53">
        <f>R33+R35</f>
        <v>1</v>
      </c>
      <c r="S37" s="53"/>
      <c r="T37" s="110">
        <f>T33+T35</f>
        <v>2</v>
      </c>
      <c r="U37" s="53"/>
      <c r="V37" s="53"/>
      <c r="W37" s="53"/>
      <c r="X37" s="53"/>
      <c r="Y37" s="53"/>
      <c r="Z37" s="53">
        <f>Z33+Z35</f>
        <v>3</v>
      </c>
      <c r="AA37" s="53"/>
      <c r="AB37" s="53"/>
      <c r="AC37" s="53"/>
      <c r="AD37" s="53"/>
      <c r="AE37" s="53"/>
      <c r="AF37" s="53">
        <f>AF33+AF35</f>
        <v>4</v>
      </c>
      <c r="AG37" s="53"/>
      <c r="AH37" s="53"/>
      <c r="AI37" s="53"/>
      <c r="AJ37" s="53"/>
      <c r="AK37" s="53">
        <v>0.033</v>
      </c>
      <c r="AL37" s="86">
        <v>0.4433</v>
      </c>
      <c r="AM37" s="260">
        <f>AM33+AM35</f>
        <v>0.587</v>
      </c>
      <c r="AN37" s="204">
        <f>AN33+AN35</f>
        <v>1</v>
      </c>
      <c r="AO37" s="201">
        <f>AN37/Q37</f>
        <v>1</v>
      </c>
      <c r="AP37" s="75"/>
      <c r="AQ37" s="504"/>
      <c r="AR37" s="473"/>
      <c r="AS37" s="473"/>
      <c r="AT37" s="476"/>
      <c r="AU37" s="507"/>
    </row>
    <row r="38" spans="1:47" s="5" customFormat="1" ht="29.25" customHeight="1" thickBot="1">
      <c r="A38" s="488"/>
      <c r="B38" s="491"/>
      <c r="C38" s="568"/>
      <c r="D38" s="497"/>
      <c r="E38" s="497"/>
      <c r="F38" s="471"/>
      <c r="G38" s="228" t="s">
        <v>14</v>
      </c>
      <c r="H38" s="261">
        <f>H34+H36</f>
        <v>6465252508</v>
      </c>
      <c r="I38" s="261"/>
      <c r="J38" s="261">
        <f>+J34</f>
        <v>555000000</v>
      </c>
      <c r="K38" s="262">
        <v>555000000</v>
      </c>
      <c r="L38" s="262">
        <v>424134803</v>
      </c>
      <c r="M38" s="262"/>
      <c r="N38" s="261">
        <v>1359229803</v>
      </c>
      <c r="O38" s="262">
        <v>1298668387</v>
      </c>
      <c r="P38" s="263">
        <f>P34+P36</f>
        <v>1298668387</v>
      </c>
      <c r="Q38" s="262">
        <f>Q36+Q34</f>
        <v>1519347729</v>
      </c>
      <c r="R38" s="68">
        <f>R36+R34</f>
        <v>1077045938</v>
      </c>
      <c r="S38" s="68"/>
      <c r="T38" s="264">
        <f>T34+T36</f>
        <v>1846992538</v>
      </c>
      <c r="U38" s="68"/>
      <c r="V38" s="68"/>
      <c r="W38" s="68"/>
      <c r="X38" s="68"/>
      <c r="Y38" s="68"/>
      <c r="Z38" s="261">
        <f>Z34+Z36</f>
        <v>2507000000</v>
      </c>
      <c r="AA38" s="68"/>
      <c r="AB38" s="68"/>
      <c r="AC38" s="68"/>
      <c r="AD38" s="68"/>
      <c r="AE38" s="68"/>
      <c r="AF38" s="261">
        <f>AF34+AF36</f>
        <v>1355000000</v>
      </c>
      <c r="AG38" s="58"/>
      <c r="AH38" s="58"/>
      <c r="AI38" s="58"/>
      <c r="AJ38" s="58"/>
      <c r="AK38" s="250">
        <v>284346758</v>
      </c>
      <c r="AL38" s="250">
        <v>640825350</v>
      </c>
      <c r="AM38" s="250">
        <f>AM34+AM36</f>
        <v>681520115</v>
      </c>
      <c r="AN38" s="251">
        <f>AN36+AN34</f>
        <v>1077045938</v>
      </c>
      <c r="AO38" s="219">
        <f>AN38/Q38</f>
        <v>0.7088870555714636</v>
      </c>
      <c r="AP38" s="78"/>
      <c r="AQ38" s="505"/>
      <c r="AR38" s="474"/>
      <c r="AS38" s="474"/>
      <c r="AT38" s="477"/>
      <c r="AU38" s="508"/>
    </row>
    <row r="39" spans="1:47" s="5" customFormat="1" ht="31.5" customHeight="1">
      <c r="A39" s="486" t="s">
        <v>278</v>
      </c>
      <c r="B39" s="540">
        <v>6</v>
      </c>
      <c r="C39" s="542" t="s">
        <v>201</v>
      </c>
      <c r="D39" s="495" t="s">
        <v>197</v>
      </c>
      <c r="E39" s="495">
        <f>+GESTIÓN!D15</f>
        <v>441</v>
      </c>
      <c r="F39" s="469">
        <v>193</v>
      </c>
      <c r="G39" s="231" t="s">
        <v>9</v>
      </c>
      <c r="H39" s="60">
        <v>1</v>
      </c>
      <c r="I39" s="60"/>
      <c r="J39" s="232">
        <v>0.1</v>
      </c>
      <c r="K39" s="74">
        <v>0.1</v>
      </c>
      <c r="L39" s="73">
        <v>0.1</v>
      </c>
      <c r="M39" s="73"/>
      <c r="N39" s="232">
        <v>0.4</v>
      </c>
      <c r="O39" s="74">
        <v>0.4</v>
      </c>
      <c r="P39" s="265">
        <v>0.4</v>
      </c>
      <c r="Q39" s="235">
        <v>0.45</v>
      </c>
      <c r="R39" s="235">
        <v>0.45</v>
      </c>
      <c r="S39" s="59"/>
      <c r="T39" s="234">
        <v>0.65</v>
      </c>
      <c r="U39" s="59"/>
      <c r="V39" s="59"/>
      <c r="W39" s="59"/>
      <c r="X39" s="59"/>
      <c r="Y39" s="59"/>
      <c r="Z39" s="232">
        <v>0.9</v>
      </c>
      <c r="AA39" s="59"/>
      <c r="AB39" s="59"/>
      <c r="AC39" s="59"/>
      <c r="AD39" s="59"/>
      <c r="AE39" s="59"/>
      <c r="AF39" s="266">
        <v>1</v>
      </c>
      <c r="AG39" s="59"/>
      <c r="AH39" s="59"/>
      <c r="AI39" s="59"/>
      <c r="AJ39" s="51"/>
      <c r="AK39" s="74">
        <v>0.14</v>
      </c>
      <c r="AL39" s="113">
        <v>0.236</v>
      </c>
      <c r="AM39" s="267">
        <v>0.3</v>
      </c>
      <c r="AN39" s="268">
        <v>0.45</v>
      </c>
      <c r="AO39" s="238">
        <f>AN39/Q39</f>
        <v>1</v>
      </c>
      <c r="AP39" s="74">
        <f>(L39+R39)/H39</f>
        <v>0.55</v>
      </c>
      <c r="AQ39" s="554" t="s">
        <v>329</v>
      </c>
      <c r="AR39" s="557" t="s">
        <v>211</v>
      </c>
      <c r="AS39" s="557" t="s">
        <v>286</v>
      </c>
      <c r="AT39" s="472" t="s">
        <v>298</v>
      </c>
      <c r="AU39" s="506" t="s">
        <v>287</v>
      </c>
    </row>
    <row r="40" spans="1:47" s="5" customFormat="1" ht="31.5" customHeight="1">
      <c r="A40" s="487"/>
      <c r="B40" s="537"/>
      <c r="C40" s="543"/>
      <c r="D40" s="496"/>
      <c r="E40" s="496"/>
      <c r="F40" s="470"/>
      <c r="G40" s="198" t="s">
        <v>10</v>
      </c>
      <c r="H40" s="53">
        <f>L40+R40+T40+Z40+AF40</f>
        <v>7361313439</v>
      </c>
      <c r="I40" s="53"/>
      <c r="J40" s="53">
        <v>2030000000</v>
      </c>
      <c r="K40" s="53">
        <v>2030000000</v>
      </c>
      <c r="L40" s="53">
        <v>1977115999</v>
      </c>
      <c r="M40" s="53"/>
      <c r="N40" s="53">
        <v>600000000</v>
      </c>
      <c r="O40" s="53">
        <v>600000000</v>
      </c>
      <c r="P40" s="110">
        <v>600000000</v>
      </c>
      <c r="Q40" s="110">
        <v>1040287290</v>
      </c>
      <c r="R40" s="110">
        <v>1023197440</v>
      </c>
      <c r="S40" s="53"/>
      <c r="T40" s="110">
        <v>1470000000</v>
      </c>
      <c r="U40" s="53"/>
      <c r="V40" s="53"/>
      <c r="W40" s="71"/>
      <c r="X40" s="53"/>
      <c r="Y40" s="53"/>
      <c r="Z40" s="53">
        <v>1876000000</v>
      </c>
      <c r="AA40" s="53"/>
      <c r="AB40" s="53"/>
      <c r="AC40" s="71"/>
      <c r="AD40" s="53"/>
      <c r="AE40" s="53"/>
      <c r="AF40" s="53">
        <v>1015000000</v>
      </c>
      <c r="AG40" s="53"/>
      <c r="AH40" s="53"/>
      <c r="AI40" s="53"/>
      <c r="AJ40" s="53"/>
      <c r="AK40" s="53">
        <v>72520000</v>
      </c>
      <c r="AL40" s="53">
        <v>136436000</v>
      </c>
      <c r="AM40" s="215">
        <v>136436000</v>
      </c>
      <c r="AN40" s="200">
        <v>1023197440</v>
      </c>
      <c r="AO40" s="201">
        <f>AN40/Q40</f>
        <v>0.983571990002877</v>
      </c>
      <c r="AP40" s="75">
        <f>(L40+R40)/H40</f>
        <v>0.40757854747828515</v>
      </c>
      <c r="AQ40" s="555"/>
      <c r="AR40" s="500"/>
      <c r="AS40" s="500"/>
      <c r="AT40" s="473"/>
      <c r="AU40" s="507"/>
    </row>
    <row r="41" spans="1:47" s="5" customFormat="1" ht="31.5" customHeight="1">
      <c r="A41" s="487"/>
      <c r="B41" s="537"/>
      <c r="C41" s="543"/>
      <c r="D41" s="496"/>
      <c r="E41" s="496"/>
      <c r="F41" s="470"/>
      <c r="G41" s="198" t="s">
        <v>11</v>
      </c>
      <c r="H41" s="71"/>
      <c r="I41" s="71"/>
      <c r="J41" s="71"/>
      <c r="K41" s="55"/>
      <c r="L41" s="244">
        <v>0</v>
      </c>
      <c r="M41" s="244"/>
      <c r="N41" s="71"/>
      <c r="O41" s="244"/>
      <c r="P41" s="245">
        <v>0</v>
      </c>
      <c r="Q41" s="244">
        <v>0</v>
      </c>
      <c r="R41" s="244">
        <v>0</v>
      </c>
      <c r="S41" s="244"/>
      <c r="T41" s="112"/>
      <c r="U41" s="54"/>
      <c r="V41" s="54"/>
      <c r="W41" s="54"/>
      <c r="X41" s="54"/>
      <c r="Y41" s="54"/>
      <c r="Z41" s="71"/>
      <c r="AA41" s="54"/>
      <c r="AB41" s="54"/>
      <c r="AC41" s="54"/>
      <c r="AD41" s="54"/>
      <c r="AE41" s="54"/>
      <c r="AF41" s="71"/>
      <c r="AG41" s="54"/>
      <c r="AH41" s="54"/>
      <c r="AI41" s="54"/>
      <c r="AJ41" s="54"/>
      <c r="AK41" s="71">
        <v>0</v>
      </c>
      <c r="AL41" s="71">
        <v>0</v>
      </c>
      <c r="AM41" s="215">
        <v>0</v>
      </c>
      <c r="AN41" s="258">
        <v>0</v>
      </c>
      <c r="AO41" s="201"/>
      <c r="AP41" s="75"/>
      <c r="AQ41" s="555"/>
      <c r="AR41" s="500"/>
      <c r="AS41" s="500"/>
      <c r="AT41" s="473"/>
      <c r="AU41" s="507"/>
    </row>
    <row r="42" spans="1:47" s="5" customFormat="1" ht="31.5" customHeight="1">
      <c r="A42" s="487"/>
      <c r="B42" s="537"/>
      <c r="C42" s="543"/>
      <c r="D42" s="496"/>
      <c r="E42" s="496"/>
      <c r="F42" s="470"/>
      <c r="G42" s="198" t="s">
        <v>12</v>
      </c>
      <c r="H42" s="71"/>
      <c r="I42" s="71"/>
      <c r="J42" s="71"/>
      <c r="K42" s="55"/>
      <c r="L42" s="54">
        <v>0</v>
      </c>
      <c r="M42" s="54"/>
      <c r="N42" s="225">
        <v>1929387523</v>
      </c>
      <c r="O42" s="87">
        <v>1929387523</v>
      </c>
      <c r="P42" s="269">
        <v>1929387523</v>
      </c>
      <c r="Q42" s="269">
        <v>1929387523</v>
      </c>
      <c r="R42" s="269">
        <v>1485410182</v>
      </c>
      <c r="S42" s="54"/>
      <c r="T42" s="110">
        <v>901868640</v>
      </c>
      <c r="U42" s="54"/>
      <c r="V42" s="54"/>
      <c r="W42" s="54"/>
      <c r="X42" s="54"/>
      <c r="Y42" s="54"/>
      <c r="Z42" s="71"/>
      <c r="AA42" s="54"/>
      <c r="AB42" s="54"/>
      <c r="AC42" s="54"/>
      <c r="AD42" s="54"/>
      <c r="AE42" s="54"/>
      <c r="AF42" s="71"/>
      <c r="AG42" s="54"/>
      <c r="AH42" s="54"/>
      <c r="AI42" s="54"/>
      <c r="AJ42" s="54"/>
      <c r="AK42" s="53">
        <v>87821796</v>
      </c>
      <c r="AL42" s="53">
        <v>752915592</v>
      </c>
      <c r="AM42" s="215">
        <v>1019301996</v>
      </c>
      <c r="AN42" s="270">
        <v>1485410182</v>
      </c>
      <c r="AO42" s="201">
        <f>AN42/Q42</f>
        <v>0.7698869015646682</v>
      </c>
      <c r="AP42" s="75"/>
      <c r="AQ42" s="555"/>
      <c r="AR42" s="500"/>
      <c r="AS42" s="500"/>
      <c r="AT42" s="473"/>
      <c r="AU42" s="507"/>
    </row>
    <row r="43" spans="1:47" s="5" customFormat="1" ht="31.5" customHeight="1">
      <c r="A43" s="487"/>
      <c r="B43" s="537"/>
      <c r="C43" s="543"/>
      <c r="D43" s="496"/>
      <c r="E43" s="496"/>
      <c r="F43" s="470"/>
      <c r="G43" s="198" t="s">
        <v>13</v>
      </c>
      <c r="H43" s="75">
        <f>H39+H41</f>
        <v>1</v>
      </c>
      <c r="I43" s="75"/>
      <c r="J43" s="246">
        <v>0.1</v>
      </c>
      <c r="K43" s="75">
        <v>0.1</v>
      </c>
      <c r="L43" s="71">
        <v>0.1</v>
      </c>
      <c r="M43" s="71"/>
      <c r="N43" s="246">
        <v>0.4</v>
      </c>
      <c r="O43" s="75">
        <v>0.4</v>
      </c>
      <c r="P43" s="218">
        <f>P41+P39</f>
        <v>0.4</v>
      </c>
      <c r="Q43" s="217">
        <f>Q41+Q39</f>
        <v>0.45</v>
      </c>
      <c r="R43" s="217">
        <f>R41+R39</f>
        <v>0.45</v>
      </c>
      <c r="S43" s="53"/>
      <c r="T43" s="227">
        <v>0.65</v>
      </c>
      <c r="U43" s="53"/>
      <c r="V43" s="53"/>
      <c r="W43" s="53"/>
      <c r="X43" s="53"/>
      <c r="Y43" s="53"/>
      <c r="Z43" s="246">
        <v>0.9</v>
      </c>
      <c r="AA43" s="53"/>
      <c r="AB43" s="53"/>
      <c r="AC43" s="53"/>
      <c r="AD43" s="53"/>
      <c r="AE43" s="53"/>
      <c r="AF43" s="271">
        <v>1</v>
      </c>
      <c r="AG43" s="53"/>
      <c r="AH43" s="53"/>
      <c r="AI43" s="53"/>
      <c r="AJ43" s="53"/>
      <c r="AK43" s="75">
        <v>0.14</v>
      </c>
      <c r="AL43" s="77">
        <v>0.236</v>
      </c>
      <c r="AM43" s="227">
        <f>AM41+AM39</f>
        <v>0.3</v>
      </c>
      <c r="AN43" s="201">
        <v>0.45</v>
      </c>
      <c r="AO43" s="201">
        <f>AN43/Q43</f>
        <v>1</v>
      </c>
      <c r="AP43" s="75"/>
      <c r="AQ43" s="555"/>
      <c r="AR43" s="500"/>
      <c r="AS43" s="500"/>
      <c r="AT43" s="473"/>
      <c r="AU43" s="507"/>
    </row>
    <row r="44" spans="1:47" s="5" customFormat="1" ht="31.5" customHeight="1" thickBot="1">
      <c r="A44" s="574"/>
      <c r="B44" s="541"/>
      <c r="C44" s="544"/>
      <c r="D44" s="545"/>
      <c r="E44" s="545"/>
      <c r="F44" s="535"/>
      <c r="G44" s="205" t="s">
        <v>14</v>
      </c>
      <c r="H44" s="272">
        <f>H40+H42</f>
        <v>7361313439</v>
      </c>
      <c r="I44" s="272"/>
      <c r="J44" s="272">
        <f>+J40</f>
        <v>2030000000</v>
      </c>
      <c r="K44" s="273">
        <v>2030000000</v>
      </c>
      <c r="L44" s="273">
        <v>1977115999</v>
      </c>
      <c r="M44" s="273"/>
      <c r="N44" s="272">
        <v>2529387523</v>
      </c>
      <c r="O44" s="273">
        <v>2529387523</v>
      </c>
      <c r="P44" s="274">
        <f>P40+P42</f>
        <v>2529387523</v>
      </c>
      <c r="Q44" s="273">
        <f>Q40+Q42</f>
        <v>2969674813</v>
      </c>
      <c r="R44" s="152">
        <f>R42+R40</f>
        <v>2508607622</v>
      </c>
      <c r="S44" s="152"/>
      <c r="T44" s="275">
        <f>T40+T42</f>
        <v>2371868640</v>
      </c>
      <c r="U44" s="152"/>
      <c r="V44" s="152"/>
      <c r="W44" s="152"/>
      <c r="X44" s="152"/>
      <c r="Y44" s="152"/>
      <c r="Z44" s="272">
        <f>Z40+Z42</f>
        <v>1876000000</v>
      </c>
      <c r="AA44" s="152"/>
      <c r="AB44" s="152"/>
      <c r="AC44" s="152"/>
      <c r="AD44" s="152"/>
      <c r="AE44" s="152"/>
      <c r="AF44" s="272">
        <f>AF40+AF42</f>
        <v>1015000000</v>
      </c>
      <c r="AG44" s="63"/>
      <c r="AH44" s="63"/>
      <c r="AI44" s="63"/>
      <c r="AJ44" s="63"/>
      <c r="AK44" s="206">
        <v>160341796</v>
      </c>
      <c r="AL44" s="206">
        <v>889351592</v>
      </c>
      <c r="AM44" s="206">
        <f>AM40+AM42</f>
        <v>1155737996</v>
      </c>
      <c r="AN44" s="207">
        <v>2508607622</v>
      </c>
      <c r="AO44" s="208">
        <f>AN44/Q44</f>
        <v>0.8447415222092197</v>
      </c>
      <c r="AP44" s="76"/>
      <c r="AQ44" s="556"/>
      <c r="AR44" s="558"/>
      <c r="AS44" s="558"/>
      <c r="AT44" s="479"/>
      <c r="AU44" s="551"/>
    </row>
    <row r="45" spans="1:47" s="5" customFormat="1" ht="31.5" customHeight="1">
      <c r="A45" s="566" t="s">
        <v>279</v>
      </c>
      <c r="B45" s="536">
        <v>8</v>
      </c>
      <c r="C45" s="539" t="s">
        <v>202</v>
      </c>
      <c r="D45" s="549" t="s">
        <v>197</v>
      </c>
      <c r="E45" s="550">
        <f>+GESTIÓN!D15</f>
        <v>441</v>
      </c>
      <c r="F45" s="549">
        <v>193</v>
      </c>
      <c r="G45" s="220" t="s">
        <v>9</v>
      </c>
      <c r="H45" s="276">
        <v>1</v>
      </c>
      <c r="I45" s="276"/>
      <c r="J45" s="145">
        <v>0.1</v>
      </c>
      <c r="K45" s="145">
        <v>0.1</v>
      </c>
      <c r="L45" s="144">
        <v>0.1</v>
      </c>
      <c r="M45" s="144"/>
      <c r="N45" s="277">
        <v>0.4</v>
      </c>
      <c r="O45" s="277">
        <v>0.4</v>
      </c>
      <c r="P45" s="278">
        <v>0.4</v>
      </c>
      <c r="Q45" s="277">
        <v>0.35</v>
      </c>
      <c r="R45" s="277">
        <v>0.35</v>
      </c>
      <c r="S45" s="277"/>
      <c r="T45" s="278">
        <v>0.7</v>
      </c>
      <c r="U45" s="277"/>
      <c r="V45" s="277"/>
      <c r="W45" s="277"/>
      <c r="X45" s="277"/>
      <c r="Y45" s="277"/>
      <c r="Z45" s="277">
        <v>0.98</v>
      </c>
      <c r="AA45" s="277"/>
      <c r="AB45" s="277"/>
      <c r="AC45" s="277"/>
      <c r="AD45" s="277"/>
      <c r="AE45" s="277"/>
      <c r="AF45" s="277">
        <v>1</v>
      </c>
      <c r="AG45" s="144"/>
      <c r="AH45" s="144"/>
      <c r="AI45" s="144"/>
      <c r="AJ45" s="144"/>
      <c r="AK45" s="153">
        <v>0.1</v>
      </c>
      <c r="AL45" s="153">
        <v>0.2</v>
      </c>
      <c r="AM45" s="279">
        <v>0.3</v>
      </c>
      <c r="AN45" s="280">
        <v>0.35</v>
      </c>
      <c r="AO45" s="281">
        <f>AN45/Q45</f>
        <v>1</v>
      </c>
      <c r="AP45" s="74">
        <f>(L45+R45)/H45</f>
        <v>0.44999999999999996</v>
      </c>
      <c r="AQ45" s="554" t="s">
        <v>358</v>
      </c>
      <c r="AR45" s="557" t="s">
        <v>359</v>
      </c>
      <c r="AS45" s="557" t="s">
        <v>286</v>
      </c>
      <c r="AT45" s="559" t="s">
        <v>288</v>
      </c>
      <c r="AU45" s="553" t="s">
        <v>299</v>
      </c>
    </row>
    <row r="46" spans="1:47" s="5" customFormat="1" ht="31.5" customHeight="1">
      <c r="A46" s="533"/>
      <c r="B46" s="537"/>
      <c r="C46" s="493"/>
      <c r="D46" s="470"/>
      <c r="E46" s="550"/>
      <c r="F46" s="470"/>
      <c r="G46" s="198" t="s">
        <v>10</v>
      </c>
      <c r="H46" s="53">
        <f>L46+R46+T46+Z46+AF46</f>
        <v>4922035288</v>
      </c>
      <c r="I46" s="53"/>
      <c r="J46" s="53">
        <v>674264538</v>
      </c>
      <c r="K46" s="53">
        <v>566605117</v>
      </c>
      <c r="L46" s="53">
        <v>412975502</v>
      </c>
      <c r="M46" s="53"/>
      <c r="N46" s="53">
        <v>1250000000</v>
      </c>
      <c r="O46" s="53">
        <v>1080000000</v>
      </c>
      <c r="P46" s="110">
        <v>1080000000</v>
      </c>
      <c r="Q46" s="53">
        <v>834048762</v>
      </c>
      <c r="R46" s="53">
        <v>772059786</v>
      </c>
      <c r="S46" s="53"/>
      <c r="T46" s="110">
        <v>950000000</v>
      </c>
      <c r="U46" s="53"/>
      <c r="V46" s="53"/>
      <c r="W46" s="53"/>
      <c r="X46" s="53"/>
      <c r="Y46" s="53"/>
      <c r="Z46" s="53">
        <v>1810000000</v>
      </c>
      <c r="AA46" s="53"/>
      <c r="AB46" s="53"/>
      <c r="AC46" s="53"/>
      <c r="AD46" s="53"/>
      <c r="AE46" s="53"/>
      <c r="AF46" s="53">
        <v>977000000</v>
      </c>
      <c r="AG46" s="53"/>
      <c r="AH46" s="53"/>
      <c r="AI46" s="53"/>
      <c r="AJ46" s="53"/>
      <c r="AK46" s="53">
        <v>148420000</v>
      </c>
      <c r="AL46" s="53">
        <v>380978000</v>
      </c>
      <c r="AM46" s="215">
        <v>415200799</v>
      </c>
      <c r="AN46" s="200">
        <v>772059786</v>
      </c>
      <c r="AO46" s="201">
        <f>AN46/Q46</f>
        <v>0.9256770361347291</v>
      </c>
      <c r="AP46" s="75">
        <f>(L46+R46)/H46</f>
        <v>0.24076123364843297</v>
      </c>
      <c r="AQ46" s="555"/>
      <c r="AR46" s="500"/>
      <c r="AS46" s="500"/>
      <c r="AT46" s="559"/>
      <c r="AU46" s="553"/>
    </row>
    <row r="47" spans="1:47" s="5" customFormat="1" ht="31.5" customHeight="1">
      <c r="A47" s="533"/>
      <c r="B47" s="537"/>
      <c r="C47" s="493"/>
      <c r="D47" s="470"/>
      <c r="E47" s="550"/>
      <c r="F47" s="470"/>
      <c r="G47" s="198" t="s">
        <v>11</v>
      </c>
      <c r="H47" s="71"/>
      <c r="I47" s="71"/>
      <c r="J47" s="54"/>
      <c r="K47" s="55"/>
      <c r="L47" s="55">
        <v>0</v>
      </c>
      <c r="M47" s="55"/>
      <c r="N47" s="54"/>
      <c r="O47" s="55"/>
      <c r="P47" s="111">
        <v>0</v>
      </c>
      <c r="Q47" s="55">
        <v>0</v>
      </c>
      <c r="R47" s="55">
        <v>0</v>
      </c>
      <c r="S47" s="55"/>
      <c r="T47" s="111"/>
      <c r="U47" s="55"/>
      <c r="V47" s="55"/>
      <c r="W47" s="55"/>
      <c r="X47" s="55"/>
      <c r="Y47" s="55"/>
      <c r="Z47" s="54"/>
      <c r="AA47" s="55"/>
      <c r="AB47" s="55"/>
      <c r="AC47" s="55"/>
      <c r="AD47" s="55"/>
      <c r="AE47" s="55"/>
      <c r="AF47" s="54"/>
      <c r="AG47" s="55"/>
      <c r="AH47" s="55"/>
      <c r="AI47" s="55"/>
      <c r="AJ47" s="55"/>
      <c r="AK47" s="71">
        <v>0</v>
      </c>
      <c r="AL47" s="71">
        <v>0</v>
      </c>
      <c r="AM47" s="215">
        <v>0</v>
      </c>
      <c r="AN47" s="202">
        <v>0</v>
      </c>
      <c r="AO47" s="201"/>
      <c r="AP47" s="75"/>
      <c r="AQ47" s="555"/>
      <c r="AR47" s="500"/>
      <c r="AS47" s="500"/>
      <c r="AT47" s="559"/>
      <c r="AU47" s="553"/>
    </row>
    <row r="48" spans="1:47" s="5" customFormat="1" ht="31.5" customHeight="1">
      <c r="A48" s="533"/>
      <c r="B48" s="537"/>
      <c r="C48" s="493"/>
      <c r="D48" s="470"/>
      <c r="E48" s="550"/>
      <c r="F48" s="470"/>
      <c r="G48" s="198" t="s">
        <v>12</v>
      </c>
      <c r="H48" s="71"/>
      <c r="I48" s="71"/>
      <c r="J48" s="282"/>
      <c r="K48" s="55"/>
      <c r="L48" s="244">
        <v>0</v>
      </c>
      <c r="M48" s="244"/>
      <c r="N48" s="89">
        <v>325677578</v>
      </c>
      <c r="O48" s="283">
        <v>322781321</v>
      </c>
      <c r="P48" s="284">
        <v>322781321</v>
      </c>
      <c r="Q48" s="53">
        <v>322781321</v>
      </c>
      <c r="R48" s="53">
        <v>321060828</v>
      </c>
      <c r="S48" s="244"/>
      <c r="T48" s="110">
        <v>461421554</v>
      </c>
      <c r="U48" s="55"/>
      <c r="V48" s="55"/>
      <c r="W48" s="55"/>
      <c r="X48" s="55"/>
      <c r="Y48" s="55"/>
      <c r="Z48" s="54"/>
      <c r="AA48" s="55"/>
      <c r="AB48" s="55"/>
      <c r="AC48" s="55"/>
      <c r="AD48" s="55"/>
      <c r="AE48" s="55"/>
      <c r="AF48" s="54"/>
      <c r="AG48" s="55"/>
      <c r="AH48" s="55"/>
      <c r="AI48" s="55"/>
      <c r="AJ48" s="55"/>
      <c r="AK48" s="53">
        <v>21643420</v>
      </c>
      <c r="AL48" s="53">
        <v>72346415</v>
      </c>
      <c r="AM48" s="215">
        <v>111161120</v>
      </c>
      <c r="AN48" s="258">
        <v>321060828</v>
      </c>
      <c r="AO48" s="201">
        <f>AN48/Q48</f>
        <v>0.9946697875990166</v>
      </c>
      <c r="AP48" s="75"/>
      <c r="AQ48" s="555"/>
      <c r="AR48" s="500"/>
      <c r="AS48" s="500"/>
      <c r="AT48" s="559"/>
      <c r="AU48" s="553"/>
    </row>
    <row r="49" spans="1:47" s="5" customFormat="1" ht="31.5" customHeight="1">
      <c r="A49" s="533"/>
      <c r="B49" s="537"/>
      <c r="C49" s="493"/>
      <c r="D49" s="470"/>
      <c r="E49" s="550"/>
      <c r="F49" s="470"/>
      <c r="G49" s="198" t="s">
        <v>13</v>
      </c>
      <c r="H49" s="285">
        <f>H45+H47</f>
        <v>1</v>
      </c>
      <c r="I49" s="285"/>
      <c r="J49" s="71">
        <f>+J45</f>
        <v>0.1</v>
      </c>
      <c r="K49" s="71">
        <v>0.1</v>
      </c>
      <c r="L49" s="71">
        <v>0.1</v>
      </c>
      <c r="M49" s="71"/>
      <c r="N49" s="71">
        <v>0.4</v>
      </c>
      <c r="O49" s="71">
        <v>0.4</v>
      </c>
      <c r="P49" s="137">
        <f aca="true" t="shared" si="0" ref="P49:R50">P47+P45</f>
        <v>0.4</v>
      </c>
      <c r="Q49" s="80">
        <f t="shared" si="0"/>
        <v>0.35</v>
      </c>
      <c r="R49" s="80">
        <f t="shared" si="0"/>
        <v>0.35</v>
      </c>
      <c r="S49" s="71"/>
      <c r="T49" s="112">
        <f>+T45</f>
        <v>0.7</v>
      </c>
      <c r="U49" s="71">
        <f aca="true" t="shared" si="1" ref="U49:AF49">+U45</f>
        <v>0</v>
      </c>
      <c r="V49" s="71">
        <f t="shared" si="1"/>
        <v>0</v>
      </c>
      <c r="W49" s="71">
        <f t="shared" si="1"/>
        <v>0</v>
      </c>
      <c r="X49" s="71">
        <f t="shared" si="1"/>
        <v>0</v>
      </c>
      <c r="Y49" s="71"/>
      <c r="Z49" s="71">
        <f t="shared" si="1"/>
        <v>0.98</v>
      </c>
      <c r="AA49" s="71">
        <f t="shared" si="1"/>
        <v>0</v>
      </c>
      <c r="AB49" s="71">
        <f t="shared" si="1"/>
        <v>0</v>
      </c>
      <c r="AC49" s="71">
        <f t="shared" si="1"/>
        <v>0</v>
      </c>
      <c r="AD49" s="71">
        <f t="shared" si="1"/>
        <v>0</v>
      </c>
      <c r="AE49" s="71"/>
      <c r="AF49" s="71">
        <f t="shared" si="1"/>
        <v>1</v>
      </c>
      <c r="AG49" s="56"/>
      <c r="AH49" s="56"/>
      <c r="AI49" s="56"/>
      <c r="AJ49" s="56"/>
      <c r="AK49" s="114">
        <v>0.1</v>
      </c>
      <c r="AL49" s="114">
        <v>0.2</v>
      </c>
      <c r="AM49" s="286">
        <v>0.3</v>
      </c>
      <c r="AN49" s="287">
        <v>0.35</v>
      </c>
      <c r="AO49" s="201">
        <f>AN49/Q49</f>
        <v>1</v>
      </c>
      <c r="AP49" s="75"/>
      <c r="AQ49" s="555"/>
      <c r="AR49" s="500"/>
      <c r="AS49" s="500"/>
      <c r="AT49" s="559"/>
      <c r="AU49" s="553"/>
    </row>
    <row r="50" spans="1:47" s="5" customFormat="1" ht="31.5" customHeight="1" thickBot="1">
      <c r="A50" s="567"/>
      <c r="B50" s="538"/>
      <c r="C50" s="494"/>
      <c r="D50" s="471"/>
      <c r="E50" s="550"/>
      <c r="F50" s="471"/>
      <c r="G50" s="228" t="s">
        <v>14</v>
      </c>
      <c r="H50" s="288">
        <f>H46+H48</f>
        <v>4922035288</v>
      </c>
      <c r="I50" s="288"/>
      <c r="J50" s="58">
        <f>+J46</f>
        <v>674264538</v>
      </c>
      <c r="K50" s="58">
        <v>566605117</v>
      </c>
      <c r="L50" s="58">
        <v>412975502</v>
      </c>
      <c r="M50" s="58"/>
      <c r="N50" s="58">
        <v>1575677578</v>
      </c>
      <c r="O50" s="58">
        <v>1402781321</v>
      </c>
      <c r="P50" s="142">
        <f t="shared" si="0"/>
        <v>1402781321</v>
      </c>
      <c r="Q50" s="58">
        <f t="shared" si="0"/>
        <v>1156830083</v>
      </c>
      <c r="R50" s="58">
        <f t="shared" si="0"/>
        <v>1093120614</v>
      </c>
      <c r="S50" s="58"/>
      <c r="T50" s="149">
        <f>+T46</f>
        <v>950000000</v>
      </c>
      <c r="U50" s="58"/>
      <c r="V50" s="58"/>
      <c r="W50" s="58"/>
      <c r="X50" s="58"/>
      <c r="Y50" s="58"/>
      <c r="Z50" s="58">
        <f>+Z46</f>
        <v>1810000000</v>
      </c>
      <c r="AA50" s="58"/>
      <c r="AB50" s="58"/>
      <c r="AC50" s="58"/>
      <c r="AD50" s="58"/>
      <c r="AE50" s="58"/>
      <c r="AF50" s="58">
        <f>+AF46</f>
        <v>977000000</v>
      </c>
      <c r="AG50" s="58"/>
      <c r="AH50" s="58"/>
      <c r="AI50" s="58"/>
      <c r="AJ50" s="58"/>
      <c r="AK50" s="58">
        <v>170063420</v>
      </c>
      <c r="AL50" s="57">
        <v>453324415</v>
      </c>
      <c r="AM50" s="289">
        <f>AM46+AM48</f>
        <v>526361919</v>
      </c>
      <c r="AN50" s="290">
        <v>1093120614</v>
      </c>
      <c r="AO50" s="208">
        <f>AN50/Q50</f>
        <v>0.944927548188596</v>
      </c>
      <c r="AP50" s="76"/>
      <c r="AQ50" s="556"/>
      <c r="AR50" s="558"/>
      <c r="AS50" s="558"/>
      <c r="AT50" s="559"/>
      <c r="AU50" s="553"/>
    </row>
    <row r="51" spans="1:47" s="5" customFormat="1" ht="31.5" customHeight="1">
      <c r="A51" s="486" t="s">
        <v>280</v>
      </c>
      <c r="B51" s="489">
        <v>10</v>
      </c>
      <c r="C51" s="492" t="s">
        <v>203</v>
      </c>
      <c r="D51" s="495" t="s">
        <v>197</v>
      </c>
      <c r="E51" s="495">
        <f>+GESTIÓN!D15</f>
        <v>441</v>
      </c>
      <c r="F51" s="469">
        <v>193</v>
      </c>
      <c r="G51" s="195" t="s">
        <v>9</v>
      </c>
      <c r="H51" s="291">
        <v>1</v>
      </c>
      <c r="I51" s="291"/>
      <c r="J51" s="73">
        <v>0.05</v>
      </c>
      <c r="K51" s="292">
        <v>0.03</v>
      </c>
      <c r="L51" s="51">
        <v>0</v>
      </c>
      <c r="M51" s="51"/>
      <c r="N51" s="79">
        <v>0.2</v>
      </c>
      <c r="O51" s="293">
        <v>0.3</v>
      </c>
      <c r="P51" s="294">
        <v>0.3</v>
      </c>
      <c r="Q51" s="293">
        <v>0.3</v>
      </c>
      <c r="R51" s="293">
        <v>0.3</v>
      </c>
      <c r="S51" s="51"/>
      <c r="T51" s="150">
        <v>0.35</v>
      </c>
      <c r="U51" s="291"/>
      <c r="V51" s="291"/>
      <c r="W51" s="291"/>
      <c r="X51" s="291"/>
      <c r="Y51" s="291"/>
      <c r="Z51" s="291">
        <v>0.7</v>
      </c>
      <c r="AA51" s="51"/>
      <c r="AB51" s="51"/>
      <c r="AC51" s="51"/>
      <c r="AD51" s="51"/>
      <c r="AE51" s="51"/>
      <c r="AF51" s="51">
        <v>1</v>
      </c>
      <c r="AG51" s="51"/>
      <c r="AH51" s="51"/>
      <c r="AI51" s="51"/>
      <c r="AJ51" s="51"/>
      <c r="AK51" s="79">
        <v>0.0704</v>
      </c>
      <c r="AL51" s="73">
        <v>0.16</v>
      </c>
      <c r="AM51" s="295">
        <v>0.22</v>
      </c>
      <c r="AN51" s="292">
        <v>0.3</v>
      </c>
      <c r="AO51" s="238">
        <f>AN51/Q51</f>
        <v>1</v>
      </c>
      <c r="AP51" s="74">
        <f>(L51+R51)/H51</f>
        <v>0.3</v>
      </c>
      <c r="AQ51" s="475" t="s">
        <v>330</v>
      </c>
      <c r="AR51" s="472" t="s">
        <v>211</v>
      </c>
      <c r="AS51" s="472" t="s">
        <v>252</v>
      </c>
      <c r="AT51" s="475" t="s">
        <v>289</v>
      </c>
      <c r="AU51" s="483" t="s">
        <v>313</v>
      </c>
    </row>
    <row r="52" spans="1:47" s="5" customFormat="1" ht="31.5" customHeight="1">
      <c r="A52" s="487"/>
      <c r="B52" s="490"/>
      <c r="C52" s="493"/>
      <c r="D52" s="496"/>
      <c r="E52" s="496"/>
      <c r="F52" s="470"/>
      <c r="G52" s="198" t="s">
        <v>10</v>
      </c>
      <c r="H52" s="53">
        <f>L52+R52+T52+Z52+AF52</f>
        <v>5055280321</v>
      </c>
      <c r="I52" s="53"/>
      <c r="J52" s="53">
        <v>253000000</v>
      </c>
      <c r="K52" s="53">
        <v>173195636</v>
      </c>
      <c r="L52" s="53">
        <v>144155621</v>
      </c>
      <c r="M52" s="53"/>
      <c r="N52" s="52">
        <v>750000000</v>
      </c>
      <c r="O52" s="53">
        <v>1530000000</v>
      </c>
      <c r="P52" s="110">
        <v>1530000000</v>
      </c>
      <c r="Q52" s="53">
        <v>1463241300</v>
      </c>
      <c r="R52" s="53">
        <v>1460124700</v>
      </c>
      <c r="S52" s="53"/>
      <c r="T52" s="110">
        <v>1660000000</v>
      </c>
      <c r="U52" s="53"/>
      <c r="V52" s="53"/>
      <c r="W52" s="53"/>
      <c r="X52" s="53"/>
      <c r="Y52" s="53"/>
      <c r="Z52" s="53">
        <v>975000000</v>
      </c>
      <c r="AA52" s="53"/>
      <c r="AB52" s="53"/>
      <c r="AC52" s="53"/>
      <c r="AD52" s="53"/>
      <c r="AE52" s="53"/>
      <c r="AF52" s="53">
        <v>816000000</v>
      </c>
      <c r="AG52" s="53"/>
      <c r="AH52" s="53"/>
      <c r="AI52" s="53"/>
      <c r="AJ52" s="53"/>
      <c r="AK52" s="53">
        <v>279631000</v>
      </c>
      <c r="AL52" s="53">
        <v>419284000</v>
      </c>
      <c r="AM52" s="215">
        <v>419284000</v>
      </c>
      <c r="AN52" s="200">
        <v>1460124700</v>
      </c>
      <c r="AO52" s="201">
        <f>AN52/Q52</f>
        <v>0.9978700710538994</v>
      </c>
      <c r="AP52" s="75">
        <f>(L52+R52)/H52</f>
        <v>0.31734745041451085</v>
      </c>
      <c r="AQ52" s="476"/>
      <c r="AR52" s="473"/>
      <c r="AS52" s="473"/>
      <c r="AT52" s="476"/>
      <c r="AU52" s="484"/>
    </row>
    <row r="53" spans="1:47" s="5" customFormat="1" ht="31.5" customHeight="1">
      <c r="A53" s="487"/>
      <c r="B53" s="490"/>
      <c r="C53" s="493"/>
      <c r="D53" s="496"/>
      <c r="E53" s="496"/>
      <c r="F53" s="470"/>
      <c r="G53" s="198" t="s">
        <v>11</v>
      </c>
      <c r="H53" s="71"/>
      <c r="I53" s="71"/>
      <c r="J53" s="71"/>
      <c r="K53" s="55"/>
      <c r="L53" s="55">
        <v>0</v>
      </c>
      <c r="M53" s="55"/>
      <c r="N53" s="71">
        <v>0</v>
      </c>
      <c r="O53" s="54">
        <v>0</v>
      </c>
      <c r="P53" s="111">
        <v>0</v>
      </c>
      <c r="Q53" s="54">
        <v>0</v>
      </c>
      <c r="R53" s="54">
        <v>0</v>
      </c>
      <c r="S53" s="55"/>
      <c r="T53" s="112"/>
      <c r="U53" s="55"/>
      <c r="V53" s="55"/>
      <c r="W53" s="55"/>
      <c r="X53" s="55"/>
      <c r="Y53" s="55"/>
      <c r="Z53" s="71"/>
      <c r="AA53" s="55"/>
      <c r="AB53" s="55"/>
      <c r="AC53" s="55"/>
      <c r="AD53" s="55"/>
      <c r="AE53" s="55"/>
      <c r="AF53" s="71"/>
      <c r="AG53" s="55"/>
      <c r="AH53" s="55"/>
      <c r="AI53" s="55"/>
      <c r="AJ53" s="55"/>
      <c r="AK53" s="71">
        <v>0</v>
      </c>
      <c r="AL53" s="71">
        <v>0</v>
      </c>
      <c r="AM53" s="112">
        <v>0</v>
      </c>
      <c r="AN53" s="202">
        <v>0</v>
      </c>
      <c r="AO53" s="201"/>
      <c r="AP53" s="75"/>
      <c r="AQ53" s="476"/>
      <c r="AR53" s="473"/>
      <c r="AS53" s="473"/>
      <c r="AT53" s="476"/>
      <c r="AU53" s="484"/>
    </row>
    <row r="54" spans="1:47" s="5" customFormat="1" ht="31.5" customHeight="1">
      <c r="A54" s="487"/>
      <c r="B54" s="490"/>
      <c r="C54" s="493"/>
      <c r="D54" s="496"/>
      <c r="E54" s="496"/>
      <c r="F54" s="470"/>
      <c r="G54" s="198" t="s">
        <v>12</v>
      </c>
      <c r="H54" s="71"/>
      <c r="I54" s="71"/>
      <c r="J54" s="80"/>
      <c r="K54" s="55"/>
      <c r="L54" s="244">
        <v>0</v>
      </c>
      <c r="M54" s="244"/>
      <c r="N54" s="71">
        <v>49215150</v>
      </c>
      <c r="O54" s="244">
        <v>49215150</v>
      </c>
      <c r="P54" s="284">
        <v>49215150</v>
      </c>
      <c r="Q54" s="284">
        <v>49215150</v>
      </c>
      <c r="R54" s="296">
        <v>49215150</v>
      </c>
      <c r="S54" s="244"/>
      <c r="T54" s="110">
        <v>1071566666</v>
      </c>
      <c r="U54" s="55"/>
      <c r="V54" s="55"/>
      <c r="W54" s="55"/>
      <c r="X54" s="55"/>
      <c r="Y54" s="55"/>
      <c r="Z54" s="71"/>
      <c r="AA54" s="55"/>
      <c r="AB54" s="55"/>
      <c r="AC54" s="55"/>
      <c r="AD54" s="55"/>
      <c r="AE54" s="55"/>
      <c r="AF54" s="71"/>
      <c r="AG54" s="55"/>
      <c r="AH54" s="55"/>
      <c r="AI54" s="55"/>
      <c r="AJ54" s="55"/>
      <c r="AK54" s="53">
        <v>29198088</v>
      </c>
      <c r="AL54" s="53">
        <v>43040712</v>
      </c>
      <c r="AM54" s="215">
        <v>47157004</v>
      </c>
      <c r="AN54" s="270">
        <v>49215150</v>
      </c>
      <c r="AO54" s="201">
        <f>AN54/Q54</f>
        <v>1</v>
      </c>
      <c r="AP54" s="75"/>
      <c r="AQ54" s="476"/>
      <c r="AR54" s="473"/>
      <c r="AS54" s="473"/>
      <c r="AT54" s="476"/>
      <c r="AU54" s="484"/>
    </row>
    <row r="55" spans="1:47" s="5" customFormat="1" ht="31.5" customHeight="1">
      <c r="A55" s="487"/>
      <c r="B55" s="490"/>
      <c r="C55" s="493"/>
      <c r="D55" s="496"/>
      <c r="E55" s="496"/>
      <c r="F55" s="470"/>
      <c r="G55" s="198" t="s">
        <v>13</v>
      </c>
      <c r="H55" s="80">
        <f>H51+H53</f>
        <v>1</v>
      </c>
      <c r="I55" s="80"/>
      <c r="J55" s="71">
        <f>+J51</f>
        <v>0.05</v>
      </c>
      <c r="K55" s="70">
        <v>0.03</v>
      </c>
      <c r="L55" s="56">
        <v>0</v>
      </c>
      <c r="M55" s="56"/>
      <c r="N55" s="80">
        <v>0.2</v>
      </c>
      <c r="O55" s="148">
        <v>0.3</v>
      </c>
      <c r="P55" s="297">
        <f>P53+P51</f>
        <v>0.3</v>
      </c>
      <c r="Q55" s="148">
        <f>Q51+Q53</f>
        <v>0.3</v>
      </c>
      <c r="R55" s="148">
        <f>R53+R51</f>
        <v>0.3</v>
      </c>
      <c r="S55" s="56"/>
      <c r="T55" s="137">
        <f>T51+T53</f>
        <v>0.35</v>
      </c>
      <c r="U55" s="56"/>
      <c r="V55" s="56"/>
      <c r="W55" s="56"/>
      <c r="X55" s="56"/>
      <c r="Y55" s="56"/>
      <c r="Z55" s="80">
        <f>Z51+Z53</f>
        <v>0.7</v>
      </c>
      <c r="AA55" s="56"/>
      <c r="AB55" s="56"/>
      <c r="AC55" s="56"/>
      <c r="AD55" s="56"/>
      <c r="AE55" s="56"/>
      <c r="AF55" s="80">
        <f>AF51+AF53</f>
        <v>1</v>
      </c>
      <c r="AG55" s="56"/>
      <c r="AH55" s="56"/>
      <c r="AI55" s="56"/>
      <c r="AJ55" s="56"/>
      <c r="AK55" s="80">
        <v>0.0704</v>
      </c>
      <c r="AL55" s="71">
        <v>0.16</v>
      </c>
      <c r="AM55" s="112">
        <f>AM53+AM51</f>
        <v>0.22</v>
      </c>
      <c r="AN55" s="70">
        <v>0.3</v>
      </c>
      <c r="AO55" s="201">
        <f>AN55/Q55</f>
        <v>1</v>
      </c>
      <c r="AP55" s="75"/>
      <c r="AQ55" s="476"/>
      <c r="AR55" s="473"/>
      <c r="AS55" s="473"/>
      <c r="AT55" s="476"/>
      <c r="AU55" s="484"/>
    </row>
    <row r="56" spans="1:47" s="5" customFormat="1" ht="31.5" customHeight="1" thickBot="1">
      <c r="A56" s="488"/>
      <c r="B56" s="491"/>
      <c r="C56" s="494"/>
      <c r="D56" s="497"/>
      <c r="E56" s="497"/>
      <c r="F56" s="471"/>
      <c r="G56" s="228" t="s">
        <v>14</v>
      </c>
      <c r="H56" s="288">
        <f>H52+H54</f>
        <v>5055280321</v>
      </c>
      <c r="I56" s="288"/>
      <c r="J56" s="288">
        <f>J52+J53</f>
        <v>253000000</v>
      </c>
      <c r="K56" s="58">
        <v>173195636</v>
      </c>
      <c r="L56" s="58">
        <v>144155621</v>
      </c>
      <c r="M56" s="58"/>
      <c r="N56" s="288">
        <v>799215150</v>
      </c>
      <c r="O56" s="58">
        <v>1579215150</v>
      </c>
      <c r="P56" s="142">
        <f>P54+P52</f>
        <v>1579215150</v>
      </c>
      <c r="Q56" s="58">
        <f>Q52+Q54</f>
        <v>1512456450</v>
      </c>
      <c r="R56" s="58">
        <f>R54+R52</f>
        <v>1509339850</v>
      </c>
      <c r="S56" s="58"/>
      <c r="T56" s="138">
        <f>T52+T54</f>
        <v>2731566666</v>
      </c>
      <c r="U56" s="58"/>
      <c r="V56" s="58"/>
      <c r="W56" s="58"/>
      <c r="X56" s="58"/>
      <c r="Y56" s="58"/>
      <c r="Z56" s="288">
        <f>Z52+Z54</f>
        <v>975000000</v>
      </c>
      <c r="AA56" s="58"/>
      <c r="AB56" s="58"/>
      <c r="AC56" s="58"/>
      <c r="AD56" s="58"/>
      <c r="AE56" s="58"/>
      <c r="AF56" s="288">
        <f>AF52+AF54</f>
        <v>816000000</v>
      </c>
      <c r="AG56" s="58"/>
      <c r="AH56" s="58"/>
      <c r="AI56" s="58"/>
      <c r="AJ56" s="58"/>
      <c r="AK56" s="58">
        <v>308829088</v>
      </c>
      <c r="AL56" s="57">
        <v>462324712</v>
      </c>
      <c r="AM56" s="289">
        <f>AM54+AM52</f>
        <v>466441004</v>
      </c>
      <c r="AN56" s="290">
        <v>1509339850</v>
      </c>
      <c r="AO56" s="219">
        <f>AN56/Q56</f>
        <v>0.997939378684259</v>
      </c>
      <c r="AP56" s="78"/>
      <c r="AQ56" s="477"/>
      <c r="AR56" s="474"/>
      <c r="AS56" s="474"/>
      <c r="AT56" s="477"/>
      <c r="AU56" s="485"/>
    </row>
    <row r="57" spans="1:47" s="5" customFormat="1" ht="31.5" customHeight="1">
      <c r="A57" s="486" t="s">
        <v>280</v>
      </c>
      <c r="B57" s="489">
        <v>11</v>
      </c>
      <c r="C57" s="532" t="s">
        <v>204</v>
      </c>
      <c r="D57" s="546" t="s">
        <v>197</v>
      </c>
      <c r="E57" s="495">
        <v>441</v>
      </c>
      <c r="F57" s="469">
        <v>193</v>
      </c>
      <c r="G57" s="195" t="s">
        <v>9</v>
      </c>
      <c r="H57" s="298">
        <v>4</v>
      </c>
      <c r="I57" s="298"/>
      <c r="J57" s="73">
        <v>0.1</v>
      </c>
      <c r="K57" s="299">
        <v>0.1</v>
      </c>
      <c r="L57" s="300">
        <v>0</v>
      </c>
      <c r="M57" s="300"/>
      <c r="N57" s="298">
        <v>1</v>
      </c>
      <c r="O57" s="298">
        <v>1</v>
      </c>
      <c r="P57" s="301">
        <v>1</v>
      </c>
      <c r="Q57" s="302">
        <v>1</v>
      </c>
      <c r="R57" s="59">
        <v>1</v>
      </c>
      <c r="S57" s="59"/>
      <c r="T57" s="303">
        <v>2</v>
      </c>
      <c r="U57" s="59"/>
      <c r="V57" s="59"/>
      <c r="W57" s="59"/>
      <c r="X57" s="59"/>
      <c r="Y57" s="59"/>
      <c r="Z57" s="298">
        <v>3</v>
      </c>
      <c r="AA57" s="59"/>
      <c r="AB57" s="59"/>
      <c r="AC57" s="59"/>
      <c r="AD57" s="59"/>
      <c r="AE57" s="59"/>
      <c r="AF57" s="298">
        <v>4</v>
      </c>
      <c r="AG57" s="59"/>
      <c r="AH57" s="59"/>
      <c r="AI57" s="59"/>
      <c r="AJ57" s="59"/>
      <c r="AK57" s="59">
        <v>0.025</v>
      </c>
      <c r="AL57" s="67">
        <v>0.12</v>
      </c>
      <c r="AM57" s="254">
        <v>0.321</v>
      </c>
      <c r="AN57" s="304">
        <v>1</v>
      </c>
      <c r="AO57" s="238">
        <f>AN57/Q57</f>
        <v>1</v>
      </c>
      <c r="AP57" s="74">
        <f>(L57+R57)/H57</f>
        <v>0.25</v>
      </c>
      <c r="AQ57" s="480" t="s">
        <v>331</v>
      </c>
      <c r="AR57" s="472" t="s">
        <v>360</v>
      </c>
      <c r="AS57" s="472" t="s">
        <v>314</v>
      </c>
      <c r="AT57" s="475" t="s">
        <v>318</v>
      </c>
      <c r="AU57" s="483" t="s">
        <v>317</v>
      </c>
    </row>
    <row r="58" spans="1:47" s="5" customFormat="1" ht="31.5" customHeight="1">
      <c r="A58" s="487"/>
      <c r="B58" s="490"/>
      <c r="C58" s="533"/>
      <c r="D58" s="547"/>
      <c r="E58" s="496"/>
      <c r="F58" s="470"/>
      <c r="G58" s="198" t="s">
        <v>10</v>
      </c>
      <c r="H58" s="53">
        <f>L58+R58+T58+Z58+AF58</f>
        <v>4534318114</v>
      </c>
      <c r="I58" s="53"/>
      <c r="J58" s="53">
        <v>390923675</v>
      </c>
      <c r="K58" s="53">
        <v>390923675</v>
      </c>
      <c r="L58" s="53">
        <v>317287429</v>
      </c>
      <c r="M58" s="53"/>
      <c r="N58" s="53">
        <v>1700000000</v>
      </c>
      <c r="O58" s="53">
        <v>1679909000</v>
      </c>
      <c r="P58" s="110">
        <v>1679909000</v>
      </c>
      <c r="Q58" s="53">
        <v>1445894504</v>
      </c>
      <c r="R58" s="53">
        <v>926030685</v>
      </c>
      <c r="S58" s="53"/>
      <c r="T58" s="110">
        <v>719000000</v>
      </c>
      <c r="U58" s="53"/>
      <c r="V58" s="53"/>
      <c r="W58" s="53"/>
      <c r="X58" s="53"/>
      <c r="Y58" s="53"/>
      <c r="Z58" s="53">
        <v>1669000000</v>
      </c>
      <c r="AA58" s="53"/>
      <c r="AB58" s="53"/>
      <c r="AC58" s="53"/>
      <c r="AD58" s="53"/>
      <c r="AE58" s="53"/>
      <c r="AF58" s="53">
        <v>903000000</v>
      </c>
      <c r="AG58" s="53"/>
      <c r="AH58" s="53"/>
      <c r="AI58" s="53"/>
      <c r="AJ58" s="53"/>
      <c r="AK58" s="53">
        <v>0</v>
      </c>
      <c r="AL58" s="53">
        <v>87320000</v>
      </c>
      <c r="AM58" s="257">
        <v>87320000</v>
      </c>
      <c r="AN58" s="200">
        <v>926030685</v>
      </c>
      <c r="AO58" s="201">
        <f>AN58/Q58</f>
        <v>0.640455221621065</v>
      </c>
      <c r="AP58" s="75">
        <f>(L58+R58)/H58</f>
        <v>0.27420178354076546</v>
      </c>
      <c r="AQ58" s="481"/>
      <c r="AR58" s="473"/>
      <c r="AS58" s="473"/>
      <c r="AT58" s="476"/>
      <c r="AU58" s="484"/>
    </row>
    <row r="59" spans="1:47" s="5" customFormat="1" ht="31.5" customHeight="1">
      <c r="A59" s="487"/>
      <c r="B59" s="490"/>
      <c r="C59" s="533"/>
      <c r="D59" s="547"/>
      <c r="E59" s="496"/>
      <c r="F59" s="470"/>
      <c r="G59" s="198" t="s">
        <v>11</v>
      </c>
      <c r="H59" s="71"/>
      <c r="I59" s="71"/>
      <c r="J59" s="71"/>
      <c r="K59" s="54"/>
      <c r="L59" s="54">
        <v>0</v>
      </c>
      <c r="M59" s="54"/>
      <c r="N59" s="71"/>
      <c r="O59" s="54"/>
      <c r="P59" s="111">
        <v>0</v>
      </c>
      <c r="Q59" s="54">
        <v>0</v>
      </c>
      <c r="R59" s="54">
        <v>0</v>
      </c>
      <c r="S59" s="54"/>
      <c r="T59" s="112"/>
      <c r="U59" s="54"/>
      <c r="V59" s="54"/>
      <c r="W59" s="54"/>
      <c r="X59" s="54"/>
      <c r="Y59" s="54"/>
      <c r="Z59" s="71"/>
      <c r="AA59" s="54"/>
      <c r="AB59" s="54"/>
      <c r="AC59" s="54"/>
      <c r="AD59" s="54"/>
      <c r="AE59" s="54"/>
      <c r="AF59" s="71"/>
      <c r="AG59" s="53"/>
      <c r="AH59" s="53"/>
      <c r="AI59" s="53"/>
      <c r="AJ59" s="53"/>
      <c r="AK59" s="53"/>
      <c r="AL59" s="53">
        <v>0</v>
      </c>
      <c r="AM59" s="257">
        <v>0</v>
      </c>
      <c r="AN59" s="202">
        <v>0</v>
      </c>
      <c r="AO59" s="201"/>
      <c r="AP59" s="75"/>
      <c r="AQ59" s="481"/>
      <c r="AR59" s="473"/>
      <c r="AS59" s="473"/>
      <c r="AT59" s="476"/>
      <c r="AU59" s="484"/>
    </row>
    <row r="60" spans="1:47" s="5" customFormat="1" ht="31.5" customHeight="1">
      <c r="A60" s="487"/>
      <c r="B60" s="490"/>
      <c r="C60" s="533"/>
      <c r="D60" s="547"/>
      <c r="E60" s="496"/>
      <c r="F60" s="470"/>
      <c r="G60" s="198" t="s">
        <v>12</v>
      </c>
      <c r="H60" s="71"/>
      <c r="I60" s="71"/>
      <c r="J60" s="259"/>
      <c r="K60" s="54"/>
      <c r="L60" s="244">
        <v>0</v>
      </c>
      <c r="M60" s="244"/>
      <c r="N60" s="71">
        <v>317287429</v>
      </c>
      <c r="O60" s="244">
        <v>317287429</v>
      </c>
      <c r="P60" s="284">
        <v>317287429</v>
      </c>
      <c r="Q60" s="284">
        <v>317287429</v>
      </c>
      <c r="R60" s="284">
        <v>317287429</v>
      </c>
      <c r="S60" s="244"/>
      <c r="T60" s="110">
        <v>861982634</v>
      </c>
      <c r="U60" s="54"/>
      <c r="V60" s="54"/>
      <c r="W60" s="54"/>
      <c r="X60" s="54"/>
      <c r="Y60" s="54"/>
      <c r="Z60" s="71"/>
      <c r="AA60" s="54"/>
      <c r="AB60" s="54"/>
      <c r="AC60" s="54"/>
      <c r="AD60" s="54"/>
      <c r="AE60" s="54"/>
      <c r="AF60" s="71"/>
      <c r="AG60" s="53"/>
      <c r="AH60" s="53"/>
      <c r="AI60" s="53"/>
      <c r="AJ60" s="53"/>
      <c r="AK60" s="53">
        <v>0</v>
      </c>
      <c r="AL60" s="53">
        <v>0</v>
      </c>
      <c r="AM60" s="257">
        <v>40694765</v>
      </c>
      <c r="AN60" s="258">
        <v>317287429</v>
      </c>
      <c r="AO60" s="201">
        <f aca="true" t="shared" si="2" ref="AO60:AO65">AN60/Q60</f>
        <v>1</v>
      </c>
      <c r="AP60" s="75"/>
      <c r="AQ60" s="481"/>
      <c r="AR60" s="473"/>
      <c r="AS60" s="473"/>
      <c r="AT60" s="476"/>
      <c r="AU60" s="484"/>
    </row>
    <row r="61" spans="1:47" s="5" customFormat="1" ht="31.5" customHeight="1">
      <c r="A61" s="487"/>
      <c r="B61" s="490"/>
      <c r="C61" s="533"/>
      <c r="D61" s="547"/>
      <c r="E61" s="496"/>
      <c r="F61" s="470"/>
      <c r="G61" s="198" t="s">
        <v>13</v>
      </c>
      <c r="H61" s="259">
        <f>H57+H59</f>
        <v>4</v>
      </c>
      <c r="I61" s="259"/>
      <c r="J61" s="72">
        <f>+J57</f>
        <v>0.1</v>
      </c>
      <c r="K61" s="305">
        <v>0.1</v>
      </c>
      <c r="L61" s="240">
        <v>0</v>
      </c>
      <c r="M61" s="240"/>
      <c r="N61" s="259">
        <v>1</v>
      </c>
      <c r="O61" s="259">
        <v>1</v>
      </c>
      <c r="P61" s="241">
        <f>P59+P57</f>
        <v>1</v>
      </c>
      <c r="Q61" s="240">
        <f>Q59+Q57</f>
        <v>1</v>
      </c>
      <c r="R61" s="53">
        <f>R59+R57</f>
        <v>1</v>
      </c>
      <c r="S61" s="53"/>
      <c r="T61" s="306">
        <f>T57+T59</f>
        <v>2</v>
      </c>
      <c r="U61" s="53"/>
      <c r="V61" s="53"/>
      <c r="W61" s="53"/>
      <c r="X61" s="53"/>
      <c r="Y61" s="53"/>
      <c r="Z61" s="259">
        <f>Z57+Z59</f>
        <v>3</v>
      </c>
      <c r="AA61" s="53"/>
      <c r="AB61" s="53"/>
      <c r="AC61" s="53"/>
      <c r="AD61" s="53"/>
      <c r="AE61" s="53"/>
      <c r="AF61" s="259">
        <f>AF57+AF59</f>
        <v>4</v>
      </c>
      <c r="AG61" s="53"/>
      <c r="AH61" s="53"/>
      <c r="AI61" s="53"/>
      <c r="AJ61" s="53"/>
      <c r="AK61" s="53">
        <v>0.025</v>
      </c>
      <c r="AL61" s="86">
        <v>0.12</v>
      </c>
      <c r="AM61" s="260">
        <f>AM57+AM59</f>
        <v>0.321</v>
      </c>
      <c r="AN61" s="307">
        <v>1</v>
      </c>
      <c r="AO61" s="201">
        <f t="shared" si="2"/>
        <v>1</v>
      </c>
      <c r="AP61" s="75"/>
      <c r="AQ61" s="481"/>
      <c r="AR61" s="473"/>
      <c r="AS61" s="473"/>
      <c r="AT61" s="476"/>
      <c r="AU61" s="484"/>
    </row>
    <row r="62" spans="1:47" s="5" customFormat="1" ht="31.5" customHeight="1" thickBot="1">
      <c r="A62" s="574"/>
      <c r="B62" s="531"/>
      <c r="C62" s="534"/>
      <c r="D62" s="548"/>
      <c r="E62" s="545"/>
      <c r="F62" s="535"/>
      <c r="G62" s="205" t="s">
        <v>14</v>
      </c>
      <c r="H62" s="272">
        <f>H58+H60</f>
        <v>4534318114</v>
      </c>
      <c r="I62" s="272"/>
      <c r="J62" s="152">
        <f>+J58</f>
        <v>390923675</v>
      </c>
      <c r="K62" s="152">
        <v>390923675</v>
      </c>
      <c r="L62" s="152">
        <v>317287429</v>
      </c>
      <c r="M62" s="152"/>
      <c r="N62" s="152">
        <v>2110393243</v>
      </c>
      <c r="O62" s="152">
        <v>1997196429</v>
      </c>
      <c r="P62" s="308">
        <f>P58+P60</f>
        <v>1997196429</v>
      </c>
      <c r="Q62" s="152">
        <f>Q60+Q58</f>
        <v>1763181933</v>
      </c>
      <c r="R62" s="152">
        <f>R60+R58</f>
        <v>1243318114</v>
      </c>
      <c r="S62" s="152"/>
      <c r="T62" s="308">
        <f>T59+T58</f>
        <v>719000000</v>
      </c>
      <c r="U62" s="152"/>
      <c r="V62" s="152"/>
      <c r="W62" s="152"/>
      <c r="X62" s="152"/>
      <c r="Y62" s="152"/>
      <c r="Z62" s="152">
        <f>Z59+Z58</f>
        <v>1669000000</v>
      </c>
      <c r="AA62" s="152"/>
      <c r="AB62" s="152"/>
      <c r="AC62" s="152"/>
      <c r="AD62" s="152"/>
      <c r="AE62" s="152"/>
      <c r="AF62" s="152">
        <f>AF59+AF58</f>
        <v>903000000</v>
      </c>
      <c r="AG62" s="63"/>
      <c r="AH62" s="63"/>
      <c r="AI62" s="63"/>
      <c r="AJ62" s="63"/>
      <c r="AK62" s="63">
        <v>0</v>
      </c>
      <c r="AL62" s="65">
        <v>87320000</v>
      </c>
      <c r="AM62" s="309">
        <f>AM58+AM60</f>
        <v>128014765</v>
      </c>
      <c r="AN62" s="310">
        <v>1243318114</v>
      </c>
      <c r="AO62" s="208">
        <f t="shared" si="2"/>
        <v>0.7051558836498127</v>
      </c>
      <c r="AP62" s="76"/>
      <c r="AQ62" s="482"/>
      <c r="AR62" s="479"/>
      <c r="AS62" s="479"/>
      <c r="AT62" s="478"/>
      <c r="AU62" s="560"/>
    </row>
    <row r="63" spans="1:47" ht="31.5" customHeight="1">
      <c r="A63" s="463" t="s">
        <v>15</v>
      </c>
      <c r="B63" s="464"/>
      <c r="C63" s="464"/>
      <c r="D63" s="464"/>
      <c r="E63" s="464"/>
      <c r="F63" s="465"/>
      <c r="G63" s="220" t="s">
        <v>10</v>
      </c>
      <c r="H63" s="311">
        <f>+H10+H16+H28+H34+H40+H46+H52+H58</f>
        <v>41282798289</v>
      </c>
      <c r="I63" s="311"/>
      <c r="J63" s="311">
        <f aca="true" t="shared" si="3" ref="J63:L64">+J10+J16+J28+J34+J40+J46+J52+J58</f>
        <v>5046188213</v>
      </c>
      <c r="K63" s="311">
        <f t="shared" si="3"/>
        <v>5046188213</v>
      </c>
      <c r="L63" s="311">
        <f t="shared" si="3"/>
        <v>4209803341</v>
      </c>
      <c r="M63" s="311"/>
      <c r="N63" s="311">
        <f>+N10+N16+N28+N34+N40+N46+N52+N58</f>
        <v>11937623000</v>
      </c>
      <c r="O63" s="311">
        <f>+O10+O16+O28+O34+O40+O46+O52+O58</f>
        <v>11937623000</v>
      </c>
      <c r="P63" s="311">
        <f>+P10+P16+P28+P34+P40+P46+P52+P58</f>
        <v>11937623000</v>
      </c>
      <c r="Q63" s="311">
        <f>+Q10+Q16+Q28+Q34+Q40+Q46+Q52+Q58</f>
        <v>11844212514</v>
      </c>
      <c r="R63" s="311">
        <f>+R10+R16+R28+R34+R40+R46+R52+R58</f>
        <v>10502994948</v>
      </c>
      <c r="S63" s="311"/>
      <c r="T63" s="311">
        <f>+T10+T16+T28+T34+T40+T46+T52+T58</f>
        <v>8454000000</v>
      </c>
      <c r="U63" s="311"/>
      <c r="V63" s="311"/>
      <c r="W63" s="311"/>
      <c r="X63" s="311"/>
      <c r="Y63" s="311"/>
      <c r="Z63" s="311">
        <f>+Z10+Z16+Z28+Z34+Z40+Z46+Z52+Z58</f>
        <v>11296000000</v>
      </c>
      <c r="AA63" s="311"/>
      <c r="AB63" s="311"/>
      <c r="AC63" s="311"/>
      <c r="AD63" s="311"/>
      <c r="AE63" s="311"/>
      <c r="AF63" s="311">
        <f>+AF10+AF16+AF28+AF34+AF40+AF46+AF52+AF58</f>
        <v>6820000000</v>
      </c>
      <c r="AG63" s="311"/>
      <c r="AH63" s="311"/>
      <c r="AI63" s="311"/>
      <c r="AJ63" s="311"/>
      <c r="AK63" s="312">
        <f>+AK10+AK16+AK28+AK34+AK40+AK46+AK52+AK58</f>
        <v>961477000</v>
      </c>
      <c r="AL63" s="311">
        <f>+AL10+AL16+AL28+AL34+AL40+AL46+AL52+AL58</f>
        <v>2226871500</v>
      </c>
      <c r="AM63" s="311">
        <f>+AM10+AM16+AM28+AM34+AM40+AM46+AM52+AM58</f>
        <v>2261094299</v>
      </c>
      <c r="AN63" s="311">
        <f>+AN10+AN16+AN28+AN34+AN40+AN46+AN52+AN58</f>
        <v>10502994948</v>
      </c>
      <c r="AO63" s="313">
        <f t="shared" si="2"/>
        <v>0.8867617780063752</v>
      </c>
      <c r="AP63" s="314"/>
      <c r="AQ63" s="314"/>
      <c r="AR63" s="314"/>
      <c r="AS63" s="314"/>
      <c r="AT63" s="314"/>
      <c r="AU63" s="315"/>
    </row>
    <row r="64" spans="1:47" ht="28.5" customHeight="1">
      <c r="A64" s="463"/>
      <c r="B64" s="464"/>
      <c r="C64" s="464"/>
      <c r="D64" s="464"/>
      <c r="E64" s="464"/>
      <c r="F64" s="465"/>
      <c r="G64" s="198" t="s">
        <v>12</v>
      </c>
      <c r="H64" s="316">
        <f>+H12+H30+H36+H42+H48+H54+H60</f>
        <v>0</v>
      </c>
      <c r="I64" s="311"/>
      <c r="J64" s="311">
        <f t="shared" si="3"/>
        <v>0</v>
      </c>
      <c r="K64" s="317">
        <f t="shared" si="3"/>
        <v>0</v>
      </c>
      <c r="L64" s="317">
        <f t="shared" si="3"/>
        <v>0</v>
      </c>
      <c r="M64" s="318"/>
      <c r="N64" s="311">
        <f>+N12+N30+N36+N42+N48+N54+N60</f>
        <v>3741718881</v>
      </c>
      <c r="O64" s="316">
        <f>+O12+O30+O36+O42+O48+O54+O60</f>
        <v>3738822624</v>
      </c>
      <c r="P64" s="316">
        <f>+P12+P30+P36+P42+P48+P54+P60</f>
        <v>3738822622</v>
      </c>
      <c r="Q64" s="316">
        <f>+Q12+Q30+Q36+Q42+Q48+Q54+Q60</f>
        <v>3713583067</v>
      </c>
      <c r="R64" s="316">
        <f>+R12+R30+R36+R42+R48+R54+R60</f>
        <v>3234254459</v>
      </c>
      <c r="S64" s="319"/>
      <c r="T64" s="316">
        <f>+T12+T30+T36+T42+T48+T54+T60+T18</f>
        <v>8559586674</v>
      </c>
      <c r="U64" s="320"/>
      <c r="V64" s="320"/>
      <c r="W64" s="320"/>
      <c r="X64" s="320"/>
      <c r="Y64" s="319"/>
      <c r="Z64" s="311">
        <f>+Z11+Z17+Z29+Z35+Z41+Z47+Z53+Z59</f>
        <v>0</v>
      </c>
      <c r="AA64" s="320"/>
      <c r="AB64" s="320"/>
      <c r="AC64" s="320"/>
      <c r="AD64" s="320"/>
      <c r="AE64" s="319"/>
      <c r="AF64" s="311">
        <f>+AF11+AF17+AF29+AF35+AF41+AF47+AF53+AF59</f>
        <v>0</v>
      </c>
      <c r="AG64" s="320"/>
      <c r="AH64" s="320"/>
      <c r="AI64" s="320"/>
      <c r="AJ64" s="320"/>
      <c r="AK64" s="321">
        <f>+AK12+AK30+AK36+AK42+AK48+AK54+AK60</f>
        <v>245164932</v>
      </c>
      <c r="AL64" s="316">
        <f>+AL12+AL30+AL36+AL42+AL48+AL54+AL60</f>
        <v>1450354514</v>
      </c>
      <c r="AM64" s="316">
        <f>+AM12+AM30+AM36+AM42+AM48+AM54+AM60</f>
        <v>2100148051</v>
      </c>
      <c r="AN64" s="316">
        <f>+AN12+AN30+AN36+AN42+AN48+AN54+AN60</f>
        <v>3234254459</v>
      </c>
      <c r="AO64" s="313">
        <f t="shared" si="2"/>
        <v>0.8709255725933651</v>
      </c>
      <c r="AP64" s="314"/>
      <c r="AQ64" s="314"/>
      <c r="AR64" s="314"/>
      <c r="AS64" s="314"/>
      <c r="AT64" s="314"/>
      <c r="AU64" s="315"/>
    </row>
    <row r="65" spans="1:50" ht="35.25" customHeight="1" thickBot="1">
      <c r="A65" s="466"/>
      <c r="B65" s="467"/>
      <c r="C65" s="467"/>
      <c r="D65" s="467"/>
      <c r="E65" s="467"/>
      <c r="F65" s="468"/>
      <c r="G65" s="205" t="s">
        <v>15</v>
      </c>
      <c r="H65" s="322">
        <f>+H14+H20+H32+H38+H44+H50+H56+H62</f>
        <v>41282798289</v>
      </c>
      <c r="I65" s="311"/>
      <c r="J65" s="311">
        <f>+J14+J20+J32+J38+J44+J50+J56+J62</f>
        <v>5046188213</v>
      </c>
      <c r="K65" s="322">
        <f>+K14+K20+K32+K38+K44+K50+K56+K62</f>
        <v>5046188213</v>
      </c>
      <c r="L65" s="322">
        <f>+L14+L20+L32+L38+L44+L50+L56+L62</f>
        <v>4209803341</v>
      </c>
      <c r="M65" s="323"/>
      <c r="N65" s="311">
        <f>+N63+N64</f>
        <v>15679341881</v>
      </c>
      <c r="O65" s="322">
        <f>+O63+O64</f>
        <v>15676445624</v>
      </c>
      <c r="P65" s="322">
        <f>+P14+P20+P32+P38+P44+P50+P56+P62</f>
        <v>15676445622</v>
      </c>
      <c r="Q65" s="322">
        <f>+Q14+Q20+Q32+Q38+Q44+Q50+Q56+Q62</f>
        <v>15557795581</v>
      </c>
      <c r="R65" s="322">
        <f>+R14+R20+R32+R38+R44+R50+R56+R62</f>
        <v>13737249407</v>
      </c>
      <c r="S65" s="322"/>
      <c r="T65" s="322">
        <f>+T14+T20+T32+T38+T44+T50+T56+T62</f>
        <v>13298115437</v>
      </c>
      <c r="U65" s="322"/>
      <c r="V65" s="322"/>
      <c r="W65" s="322"/>
      <c r="X65" s="322"/>
      <c r="Y65" s="322"/>
      <c r="Z65" s="311">
        <f>+Z14+Z20+Z32+Z38+Z44+Z50+Z56+Z62</f>
        <v>11296000000</v>
      </c>
      <c r="AA65" s="322"/>
      <c r="AB65" s="322"/>
      <c r="AC65" s="322"/>
      <c r="AD65" s="322"/>
      <c r="AE65" s="323"/>
      <c r="AF65" s="311">
        <f>+AF14+AF20+AF32+AF38+AF44+AF50+AF56+AF62</f>
        <v>6820000000</v>
      </c>
      <c r="AG65" s="322"/>
      <c r="AH65" s="322"/>
      <c r="AI65" s="322"/>
      <c r="AJ65" s="322"/>
      <c r="AK65" s="324">
        <f>+AK63+AK64</f>
        <v>1206641932</v>
      </c>
      <c r="AL65" s="322">
        <f>+AL14+AL20+AL32+AL38+AL44+AL50+AL56+AL62</f>
        <v>3677226014</v>
      </c>
      <c r="AM65" s="322">
        <f>+AM14+AM20+AM32+AM38+AM44+AM50+AM56+AM62</f>
        <v>4361242350</v>
      </c>
      <c r="AN65" s="322">
        <f>+AN14+AN20+AN32+AN38+AN44+AN50+AN56+AN62</f>
        <v>13737249407</v>
      </c>
      <c r="AO65" s="313">
        <f t="shared" si="2"/>
        <v>0.8829817396351867</v>
      </c>
      <c r="AP65" s="325"/>
      <c r="AQ65" s="325"/>
      <c r="AR65" s="325"/>
      <c r="AS65" s="325"/>
      <c r="AT65" s="325"/>
      <c r="AU65" s="326"/>
      <c r="AV65" s="6"/>
      <c r="AW65" s="6"/>
      <c r="AX65" s="6"/>
    </row>
    <row r="66" spans="1:47" ht="71.25" customHeight="1">
      <c r="A66" s="498" t="s">
        <v>269</v>
      </c>
      <c r="B66" s="498"/>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c r="AG66" s="498"/>
      <c r="AH66" s="498"/>
      <c r="AI66" s="498"/>
      <c r="AJ66" s="498"/>
      <c r="AK66" s="498"/>
      <c r="AL66" s="498"/>
      <c r="AM66" s="498"/>
      <c r="AN66" s="498"/>
      <c r="AO66" s="498"/>
      <c r="AP66" s="498"/>
      <c r="AQ66" s="498"/>
      <c r="AR66" s="498"/>
      <c r="AS66" s="498"/>
      <c r="AT66" s="498"/>
      <c r="AU66" s="498"/>
    </row>
    <row r="69" spans="18:19" ht="15.75">
      <c r="R69" s="155"/>
      <c r="S69" s="155"/>
    </row>
    <row r="70" spans="17:19" ht="15.75">
      <c r="Q70" s="155"/>
      <c r="R70" s="155"/>
      <c r="S70" s="155"/>
    </row>
  </sheetData>
  <sheetProtection/>
  <mergeCells count="128">
    <mergeCell ref="A39:A44"/>
    <mergeCell ref="B21:B26"/>
    <mergeCell ref="A57:A62"/>
    <mergeCell ref="I6:AJ6"/>
    <mergeCell ref="A27:A32"/>
    <mergeCell ref="B27:B32"/>
    <mergeCell ref="C27:C32"/>
    <mergeCell ref="D27:D32"/>
    <mergeCell ref="E27:E32"/>
    <mergeCell ref="A33:A38"/>
    <mergeCell ref="A45:A50"/>
    <mergeCell ref="D45:D50"/>
    <mergeCell ref="E45:E50"/>
    <mergeCell ref="AS45:AS50"/>
    <mergeCell ref="A9:A14"/>
    <mergeCell ref="A21:A26"/>
    <mergeCell ref="A15:A20"/>
    <mergeCell ref="B15:B20"/>
    <mergeCell ref="C15:C20"/>
    <mergeCell ref="F9:F14"/>
    <mergeCell ref="B9:B14"/>
    <mergeCell ref="AU9:AU14"/>
    <mergeCell ref="AR9:AR14"/>
    <mergeCell ref="AT21:AT26"/>
    <mergeCell ref="AU21:AU26"/>
    <mergeCell ref="AS9:AS14"/>
    <mergeCell ref="E15:E20"/>
    <mergeCell ref="AT9:AT14"/>
    <mergeCell ref="E9:E14"/>
    <mergeCell ref="AQ9:AQ14"/>
    <mergeCell ref="D15:D20"/>
    <mergeCell ref="C21:C26"/>
    <mergeCell ref="B33:B38"/>
    <mergeCell ref="C33:C38"/>
    <mergeCell ref="D33:D38"/>
    <mergeCell ref="E33:E38"/>
    <mergeCell ref="C9:C14"/>
    <mergeCell ref="AU57:AU62"/>
    <mergeCell ref="AU15:AU20"/>
    <mergeCell ref="AQ39:AQ44"/>
    <mergeCell ref="AR39:AR44"/>
    <mergeCell ref="AS39:AS44"/>
    <mergeCell ref="AT39:AT44"/>
    <mergeCell ref="AR15:AR20"/>
    <mergeCell ref="AQ15:AQ20"/>
    <mergeCell ref="AS15:AS20"/>
    <mergeCell ref="AU39:AU44"/>
    <mergeCell ref="AR21:AR26"/>
    <mergeCell ref="AT15:AT20"/>
    <mergeCell ref="AS21:AS26"/>
    <mergeCell ref="AU45:AU50"/>
    <mergeCell ref="AQ45:AQ50"/>
    <mergeCell ref="AR45:AR50"/>
    <mergeCell ref="AT45:AT50"/>
    <mergeCell ref="AQ21:AQ26"/>
    <mergeCell ref="D9:D14"/>
    <mergeCell ref="D57:D62"/>
    <mergeCell ref="E57:E62"/>
    <mergeCell ref="F57:F62"/>
    <mergeCell ref="F27:F32"/>
    <mergeCell ref="D21:D26"/>
    <mergeCell ref="F45:F50"/>
    <mergeCell ref="E21:E26"/>
    <mergeCell ref="F21:F26"/>
    <mergeCell ref="F15:F20"/>
    <mergeCell ref="F33:F38"/>
    <mergeCell ref="B57:B62"/>
    <mergeCell ref="C57:C62"/>
    <mergeCell ref="F39:F44"/>
    <mergeCell ref="B45:B50"/>
    <mergeCell ref="C45:C50"/>
    <mergeCell ref="B39:B44"/>
    <mergeCell ref="C39:C44"/>
    <mergeCell ref="D39:D44"/>
    <mergeCell ref="E39:E44"/>
    <mergeCell ref="I7:L7"/>
    <mergeCell ref="M7:R7"/>
    <mergeCell ref="S7:X7"/>
    <mergeCell ref="Y7:AD7"/>
    <mergeCell ref="AE7:AJ7"/>
    <mergeCell ref="A1:E4"/>
    <mergeCell ref="B6:D7"/>
    <mergeCell ref="AK7:AN7"/>
    <mergeCell ref="F3:P3"/>
    <mergeCell ref="F4:P4"/>
    <mergeCell ref="Q3:AU3"/>
    <mergeCell ref="Q4:AU4"/>
    <mergeCell ref="F1:AU1"/>
    <mergeCell ref="F2:AU2"/>
    <mergeCell ref="F6:F8"/>
    <mergeCell ref="AK6:AN6"/>
    <mergeCell ref="AO6:AO8"/>
    <mergeCell ref="AR6:AR8"/>
    <mergeCell ref="E6:E8"/>
    <mergeCell ref="A6:A8"/>
    <mergeCell ref="AS6:AS8"/>
    <mergeCell ref="AT6:AT8"/>
    <mergeCell ref="AU6:AU8"/>
    <mergeCell ref="AQ6:AQ8"/>
    <mergeCell ref="G6:G8"/>
    <mergeCell ref="H6:H8"/>
    <mergeCell ref="AP6:AP8"/>
    <mergeCell ref="A66:AU66"/>
    <mergeCell ref="AR27:AR32"/>
    <mergeCell ref="AS27:AS32"/>
    <mergeCell ref="AT27:AT32"/>
    <mergeCell ref="AU27:AU32"/>
    <mergeCell ref="AQ33:AQ38"/>
    <mergeCell ref="AR33:AR38"/>
    <mergeCell ref="AS33:AS38"/>
    <mergeCell ref="AT33:AT38"/>
    <mergeCell ref="AU33:AU38"/>
    <mergeCell ref="AU51:AU56"/>
    <mergeCell ref="A51:A56"/>
    <mergeCell ref="B51:B56"/>
    <mergeCell ref="C51:C56"/>
    <mergeCell ref="D51:D56"/>
    <mergeCell ref="E51:E56"/>
    <mergeCell ref="A63:F65"/>
    <mergeCell ref="F51:F56"/>
    <mergeCell ref="AR51:AR56"/>
    <mergeCell ref="AS51:AS56"/>
    <mergeCell ref="AQ51:AQ56"/>
    <mergeCell ref="AT51:AT56"/>
    <mergeCell ref="AT57:AT62"/>
    <mergeCell ref="AR57:AR62"/>
    <mergeCell ref="AS57:AS62"/>
    <mergeCell ref="AQ57:AQ62"/>
  </mergeCells>
  <dataValidations count="2">
    <dataValidation type="list" allowBlank="1" showInputMessage="1" showErrorMessage="1" sqref="D21:D26">
      <formula1>INVERSIÓN!#REF!</formula1>
    </dataValidation>
    <dataValidation showInputMessage="1" showErrorMessage="1" sqref="D33:D44"/>
  </dataValidations>
  <hyperlinks>
    <hyperlink ref="AU45" r:id="rId1" display="http://cartografia.dadep.gov.co/generica/index.html?webmap=a19fd5f9190645599275d1e424774ea9 &#10;&#10;Notas tecnicas que evidencia el avance "/>
  </hyperlinks>
  <printOptions horizontalCentered="1" verticalCentered="1"/>
  <pageMargins left="0" right="0" top="0.7480314960629921" bottom="0" header="0.31496062992125984" footer="0"/>
  <pageSetup fitToHeight="0" horizontalDpi="600" verticalDpi="600" orientation="landscape" scale="22" r:id="rId6"/>
  <headerFooter>
    <oddFooter>&amp;C&amp;G</oddFooter>
  </headerFooter>
  <drawing r:id="rId4"/>
  <legacyDrawing r:id="rId3"/>
  <legacyDrawingHF r:id="rId5"/>
</worksheet>
</file>

<file path=xl/worksheets/sheet3.xml><?xml version="1.0" encoding="utf-8"?>
<worksheet xmlns="http://schemas.openxmlformats.org/spreadsheetml/2006/main" xmlns:r="http://schemas.openxmlformats.org/officeDocument/2006/relationships">
  <dimension ref="A1:Y58"/>
  <sheetViews>
    <sheetView view="pageBreakPreview" zoomScale="69" zoomScaleNormal="85" zoomScaleSheetLayoutView="69" zoomScalePageLayoutView="0" workbookViewId="0" topLeftCell="D1">
      <selection activeCell="D4" sqref="D4:V4"/>
    </sheetView>
  </sheetViews>
  <sheetFormatPr defaultColWidth="11.421875" defaultRowHeight="15"/>
  <cols>
    <col min="1" max="1" width="29.140625" style="0" customWidth="1"/>
    <col min="2" max="2" width="21.8515625" style="0" customWidth="1"/>
    <col min="3" max="3" width="30.57421875" style="0" customWidth="1"/>
    <col min="4" max="19" width="11.421875" style="0" customWidth="1"/>
    <col min="20" max="20" width="13.140625" style="0" hidden="1" customWidth="1"/>
    <col min="21" max="21" width="11.421875" style="0" hidden="1" customWidth="1"/>
    <col min="22" max="22" width="64.7109375" style="0" customWidth="1"/>
  </cols>
  <sheetData>
    <row r="1" spans="1:25" ht="15">
      <c r="A1" s="666"/>
      <c r="B1" s="667"/>
      <c r="C1" s="672" t="s">
        <v>0</v>
      </c>
      <c r="D1" s="672"/>
      <c r="E1" s="672"/>
      <c r="F1" s="672"/>
      <c r="G1" s="672"/>
      <c r="H1" s="672"/>
      <c r="I1" s="672"/>
      <c r="J1" s="672"/>
      <c r="K1" s="672"/>
      <c r="L1" s="672"/>
      <c r="M1" s="672"/>
      <c r="N1" s="672"/>
      <c r="O1" s="672"/>
      <c r="P1" s="672"/>
      <c r="Q1" s="672"/>
      <c r="R1" s="672"/>
      <c r="S1" s="672"/>
      <c r="T1" s="672"/>
      <c r="U1" s="672"/>
      <c r="V1" s="673"/>
      <c r="W1" s="115"/>
      <c r="X1" s="115"/>
      <c r="Y1" s="115"/>
    </row>
    <row r="2" spans="1:25" ht="15">
      <c r="A2" s="668"/>
      <c r="B2" s="669"/>
      <c r="C2" s="674" t="s">
        <v>82</v>
      </c>
      <c r="D2" s="674"/>
      <c r="E2" s="674"/>
      <c r="F2" s="674"/>
      <c r="G2" s="674"/>
      <c r="H2" s="674"/>
      <c r="I2" s="674"/>
      <c r="J2" s="674"/>
      <c r="K2" s="674"/>
      <c r="L2" s="674"/>
      <c r="M2" s="674"/>
      <c r="N2" s="674"/>
      <c r="O2" s="674"/>
      <c r="P2" s="674"/>
      <c r="Q2" s="674"/>
      <c r="R2" s="674"/>
      <c r="S2" s="674"/>
      <c r="T2" s="674"/>
      <c r="U2" s="674"/>
      <c r="V2" s="675"/>
      <c r="W2" s="115"/>
      <c r="X2" s="115"/>
      <c r="Y2" s="115"/>
    </row>
    <row r="3" spans="1:25" ht="15">
      <c r="A3" s="668"/>
      <c r="B3" s="669"/>
      <c r="C3" s="131" t="s">
        <v>1</v>
      </c>
      <c r="D3" s="676" t="str">
        <f>'[2]INVERSIÓN'!O3</f>
        <v>DIRECCIÓN DE CONTROL AMBIENTAL</v>
      </c>
      <c r="E3" s="676"/>
      <c r="F3" s="676"/>
      <c r="G3" s="676"/>
      <c r="H3" s="676"/>
      <c r="I3" s="676"/>
      <c r="J3" s="676"/>
      <c r="K3" s="676"/>
      <c r="L3" s="676"/>
      <c r="M3" s="676"/>
      <c r="N3" s="676"/>
      <c r="O3" s="676"/>
      <c r="P3" s="676"/>
      <c r="Q3" s="676"/>
      <c r="R3" s="676"/>
      <c r="S3" s="676"/>
      <c r="T3" s="676"/>
      <c r="U3" s="676"/>
      <c r="V3" s="677"/>
      <c r="W3" s="115"/>
      <c r="X3" s="115"/>
      <c r="Y3" s="115"/>
    </row>
    <row r="4" spans="1:25" ht="23.25" thickBot="1">
      <c r="A4" s="670"/>
      <c r="B4" s="671"/>
      <c r="C4" s="130" t="s">
        <v>16</v>
      </c>
      <c r="D4" s="678" t="str">
        <f>+'[2]INVERSIÓN'!O4</f>
        <v> 978 - Centro de Información y Modelamiento Ambiental</v>
      </c>
      <c r="E4" s="678"/>
      <c r="F4" s="678"/>
      <c r="G4" s="678"/>
      <c r="H4" s="678"/>
      <c r="I4" s="678"/>
      <c r="J4" s="678"/>
      <c r="K4" s="678"/>
      <c r="L4" s="678"/>
      <c r="M4" s="678"/>
      <c r="N4" s="678"/>
      <c r="O4" s="678"/>
      <c r="P4" s="678"/>
      <c r="Q4" s="678"/>
      <c r="R4" s="678"/>
      <c r="S4" s="678"/>
      <c r="T4" s="678"/>
      <c r="U4" s="678"/>
      <c r="V4" s="679"/>
      <c r="W4" s="115"/>
      <c r="X4" s="115"/>
      <c r="Y4" s="115"/>
    </row>
    <row r="5" spans="1:25" ht="15.75" thickBot="1">
      <c r="A5" s="129"/>
      <c r="B5" s="127"/>
      <c r="C5" s="128"/>
      <c r="D5" s="127"/>
      <c r="E5" s="127"/>
      <c r="F5" s="127"/>
      <c r="G5" s="127"/>
      <c r="H5" s="127"/>
      <c r="I5" s="127"/>
      <c r="J5" s="127"/>
      <c r="K5" s="127"/>
      <c r="L5" s="127"/>
      <c r="M5" s="127"/>
      <c r="N5" s="126"/>
      <c r="O5" s="126"/>
      <c r="P5" s="126"/>
      <c r="Q5" s="126"/>
      <c r="R5" s="126"/>
      <c r="S5" s="126"/>
      <c r="T5" s="126"/>
      <c r="U5" s="126"/>
      <c r="V5" s="125"/>
      <c r="W5" s="115"/>
      <c r="X5" s="115"/>
      <c r="Y5" s="115"/>
    </row>
    <row r="6" spans="1:25" ht="33" customHeight="1">
      <c r="A6" s="680" t="s">
        <v>38</v>
      </c>
      <c r="B6" s="682" t="s">
        <v>39</v>
      </c>
      <c r="C6" s="687" t="s">
        <v>40</v>
      </c>
      <c r="D6" s="684" t="s">
        <v>41</v>
      </c>
      <c r="E6" s="685"/>
      <c r="F6" s="682" t="s">
        <v>209</v>
      </c>
      <c r="G6" s="682"/>
      <c r="H6" s="682"/>
      <c r="I6" s="682"/>
      <c r="J6" s="682"/>
      <c r="K6" s="682"/>
      <c r="L6" s="682"/>
      <c r="M6" s="682"/>
      <c r="N6" s="682"/>
      <c r="O6" s="682"/>
      <c r="P6" s="682"/>
      <c r="Q6" s="682"/>
      <c r="R6" s="682"/>
      <c r="S6" s="682"/>
      <c r="T6" s="682" t="s">
        <v>45</v>
      </c>
      <c r="U6" s="682"/>
      <c r="V6" s="642" t="s">
        <v>300</v>
      </c>
      <c r="W6" s="115"/>
      <c r="X6" s="115"/>
      <c r="Y6" s="115"/>
    </row>
    <row r="7" spans="1:25" ht="61.5" customHeight="1" thickBot="1">
      <c r="A7" s="681"/>
      <c r="B7" s="683"/>
      <c r="C7" s="688"/>
      <c r="D7" s="124" t="s">
        <v>42</v>
      </c>
      <c r="E7" s="124" t="s">
        <v>43</v>
      </c>
      <c r="F7" s="124" t="s">
        <v>44</v>
      </c>
      <c r="G7" s="123" t="s">
        <v>17</v>
      </c>
      <c r="H7" s="123" t="s">
        <v>18</v>
      </c>
      <c r="I7" s="123" t="s">
        <v>19</v>
      </c>
      <c r="J7" s="123" t="s">
        <v>20</v>
      </c>
      <c r="K7" s="123" t="s">
        <v>21</v>
      </c>
      <c r="L7" s="123" t="s">
        <v>22</v>
      </c>
      <c r="M7" s="123" t="s">
        <v>23</v>
      </c>
      <c r="N7" s="123" t="s">
        <v>24</v>
      </c>
      <c r="O7" s="123" t="s">
        <v>25</v>
      </c>
      <c r="P7" s="123" t="s">
        <v>26</v>
      </c>
      <c r="Q7" s="123" t="s">
        <v>27</v>
      </c>
      <c r="R7" s="123" t="s">
        <v>28</v>
      </c>
      <c r="S7" s="122" t="s">
        <v>29</v>
      </c>
      <c r="T7" s="122" t="s">
        <v>46</v>
      </c>
      <c r="U7" s="122" t="s">
        <v>47</v>
      </c>
      <c r="V7" s="643"/>
      <c r="W7" s="115"/>
      <c r="X7" s="115"/>
      <c r="Y7" s="115"/>
    </row>
    <row r="8" spans="1:25" ht="24" customHeight="1">
      <c r="A8" s="603" t="s">
        <v>297</v>
      </c>
      <c r="B8" s="606" t="s">
        <v>90</v>
      </c>
      <c r="C8" s="582" t="s">
        <v>369</v>
      </c>
      <c r="D8" s="597" t="s">
        <v>205</v>
      </c>
      <c r="E8" s="597"/>
      <c r="F8" s="327" t="s">
        <v>30</v>
      </c>
      <c r="G8" s="328">
        <v>0.0833</v>
      </c>
      <c r="H8" s="328">
        <v>0.0833</v>
      </c>
      <c r="I8" s="328">
        <v>0.0833</v>
      </c>
      <c r="J8" s="328">
        <v>0.0833</v>
      </c>
      <c r="K8" s="328">
        <v>0.0833</v>
      </c>
      <c r="L8" s="328">
        <v>0.0833</v>
      </c>
      <c r="M8" s="328">
        <v>0.0833</v>
      </c>
      <c r="N8" s="328">
        <v>0.0833</v>
      </c>
      <c r="O8" s="328">
        <v>0.0833</v>
      </c>
      <c r="P8" s="328">
        <v>0.0833</v>
      </c>
      <c r="Q8" s="328">
        <v>0.0833</v>
      </c>
      <c r="R8" s="328">
        <v>0.0837</v>
      </c>
      <c r="S8" s="327">
        <f aca="true" t="shared" si="0" ref="S8:S53">SUM(G8:R8)</f>
        <v>1</v>
      </c>
      <c r="T8" s="598">
        <v>0.125</v>
      </c>
      <c r="U8" s="589">
        <f>T8*30%</f>
        <v>0.0375</v>
      </c>
      <c r="V8" s="639" t="s">
        <v>332</v>
      </c>
      <c r="W8" s="115"/>
      <c r="X8" s="115"/>
      <c r="Y8" s="115">
        <f>LEN(V8)</f>
        <v>405</v>
      </c>
    </row>
    <row r="9" spans="1:25" ht="24" customHeight="1" thickBot="1">
      <c r="A9" s="604"/>
      <c r="B9" s="607"/>
      <c r="C9" s="583"/>
      <c r="D9" s="595"/>
      <c r="E9" s="595"/>
      <c r="F9" s="329" t="s">
        <v>31</v>
      </c>
      <c r="G9" s="330">
        <v>0</v>
      </c>
      <c r="H9" s="330">
        <v>0</v>
      </c>
      <c r="I9" s="330">
        <v>0</v>
      </c>
      <c r="J9" s="330">
        <v>0.0833</v>
      </c>
      <c r="K9" s="330">
        <v>0.0833</v>
      </c>
      <c r="L9" s="330">
        <v>0.0833</v>
      </c>
      <c r="M9" s="330">
        <v>0.0833</v>
      </c>
      <c r="N9" s="330">
        <v>0.0833</v>
      </c>
      <c r="O9" s="330">
        <v>0.0833</v>
      </c>
      <c r="P9" s="330">
        <v>0.0833</v>
      </c>
      <c r="Q9" s="330">
        <v>0.0833</v>
      </c>
      <c r="R9" s="330">
        <v>0.3336</v>
      </c>
      <c r="S9" s="329">
        <f t="shared" si="0"/>
        <v>1</v>
      </c>
      <c r="T9" s="599"/>
      <c r="U9" s="590"/>
      <c r="V9" s="639"/>
      <c r="W9" s="115"/>
      <c r="X9" s="115"/>
      <c r="Y9" s="115">
        <f aca="true" t="shared" si="1" ref="Y9:Y16">LEN(V9)</f>
        <v>0</v>
      </c>
    </row>
    <row r="10" spans="1:25" ht="24" customHeight="1">
      <c r="A10" s="604"/>
      <c r="B10" s="607"/>
      <c r="C10" s="582" t="s">
        <v>368</v>
      </c>
      <c r="D10" s="595" t="s">
        <v>205</v>
      </c>
      <c r="E10" s="595"/>
      <c r="F10" s="327" t="s">
        <v>30</v>
      </c>
      <c r="G10" s="328">
        <v>0.0833</v>
      </c>
      <c r="H10" s="328">
        <v>0.0833</v>
      </c>
      <c r="I10" s="328">
        <v>0.0833</v>
      </c>
      <c r="J10" s="328">
        <v>0.0833</v>
      </c>
      <c r="K10" s="328">
        <v>0.0833</v>
      </c>
      <c r="L10" s="328">
        <v>0.0833</v>
      </c>
      <c r="M10" s="328">
        <v>0.0833</v>
      </c>
      <c r="N10" s="328">
        <v>0.0833</v>
      </c>
      <c r="O10" s="328">
        <v>0.0833</v>
      </c>
      <c r="P10" s="328">
        <v>0.0833</v>
      </c>
      <c r="Q10" s="328">
        <v>0.0833</v>
      </c>
      <c r="R10" s="328">
        <v>0.0837</v>
      </c>
      <c r="S10" s="327">
        <f t="shared" si="0"/>
        <v>1</v>
      </c>
      <c r="T10" s="599"/>
      <c r="U10" s="591">
        <f>T8*40%</f>
        <v>0.05</v>
      </c>
      <c r="V10" s="640" t="s">
        <v>333</v>
      </c>
      <c r="W10" s="115"/>
      <c r="X10" s="115"/>
      <c r="Y10" s="115">
        <f t="shared" si="1"/>
        <v>663</v>
      </c>
    </row>
    <row r="11" spans="1:25" ht="24" customHeight="1" thickBot="1">
      <c r="A11" s="604"/>
      <c r="B11" s="607"/>
      <c r="C11" s="583"/>
      <c r="D11" s="595"/>
      <c r="E11" s="595"/>
      <c r="F11" s="329" t="s">
        <v>31</v>
      </c>
      <c r="G11" s="330">
        <v>0</v>
      </c>
      <c r="H11" s="330">
        <v>0</v>
      </c>
      <c r="I11" s="330">
        <v>0</v>
      </c>
      <c r="J11" s="330">
        <v>0.0833</v>
      </c>
      <c r="K11" s="330">
        <v>0</v>
      </c>
      <c r="L11" s="330">
        <v>0.0833</v>
      </c>
      <c r="M11" s="330">
        <v>0.0833</v>
      </c>
      <c r="N11" s="330">
        <v>0.0833</v>
      </c>
      <c r="O11" s="330">
        <v>0.0833</v>
      </c>
      <c r="P11" s="330">
        <v>0.0833</v>
      </c>
      <c r="Q11" s="330">
        <v>0.0833</v>
      </c>
      <c r="R11" s="330">
        <v>0.4169</v>
      </c>
      <c r="S11" s="329">
        <f t="shared" si="0"/>
        <v>1</v>
      </c>
      <c r="T11" s="599"/>
      <c r="U11" s="592"/>
      <c r="V11" s="641"/>
      <c r="W11" s="115"/>
      <c r="X11" s="115"/>
      <c r="Y11" s="115">
        <f t="shared" si="1"/>
        <v>0</v>
      </c>
    </row>
    <row r="12" spans="1:25" ht="24" customHeight="1">
      <c r="A12" s="604"/>
      <c r="B12" s="607"/>
      <c r="C12" s="582" t="s">
        <v>367</v>
      </c>
      <c r="D12" s="595" t="s">
        <v>205</v>
      </c>
      <c r="E12" s="595"/>
      <c r="F12" s="327" t="s">
        <v>30</v>
      </c>
      <c r="G12" s="328">
        <v>0.0833</v>
      </c>
      <c r="H12" s="328">
        <v>0.0833</v>
      </c>
      <c r="I12" s="328">
        <v>0.0833</v>
      </c>
      <c r="J12" s="328">
        <v>0.0833</v>
      </c>
      <c r="K12" s="328">
        <v>0.0833</v>
      </c>
      <c r="L12" s="328">
        <v>0.0833</v>
      </c>
      <c r="M12" s="328">
        <v>0.0833</v>
      </c>
      <c r="N12" s="328">
        <v>0.0833</v>
      </c>
      <c r="O12" s="328">
        <v>0.0833</v>
      </c>
      <c r="P12" s="328">
        <v>0.0833</v>
      </c>
      <c r="Q12" s="328">
        <v>0.0833</v>
      </c>
      <c r="R12" s="328">
        <v>0.0837</v>
      </c>
      <c r="S12" s="327">
        <f t="shared" si="0"/>
        <v>1</v>
      </c>
      <c r="T12" s="599"/>
      <c r="U12" s="593">
        <f>T8*30%</f>
        <v>0.0375</v>
      </c>
      <c r="V12" s="637" t="s">
        <v>334</v>
      </c>
      <c r="W12" s="115"/>
      <c r="X12" s="115"/>
      <c r="Y12" s="115">
        <f t="shared" si="1"/>
        <v>1446</v>
      </c>
    </row>
    <row r="13" spans="1:25" ht="24" customHeight="1" thickBot="1">
      <c r="A13" s="605"/>
      <c r="B13" s="608"/>
      <c r="C13" s="583"/>
      <c r="D13" s="596"/>
      <c r="E13" s="596"/>
      <c r="F13" s="329" t="s">
        <v>31</v>
      </c>
      <c r="G13" s="330">
        <v>0.0833</v>
      </c>
      <c r="H13" s="330">
        <v>0</v>
      </c>
      <c r="I13" s="330">
        <v>0</v>
      </c>
      <c r="J13" s="330">
        <v>0.0833</v>
      </c>
      <c r="K13" s="330">
        <v>0</v>
      </c>
      <c r="L13" s="330">
        <v>0.0833</v>
      </c>
      <c r="M13" s="330">
        <v>0.0833</v>
      </c>
      <c r="N13" s="330">
        <v>0.0833</v>
      </c>
      <c r="O13" s="330">
        <v>0.0833</v>
      </c>
      <c r="P13" s="330">
        <v>0.0833</v>
      </c>
      <c r="Q13" s="330">
        <v>0.0833</v>
      </c>
      <c r="R13" s="330">
        <v>0.3336</v>
      </c>
      <c r="S13" s="329">
        <f t="shared" si="0"/>
        <v>1</v>
      </c>
      <c r="T13" s="600"/>
      <c r="U13" s="594"/>
      <c r="V13" s="638"/>
      <c r="W13" s="115"/>
      <c r="X13" s="115"/>
      <c r="Y13" s="115">
        <f t="shared" si="1"/>
        <v>0</v>
      </c>
    </row>
    <row r="14" spans="1:25" ht="24" customHeight="1">
      <c r="A14" s="603" t="s">
        <v>296</v>
      </c>
      <c r="B14" s="609" t="s">
        <v>93</v>
      </c>
      <c r="C14" s="582" t="s">
        <v>366</v>
      </c>
      <c r="D14" s="597" t="s">
        <v>205</v>
      </c>
      <c r="E14" s="597"/>
      <c r="F14" s="327" t="s">
        <v>30</v>
      </c>
      <c r="G14" s="328">
        <v>0.04</v>
      </c>
      <c r="H14" s="328">
        <v>0.05</v>
      </c>
      <c r="I14" s="328">
        <v>0.05</v>
      </c>
      <c r="J14" s="328">
        <v>0.1</v>
      </c>
      <c r="K14" s="328">
        <v>0.1</v>
      </c>
      <c r="L14" s="328">
        <v>0.1</v>
      </c>
      <c r="M14" s="328">
        <v>0.1</v>
      </c>
      <c r="N14" s="328">
        <v>0.1</v>
      </c>
      <c r="O14" s="328">
        <v>0.1</v>
      </c>
      <c r="P14" s="328">
        <v>0.1</v>
      </c>
      <c r="Q14" s="328">
        <v>0.1</v>
      </c>
      <c r="R14" s="328">
        <v>0.06</v>
      </c>
      <c r="S14" s="327">
        <f t="shared" si="0"/>
        <v>1</v>
      </c>
      <c r="T14" s="598">
        <v>0.125</v>
      </c>
      <c r="U14" s="709">
        <v>0.062</v>
      </c>
      <c r="V14" s="647" t="s">
        <v>335</v>
      </c>
      <c r="W14" s="115"/>
      <c r="X14" s="115"/>
      <c r="Y14" s="115">
        <f t="shared" si="1"/>
        <v>2837</v>
      </c>
    </row>
    <row r="15" spans="1:25" ht="24" customHeight="1" thickBot="1">
      <c r="A15" s="604"/>
      <c r="B15" s="610"/>
      <c r="C15" s="583"/>
      <c r="D15" s="595"/>
      <c r="E15" s="595"/>
      <c r="F15" s="329" t="s">
        <v>31</v>
      </c>
      <c r="G15" s="330">
        <v>0.04</v>
      </c>
      <c r="H15" s="330">
        <v>0.05</v>
      </c>
      <c r="I15" s="330">
        <v>0.05</v>
      </c>
      <c r="J15" s="330">
        <v>0.1</v>
      </c>
      <c r="K15" s="330">
        <v>0</v>
      </c>
      <c r="L15" s="330">
        <v>0.1</v>
      </c>
      <c r="M15" s="330">
        <v>0.05</v>
      </c>
      <c r="N15" s="330">
        <v>0</v>
      </c>
      <c r="O15" s="330">
        <v>0.1</v>
      </c>
      <c r="P15" s="330">
        <v>0.1</v>
      </c>
      <c r="Q15" s="330">
        <v>0.1</v>
      </c>
      <c r="R15" s="330">
        <v>0.31</v>
      </c>
      <c r="S15" s="329">
        <f t="shared" si="0"/>
        <v>1</v>
      </c>
      <c r="T15" s="599"/>
      <c r="U15" s="592"/>
      <c r="V15" s="648"/>
      <c r="W15" s="115"/>
      <c r="X15" s="115"/>
      <c r="Y15" s="115">
        <f t="shared" si="1"/>
        <v>0</v>
      </c>
    </row>
    <row r="16" spans="1:25" ht="24" customHeight="1">
      <c r="A16" s="604"/>
      <c r="B16" s="610"/>
      <c r="C16" s="582" t="s">
        <v>365</v>
      </c>
      <c r="D16" s="595" t="s">
        <v>205</v>
      </c>
      <c r="E16" s="595"/>
      <c r="F16" s="327" t="s">
        <v>30</v>
      </c>
      <c r="G16" s="328">
        <v>0</v>
      </c>
      <c r="H16" s="328">
        <v>0</v>
      </c>
      <c r="I16" s="328">
        <v>0.25</v>
      </c>
      <c r="J16" s="328">
        <v>0</v>
      </c>
      <c r="K16" s="328">
        <v>0</v>
      </c>
      <c r="L16" s="328">
        <v>0.25</v>
      </c>
      <c r="M16" s="328">
        <v>0</v>
      </c>
      <c r="N16" s="328">
        <v>0</v>
      </c>
      <c r="O16" s="328">
        <v>0.25</v>
      </c>
      <c r="P16" s="328">
        <v>0</v>
      </c>
      <c r="Q16" s="328">
        <v>0</v>
      </c>
      <c r="R16" s="328">
        <v>0.25</v>
      </c>
      <c r="S16" s="327">
        <f t="shared" si="0"/>
        <v>1</v>
      </c>
      <c r="T16" s="599"/>
      <c r="U16" s="591">
        <v>0.063</v>
      </c>
      <c r="V16" s="649" t="s">
        <v>336</v>
      </c>
      <c r="W16" s="115"/>
      <c r="X16" s="120"/>
      <c r="Y16" s="115">
        <f t="shared" si="1"/>
        <v>686</v>
      </c>
    </row>
    <row r="17" spans="1:25" ht="24" customHeight="1" thickBot="1">
      <c r="A17" s="605"/>
      <c r="B17" s="611"/>
      <c r="C17" s="583"/>
      <c r="D17" s="596"/>
      <c r="E17" s="596"/>
      <c r="F17" s="329" t="s">
        <v>31</v>
      </c>
      <c r="G17" s="330">
        <v>0</v>
      </c>
      <c r="H17" s="330">
        <v>0</v>
      </c>
      <c r="I17" s="330">
        <v>0.25</v>
      </c>
      <c r="J17" s="330">
        <v>0</v>
      </c>
      <c r="K17" s="330">
        <v>0</v>
      </c>
      <c r="L17" s="330">
        <v>0.05</v>
      </c>
      <c r="M17" s="330">
        <v>0</v>
      </c>
      <c r="N17" s="330">
        <v>0</v>
      </c>
      <c r="O17" s="330">
        <v>0.25</v>
      </c>
      <c r="P17" s="330">
        <v>0</v>
      </c>
      <c r="Q17" s="330">
        <v>0</v>
      </c>
      <c r="R17" s="330">
        <v>0.45</v>
      </c>
      <c r="S17" s="329">
        <f t="shared" si="0"/>
        <v>1</v>
      </c>
      <c r="T17" s="600"/>
      <c r="U17" s="686"/>
      <c r="V17" s="650"/>
      <c r="W17" s="115"/>
      <c r="X17" s="115"/>
      <c r="Y17" s="115"/>
    </row>
    <row r="18" spans="1:25" ht="24" customHeight="1">
      <c r="A18" s="628" t="s">
        <v>89</v>
      </c>
      <c r="B18" s="582" t="s">
        <v>95</v>
      </c>
      <c r="C18" s="582" t="s">
        <v>364</v>
      </c>
      <c r="D18" s="632" t="s">
        <v>205</v>
      </c>
      <c r="E18" s="331"/>
      <c r="F18" s="327" t="s">
        <v>30</v>
      </c>
      <c r="G18" s="328">
        <v>0.07</v>
      </c>
      <c r="H18" s="328">
        <v>0.05</v>
      </c>
      <c r="I18" s="328">
        <v>0.02</v>
      </c>
      <c r="J18" s="328">
        <v>0.08</v>
      </c>
      <c r="K18" s="328">
        <v>0.1</v>
      </c>
      <c r="L18" s="328">
        <v>0.1</v>
      </c>
      <c r="M18" s="328">
        <v>0.1</v>
      </c>
      <c r="N18" s="328">
        <v>0.1</v>
      </c>
      <c r="O18" s="328">
        <v>0.1</v>
      </c>
      <c r="P18" s="328">
        <v>0.1</v>
      </c>
      <c r="Q18" s="328">
        <v>0.1</v>
      </c>
      <c r="R18" s="328">
        <v>0.08</v>
      </c>
      <c r="S18" s="327">
        <f t="shared" si="0"/>
        <v>0.9999999999999999</v>
      </c>
      <c r="T18" s="584">
        <v>0.125</v>
      </c>
      <c r="U18" s="709">
        <v>0.062</v>
      </c>
      <c r="V18" s="587" t="s">
        <v>337</v>
      </c>
      <c r="W18" s="115"/>
      <c r="X18" s="115"/>
      <c r="Y18" s="115"/>
    </row>
    <row r="19" spans="1:25" ht="24" customHeight="1" thickBot="1">
      <c r="A19" s="629"/>
      <c r="B19" s="583"/>
      <c r="C19" s="583"/>
      <c r="D19" s="633"/>
      <c r="E19" s="332"/>
      <c r="F19" s="329" t="s">
        <v>31</v>
      </c>
      <c r="G19" s="330">
        <v>0.07</v>
      </c>
      <c r="H19" s="330">
        <v>0.05</v>
      </c>
      <c r="I19" s="330">
        <v>0.02</v>
      </c>
      <c r="J19" s="330">
        <v>0.08</v>
      </c>
      <c r="K19" s="330">
        <v>0.1</v>
      </c>
      <c r="L19" s="330">
        <v>0.15</v>
      </c>
      <c r="M19" s="330">
        <v>0.15</v>
      </c>
      <c r="N19" s="330">
        <v>0.15</v>
      </c>
      <c r="O19" s="330">
        <v>0.1</v>
      </c>
      <c r="P19" s="330">
        <v>0.05</v>
      </c>
      <c r="Q19" s="330">
        <v>0.05</v>
      </c>
      <c r="R19" s="330">
        <v>0.03</v>
      </c>
      <c r="S19" s="329">
        <f t="shared" si="0"/>
        <v>1.0000000000000002</v>
      </c>
      <c r="T19" s="585"/>
      <c r="U19" s="592"/>
      <c r="V19" s="588"/>
      <c r="W19" s="115"/>
      <c r="X19" s="115"/>
      <c r="Y19" s="115"/>
    </row>
    <row r="20" spans="1:25" ht="24" customHeight="1">
      <c r="A20" s="629"/>
      <c r="B20" s="583"/>
      <c r="C20" s="582" t="s">
        <v>363</v>
      </c>
      <c r="D20" s="706" t="s">
        <v>205</v>
      </c>
      <c r="E20" s="332"/>
      <c r="F20" s="327" t="s">
        <v>30</v>
      </c>
      <c r="G20" s="328">
        <v>0.07</v>
      </c>
      <c r="H20" s="328">
        <v>0.05</v>
      </c>
      <c r="I20" s="328">
        <v>0.02</v>
      </c>
      <c r="J20" s="328">
        <v>0.08</v>
      </c>
      <c r="K20" s="328">
        <v>0.1</v>
      </c>
      <c r="L20" s="328">
        <v>0.1</v>
      </c>
      <c r="M20" s="328">
        <v>0.1</v>
      </c>
      <c r="N20" s="328">
        <v>0.1</v>
      </c>
      <c r="O20" s="328">
        <v>0.1</v>
      </c>
      <c r="P20" s="328">
        <v>0.1</v>
      </c>
      <c r="Q20" s="328">
        <v>0.1</v>
      </c>
      <c r="R20" s="328">
        <v>0.08</v>
      </c>
      <c r="S20" s="327">
        <f t="shared" si="0"/>
        <v>0.9999999999999999</v>
      </c>
      <c r="T20" s="585"/>
      <c r="U20" s="591">
        <v>0.063</v>
      </c>
      <c r="V20" s="587" t="s">
        <v>338</v>
      </c>
      <c r="W20" s="115"/>
      <c r="X20" s="115"/>
      <c r="Y20" s="115"/>
    </row>
    <row r="21" spans="1:25" ht="24" customHeight="1" thickBot="1">
      <c r="A21" s="630"/>
      <c r="B21" s="631"/>
      <c r="C21" s="583"/>
      <c r="D21" s="707"/>
      <c r="E21" s="333"/>
      <c r="F21" s="329" t="s">
        <v>31</v>
      </c>
      <c r="G21" s="330">
        <v>0.07</v>
      </c>
      <c r="H21" s="330">
        <v>0.05</v>
      </c>
      <c r="I21" s="330">
        <v>0.02</v>
      </c>
      <c r="J21" s="330">
        <v>0.08</v>
      </c>
      <c r="K21" s="330">
        <v>0</v>
      </c>
      <c r="L21" s="330">
        <v>0.05</v>
      </c>
      <c r="M21" s="330">
        <v>0.05</v>
      </c>
      <c r="N21" s="330">
        <v>0.05</v>
      </c>
      <c r="O21" s="330">
        <v>0</v>
      </c>
      <c r="P21" s="330">
        <v>0</v>
      </c>
      <c r="Q21" s="330">
        <v>0</v>
      </c>
      <c r="R21" s="330">
        <v>0.63</v>
      </c>
      <c r="S21" s="329">
        <f t="shared" si="0"/>
        <v>1</v>
      </c>
      <c r="T21" s="586"/>
      <c r="U21" s="686"/>
      <c r="V21" s="588"/>
      <c r="W21" s="115"/>
      <c r="X21" s="115"/>
      <c r="Y21" s="115"/>
    </row>
    <row r="22" spans="1:25" ht="24" customHeight="1">
      <c r="A22" s="634" t="str">
        <f>'[2]INVERSIÓN'!A27</f>
        <v>Línea de acción (1.4): Red de Calidad Hídrica de Bogotá RCHB, la Red de monitoreo aguas subterráneas y la captura de la información secundaria compilada mediante el reporte de terceros interesados o usuarios del recurso Hídrico. SRHS</v>
      </c>
      <c r="B22" s="615" t="str">
        <f>'[2]INVERSIÓN'!C27</f>
        <v>Generar 4 informes anualizados de la calidad hídrica superficial.</v>
      </c>
      <c r="C22" s="582" t="s">
        <v>377</v>
      </c>
      <c r="D22" s="612" t="s">
        <v>205</v>
      </c>
      <c r="E22" s="612"/>
      <c r="F22" s="327" t="s">
        <v>30</v>
      </c>
      <c r="G22" s="328"/>
      <c r="H22" s="328"/>
      <c r="I22" s="328"/>
      <c r="J22" s="328"/>
      <c r="K22" s="328"/>
      <c r="L22" s="328"/>
      <c r="M22" s="328"/>
      <c r="N22" s="328"/>
      <c r="O22" s="328"/>
      <c r="P22" s="328">
        <v>0.3</v>
      </c>
      <c r="Q22" s="328">
        <v>0.7</v>
      </c>
      <c r="R22" s="328"/>
      <c r="S22" s="327">
        <f t="shared" si="0"/>
        <v>1</v>
      </c>
      <c r="T22" s="620">
        <v>0.125</v>
      </c>
      <c r="U22" s="710">
        <v>0.04</v>
      </c>
      <c r="V22" s="587" t="s">
        <v>339</v>
      </c>
      <c r="W22" s="115"/>
      <c r="X22" s="115"/>
      <c r="Y22" s="115"/>
    </row>
    <row r="23" spans="1:25" ht="24" customHeight="1" thickBot="1">
      <c r="A23" s="635"/>
      <c r="B23" s="616"/>
      <c r="C23" s="583"/>
      <c r="D23" s="613"/>
      <c r="E23" s="613"/>
      <c r="F23" s="329" t="s">
        <v>31</v>
      </c>
      <c r="G23" s="330"/>
      <c r="H23" s="330"/>
      <c r="I23" s="330"/>
      <c r="J23" s="330"/>
      <c r="K23" s="330"/>
      <c r="L23" s="330"/>
      <c r="M23" s="330"/>
      <c r="N23" s="330"/>
      <c r="O23" s="330"/>
      <c r="P23" s="330">
        <v>0.3</v>
      </c>
      <c r="Q23" s="330">
        <v>0.5</v>
      </c>
      <c r="R23" s="330">
        <v>0.2</v>
      </c>
      <c r="S23" s="329">
        <f t="shared" si="0"/>
        <v>1</v>
      </c>
      <c r="T23" s="621"/>
      <c r="U23" s="652"/>
      <c r="V23" s="588"/>
      <c r="W23" s="115"/>
      <c r="X23" s="121"/>
      <c r="Y23" s="115"/>
    </row>
    <row r="24" spans="1:25" ht="24" customHeight="1">
      <c r="A24" s="635"/>
      <c r="B24" s="616"/>
      <c r="C24" s="582" t="s">
        <v>376</v>
      </c>
      <c r="D24" s="613" t="s">
        <v>205</v>
      </c>
      <c r="E24" s="613"/>
      <c r="F24" s="327" t="s">
        <v>30</v>
      </c>
      <c r="G24" s="328"/>
      <c r="H24" s="328">
        <v>0.1</v>
      </c>
      <c r="I24" s="328">
        <v>0.2</v>
      </c>
      <c r="J24" s="328">
        <v>0.08099173553719008</v>
      </c>
      <c r="K24" s="328">
        <v>0.14896694214876033</v>
      </c>
      <c r="L24" s="328">
        <v>0.18685950413223137</v>
      </c>
      <c r="M24" s="328">
        <v>0.18223140495867768</v>
      </c>
      <c r="N24" s="328">
        <v>0.06623966942148761</v>
      </c>
      <c r="O24" s="328">
        <v>0.0347107438016529</v>
      </c>
      <c r="P24" s="328"/>
      <c r="Q24" s="328"/>
      <c r="R24" s="328"/>
      <c r="S24" s="327">
        <f t="shared" si="0"/>
        <v>1</v>
      </c>
      <c r="T24" s="621"/>
      <c r="U24" s="651">
        <v>0.045</v>
      </c>
      <c r="V24" s="587" t="s">
        <v>351</v>
      </c>
      <c r="W24" s="115"/>
      <c r="X24" s="115"/>
      <c r="Y24" s="115"/>
    </row>
    <row r="25" spans="1:25" ht="21.75" customHeight="1" thickBot="1">
      <c r="A25" s="635"/>
      <c r="B25" s="616"/>
      <c r="C25" s="583"/>
      <c r="D25" s="613"/>
      <c r="E25" s="613"/>
      <c r="F25" s="329" t="s">
        <v>31</v>
      </c>
      <c r="G25" s="330"/>
      <c r="H25" s="330">
        <v>0.1</v>
      </c>
      <c r="I25" s="330">
        <v>0.2</v>
      </c>
      <c r="J25" s="330">
        <v>0.08504132231404958</v>
      </c>
      <c r="K25" s="330">
        <v>0.202479338842975</v>
      </c>
      <c r="L25" s="330">
        <v>0.188884297520661</v>
      </c>
      <c r="M25" s="330">
        <v>0.182</v>
      </c>
      <c r="N25" s="330">
        <v>0.042</v>
      </c>
      <c r="O25" s="330"/>
      <c r="P25" s="330"/>
      <c r="Q25" s="330"/>
      <c r="R25" s="330"/>
      <c r="S25" s="329">
        <f t="shared" si="0"/>
        <v>1.0004049586776855</v>
      </c>
      <c r="T25" s="621"/>
      <c r="U25" s="652"/>
      <c r="V25" s="588"/>
      <c r="W25" s="115"/>
      <c r="X25" s="115"/>
      <c r="Y25" s="115"/>
    </row>
    <row r="26" spans="1:25" ht="21.75" customHeight="1">
      <c r="A26" s="635"/>
      <c r="B26" s="616"/>
      <c r="C26" s="582" t="s">
        <v>375</v>
      </c>
      <c r="D26" s="613" t="s">
        <v>205</v>
      </c>
      <c r="E26" s="613"/>
      <c r="F26" s="327" t="s">
        <v>30</v>
      </c>
      <c r="G26" s="328"/>
      <c r="H26" s="328"/>
      <c r="I26" s="328"/>
      <c r="J26" s="328"/>
      <c r="K26" s="328">
        <v>0.1</v>
      </c>
      <c r="L26" s="328">
        <v>0.4</v>
      </c>
      <c r="M26" s="328">
        <v>0.5</v>
      </c>
      <c r="N26" s="328"/>
      <c r="O26" s="328"/>
      <c r="P26" s="328"/>
      <c r="Q26" s="328"/>
      <c r="R26" s="328"/>
      <c r="S26" s="327">
        <f t="shared" si="0"/>
        <v>1</v>
      </c>
      <c r="T26" s="621"/>
      <c r="U26" s="651">
        <v>0.02</v>
      </c>
      <c r="V26" s="587" t="s">
        <v>340</v>
      </c>
      <c r="W26" s="115"/>
      <c r="X26" s="115"/>
      <c r="Y26" s="115"/>
    </row>
    <row r="27" spans="1:25" ht="21" customHeight="1" thickBot="1">
      <c r="A27" s="635"/>
      <c r="B27" s="616"/>
      <c r="C27" s="583"/>
      <c r="D27" s="613"/>
      <c r="E27" s="613"/>
      <c r="F27" s="329" t="s">
        <v>31</v>
      </c>
      <c r="G27" s="330"/>
      <c r="H27" s="330"/>
      <c r="I27" s="330"/>
      <c r="J27" s="330"/>
      <c r="K27" s="330">
        <v>0.1</v>
      </c>
      <c r="L27" s="330">
        <v>0.4</v>
      </c>
      <c r="M27" s="330">
        <v>0.5</v>
      </c>
      <c r="N27" s="330"/>
      <c r="O27" s="330"/>
      <c r="P27" s="330"/>
      <c r="Q27" s="330"/>
      <c r="R27" s="330"/>
      <c r="S27" s="329">
        <f t="shared" si="0"/>
        <v>1</v>
      </c>
      <c r="T27" s="621"/>
      <c r="U27" s="652"/>
      <c r="V27" s="588"/>
      <c r="W27" s="115"/>
      <c r="X27" s="115"/>
      <c r="Y27" s="115"/>
    </row>
    <row r="28" spans="1:25" ht="22.5" customHeight="1">
      <c r="A28" s="635"/>
      <c r="B28" s="616"/>
      <c r="C28" s="582" t="s">
        <v>374</v>
      </c>
      <c r="D28" s="613" t="s">
        <v>205</v>
      </c>
      <c r="E28" s="613"/>
      <c r="F28" s="327" t="s">
        <v>30</v>
      </c>
      <c r="G28" s="328"/>
      <c r="H28" s="328"/>
      <c r="I28" s="328"/>
      <c r="J28" s="328"/>
      <c r="K28" s="328"/>
      <c r="L28" s="328">
        <v>0.1</v>
      </c>
      <c r="M28" s="328">
        <v>0.25</v>
      </c>
      <c r="N28" s="328">
        <v>0.2</v>
      </c>
      <c r="O28" s="328">
        <v>0.25</v>
      </c>
      <c r="P28" s="328">
        <v>0.2</v>
      </c>
      <c r="Q28" s="328"/>
      <c r="R28" s="328"/>
      <c r="S28" s="327">
        <f t="shared" si="0"/>
        <v>1</v>
      </c>
      <c r="T28" s="621"/>
      <c r="U28" s="651">
        <v>0.02</v>
      </c>
      <c r="V28" s="587" t="s">
        <v>341</v>
      </c>
      <c r="W28" s="115"/>
      <c r="X28" s="115"/>
      <c r="Y28" s="115"/>
    </row>
    <row r="29" spans="1:25" ht="18.75" customHeight="1" thickBot="1">
      <c r="A29" s="635"/>
      <c r="B29" s="616"/>
      <c r="C29" s="583"/>
      <c r="D29" s="619"/>
      <c r="E29" s="619"/>
      <c r="F29" s="329" t="s">
        <v>31</v>
      </c>
      <c r="G29" s="330"/>
      <c r="H29" s="330"/>
      <c r="I29" s="330"/>
      <c r="J29" s="330"/>
      <c r="K29" s="330"/>
      <c r="L29" s="330">
        <v>0.1</v>
      </c>
      <c r="M29" s="330">
        <v>0.25</v>
      </c>
      <c r="N29" s="330">
        <v>0.2</v>
      </c>
      <c r="O29" s="330">
        <v>0.25</v>
      </c>
      <c r="P29" s="330">
        <v>0</v>
      </c>
      <c r="Q29" s="330"/>
      <c r="R29" s="330"/>
      <c r="S29" s="329">
        <f t="shared" si="0"/>
        <v>0.8</v>
      </c>
      <c r="T29" s="621"/>
      <c r="U29" s="708"/>
      <c r="V29" s="588"/>
      <c r="W29" s="115"/>
      <c r="X29" s="115"/>
      <c r="Y29" s="115"/>
    </row>
    <row r="30" spans="1:25" ht="20.25" customHeight="1">
      <c r="A30" s="622" t="s">
        <v>295</v>
      </c>
      <c r="B30" s="625" t="s">
        <v>201</v>
      </c>
      <c r="C30" s="582" t="s">
        <v>373</v>
      </c>
      <c r="D30" s="612" t="s">
        <v>205</v>
      </c>
      <c r="E30" s="612"/>
      <c r="F30" s="327" t="s">
        <v>30</v>
      </c>
      <c r="G30" s="328"/>
      <c r="H30" s="328"/>
      <c r="I30" s="328"/>
      <c r="J30" s="328">
        <v>0.05</v>
      </c>
      <c r="K30" s="328">
        <v>0.05</v>
      </c>
      <c r="L30" s="328">
        <v>0.1</v>
      </c>
      <c r="M30" s="328">
        <v>0.1</v>
      </c>
      <c r="N30" s="328">
        <v>0.1</v>
      </c>
      <c r="O30" s="328">
        <v>0.15</v>
      </c>
      <c r="P30" s="328">
        <v>0.15</v>
      </c>
      <c r="Q30" s="328">
        <v>0.15</v>
      </c>
      <c r="R30" s="328">
        <v>0.15</v>
      </c>
      <c r="S30" s="327">
        <f t="shared" si="0"/>
        <v>1</v>
      </c>
      <c r="T30" s="701">
        <v>0.125</v>
      </c>
      <c r="U30" s="644">
        <v>0.042</v>
      </c>
      <c r="V30" s="587" t="s">
        <v>352</v>
      </c>
      <c r="W30" s="115"/>
      <c r="X30" s="115"/>
      <c r="Y30" s="115"/>
    </row>
    <row r="31" spans="1:25" ht="30" customHeight="1" thickBot="1">
      <c r="A31" s="623"/>
      <c r="B31" s="626"/>
      <c r="C31" s="583"/>
      <c r="D31" s="613"/>
      <c r="E31" s="613"/>
      <c r="F31" s="329" t="s">
        <v>31</v>
      </c>
      <c r="G31" s="330"/>
      <c r="H31" s="330"/>
      <c r="I31" s="330"/>
      <c r="J31" s="330">
        <v>0.05</v>
      </c>
      <c r="K31" s="330">
        <v>0</v>
      </c>
      <c r="L31" s="330">
        <v>0.1</v>
      </c>
      <c r="M31" s="330">
        <v>0.1</v>
      </c>
      <c r="N31" s="330">
        <v>0.15</v>
      </c>
      <c r="O31" s="330">
        <v>0.15</v>
      </c>
      <c r="P31" s="330">
        <v>0.15</v>
      </c>
      <c r="Q31" s="330">
        <v>0.15</v>
      </c>
      <c r="R31" s="330">
        <v>0.15</v>
      </c>
      <c r="S31" s="329">
        <f t="shared" si="0"/>
        <v>1</v>
      </c>
      <c r="T31" s="702"/>
      <c r="U31" s="645"/>
      <c r="V31" s="588"/>
      <c r="W31" s="115"/>
      <c r="X31" s="115"/>
      <c r="Y31" s="115"/>
    </row>
    <row r="32" spans="1:25" ht="30" customHeight="1">
      <c r="A32" s="623"/>
      <c r="B32" s="626"/>
      <c r="C32" s="582" t="s">
        <v>294</v>
      </c>
      <c r="D32" s="613" t="s">
        <v>205</v>
      </c>
      <c r="E32" s="613"/>
      <c r="F32" s="327" t="s">
        <v>30</v>
      </c>
      <c r="G32" s="328"/>
      <c r="H32" s="328"/>
      <c r="I32" s="328"/>
      <c r="J32" s="328"/>
      <c r="K32" s="328">
        <v>0.04</v>
      </c>
      <c r="L32" s="328">
        <v>0.06</v>
      </c>
      <c r="M32" s="328"/>
      <c r="N32" s="328"/>
      <c r="O32" s="328"/>
      <c r="P32" s="328">
        <v>0.3</v>
      </c>
      <c r="Q32" s="328">
        <v>0.3</v>
      </c>
      <c r="R32" s="328">
        <v>0.3</v>
      </c>
      <c r="S32" s="327">
        <f t="shared" si="0"/>
        <v>1</v>
      </c>
      <c r="T32" s="702"/>
      <c r="U32" s="646">
        <v>0.042</v>
      </c>
      <c r="V32" s="587" t="s">
        <v>342</v>
      </c>
      <c r="W32" s="115"/>
      <c r="X32" s="115"/>
      <c r="Y32" s="115"/>
    </row>
    <row r="33" spans="1:25" ht="30" customHeight="1" thickBot="1">
      <c r="A33" s="623"/>
      <c r="B33" s="626"/>
      <c r="C33" s="583"/>
      <c r="D33" s="613"/>
      <c r="E33" s="613"/>
      <c r="F33" s="329" t="s">
        <v>31</v>
      </c>
      <c r="G33" s="330"/>
      <c r="H33" s="330"/>
      <c r="I33" s="330"/>
      <c r="J33" s="330"/>
      <c r="K33" s="330">
        <v>0.04</v>
      </c>
      <c r="L33" s="330">
        <v>0.06</v>
      </c>
      <c r="M33" s="330"/>
      <c r="N33" s="330"/>
      <c r="O33" s="330"/>
      <c r="P33" s="330">
        <v>0.3</v>
      </c>
      <c r="Q33" s="330">
        <v>0.3</v>
      </c>
      <c r="R33" s="330">
        <v>0.3</v>
      </c>
      <c r="S33" s="329">
        <f t="shared" si="0"/>
        <v>1</v>
      </c>
      <c r="T33" s="702"/>
      <c r="U33" s="646"/>
      <c r="V33" s="588"/>
      <c r="W33" s="115"/>
      <c r="X33" s="115"/>
      <c r="Y33" s="115"/>
    </row>
    <row r="34" spans="1:25" ht="30" customHeight="1">
      <c r="A34" s="623"/>
      <c r="B34" s="626"/>
      <c r="C34" s="582" t="s">
        <v>293</v>
      </c>
      <c r="D34" s="613" t="s">
        <v>205</v>
      </c>
      <c r="E34" s="613"/>
      <c r="F34" s="327" t="s">
        <v>30</v>
      </c>
      <c r="G34" s="328"/>
      <c r="H34" s="328"/>
      <c r="I34" s="328">
        <v>0.25</v>
      </c>
      <c r="J34" s="328"/>
      <c r="K34" s="328"/>
      <c r="L34" s="328">
        <v>0.25</v>
      </c>
      <c r="M34" s="328"/>
      <c r="N34" s="328"/>
      <c r="O34" s="328">
        <v>0.25</v>
      </c>
      <c r="P34" s="328"/>
      <c r="Q34" s="328"/>
      <c r="R34" s="328">
        <v>0.25</v>
      </c>
      <c r="S34" s="327">
        <f t="shared" si="0"/>
        <v>1</v>
      </c>
      <c r="T34" s="702"/>
      <c r="U34" s="646">
        <v>0.041</v>
      </c>
      <c r="V34" s="587" t="s">
        <v>349</v>
      </c>
      <c r="W34" s="115"/>
      <c r="X34" s="115"/>
      <c r="Y34" s="115"/>
    </row>
    <row r="35" spans="1:25" ht="30" customHeight="1" thickBot="1">
      <c r="A35" s="624"/>
      <c r="B35" s="627"/>
      <c r="C35" s="583"/>
      <c r="D35" s="618"/>
      <c r="E35" s="618"/>
      <c r="F35" s="329" t="s">
        <v>31</v>
      </c>
      <c r="G35" s="330"/>
      <c r="H35" s="330"/>
      <c r="I35" s="330">
        <v>0.25</v>
      </c>
      <c r="J35" s="330"/>
      <c r="K35" s="330"/>
      <c r="L35" s="330">
        <v>0.25</v>
      </c>
      <c r="M35" s="330"/>
      <c r="N35" s="330"/>
      <c r="O35" s="330">
        <v>0.25</v>
      </c>
      <c r="P35" s="330"/>
      <c r="Q35" s="330"/>
      <c r="R35" s="330">
        <v>0.25</v>
      </c>
      <c r="S35" s="329">
        <f t="shared" si="0"/>
        <v>1</v>
      </c>
      <c r="T35" s="703"/>
      <c r="U35" s="704"/>
      <c r="V35" s="588"/>
      <c r="W35" s="115"/>
      <c r="X35" s="115"/>
      <c r="Y35" s="115"/>
    </row>
    <row r="36" spans="1:25" ht="51" customHeight="1">
      <c r="A36" s="614" t="s">
        <v>292</v>
      </c>
      <c r="B36" s="615" t="s">
        <v>204</v>
      </c>
      <c r="C36" s="582" t="s">
        <v>378</v>
      </c>
      <c r="D36" s="700" t="s">
        <v>205</v>
      </c>
      <c r="E36" s="700"/>
      <c r="F36" s="327" t="s">
        <v>30</v>
      </c>
      <c r="G36" s="328"/>
      <c r="H36" s="328">
        <v>0.05</v>
      </c>
      <c r="I36" s="328">
        <v>0.1</v>
      </c>
      <c r="J36" s="328">
        <v>0.03</v>
      </c>
      <c r="K36" s="328">
        <v>0.08</v>
      </c>
      <c r="L36" s="328">
        <v>0.05</v>
      </c>
      <c r="M36" s="328">
        <v>0.12</v>
      </c>
      <c r="N36" s="328">
        <v>0.19</v>
      </c>
      <c r="O36" s="328">
        <v>0.16</v>
      </c>
      <c r="P36" s="328">
        <v>0.2</v>
      </c>
      <c r="Q36" s="328">
        <v>0.02</v>
      </c>
      <c r="R36" s="328"/>
      <c r="S36" s="327">
        <f t="shared" si="0"/>
        <v>1</v>
      </c>
      <c r="T36" s="705">
        <v>0.125</v>
      </c>
      <c r="U36" s="636">
        <v>0.04</v>
      </c>
      <c r="V36" s="587" t="s">
        <v>355</v>
      </c>
      <c r="W36" s="115"/>
      <c r="X36" s="115"/>
      <c r="Y36" s="115"/>
    </row>
    <row r="37" spans="1:25" ht="36.75" customHeight="1" thickBot="1">
      <c r="A37" s="614"/>
      <c r="B37" s="616"/>
      <c r="C37" s="583"/>
      <c r="D37" s="613"/>
      <c r="E37" s="613"/>
      <c r="F37" s="329" t="s">
        <v>31</v>
      </c>
      <c r="G37" s="330"/>
      <c r="H37" s="330">
        <v>0.05</v>
      </c>
      <c r="I37" s="330">
        <v>0.1</v>
      </c>
      <c r="J37" s="330">
        <v>0.03</v>
      </c>
      <c r="K37" s="330">
        <v>0.08</v>
      </c>
      <c r="L37" s="330">
        <v>0.05</v>
      </c>
      <c r="M37" s="330">
        <v>0.081</v>
      </c>
      <c r="N37" s="330">
        <v>0.094</v>
      </c>
      <c r="O37" s="330">
        <v>0.054</v>
      </c>
      <c r="P37" s="330">
        <v>0.2</v>
      </c>
      <c r="Q37" s="330">
        <v>0.02</v>
      </c>
      <c r="R37" s="330"/>
      <c r="S37" s="329">
        <f t="shared" si="0"/>
        <v>0.7590000000000001</v>
      </c>
      <c r="T37" s="705"/>
      <c r="U37" s="592"/>
      <c r="V37" s="588"/>
      <c r="W37" s="115"/>
      <c r="X37" s="115"/>
      <c r="Y37" s="115"/>
    </row>
    <row r="38" spans="1:25" ht="15" customHeight="1">
      <c r="A38" s="614"/>
      <c r="B38" s="616"/>
      <c r="C38" s="582" t="s">
        <v>372</v>
      </c>
      <c r="D38" s="613" t="s">
        <v>205</v>
      </c>
      <c r="E38" s="613"/>
      <c r="F38" s="327" t="s">
        <v>30</v>
      </c>
      <c r="G38" s="328"/>
      <c r="H38" s="328"/>
      <c r="I38" s="328"/>
      <c r="J38" s="328"/>
      <c r="K38" s="328"/>
      <c r="L38" s="328"/>
      <c r="M38" s="328"/>
      <c r="N38" s="328"/>
      <c r="O38" s="328"/>
      <c r="P38" s="328"/>
      <c r="Q38" s="328">
        <v>0.1</v>
      </c>
      <c r="R38" s="328">
        <v>0.9</v>
      </c>
      <c r="S38" s="327">
        <f t="shared" si="0"/>
        <v>1</v>
      </c>
      <c r="T38" s="705"/>
      <c r="U38" s="591">
        <v>0.045</v>
      </c>
      <c r="V38" s="587" t="s">
        <v>348</v>
      </c>
      <c r="W38" s="115"/>
      <c r="X38" s="115"/>
      <c r="Y38" s="115"/>
    </row>
    <row r="39" spans="1:25" ht="35.25" customHeight="1" thickBot="1">
      <c r="A39" s="614"/>
      <c r="B39" s="616"/>
      <c r="C39" s="583"/>
      <c r="D39" s="613"/>
      <c r="E39" s="613"/>
      <c r="F39" s="329" t="s">
        <v>31</v>
      </c>
      <c r="G39" s="330"/>
      <c r="H39" s="330"/>
      <c r="I39" s="330"/>
      <c r="J39" s="330"/>
      <c r="K39" s="330"/>
      <c r="L39" s="330"/>
      <c r="M39" s="330"/>
      <c r="N39" s="330"/>
      <c r="O39" s="330"/>
      <c r="P39" s="330"/>
      <c r="Q39" s="330">
        <v>0.1</v>
      </c>
      <c r="R39" s="330">
        <v>0.9</v>
      </c>
      <c r="S39" s="329">
        <f t="shared" si="0"/>
        <v>1</v>
      </c>
      <c r="T39" s="705"/>
      <c r="U39" s="592"/>
      <c r="V39" s="588"/>
      <c r="W39" s="115"/>
      <c r="X39" s="115"/>
      <c r="Y39" s="115"/>
    </row>
    <row r="40" spans="1:25" ht="15" customHeight="1">
      <c r="A40" s="614"/>
      <c r="B40" s="616"/>
      <c r="C40" s="582" t="s">
        <v>371</v>
      </c>
      <c r="D40" s="613" t="s">
        <v>205</v>
      </c>
      <c r="E40" s="613"/>
      <c r="F40" s="327" t="s">
        <v>30</v>
      </c>
      <c r="G40" s="328"/>
      <c r="H40" s="328"/>
      <c r="I40" s="328"/>
      <c r="J40" s="328"/>
      <c r="K40" s="328"/>
      <c r="L40" s="328"/>
      <c r="M40" s="328"/>
      <c r="N40" s="328"/>
      <c r="O40" s="328">
        <v>0.1</v>
      </c>
      <c r="P40" s="328">
        <v>0.2</v>
      </c>
      <c r="Q40" s="328">
        <v>0.4</v>
      </c>
      <c r="R40" s="328">
        <v>0.3</v>
      </c>
      <c r="S40" s="327">
        <f t="shared" si="0"/>
        <v>1</v>
      </c>
      <c r="T40" s="705"/>
      <c r="U40" s="591">
        <v>0.02</v>
      </c>
      <c r="V40" s="587" t="s">
        <v>346</v>
      </c>
      <c r="W40" s="115"/>
      <c r="X40" s="115"/>
      <c r="Y40" s="115"/>
    </row>
    <row r="41" spans="1:25" ht="47.25" customHeight="1" thickBot="1">
      <c r="A41" s="614"/>
      <c r="B41" s="616"/>
      <c r="C41" s="583"/>
      <c r="D41" s="613"/>
      <c r="E41" s="613"/>
      <c r="F41" s="329" t="s">
        <v>31</v>
      </c>
      <c r="G41" s="330"/>
      <c r="H41" s="330"/>
      <c r="I41" s="330"/>
      <c r="J41" s="330"/>
      <c r="K41" s="330"/>
      <c r="L41" s="330"/>
      <c r="M41" s="330"/>
      <c r="N41" s="330"/>
      <c r="O41" s="330">
        <v>0.1</v>
      </c>
      <c r="P41" s="330">
        <v>0.2</v>
      </c>
      <c r="Q41" s="330">
        <v>0.4</v>
      </c>
      <c r="R41" s="330">
        <v>0.3</v>
      </c>
      <c r="S41" s="329">
        <f t="shared" si="0"/>
        <v>1</v>
      </c>
      <c r="T41" s="705"/>
      <c r="U41" s="592"/>
      <c r="V41" s="588"/>
      <c r="W41" s="115"/>
      <c r="X41" s="115"/>
      <c r="Y41" s="115"/>
    </row>
    <row r="42" spans="1:25" ht="20.25" customHeight="1">
      <c r="A42" s="614"/>
      <c r="B42" s="616"/>
      <c r="C42" s="582" t="s">
        <v>370</v>
      </c>
      <c r="D42" s="613" t="s">
        <v>205</v>
      </c>
      <c r="E42" s="613"/>
      <c r="F42" s="327" t="s">
        <v>30</v>
      </c>
      <c r="G42" s="328"/>
      <c r="H42" s="328"/>
      <c r="I42" s="328"/>
      <c r="J42" s="328"/>
      <c r="K42" s="328"/>
      <c r="L42" s="328"/>
      <c r="M42" s="328"/>
      <c r="N42" s="328"/>
      <c r="O42" s="328"/>
      <c r="P42" s="328"/>
      <c r="Q42" s="328">
        <v>0.1</v>
      </c>
      <c r="R42" s="328">
        <v>0.9</v>
      </c>
      <c r="S42" s="327">
        <f t="shared" si="0"/>
        <v>1</v>
      </c>
      <c r="T42" s="705"/>
      <c r="U42" s="591">
        <v>0.02</v>
      </c>
      <c r="V42" s="587" t="s">
        <v>345</v>
      </c>
      <c r="W42" s="115"/>
      <c r="X42" s="115"/>
      <c r="Y42" s="115"/>
    </row>
    <row r="43" spans="1:25" ht="28.5" customHeight="1" thickBot="1">
      <c r="A43" s="614"/>
      <c r="B43" s="617"/>
      <c r="C43" s="583"/>
      <c r="D43" s="619"/>
      <c r="E43" s="619"/>
      <c r="F43" s="329" t="s">
        <v>31</v>
      </c>
      <c r="G43" s="330"/>
      <c r="H43" s="330"/>
      <c r="I43" s="330"/>
      <c r="J43" s="330"/>
      <c r="K43" s="330"/>
      <c r="L43" s="330"/>
      <c r="M43" s="330"/>
      <c r="N43" s="330"/>
      <c r="O43" s="330"/>
      <c r="P43" s="330"/>
      <c r="Q43" s="330">
        <v>0.1</v>
      </c>
      <c r="R43" s="330">
        <v>0.9</v>
      </c>
      <c r="S43" s="329">
        <f t="shared" si="0"/>
        <v>1</v>
      </c>
      <c r="T43" s="705"/>
      <c r="U43" s="636"/>
      <c r="V43" s="588"/>
      <c r="W43" s="115"/>
      <c r="X43" s="115"/>
      <c r="Y43" s="115"/>
    </row>
    <row r="44" spans="1:25" ht="15" customHeight="1">
      <c r="A44" s="654" t="str">
        <f>'[2]INVERSIÓN'!A39</f>
        <v>Línea de acción (2) Centro de Información y Modelamiento Ambiental.</v>
      </c>
      <c r="B44" s="657" t="str">
        <f>'[2]INVERSIÓN'!C39</f>
        <v>Establecer 1 centro de información y modelamiento.</v>
      </c>
      <c r="C44" s="660" t="s">
        <v>208</v>
      </c>
      <c r="D44" s="612" t="s">
        <v>205</v>
      </c>
      <c r="E44" s="612"/>
      <c r="F44" s="327" t="s">
        <v>30</v>
      </c>
      <c r="G44" s="328">
        <v>0.0833</v>
      </c>
      <c r="H44" s="328">
        <v>0.0833</v>
      </c>
      <c r="I44" s="328">
        <v>0.0833</v>
      </c>
      <c r="J44" s="328">
        <v>0.0833</v>
      </c>
      <c r="K44" s="328">
        <v>0.0833</v>
      </c>
      <c r="L44" s="328">
        <v>0.0833</v>
      </c>
      <c r="M44" s="328">
        <v>0.0833</v>
      </c>
      <c r="N44" s="328">
        <v>0.0833</v>
      </c>
      <c r="O44" s="328">
        <v>0.0833</v>
      </c>
      <c r="P44" s="328">
        <v>0.0833</v>
      </c>
      <c r="Q44" s="328">
        <v>0.0833</v>
      </c>
      <c r="R44" s="328">
        <v>0.0833</v>
      </c>
      <c r="S44" s="327">
        <f t="shared" si="0"/>
        <v>0.9996000000000002</v>
      </c>
      <c r="T44" s="697">
        <v>0.125</v>
      </c>
      <c r="U44" s="644">
        <v>0.042</v>
      </c>
      <c r="V44" s="587" t="s">
        <v>343</v>
      </c>
      <c r="W44" s="115"/>
      <c r="X44" s="115"/>
      <c r="Y44" s="115"/>
    </row>
    <row r="45" spans="1:25" ht="15.75" thickBot="1">
      <c r="A45" s="655"/>
      <c r="B45" s="658"/>
      <c r="C45" s="661"/>
      <c r="D45" s="613"/>
      <c r="E45" s="613"/>
      <c r="F45" s="329" t="s">
        <v>31</v>
      </c>
      <c r="G45" s="330">
        <v>0.0833</v>
      </c>
      <c r="H45" s="330">
        <v>0.07</v>
      </c>
      <c r="I45" s="330"/>
      <c r="J45" s="330">
        <v>0.0833</v>
      </c>
      <c r="K45" s="330">
        <v>0.0833</v>
      </c>
      <c r="L45" s="330"/>
      <c r="M45" s="330">
        <v>0.2</v>
      </c>
      <c r="N45" s="330">
        <v>0.2</v>
      </c>
      <c r="O45" s="330">
        <v>0.2</v>
      </c>
      <c r="P45" s="330">
        <v>0.08</v>
      </c>
      <c r="Q45" s="330">
        <v>0</v>
      </c>
      <c r="R45" s="330">
        <v>0</v>
      </c>
      <c r="S45" s="329">
        <f t="shared" si="0"/>
        <v>0.9998999999999999</v>
      </c>
      <c r="T45" s="698"/>
      <c r="U45" s="645"/>
      <c r="V45" s="588"/>
      <c r="W45" s="116"/>
      <c r="X45" s="115"/>
      <c r="Y45" s="115"/>
    </row>
    <row r="46" spans="1:25" ht="22.5" customHeight="1">
      <c r="A46" s="655"/>
      <c r="B46" s="658"/>
      <c r="C46" s="693" t="s">
        <v>291</v>
      </c>
      <c r="D46" s="613" t="s">
        <v>205</v>
      </c>
      <c r="E46" s="613"/>
      <c r="F46" s="327" t="s">
        <v>30</v>
      </c>
      <c r="G46" s="328"/>
      <c r="H46" s="328"/>
      <c r="I46" s="328">
        <v>0.25</v>
      </c>
      <c r="J46" s="328"/>
      <c r="K46" s="328"/>
      <c r="L46" s="328">
        <v>0.25</v>
      </c>
      <c r="M46" s="328"/>
      <c r="N46" s="328"/>
      <c r="O46" s="328">
        <v>0.25</v>
      </c>
      <c r="P46" s="328"/>
      <c r="Q46" s="328"/>
      <c r="R46" s="328">
        <v>0.25</v>
      </c>
      <c r="S46" s="327">
        <f t="shared" si="0"/>
        <v>1</v>
      </c>
      <c r="T46" s="698"/>
      <c r="U46" s="645">
        <v>0.042</v>
      </c>
      <c r="V46" s="587" t="s">
        <v>344</v>
      </c>
      <c r="W46" s="115"/>
      <c r="X46" s="120"/>
      <c r="Y46" s="115"/>
    </row>
    <row r="47" spans="1:25" ht="24" customHeight="1" thickBot="1">
      <c r="A47" s="655"/>
      <c r="B47" s="658"/>
      <c r="C47" s="694"/>
      <c r="D47" s="613"/>
      <c r="E47" s="613"/>
      <c r="F47" s="329" t="s">
        <v>31</v>
      </c>
      <c r="G47" s="330"/>
      <c r="H47" s="330"/>
      <c r="I47" s="330">
        <v>0.2</v>
      </c>
      <c r="J47" s="330"/>
      <c r="K47" s="330"/>
      <c r="L47" s="330">
        <v>0.15</v>
      </c>
      <c r="M47" s="330"/>
      <c r="N47" s="330"/>
      <c r="O47" s="330">
        <v>0.25</v>
      </c>
      <c r="P47" s="330"/>
      <c r="Q47" s="330"/>
      <c r="R47" s="330">
        <v>0.25</v>
      </c>
      <c r="S47" s="329">
        <f t="shared" si="0"/>
        <v>0.85</v>
      </c>
      <c r="T47" s="698"/>
      <c r="U47" s="645"/>
      <c r="V47" s="588"/>
      <c r="W47" s="116"/>
      <c r="X47" s="115"/>
      <c r="Y47" s="115"/>
    </row>
    <row r="48" spans="1:25" ht="45" customHeight="1">
      <c r="A48" s="655"/>
      <c r="B48" s="658"/>
      <c r="C48" s="582" t="s">
        <v>207</v>
      </c>
      <c r="D48" s="613" t="s">
        <v>205</v>
      </c>
      <c r="E48" s="613"/>
      <c r="F48" s="327" t="s">
        <v>30</v>
      </c>
      <c r="G48" s="328">
        <v>0.0833</v>
      </c>
      <c r="H48" s="328">
        <v>0.0833</v>
      </c>
      <c r="I48" s="328">
        <v>0.0833</v>
      </c>
      <c r="J48" s="328">
        <v>0.0833</v>
      </c>
      <c r="K48" s="328">
        <v>0.0833</v>
      </c>
      <c r="L48" s="328">
        <v>0.0833</v>
      </c>
      <c r="M48" s="328">
        <v>0.0833</v>
      </c>
      <c r="N48" s="328">
        <v>0.0833</v>
      </c>
      <c r="O48" s="328">
        <v>0.0833</v>
      </c>
      <c r="P48" s="328">
        <v>0.0833</v>
      </c>
      <c r="Q48" s="328">
        <v>0.0833</v>
      </c>
      <c r="R48" s="328">
        <v>0.0833</v>
      </c>
      <c r="S48" s="327">
        <f t="shared" si="0"/>
        <v>0.9996000000000002</v>
      </c>
      <c r="T48" s="698"/>
      <c r="U48" s="645">
        <v>0.041</v>
      </c>
      <c r="V48" s="587" t="s">
        <v>353</v>
      </c>
      <c r="W48" s="115"/>
      <c r="X48" s="115"/>
      <c r="Y48" s="115"/>
    </row>
    <row r="49" spans="1:25" ht="15.75" thickBot="1">
      <c r="A49" s="656"/>
      <c r="B49" s="659"/>
      <c r="C49" s="583"/>
      <c r="D49" s="618"/>
      <c r="E49" s="618"/>
      <c r="F49" s="329" t="s">
        <v>31</v>
      </c>
      <c r="G49" s="330">
        <v>0.0833</v>
      </c>
      <c r="H49" s="330">
        <v>0.0833</v>
      </c>
      <c r="I49" s="330"/>
      <c r="J49" s="330"/>
      <c r="K49" s="330"/>
      <c r="L49" s="330"/>
      <c r="M49" s="330">
        <v>0.2</v>
      </c>
      <c r="N49" s="330">
        <v>0.2</v>
      </c>
      <c r="O49" s="330">
        <v>0.2</v>
      </c>
      <c r="P49" s="330">
        <v>0.083</v>
      </c>
      <c r="Q49" s="330">
        <v>0.08</v>
      </c>
      <c r="R49" s="330">
        <v>0.07</v>
      </c>
      <c r="S49" s="329">
        <f t="shared" si="0"/>
        <v>0.9995999999999998</v>
      </c>
      <c r="T49" s="699"/>
      <c r="U49" s="695"/>
      <c r="V49" s="588"/>
      <c r="W49" s="116"/>
      <c r="X49" s="115"/>
      <c r="Y49" s="115"/>
    </row>
    <row r="50" spans="1:25" ht="15" customHeight="1">
      <c r="A50" s="662" t="s">
        <v>290</v>
      </c>
      <c r="B50" s="663" t="s">
        <v>92</v>
      </c>
      <c r="C50" s="664" t="s">
        <v>362</v>
      </c>
      <c r="D50" s="633" t="s">
        <v>205</v>
      </c>
      <c r="E50" s="633"/>
      <c r="F50" s="327" t="s">
        <v>30</v>
      </c>
      <c r="G50" s="328">
        <v>0.028</v>
      </c>
      <c r="H50" s="328">
        <v>0.162</v>
      </c>
      <c r="I50" s="328">
        <v>0.162</v>
      </c>
      <c r="J50" s="328">
        <v>0.162</v>
      </c>
      <c r="K50" s="328">
        <v>0.162</v>
      </c>
      <c r="L50" s="328">
        <v>0.162</v>
      </c>
      <c r="M50" s="328">
        <v>0.03</v>
      </c>
      <c r="N50" s="328">
        <v>0.03</v>
      </c>
      <c r="O50" s="328">
        <v>0.03</v>
      </c>
      <c r="P50" s="328">
        <v>0.03</v>
      </c>
      <c r="Q50" s="328">
        <v>0.03</v>
      </c>
      <c r="R50" s="328">
        <v>0.012</v>
      </c>
      <c r="S50" s="327">
        <f t="shared" si="0"/>
        <v>1.0000000000000002</v>
      </c>
      <c r="T50" s="696">
        <v>0.125</v>
      </c>
      <c r="U50" s="636">
        <f>T50*0.7</f>
        <v>0.0875</v>
      </c>
      <c r="V50" s="689" t="s">
        <v>345</v>
      </c>
      <c r="W50" s="115"/>
      <c r="X50" s="115"/>
      <c r="Y50" s="115"/>
    </row>
    <row r="51" spans="1:25" ht="20.25" customHeight="1" thickBot="1">
      <c r="A51" s="604"/>
      <c r="B51" s="610"/>
      <c r="C51" s="665"/>
      <c r="D51" s="595"/>
      <c r="E51" s="595"/>
      <c r="F51" s="329" t="s">
        <v>31</v>
      </c>
      <c r="G51" s="330">
        <v>0.028</v>
      </c>
      <c r="H51" s="330">
        <v>0.162</v>
      </c>
      <c r="I51" s="330">
        <v>0.162</v>
      </c>
      <c r="J51" s="330">
        <v>0.162</v>
      </c>
      <c r="K51" s="330">
        <v>0.162</v>
      </c>
      <c r="L51" s="330">
        <v>0.162</v>
      </c>
      <c r="M51" s="330">
        <v>0</v>
      </c>
      <c r="N51" s="330">
        <v>0.06</v>
      </c>
      <c r="O51" s="330">
        <v>0.03</v>
      </c>
      <c r="P51" s="330">
        <v>0.03</v>
      </c>
      <c r="Q51" s="330">
        <v>0.032</v>
      </c>
      <c r="R51" s="330">
        <v>0.01</v>
      </c>
      <c r="S51" s="329">
        <f t="shared" si="0"/>
        <v>1.0000000000000002</v>
      </c>
      <c r="T51" s="599"/>
      <c r="U51" s="592"/>
      <c r="V51" s="690"/>
      <c r="W51" s="115"/>
      <c r="X51" s="115"/>
      <c r="Y51" s="115"/>
    </row>
    <row r="52" spans="1:25" ht="15" customHeight="1">
      <c r="A52" s="604"/>
      <c r="B52" s="610"/>
      <c r="C52" s="582" t="s">
        <v>379</v>
      </c>
      <c r="D52" s="595" t="s">
        <v>205</v>
      </c>
      <c r="E52" s="595"/>
      <c r="F52" s="327" t="s">
        <v>30</v>
      </c>
      <c r="G52" s="328">
        <v>0</v>
      </c>
      <c r="H52" s="328">
        <v>0</v>
      </c>
      <c r="I52" s="328">
        <v>0.1</v>
      </c>
      <c r="J52" s="328">
        <v>0.1</v>
      </c>
      <c r="K52" s="328">
        <v>0.1</v>
      </c>
      <c r="L52" s="328">
        <v>0.1</v>
      </c>
      <c r="M52" s="328">
        <v>0.1</v>
      </c>
      <c r="N52" s="328">
        <v>0.1</v>
      </c>
      <c r="O52" s="328">
        <v>0.1</v>
      </c>
      <c r="P52" s="328">
        <v>0.1</v>
      </c>
      <c r="Q52" s="328">
        <v>0.1</v>
      </c>
      <c r="R52" s="328">
        <v>0.1</v>
      </c>
      <c r="S52" s="327">
        <f t="shared" si="0"/>
        <v>0.9999999999999999</v>
      </c>
      <c r="T52" s="599"/>
      <c r="U52" s="591">
        <f>T50*0.3</f>
        <v>0.0375</v>
      </c>
      <c r="V52" s="653" t="s">
        <v>354</v>
      </c>
      <c r="W52" s="115"/>
      <c r="X52" s="115"/>
      <c r="Y52" s="115"/>
    </row>
    <row r="53" spans="1:25" ht="15.75" thickBot="1">
      <c r="A53" s="605"/>
      <c r="B53" s="611"/>
      <c r="C53" s="583"/>
      <c r="D53" s="596"/>
      <c r="E53" s="596"/>
      <c r="F53" s="329" t="s">
        <v>31</v>
      </c>
      <c r="G53" s="330">
        <v>0</v>
      </c>
      <c r="H53" s="330">
        <v>0</v>
      </c>
      <c r="I53" s="330">
        <v>0</v>
      </c>
      <c r="J53" s="330">
        <v>0.07</v>
      </c>
      <c r="K53" s="330">
        <v>0.1</v>
      </c>
      <c r="L53" s="330">
        <v>0.1</v>
      </c>
      <c r="M53" s="330">
        <v>0.1</v>
      </c>
      <c r="N53" s="330">
        <v>0.1</v>
      </c>
      <c r="O53" s="330">
        <v>0.06</v>
      </c>
      <c r="P53" s="330">
        <v>0.085</v>
      </c>
      <c r="Q53" s="330">
        <v>0.15</v>
      </c>
      <c r="R53" s="330">
        <v>0.235</v>
      </c>
      <c r="S53" s="329">
        <f t="shared" si="0"/>
        <v>1</v>
      </c>
      <c r="T53" s="600"/>
      <c r="U53" s="686"/>
      <c r="V53" s="650"/>
      <c r="W53" s="115"/>
      <c r="X53" s="115"/>
      <c r="Y53" s="115"/>
    </row>
    <row r="54" spans="1:25" ht="15.75" thickBot="1">
      <c r="A54" s="691" t="s">
        <v>32</v>
      </c>
      <c r="B54" s="692"/>
      <c r="C54" s="692"/>
      <c r="D54" s="692"/>
      <c r="E54" s="692"/>
      <c r="F54" s="692"/>
      <c r="G54" s="692"/>
      <c r="H54" s="692"/>
      <c r="I54" s="692"/>
      <c r="J54" s="692"/>
      <c r="K54" s="692"/>
      <c r="L54" s="692"/>
      <c r="M54" s="692"/>
      <c r="N54" s="692"/>
      <c r="O54" s="692"/>
      <c r="P54" s="692"/>
      <c r="Q54" s="692"/>
      <c r="R54" s="692"/>
      <c r="S54" s="692"/>
      <c r="T54" s="119">
        <f>SUM(T8:T53)</f>
        <v>1</v>
      </c>
      <c r="U54" s="118"/>
      <c r="V54" s="117"/>
      <c r="W54" s="116"/>
      <c r="X54" s="115"/>
      <c r="Y54" s="115"/>
    </row>
    <row r="55" spans="1:25" ht="15">
      <c r="A55" s="601" t="s">
        <v>269</v>
      </c>
      <c r="B55" s="601"/>
      <c r="C55" s="601"/>
      <c r="D55" s="601"/>
      <c r="E55" s="601"/>
      <c r="F55" s="601"/>
      <c r="G55" s="601"/>
      <c r="H55" s="601"/>
      <c r="I55" s="601"/>
      <c r="J55" s="601"/>
      <c r="K55" s="601"/>
      <c r="L55" s="601"/>
      <c r="M55" s="601"/>
      <c r="N55" s="601"/>
      <c r="O55" s="601"/>
      <c r="P55" s="601"/>
      <c r="Q55" s="601"/>
      <c r="R55" s="601"/>
      <c r="S55" s="601"/>
      <c r="T55" s="601"/>
      <c r="U55" s="601"/>
      <c r="V55" s="601"/>
      <c r="W55" s="116"/>
      <c r="X55" s="115"/>
      <c r="Y55" s="115"/>
    </row>
    <row r="56" spans="1:25" ht="15">
      <c r="A56" s="602"/>
      <c r="B56" s="602"/>
      <c r="C56" s="602"/>
      <c r="D56" s="602"/>
      <c r="E56" s="602"/>
      <c r="F56" s="602"/>
      <c r="G56" s="602"/>
      <c r="H56" s="602"/>
      <c r="I56" s="602"/>
      <c r="J56" s="602"/>
      <c r="K56" s="602"/>
      <c r="L56" s="602"/>
      <c r="M56" s="602"/>
      <c r="N56" s="602"/>
      <c r="O56" s="602"/>
      <c r="P56" s="602"/>
      <c r="Q56" s="602"/>
      <c r="R56" s="602"/>
      <c r="S56" s="602"/>
      <c r="T56" s="602"/>
      <c r="U56" s="602"/>
      <c r="V56" s="602"/>
      <c r="W56" s="116"/>
      <c r="X56" s="115"/>
      <c r="Y56" s="115"/>
    </row>
    <row r="57" spans="1:25" ht="15">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row>
    <row r="58" spans="1:25" ht="15">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row>
  </sheetData>
  <sheetProtection/>
  <mergeCells count="151">
    <mergeCell ref="U14:U15"/>
    <mergeCell ref="U16:U17"/>
    <mergeCell ref="U18:U19"/>
    <mergeCell ref="U20:U21"/>
    <mergeCell ref="U22:U23"/>
    <mergeCell ref="U24:U25"/>
    <mergeCell ref="T30:T35"/>
    <mergeCell ref="U34:U35"/>
    <mergeCell ref="T36:T43"/>
    <mergeCell ref="E48:E49"/>
    <mergeCell ref="E30:E31"/>
    <mergeCell ref="D20:D21"/>
    <mergeCell ref="U28:U29"/>
    <mergeCell ref="E24:E25"/>
    <mergeCell ref="U46:U47"/>
    <mergeCell ref="C36:C37"/>
    <mergeCell ref="D36:D37"/>
    <mergeCell ref="E36:E37"/>
    <mergeCell ref="C22:C23"/>
    <mergeCell ref="E44:E45"/>
    <mergeCell ref="C38:C39"/>
    <mergeCell ref="C40:C41"/>
    <mergeCell ref="E22:E23"/>
    <mergeCell ref="C32:C33"/>
    <mergeCell ref="C34:C35"/>
    <mergeCell ref="E50:E51"/>
    <mergeCell ref="T50:T53"/>
    <mergeCell ref="V40:V41"/>
    <mergeCell ref="U40:U41"/>
    <mergeCell ref="U42:U43"/>
    <mergeCell ref="D38:D39"/>
    <mergeCell ref="T44:T49"/>
    <mergeCell ref="E38:E39"/>
    <mergeCell ref="D40:D41"/>
    <mergeCell ref="E40:E41"/>
    <mergeCell ref="A54:S54"/>
    <mergeCell ref="C46:C47"/>
    <mergeCell ref="D46:D47"/>
    <mergeCell ref="E46:E47"/>
    <mergeCell ref="V46:V47"/>
    <mergeCell ref="V42:V43"/>
    <mergeCell ref="V48:V49"/>
    <mergeCell ref="C42:C43"/>
    <mergeCell ref="U48:U49"/>
    <mergeCell ref="D42:D43"/>
    <mergeCell ref="C48:C49"/>
    <mergeCell ref="D48:D49"/>
    <mergeCell ref="U50:U51"/>
    <mergeCell ref="U52:U53"/>
    <mergeCell ref="V44:V45"/>
    <mergeCell ref="C6:C7"/>
    <mergeCell ref="V50:V51"/>
    <mergeCell ref="C52:C53"/>
    <mergeCell ref="D52:D53"/>
    <mergeCell ref="E52:E53"/>
    <mergeCell ref="A1:B4"/>
    <mergeCell ref="C1:V1"/>
    <mergeCell ref="C2:V2"/>
    <mergeCell ref="D3:V3"/>
    <mergeCell ref="D4:V4"/>
    <mergeCell ref="A6:A7"/>
    <mergeCell ref="B6:B7"/>
    <mergeCell ref="D6:E6"/>
    <mergeCell ref="F6:S6"/>
    <mergeCell ref="T6:U6"/>
    <mergeCell ref="V52:V53"/>
    <mergeCell ref="A44:A49"/>
    <mergeCell ref="B44:B49"/>
    <mergeCell ref="C44:C45"/>
    <mergeCell ref="D44:D45"/>
    <mergeCell ref="U44:U45"/>
    <mergeCell ref="A50:A53"/>
    <mergeCell ref="B50:B53"/>
    <mergeCell ref="C50:C51"/>
    <mergeCell ref="D50:D51"/>
    <mergeCell ref="V6:V7"/>
    <mergeCell ref="V32:V33"/>
    <mergeCell ref="U30:U31"/>
    <mergeCell ref="U32:U33"/>
    <mergeCell ref="V30:V31"/>
    <mergeCell ref="B22:B29"/>
    <mergeCell ref="V14:V15"/>
    <mergeCell ref="V16:V17"/>
    <mergeCell ref="E32:E33"/>
    <mergeCell ref="U26:U27"/>
    <mergeCell ref="V22:V23"/>
    <mergeCell ref="V20:V21"/>
    <mergeCell ref="E12:E13"/>
    <mergeCell ref="V12:V13"/>
    <mergeCell ref="V8:V9"/>
    <mergeCell ref="C10:C11"/>
    <mergeCell ref="D10:D11"/>
    <mergeCell ref="E10:E11"/>
    <mergeCell ref="V10:V11"/>
    <mergeCell ref="C20:C21"/>
    <mergeCell ref="V36:V37"/>
    <mergeCell ref="U38:U39"/>
    <mergeCell ref="E42:E43"/>
    <mergeCell ref="V38:V39"/>
    <mergeCell ref="A18:A21"/>
    <mergeCell ref="B18:B21"/>
    <mergeCell ref="C18:C19"/>
    <mergeCell ref="D18:D19"/>
    <mergeCell ref="A22:A29"/>
    <mergeCell ref="U36:U37"/>
    <mergeCell ref="A30:A35"/>
    <mergeCell ref="B30:B35"/>
    <mergeCell ref="D32:D33"/>
    <mergeCell ref="D34:D35"/>
    <mergeCell ref="D30:D31"/>
    <mergeCell ref="C30:C31"/>
    <mergeCell ref="A36:A43"/>
    <mergeCell ref="B36:B43"/>
    <mergeCell ref="E34:E35"/>
    <mergeCell ref="V34:V35"/>
    <mergeCell ref="V26:V27"/>
    <mergeCell ref="E28:E29"/>
    <mergeCell ref="V28:V29"/>
    <mergeCell ref="T22:T29"/>
    <mergeCell ref="C28:C29"/>
    <mergeCell ref="D28:D29"/>
    <mergeCell ref="A14:A17"/>
    <mergeCell ref="B14:B17"/>
    <mergeCell ref="C14:C15"/>
    <mergeCell ref="V24:V25"/>
    <mergeCell ref="C24:C25"/>
    <mergeCell ref="C26:C27"/>
    <mergeCell ref="D22:D23"/>
    <mergeCell ref="D24:D25"/>
    <mergeCell ref="D26:D27"/>
    <mergeCell ref="E26:E27"/>
    <mergeCell ref="C16:C17"/>
    <mergeCell ref="D16:D17"/>
    <mergeCell ref="E16:E17"/>
    <mergeCell ref="A55:V56"/>
    <mergeCell ref="A8:A13"/>
    <mergeCell ref="B8:B13"/>
    <mergeCell ref="C8:C9"/>
    <mergeCell ref="D8:D9"/>
    <mergeCell ref="E8:E9"/>
    <mergeCell ref="T8:T13"/>
    <mergeCell ref="C12:C13"/>
    <mergeCell ref="T18:T21"/>
    <mergeCell ref="V18:V19"/>
    <mergeCell ref="U8:U9"/>
    <mergeCell ref="U10:U11"/>
    <mergeCell ref="U12:U13"/>
    <mergeCell ref="D12:D13"/>
    <mergeCell ref="D14:D15"/>
    <mergeCell ref="E14:E15"/>
    <mergeCell ref="T14:T17"/>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E24"/>
  <sheetViews>
    <sheetView zoomScalePageLayoutView="0" workbookViewId="0" topLeftCell="A1">
      <selection activeCell="D20" sqref="D20"/>
    </sheetView>
  </sheetViews>
  <sheetFormatPr defaultColWidth="11.421875" defaultRowHeight="15"/>
  <cols>
    <col min="1" max="1" width="17.140625" style="0" customWidth="1"/>
    <col min="2" max="2" width="17.7109375" style="0" bestFit="1" customWidth="1"/>
    <col min="3" max="3" width="17.8515625" style="0" customWidth="1"/>
    <col min="4" max="4" width="26.00390625" style="0" customWidth="1"/>
    <col min="5" max="5" width="16.7109375" style="25" bestFit="1" customWidth="1"/>
  </cols>
  <sheetData>
    <row r="1" spans="1:5" ht="15">
      <c r="A1" s="30" t="s">
        <v>96</v>
      </c>
      <c r="B1" s="30" t="s">
        <v>97</v>
      </c>
      <c r="C1" s="30" t="s">
        <v>98</v>
      </c>
      <c r="D1" s="30" t="s">
        <v>99</v>
      </c>
      <c r="E1" s="31"/>
    </row>
    <row r="2" spans="1:4" ht="15">
      <c r="A2" t="s">
        <v>100</v>
      </c>
      <c r="B2" s="4" t="s">
        <v>101</v>
      </c>
      <c r="C2" t="s">
        <v>102</v>
      </c>
      <c r="D2" t="s">
        <v>103</v>
      </c>
    </row>
    <row r="3" spans="1:4" ht="15">
      <c r="A3" t="s">
        <v>104</v>
      </c>
      <c r="B3" s="4" t="s">
        <v>105</v>
      </c>
      <c r="C3" t="s">
        <v>106</v>
      </c>
      <c r="D3" t="s">
        <v>107</v>
      </c>
    </row>
    <row r="4" spans="1:4" ht="15">
      <c r="A4" t="s">
        <v>101</v>
      </c>
      <c r="B4" s="4" t="s">
        <v>101</v>
      </c>
      <c r="C4" t="s">
        <v>108</v>
      </c>
      <c r="D4" t="s">
        <v>109</v>
      </c>
    </row>
    <row r="5" spans="1:4" ht="30">
      <c r="A5" t="s">
        <v>110</v>
      </c>
      <c r="B5" s="32" t="s">
        <v>111</v>
      </c>
      <c r="C5" t="s">
        <v>112</v>
      </c>
      <c r="D5" t="s">
        <v>113</v>
      </c>
    </row>
    <row r="6" spans="1:4" ht="30">
      <c r="A6" t="s">
        <v>37</v>
      </c>
      <c r="B6" s="32" t="s">
        <v>114</v>
      </c>
      <c r="C6" t="s">
        <v>115</v>
      </c>
      <c r="D6" t="s">
        <v>116</v>
      </c>
    </row>
    <row r="7" spans="1:5" ht="15">
      <c r="A7" t="s">
        <v>117</v>
      </c>
      <c r="B7" s="4" t="s">
        <v>118</v>
      </c>
      <c r="C7" t="s">
        <v>119</v>
      </c>
      <c r="D7" t="s">
        <v>120</v>
      </c>
      <c r="E7" s="25">
        <v>140000000</v>
      </c>
    </row>
    <row r="8" spans="1:5" ht="15">
      <c r="A8" s="28" t="s">
        <v>121</v>
      </c>
      <c r="B8" s="4" t="s">
        <v>121</v>
      </c>
      <c r="C8" t="s">
        <v>122</v>
      </c>
      <c r="D8" t="s">
        <v>123</v>
      </c>
      <c r="E8" s="25">
        <v>140000000</v>
      </c>
    </row>
    <row r="9" spans="1:4" ht="30">
      <c r="A9" s="28" t="s">
        <v>124</v>
      </c>
      <c r="B9" s="32" t="s">
        <v>125</v>
      </c>
      <c r="C9" t="s">
        <v>126</v>
      </c>
      <c r="D9" t="s">
        <v>127</v>
      </c>
    </row>
    <row r="10" spans="1:4" ht="15">
      <c r="A10" t="s">
        <v>128</v>
      </c>
      <c r="B10" s="4" t="s">
        <v>129</v>
      </c>
      <c r="C10" t="s">
        <v>130</v>
      </c>
      <c r="D10" t="s">
        <v>131</v>
      </c>
    </row>
    <row r="11" spans="1:4" ht="15">
      <c r="A11" t="s">
        <v>132</v>
      </c>
      <c r="B11" s="4" t="s">
        <v>132</v>
      </c>
      <c r="C11" t="s">
        <v>133</v>
      </c>
      <c r="D11" t="s">
        <v>134</v>
      </c>
    </row>
    <row r="12" spans="1:5" ht="15">
      <c r="A12" s="28" t="s">
        <v>135</v>
      </c>
      <c r="B12" s="4" t="s">
        <v>136</v>
      </c>
      <c r="C12" t="s">
        <v>137</v>
      </c>
      <c r="D12" t="s">
        <v>138</v>
      </c>
      <c r="E12" s="29">
        <v>100000000</v>
      </c>
    </row>
    <row r="13" spans="1:4" ht="15">
      <c r="A13" t="s">
        <v>139</v>
      </c>
      <c r="B13" t="s">
        <v>118</v>
      </c>
      <c r="C13" t="s">
        <v>140</v>
      </c>
      <c r="D13" t="s">
        <v>141</v>
      </c>
    </row>
    <row r="14" spans="1:5" ht="15">
      <c r="A14" s="28" t="s">
        <v>142</v>
      </c>
      <c r="B14" t="s">
        <v>143</v>
      </c>
      <c r="C14" t="s">
        <v>144</v>
      </c>
      <c r="D14" t="s">
        <v>145</v>
      </c>
      <c r="E14" s="25">
        <v>140000000</v>
      </c>
    </row>
    <row r="15" ht="15">
      <c r="E15" s="25">
        <f>E7+E8+E12+E14</f>
        <v>520000000</v>
      </c>
    </row>
    <row r="16" spans="1:5" ht="15">
      <c r="A16" t="s">
        <v>151</v>
      </c>
      <c r="B16" s="50">
        <v>677000000</v>
      </c>
      <c r="C16" s="28">
        <v>2016</v>
      </c>
      <c r="E16" s="25">
        <f>B16-E15</f>
        <v>157000000</v>
      </c>
    </row>
    <row r="18" ht="15">
      <c r="B18" s="25">
        <f>B16/13</f>
        <v>52076923.07692308</v>
      </c>
    </row>
    <row r="20" spans="2:4" ht="15">
      <c r="B20" s="26">
        <f>13/6</f>
        <v>2.1666666666666665</v>
      </c>
      <c r="D20">
        <f>4/13</f>
        <v>0.3076923076923077</v>
      </c>
    </row>
    <row r="21" spans="2:4" ht="15">
      <c r="B21" s="27">
        <f>B16-E12</f>
        <v>577000000</v>
      </c>
      <c r="D21">
        <f>4/13</f>
        <v>0.3076923076923077</v>
      </c>
    </row>
    <row r="22" spans="2:4" ht="15">
      <c r="B22" s="27">
        <f>B21/4</f>
        <v>144250000</v>
      </c>
      <c r="D22">
        <f>4/13</f>
        <v>0.3076923076923077</v>
      </c>
    </row>
    <row r="23" ht="15">
      <c r="D23">
        <f>4/13</f>
        <v>0.3076923076923077</v>
      </c>
    </row>
    <row r="24" ht="15">
      <c r="D24">
        <f>SUM(D20:D23)</f>
        <v>1.2307692307692308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C25"/>
  <sheetViews>
    <sheetView zoomScalePageLayoutView="0" workbookViewId="0" topLeftCell="A9">
      <selection activeCell="C24" sqref="C24"/>
    </sheetView>
  </sheetViews>
  <sheetFormatPr defaultColWidth="11.421875" defaultRowHeight="15"/>
  <sheetData>
    <row r="2" spans="1:3" ht="15">
      <c r="A2" s="33"/>
      <c r="B2" s="33"/>
      <c r="C2" s="33"/>
    </row>
    <row r="3" spans="1:3" ht="15">
      <c r="A3" s="34" t="s">
        <v>153</v>
      </c>
      <c r="B3" s="34" t="s">
        <v>154</v>
      </c>
      <c r="C3" s="34" t="s">
        <v>155</v>
      </c>
    </row>
    <row r="4" spans="1:3" ht="15">
      <c r="A4" s="35">
        <v>1</v>
      </c>
      <c r="B4" s="36" t="s">
        <v>156</v>
      </c>
      <c r="C4" s="37">
        <v>6531.6</v>
      </c>
    </row>
    <row r="5" spans="1:3" ht="15">
      <c r="A5" s="35">
        <v>2</v>
      </c>
      <c r="B5" s="36" t="s">
        <v>157</v>
      </c>
      <c r="C5" s="37">
        <v>3815.6</v>
      </c>
    </row>
    <row r="6" spans="1:3" ht="15">
      <c r="A6" s="35">
        <v>3</v>
      </c>
      <c r="B6" s="38" t="s">
        <v>143</v>
      </c>
      <c r="C6" s="39">
        <v>4517.1</v>
      </c>
    </row>
    <row r="7" spans="1:3" ht="24">
      <c r="A7" s="35">
        <v>4</v>
      </c>
      <c r="B7" s="38" t="s">
        <v>124</v>
      </c>
      <c r="C7" s="39">
        <v>4909.9</v>
      </c>
    </row>
    <row r="8" spans="1:3" ht="15">
      <c r="A8" s="35">
        <v>5</v>
      </c>
      <c r="B8" s="36" t="s">
        <v>158</v>
      </c>
      <c r="C8" s="37">
        <v>21506.7</v>
      </c>
    </row>
    <row r="9" spans="1:3" ht="15">
      <c r="A9" s="35">
        <v>6</v>
      </c>
      <c r="B9" s="36" t="s">
        <v>129</v>
      </c>
      <c r="C9" s="35">
        <v>991.1</v>
      </c>
    </row>
    <row r="10" spans="1:3" ht="15">
      <c r="A10" s="35">
        <v>7</v>
      </c>
      <c r="B10" s="36" t="s">
        <v>159</v>
      </c>
      <c r="C10" s="37">
        <v>2393.3</v>
      </c>
    </row>
    <row r="11" spans="1:3" ht="15">
      <c r="A11" s="35">
        <v>8</v>
      </c>
      <c r="B11" s="36" t="s">
        <v>101</v>
      </c>
      <c r="C11" s="37">
        <v>3859</v>
      </c>
    </row>
    <row r="12" spans="1:3" ht="15">
      <c r="A12" s="35">
        <v>9</v>
      </c>
      <c r="B12" s="38" t="s">
        <v>136</v>
      </c>
      <c r="C12" s="39">
        <v>3328.1</v>
      </c>
    </row>
    <row r="13" spans="1:3" ht="15">
      <c r="A13" s="35">
        <v>10</v>
      </c>
      <c r="B13" s="36" t="s">
        <v>160</v>
      </c>
      <c r="C13" s="37">
        <v>3588.1</v>
      </c>
    </row>
    <row r="14" spans="1:3" ht="15">
      <c r="A14" s="35">
        <v>11</v>
      </c>
      <c r="B14" s="38" t="s">
        <v>105</v>
      </c>
      <c r="C14" s="39">
        <v>10056</v>
      </c>
    </row>
    <row r="15" spans="1:3" ht="24">
      <c r="A15" s="35">
        <v>12</v>
      </c>
      <c r="B15" s="36" t="s">
        <v>34</v>
      </c>
      <c r="C15" s="37">
        <v>1190.3</v>
      </c>
    </row>
    <row r="16" spans="1:3" ht="15">
      <c r="A16" s="35">
        <v>13</v>
      </c>
      <c r="B16" s="36" t="s">
        <v>35</v>
      </c>
      <c r="C16" s="37">
        <v>1419.3</v>
      </c>
    </row>
    <row r="17" spans="1:3" ht="15">
      <c r="A17" s="35">
        <v>14</v>
      </c>
      <c r="B17" s="36" t="s">
        <v>161</v>
      </c>
      <c r="C17" s="35">
        <v>651.4</v>
      </c>
    </row>
    <row r="18" spans="1:3" ht="24">
      <c r="A18" s="35">
        <v>15</v>
      </c>
      <c r="B18" s="36" t="s">
        <v>36</v>
      </c>
      <c r="C18" s="35">
        <v>488</v>
      </c>
    </row>
    <row r="19" spans="1:3" ht="24">
      <c r="A19" s="35">
        <v>16</v>
      </c>
      <c r="B19" s="36" t="s">
        <v>37</v>
      </c>
      <c r="C19" s="37">
        <v>1731.1</v>
      </c>
    </row>
    <row r="20" spans="1:3" ht="24">
      <c r="A20" s="35">
        <v>17</v>
      </c>
      <c r="B20" s="36" t="s">
        <v>162</v>
      </c>
      <c r="C20" s="35">
        <v>206</v>
      </c>
    </row>
    <row r="21" spans="1:3" ht="24">
      <c r="A21" s="35">
        <v>18</v>
      </c>
      <c r="B21" s="36" t="s">
        <v>163</v>
      </c>
      <c r="C21" s="37">
        <v>1383.4</v>
      </c>
    </row>
    <row r="22" spans="1:3" ht="24">
      <c r="A22" s="35">
        <v>19</v>
      </c>
      <c r="B22" s="36" t="s">
        <v>164</v>
      </c>
      <c r="C22" s="37">
        <v>13000.2</v>
      </c>
    </row>
    <row r="23" spans="1:3" ht="15">
      <c r="A23" s="35">
        <v>20</v>
      </c>
      <c r="B23" s="36" t="s">
        <v>165</v>
      </c>
      <c r="C23" s="37">
        <v>78096.9</v>
      </c>
    </row>
    <row r="24" spans="1:3" ht="18" customHeight="1">
      <c r="A24" s="711" t="s">
        <v>166</v>
      </c>
      <c r="B24" s="711"/>
      <c r="C24" s="37">
        <v>163663</v>
      </c>
    </row>
    <row r="25" ht="15">
      <c r="C25" s="40">
        <f>+C4+C5+C8+C9+C10+C11+C13+C15+C16+C17+C18+C19+C20+C21+C22+C23</f>
        <v>140852</v>
      </c>
    </row>
  </sheetData>
  <sheetProtection/>
  <mergeCells count="1">
    <mergeCell ref="A24:B2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24"/>
  <sheetViews>
    <sheetView zoomScalePageLayoutView="0" workbookViewId="0" topLeftCell="A1">
      <selection activeCell="B21" sqref="B21"/>
    </sheetView>
  </sheetViews>
  <sheetFormatPr defaultColWidth="11.421875" defaultRowHeight="15"/>
  <sheetData>
    <row r="1" spans="1:7" ht="15">
      <c r="A1" s="41" t="s">
        <v>149</v>
      </c>
      <c r="B1" s="42">
        <v>219459</v>
      </c>
      <c r="C1" s="42">
        <v>253449</v>
      </c>
      <c r="D1" s="42">
        <v>472908</v>
      </c>
      <c r="E1" s="42">
        <v>220260</v>
      </c>
      <c r="F1" s="42">
        <v>253926</v>
      </c>
      <c r="G1" s="42">
        <v>474186</v>
      </c>
    </row>
    <row r="2" spans="1:7" ht="15">
      <c r="A2" s="41" t="s">
        <v>168</v>
      </c>
      <c r="B2" s="42">
        <v>60502</v>
      </c>
      <c r="C2" s="42">
        <v>66449</v>
      </c>
      <c r="D2" s="42">
        <v>126951</v>
      </c>
      <c r="E2" s="42">
        <v>60558</v>
      </c>
      <c r="F2" s="42">
        <v>66033</v>
      </c>
      <c r="G2" s="42">
        <v>126591</v>
      </c>
    </row>
    <row r="3" spans="1:7" ht="15">
      <c r="A3" s="48" t="s">
        <v>152</v>
      </c>
      <c r="B3" s="49">
        <v>48702</v>
      </c>
      <c r="C3" s="49">
        <v>47832</v>
      </c>
      <c r="D3" s="49">
        <v>96534</v>
      </c>
      <c r="E3" s="42">
        <v>48066</v>
      </c>
      <c r="F3" s="42">
        <v>47135</v>
      </c>
      <c r="G3" s="42">
        <v>95201</v>
      </c>
    </row>
    <row r="4" spans="1:7" ht="15">
      <c r="A4" s="48" t="s">
        <v>169</v>
      </c>
      <c r="B4" s="49">
        <v>192514</v>
      </c>
      <c r="C4" s="49">
        <v>203869</v>
      </c>
      <c r="D4" s="49">
        <v>396383</v>
      </c>
      <c r="E4" s="42">
        <v>191535</v>
      </c>
      <c r="F4" s="42">
        <v>202823</v>
      </c>
      <c r="G4" s="42">
        <v>394358</v>
      </c>
    </row>
    <row r="5" spans="1:7" ht="15">
      <c r="A5" s="41" t="s">
        <v>170</v>
      </c>
      <c r="B5" s="42">
        <v>164937</v>
      </c>
      <c r="C5" s="42">
        <v>172215</v>
      </c>
      <c r="D5" s="42">
        <v>337152</v>
      </c>
      <c r="E5" s="42">
        <v>166347</v>
      </c>
      <c r="F5" s="42">
        <v>173754</v>
      </c>
      <c r="G5" s="42">
        <v>340101</v>
      </c>
    </row>
    <row r="6" spans="1:7" ht="15">
      <c r="A6" s="41" t="s">
        <v>171</v>
      </c>
      <c r="B6" s="42">
        <v>93839</v>
      </c>
      <c r="C6" s="42">
        <v>95683</v>
      </c>
      <c r="D6" s="42">
        <v>189522</v>
      </c>
      <c r="E6" s="42">
        <v>93152</v>
      </c>
      <c r="F6" s="42">
        <v>94819</v>
      </c>
      <c r="G6" s="42">
        <v>187971</v>
      </c>
    </row>
    <row r="7" spans="1:7" ht="15">
      <c r="A7" s="41" t="s">
        <v>172</v>
      </c>
      <c r="B7" s="42">
        <v>345676</v>
      </c>
      <c r="C7" s="42">
        <v>363363</v>
      </c>
      <c r="D7" s="42">
        <v>709039</v>
      </c>
      <c r="E7" s="42">
        <v>356324</v>
      </c>
      <c r="F7" s="42">
        <v>374723</v>
      </c>
      <c r="G7" s="42">
        <v>731047</v>
      </c>
    </row>
    <row r="8" spans="1:7" ht="15">
      <c r="A8" s="41" t="s">
        <v>146</v>
      </c>
      <c r="B8" s="42">
        <v>578977</v>
      </c>
      <c r="C8" s="42">
        <v>608338</v>
      </c>
      <c r="D8" s="42">
        <v>1187315</v>
      </c>
      <c r="E8" s="42">
        <v>589932</v>
      </c>
      <c r="F8" s="42">
        <v>619048</v>
      </c>
      <c r="G8" s="42">
        <v>1208980</v>
      </c>
    </row>
    <row r="9" spans="1:7" ht="15">
      <c r="A9" s="48" t="s">
        <v>150</v>
      </c>
      <c r="B9" s="49">
        <v>190484</v>
      </c>
      <c r="C9" s="49">
        <v>213035</v>
      </c>
      <c r="D9" s="49">
        <v>403519</v>
      </c>
      <c r="E9" s="42">
        <v>195255</v>
      </c>
      <c r="F9" s="42">
        <v>218479</v>
      </c>
      <c r="G9" s="42">
        <v>413734</v>
      </c>
    </row>
    <row r="10" spans="1:7" ht="15">
      <c r="A10" s="41" t="s">
        <v>173</v>
      </c>
      <c r="B10" s="42">
        <v>419262</v>
      </c>
      <c r="C10" s="42">
        <v>453981</v>
      </c>
      <c r="D10" s="42">
        <v>873243</v>
      </c>
      <c r="E10" s="42">
        <v>422164</v>
      </c>
      <c r="F10" s="42">
        <v>456270</v>
      </c>
      <c r="G10" s="42">
        <v>878434</v>
      </c>
    </row>
    <row r="11" spans="1:7" ht="15">
      <c r="A11" s="48" t="s">
        <v>148</v>
      </c>
      <c r="B11" s="49">
        <v>595155</v>
      </c>
      <c r="C11" s="49">
        <v>655579</v>
      </c>
      <c r="D11" s="49">
        <v>1250734</v>
      </c>
      <c r="E11" s="42">
        <v>610980</v>
      </c>
      <c r="F11" s="42">
        <v>671998</v>
      </c>
      <c r="G11" s="42">
        <v>1282978</v>
      </c>
    </row>
    <row r="12" spans="1:7" ht="15">
      <c r="A12" s="41" t="s">
        <v>174</v>
      </c>
      <c r="B12" s="42">
        <v>132267</v>
      </c>
      <c r="C12" s="42">
        <v>131616</v>
      </c>
      <c r="D12" s="42">
        <v>263883</v>
      </c>
      <c r="E12" s="42">
        <v>134370</v>
      </c>
      <c r="F12" s="42">
        <v>132736</v>
      </c>
      <c r="G12" s="42">
        <v>267106</v>
      </c>
    </row>
    <row r="13" spans="1:7" ht="15">
      <c r="A13" s="41" t="s">
        <v>175</v>
      </c>
      <c r="B13" s="42">
        <v>66622</v>
      </c>
      <c r="C13" s="42">
        <v>74145</v>
      </c>
      <c r="D13" s="42">
        <v>140767</v>
      </c>
      <c r="E13" s="42">
        <v>66663</v>
      </c>
      <c r="F13" s="42">
        <v>73810</v>
      </c>
      <c r="G13" s="42">
        <v>140473</v>
      </c>
    </row>
    <row r="14" spans="1:7" ht="15">
      <c r="A14" s="41" t="s">
        <v>176</v>
      </c>
      <c r="B14" s="42">
        <v>47587</v>
      </c>
      <c r="C14" s="42">
        <v>46543</v>
      </c>
      <c r="D14" s="42">
        <v>94130</v>
      </c>
      <c r="E14" s="42">
        <v>47476</v>
      </c>
      <c r="F14" s="42">
        <v>46240</v>
      </c>
      <c r="G14" s="42">
        <v>93716</v>
      </c>
    </row>
    <row r="15" spans="1:7" ht="15">
      <c r="A15" s="41" t="s">
        <v>177</v>
      </c>
      <c r="B15" s="42">
        <v>53613</v>
      </c>
      <c r="C15" s="42">
        <v>55664</v>
      </c>
      <c r="D15" s="42">
        <v>109277</v>
      </c>
      <c r="E15" s="42">
        <v>53702</v>
      </c>
      <c r="F15" s="42">
        <v>55552</v>
      </c>
      <c r="G15" s="42">
        <v>109254</v>
      </c>
    </row>
    <row r="16" spans="1:7" ht="15">
      <c r="A16" s="41" t="s">
        <v>147</v>
      </c>
      <c r="B16" s="42">
        <v>111898</v>
      </c>
      <c r="C16" s="42">
        <v>113322</v>
      </c>
      <c r="D16" s="42">
        <v>225220</v>
      </c>
      <c r="E16" s="42">
        <v>110484</v>
      </c>
      <c r="F16" s="42">
        <v>111422</v>
      </c>
      <c r="G16" s="42">
        <v>221906</v>
      </c>
    </row>
    <row r="17" spans="1:7" ht="15">
      <c r="A17" s="41" t="s">
        <v>178</v>
      </c>
      <c r="B17" s="42">
        <v>12117</v>
      </c>
      <c r="C17" s="42">
        <v>10516</v>
      </c>
      <c r="D17" s="42">
        <v>22633</v>
      </c>
      <c r="E17" s="42">
        <v>12045</v>
      </c>
      <c r="F17" s="42">
        <v>10393</v>
      </c>
      <c r="G17" s="42">
        <v>22438</v>
      </c>
    </row>
    <row r="18" spans="1:7" ht="15">
      <c r="A18" s="41" t="s">
        <v>179</v>
      </c>
      <c r="B18" s="42">
        <v>172915</v>
      </c>
      <c r="C18" s="42">
        <v>180846</v>
      </c>
      <c r="D18" s="42">
        <v>353761</v>
      </c>
      <c r="E18" s="42">
        <v>171622</v>
      </c>
      <c r="F18" s="42">
        <v>179322</v>
      </c>
      <c r="G18" s="42">
        <v>350944</v>
      </c>
    </row>
    <row r="19" spans="1:7" ht="15">
      <c r="A19" s="41" t="s">
        <v>180</v>
      </c>
      <c r="B19" s="42">
        <v>351333</v>
      </c>
      <c r="C19" s="42">
        <v>368367</v>
      </c>
      <c r="D19" s="42">
        <v>719700</v>
      </c>
      <c r="E19" s="42">
        <v>358148</v>
      </c>
      <c r="F19" s="42">
        <v>375711</v>
      </c>
      <c r="G19" s="42">
        <v>733859</v>
      </c>
    </row>
    <row r="20" spans="1:7" ht="15">
      <c r="A20" s="41" t="s">
        <v>181</v>
      </c>
      <c r="B20" s="42">
        <v>3765</v>
      </c>
      <c r="C20" s="42">
        <v>3565</v>
      </c>
      <c r="D20" s="42">
        <v>7330</v>
      </c>
      <c r="E20" s="42">
        <v>3827</v>
      </c>
      <c r="F20" s="42">
        <v>3630</v>
      </c>
      <c r="G20" s="42">
        <v>7457</v>
      </c>
    </row>
    <row r="21" spans="1:7" ht="15">
      <c r="A21" s="43" t="s">
        <v>166</v>
      </c>
      <c r="B21" s="44">
        <v>3861624</v>
      </c>
      <c r="C21" s="44">
        <v>4118377</v>
      </c>
      <c r="D21" s="45">
        <v>7980001</v>
      </c>
      <c r="E21" s="44">
        <v>3912910</v>
      </c>
      <c r="F21" s="44">
        <v>4167824</v>
      </c>
      <c r="G21" s="45">
        <v>8080734</v>
      </c>
    </row>
    <row r="22" spans="2:3" ht="15">
      <c r="B22" s="47">
        <f>B3+B4+B9+B11</f>
        <v>1026855</v>
      </c>
      <c r="C22" s="47">
        <f>C3+C4+C9+C11</f>
        <v>1120315</v>
      </c>
    </row>
    <row r="23" spans="2:3" ht="15">
      <c r="B23" s="46">
        <f>B21-B22</f>
        <v>2834769</v>
      </c>
      <c r="C23" s="46">
        <f>C21-C22</f>
        <v>2998062</v>
      </c>
    </row>
    <row r="24" spans="2:3" ht="15">
      <c r="B24" s="47"/>
      <c r="C24" s="47"/>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F95"/>
  <sheetViews>
    <sheetView tabSelected="1" zoomScalePageLayoutView="0" workbookViewId="0" topLeftCell="M76">
      <selection activeCell="AB90" sqref="AB90"/>
    </sheetView>
  </sheetViews>
  <sheetFormatPr defaultColWidth="11.421875" defaultRowHeight="15"/>
  <cols>
    <col min="2" max="2" width="19.28125" style="0" customWidth="1"/>
    <col min="3" max="3" width="31.57421875" style="0" customWidth="1"/>
    <col min="4" max="4" width="17.421875" style="106" customWidth="1"/>
    <col min="5" max="5" width="16.7109375" style="107" customWidth="1"/>
    <col min="6" max="6" width="15.140625" style="0" customWidth="1"/>
    <col min="7" max="8" width="15.421875" style="0" customWidth="1"/>
    <col min="9" max="9" width="16.00390625" style="0" customWidth="1"/>
    <col min="10" max="10" width="14.140625" style="0" customWidth="1"/>
    <col min="11" max="11" width="14.00390625" style="0" customWidth="1"/>
    <col min="12" max="12" width="12.28125" style="0" customWidth="1"/>
    <col min="13" max="14" width="14.8515625" style="0" customWidth="1"/>
    <col min="15" max="15" width="13.140625" style="0" customWidth="1"/>
    <col min="19" max="19" width="12.421875" style="0" customWidth="1"/>
  </cols>
  <sheetData>
    <row r="1" spans="1:28" ht="15" customHeight="1">
      <c r="A1" s="712"/>
      <c r="B1" s="712"/>
      <c r="C1" s="712"/>
      <c r="D1" s="712"/>
      <c r="E1" s="713" t="s">
        <v>0</v>
      </c>
      <c r="F1" s="713"/>
      <c r="G1" s="713"/>
      <c r="H1" s="713"/>
      <c r="I1" s="713"/>
      <c r="J1" s="713"/>
      <c r="K1" s="713"/>
      <c r="L1" s="713"/>
      <c r="M1" s="713"/>
      <c r="N1" s="713"/>
      <c r="O1" s="713"/>
      <c r="P1" s="713"/>
      <c r="Q1" s="713"/>
      <c r="R1" s="713"/>
      <c r="S1" s="713"/>
      <c r="T1" s="713"/>
      <c r="U1" s="713"/>
      <c r="V1" s="713"/>
      <c r="W1" s="713"/>
      <c r="X1" s="713"/>
      <c r="Y1" s="713"/>
      <c r="Z1" s="713"/>
      <c r="AA1" s="713"/>
      <c r="AB1" s="90"/>
    </row>
    <row r="2" spans="1:28" ht="13.5" customHeight="1">
      <c r="A2" s="712"/>
      <c r="B2" s="712"/>
      <c r="C2" s="712"/>
      <c r="D2" s="712"/>
      <c r="E2" s="713" t="s">
        <v>213</v>
      </c>
      <c r="F2" s="713"/>
      <c r="G2" s="713"/>
      <c r="H2" s="713"/>
      <c r="I2" s="713"/>
      <c r="J2" s="713"/>
      <c r="K2" s="713"/>
      <c r="L2" s="713"/>
      <c r="M2" s="713"/>
      <c r="N2" s="713"/>
      <c r="O2" s="713"/>
      <c r="P2" s="713"/>
      <c r="Q2" s="713"/>
      <c r="R2" s="713"/>
      <c r="S2" s="713"/>
      <c r="T2" s="713"/>
      <c r="U2" s="713"/>
      <c r="V2" s="713"/>
      <c r="W2" s="713"/>
      <c r="X2" s="713"/>
      <c r="Y2" s="713"/>
      <c r="Z2" s="713"/>
      <c r="AA2" s="713"/>
      <c r="AB2" s="90"/>
    </row>
    <row r="3" spans="1:28" ht="19.5" customHeight="1">
      <c r="A3" s="712"/>
      <c r="B3" s="712"/>
      <c r="C3" s="712"/>
      <c r="D3" s="712"/>
      <c r="E3" s="714" t="s">
        <v>214</v>
      </c>
      <c r="F3" s="714"/>
      <c r="G3" s="714" t="s">
        <v>188</v>
      </c>
      <c r="H3" s="714"/>
      <c r="I3" s="714"/>
      <c r="J3" s="714"/>
      <c r="K3" s="714"/>
      <c r="L3" s="714"/>
      <c r="M3" s="714"/>
      <c r="N3" s="714"/>
      <c r="O3" s="714"/>
      <c r="P3" s="714"/>
      <c r="Q3" s="714"/>
      <c r="R3" s="714"/>
      <c r="S3" s="714"/>
      <c r="T3" s="714"/>
      <c r="U3" s="714"/>
      <c r="V3" s="714"/>
      <c r="W3" s="714"/>
      <c r="X3" s="714"/>
      <c r="Y3" s="714"/>
      <c r="Z3" s="714"/>
      <c r="AA3" s="714"/>
      <c r="AB3" s="90"/>
    </row>
    <row r="4" spans="1:28" ht="19.5" customHeight="1">
      <c r="A4" s="712"/>
      <c r="B4" s="712"/>
      <c r="C4" s="712"/>
      <c r="D4" s="712"/>
      <c r="E4" s="714" t="s">
        <v>215</v>
      </c>
      <c r="F4" s="714"/>
      <c r="G4" s="714">
        <v>2017</v>
      </c>
      <c r="H4" s="714"/>
      <c r="I4" s="714"/>
      <c r="J4" s="714"/>
      <c r="K4" s="714"/>
      <c r="L4" s="714"/>
      <c r="M4" s="714"/>
      <c r="N4" s="714"/>
      <c r="O4" s="714"/>
      <c r="P4" s="714"/>
      <c r="Q4" s="714"/>
      <c r="R4" s="714"/>
      <c r="S4" s="714"/>
      <c r="T4" s="714"/>
      <c r="U4" s="714"/>
      <c r="V4" s="714"/>
      <c r="W4" s="714"/>
      <c r="X4" s="714"/>
      <c r="Y4" s="714"/>
      <c r="Z4" s="714"/>
      <c r="AA4" s="714"/>
      <c r="AB4" s="90"/>
    </row>
    <row r="5" spans="1:27" ht="15" customHeight="1">
      <c r="A5" s="715" t="s">
        <v>216</v>
      </c>
      <c r="B5" s="715" t="s">
        <v>217</v>
      </c>
      <c r="C5" s="717" t="s">
        <v>281</v>
      </c>
      <c r="D5" s="715" t="s">
        <v>218</v>
      </c>
      <c r="E5" s="715" t="s">
        <v>219</v>
      </c>
      <c r="F5" s="715" t="s">
        <v>220</v>
      </c>
      <c r="G5" s="715"/>
      <c r="H5" s="715"/>
      <c r="I5" s="715"/>
      <c r="J5" s="715" t="s">
        <v>221</v>
      </c>
      <c r="K5" s="715"/>
      <c r="L5" s="715"/>
      <c r="M5" s="338"/>
      <c r="N5" s="338"/>
      <c r="O5" s="715" t="s">
        <v>222</v>
      </c>
      <c r="P5" s="715"/>
      <c r="Q5" s="715"/>
      <c r="R5" s="715"/>
      <c r="S5" s="715"/>
      <c r="T5" s="715"/>
      <c r="U5" s="715" t="s">
        <v>223</v>
      </c>
      <c r="V5" s="715"/>
      <c r="W5" s="715"/>
      <c r="X5" s="715"/>
      <c r="Y5" s="715"/>
      <c r="Z5" s="715"/>
      <c r="AA5" s="715"/>
    </row>
    <row r="6" spans="1:27" ht="45.75" thickBot="1">
      <c r="A6" s="716" t="s">
        <v>224</v>
      </c>
      <c r="B6" s="716"/>
      <c r="C6" s="718"/>
      <c r="D6" s="716"/>
      <c r="E6" s="716"/>
      <c r="F6" s="339" t="s">
        <v>225</v>
      </c>
      <c r="G6" s="339" t="s">
        <v>226</v>
      </c>
      <c r="H6" s="339" t="s">
        <v>227</v>
      </c>
      <c r="I6" s="339" t="s">
        <v>228</v>
      </c>
      <c r="J6" s="339" t="s">
        <v>229</v>
      </c>
      <c r="K6" s="339" t="s">
        <v>230</v>
      </c>
      <c r="L6" s="339" t="s">
        <v>231</v>
      </c>
      <c r="M6" s="339" t="s">
        <v>232</v>
      </c>
      <c r="N6" s="339" t="s">
        <v>233</v>
      </c>
      <c r="O6" s="339" t="s">
        <v>233</v>
      </c>
      <c r="P6" s="339" t="s">
        <v>234</v>
      </c>
      <c r="Q6" s="339" t="s">
        <v>235</v>
      </c>
      <c r="R6" s="339" t="s">
        <v>236</v>
      </c>
      <c r="S6" s="339" t="s">
        <v>237</v>
      </c>
      <c r="T6" s="339" t="s">
        <v>237</v>
      </c>
      <c r="U6" s="339" t="s">
        <v>238</v>
      </c>
      <c r="V6" s="339" t="s">
        <v>239</v>
      </c>
      <c r="W6" s="339" t="s">
        <v>282</v>
      </c>
      <c r="X6" s="339" t="s">
        <v>240</v>
      </c>
      <c r="Y6" s="339" t="s">
        <v>241</v>
      </c>
      <c r="Z6" s="340" t="s">
        <v>242</v>
      </c>
      <c r="AA6" s="339" t="s">
        <v>243</v>
      </c>
    </row>
    <row r="7" spans="1:27" ht="15" customHeight="1">
      <c r="A7" s="719">
        <v>1</v>
      </c>
      <c r="B7" s="721" t="s">
        <v>90</v>
      </c>
      <c r="C7" s="723" t="s">
        <v>380</v>
      </c>
      <c r="D7" s="334" t="s">
        <v>244</v>
      </c>
      <c r="E7" s="94">
        <v>2</v>
      </c>
      <c r="F7" s="94">
        <v>2</v>
      </c>
      <c r="G7" s="94">
        <v>1</v>
      </c>
      <c r="H7" s="101">
        <v>2</v>
      </c>
      <c r="I7" s="101">
        <v>2</v>
      </c>
      <c r="J7" s="94">
        <v>1</v>
      </c>
      <c r="K7" s="94">
        <v>1</v>
      </c>
      <c r="L7" s="94">
        <v>1</v>
      </c>
      <c r="M7" s="101">
        <v>2</v>
      </c>
      <c r="N7" s="725" t="s">
        <v>148</v>
      </c>
      <c r="O7" s="725" t="s">
        <v>148</v>
      </c>
      <c r="P7" s="727" t="s">
        <v>304</v>
      </c>
      <c r="Q7" s="727"/>
      <c r="R7" s="727" t="s">
        <v>123</v>
      </c>
      <c r="S7" s="729" t="s">
        <v>381</v>
      </c>
      <c r="T7" s="727"/>
      <c r="U7" s="731">
        <v>595155</v>
      </c>
      <c r="V7" s="731">
        <v>655579</v>
      </c>
      <c r="W7" s="733" t="s">
        <v>382</v>
      </c>
      <c r="X7" s="727" t="s">
        <v>167</v>
      </c>
      <c r="Y7" s="727" t="s">
        <v>167</v>
      </c>
      <c r="Z7" s="727" t="s">
        <v>167</v>
      </c>
      <c r="AA7" s="736">
        <f>U7+V7</f>
        <v>1250734</v>
      </c>
    </row>
    <row r="8" spans="1:27" ht="15">
      <c r="A8" s="720"/>
      <c r="B8" s="722"/>
      <c r="C8" s="724"/>
      <c r="D8" s="343" t="s">
        <v>246</v>
      </c>
      <c r="E8" s="341">
        <v>600000000</v>
      </c>
      <c r="F8" s="341">
        <v>600000000</v>
      </c>
      <c r="G8" s="341">
        <f>G28/3</f>
        <v>1041133333.3333334</v>
      </c>
      <c r="H8" s="341">
        <v>467793302</v>
      </c>
      <c r="I8" s="342">
        <v>503003550</v>
      </c>
      <c r="J8" s="341">
        <f>J28/3</f>
        <v>49494166.666666664</v>
      </c>
      <c r="K8" s="341">
        <v>180929666.66666666</v>
      </c>
      <c r="L8" s="341">
        <v>120619778</v>
      </c>
      <c r="M8" s="343">
        <v>503003550</v>
      </c>
      <c r="N8" s="726"/>
      <c r="O8" s="726"/>
      <c r="P8" s="728"/>
      <c r="Q8" s="728"/>
      <c r="R8" s="728"/>
      <c r="S8" s="730"/>
      <c r="T8" s="728"/>
      <c r="U8" s="732"/>
      <c r="V8" s="732"/>
      <c r="W8" s="734"/>
      <c r="X8" s="728"/>
      <c r="Y8" s="728"/>
      <c r="Z8" s="728"/>
      <c r="AA8" s="737"/>
    </row>
    <row r="9" spans="1:27" ht="15">
      <c r="A9" s="720"/>
      <c r="B9" s="722"/>
      <c r="C9" s="724"/>
      <c r="D9" s="343" t="s">
        <v>247</v>
      </c>
      <c r="E9" s="344">
        <v>0</v>
      </c>
      <c r="F9" s="344">
        <v>0</v>
      </c>
      <c r="G9" s="344">
        <v>0</v>
      </c>
      <c r="H9" s="341">
        <v>0</v>
      </c>
      <c r="I9" s="341">
        <v>0</v>
      </c>
      <c r="J9" s="344">
        <v>0</v>
      </c>
      <c r="K9" s="344">
        <v>0</v>
      </c>
      <c r="L9" s="344">
        <v>0</v>
      </c>
      <c r="M9" s="343">
        <v>0</v>
      </c>
      <c r="N9" s="726"/>
      <c r="O9" s="726"/>
      <c r="P9" s="728"/>
      <c r="Q9" s="728"/>
      <c r="R9" s="728"/>
      <c r="S9" s="730"/>
      <c r="T9" s="728"/>
      <c r="U9" s="732"/>
      <c r="V9" s="732"/>
      <c r="W9" s="734"/>
      <c r="X9" s="728"/>
      <c r="Y9" s="728"/>
      <c r="Z9" s="728"/>
      <c r="AA9" s="737"/>
    </row>
    <row r="10" spans="1:27" ht="23.25" thickBot="1">
      <c r="A10" s="720"/>
      <c r="B10" s="722"/>
      <c r="C10" s="724"/>
      <c r="D10" s="343" t="s">
        <v>248</v>
      </c>
      <c r="E10" s="344">
        <v>0</v>
      </c>
      <c r="F10" s="344">
        <v>0</v>
      </c>
      <c r="G10" s="344">
        <v>0</v>
      </c>
      <c r="H10" s="341">
        <v>0</v>
      </c>
      <c r="I10" s="341">
        <v>79845254.66666667</v>
      </c>
      <c r="J10" s="341">
        <f>J30/3</f>
        <v>15461910</v>
      </c>
      <c r="K10" s="341">
        <v>79845254.66666667</v>
      </c>
      <c r="L10" s="341">
        <v>79845254.66666667</v>
      </c>
      <c r="M10" s="343">
        <v>79845254.66666667</v>
      </c>
      <c r="N10" s="726"/>
      <c r="O10" s="726"/>
      <c r="P10" s="728"/>
      <c r="Q10" s="728"/>
      <c r="R10" s="728"/>
      <c r="S10" s="730"/>
      <c r="T10" s="728"/>
      <c r="U10" s="732"/>
      <c r="V10" s="732"/>
      <c r="W10" s="735"/>
      <c r="X10" s="728"/>
      <c r="Y10" s="728"/>
      <c r="Z10" s="728"/>
      <c r="AA10" s="737"/>
    </row>
    <row r="11" spans="1:27" ht="15" customHeight="1">
      <c r="A11" s="720"/>
      <c r="B11" s="722"/>
      <c r="C11" s="724" t="s">
        <v>383</v>
      </c>
      <c r="D11" s="358" t="s">
        <v>244</v>
      </c>
      <c r="E11" s="344">
        <v>2</v>
      </c>
      <c r="F11" s="344">
        <v>2</v>
      </c>
      <c r="G11" s="344">
        <v>1</v>
      </c>
      <c r="H11" s="345">
        <v>2</v>
      </c>
      <c r="I11" s="345">
        <v>2</v>
      </c>
      <c r="J11" s="344">
        <v>1</v>
      </c>
      <c r="K11" s="344">
        <v>1</v>
      </c>
      <c r="L11" s="344">
        <v>1</v>
      </c>
      <c r="M11" s="345">
        <v>2</v>
      </c>
      <c r="N11" s="726" t="s">
        <v>305</v>
      </c>
      <c r="O11" s="726" t="s">
        <v>305</v>
      </c>
      <c r="P11" s="728" t="s">
        <v>306</v>
      </c>
      <c r="Q11" s="730"/>
      <c r="R11" s="728" t="s">
        <v>127</v>
      </c>
      <c r="S11" s="730" t="s">
        <v>384</v>
      </c>
      <c r="T11" s="730"/>
      <c r="U11" s="732">
        <v>192514</v>
      </c>
      <c r="V11" s="732">
        <v>203869</v>
      </c>
      <c r="W11" s="733" t="s">
        <v>382</v>
      </c>
      <c r="X11" s="728" t="s">
        <v>167</v>
      </c>
      <c r="Y11" s="728" t="s">
        <v>167</v>
      </c>
      <c r="Z11" s="728" t="s">
        <v>167</v>
      </c>
      <c r="AA11" s="737">
        <f>U11+V11</f>
        <v>396383</v>
      </c>
    </row>
    <row r="12" spans="1:27" ht="15">
      <c r="A12" s="720"/>
      <c r="B12" s="722"/>
      <c r="C12" s="724"/>
      <c r="D12" s="343" t="s">
        <v>246</v>
      </c>
      <c r="E12" s="341">
        <v>600000000</v>
      </c>
      <c r="F12" s="341">
        <v>600000000</v>
      </c>
      <c r="G12" s="341">
        <f>G28/3</f>
        <v>1041133333.3333334</v>
      </c>
      <c r="H12" s="341">
        <v>467793302</v>
      </c>
      <c r="I12" s="342">
        <v>503003550</v>
      </c>
      <c r="J12" s="341">
        <f>J28/3</f>
        <v>49494166.666666664</v>
      </c>
      <c r="K12" s="341">
        <v>180929666.66666666</v>
      </c>
      <c r="L12" s="341">
        <v>120619778</v>
      </c>
      <c r="M12" s="343">
        <v>503003550</v>
      </c>
      <c r="N12" s="726"/>
      <c r="O12" s="726"/>
      <c r="P12" s="728"/>
      <c r="Q12" s="730"/>
      <c r="R12" s="728"/>
      <c r="S12" s="730"/>
      <c r="T12" s="730"/>
      <c r="U12" s="732"/>
      <c r="V12" s="732"/>
      <c r="W12" s="734"/>
      <c r="X12" s="728"/>
      <c r="Y12" s="728"/>
      <c r="Z12" s="728"/>
      <c r="AA12" s="737"/>
    </row>
    <row r="13" spans="1:27" ht="15">
      <c r="A13" s="720"/>
      <c r="B13" s="722"/>
      <c r="C13" s="724"/>
      <c r="D13" s="343" t="s">
        <v>247</v>
      </c>
      <c r="E13" s="344">
        <v>0</v>
      </c>
      <c r="F13" s="344">
        <v>0</v>
      </c>
      <c r="G13" s="344">
        <v>0</v>
      </c>
      <c r="H13" s="341">
        <v>0</v>
      </c>
      <c r="I13" s="341">
        <v>0</v>
      </c>
      <c r="J13" s="344">
        <v>0</v>
      </c>
      <c r="K13" s="344">
        <v>0</v>
      </c>
      <c r="L13" s="344">
        <v>0</v>
      </c>
      <c r="M13" s="343">
        <v>0</v>
      </c>
      <c r="N13" s="726"/>
      <c r="O13" s="726"/>
      <c r="P13" s="728"/>
      <c r="Q13" s="730"/>
      <c r="R13" s="728"/>
      <c r="S13" s="730"/>
      <c r="T13" s="730"/>
      <c r="U13" s="732"/>
      <c r="V13" s="732"/>
      <c r="W13" s="734"/>
      <c r="X13" s="728"/>
      <c r="Y13" s="728"/>
      <c r="Z13" s="728"/>
      <c r="AA13" s="737"/>
    </row>
    <row r="14" spans="1:27" ht="23.25" thickBot="1">
      <c r="A14" s="720"/>
      <c r="B14" s="722"/>
      <c r="C14" s="724"/>
      <c r="D14" s="343" t="s">
        <v>248</v>
      </c>
      <c r="E14" s="344">
        <v>0</v>
      </c>
      <c r="F14" s="344">
        <v>0</v>
      </c>
      <c r="G14" s="344">
        <v>0</v>
      </c>
      <c r="H14" s="341">
        <v>0</v>
      </c>
      <c r="I14" s="341">
        <v>79845254.66666667</v>
      </c>
      <c r="J14" s="341">
        <f>J30/3</f>
        <v>15461910</v>
      </c>
      <c r="K14" s="341">
        <v>79845254.66666667</v>
      </c>
      <c r="L14" s="341">
        <v>79845254.66666667</v>
      </c>
      <c r="M14" s="343">
        <v>79845254.66666667</v>
      </c>
      <c r="N14" s="726"/>
      <c r="O14" s="726"/>
      <c r="P14" s="728"/>
      <c r="Q14" s="730"/>
      <c r="R14" s="728"/>
      <c r="S14" s="730"/>
      <c r="T14" s="730"/>
      <c r="U14" s="732"/>
      <c r="V14" s="732"/>
      <c r="W14" s="735"/>
      <c r="X14" s="728"/>
      <c r="Y14" s="728"/>
      <c r="Z14" s="728"/>
      <c r="AA14" s="737"/>
    </row>
    <row r="15" spans="1:27" ht="15">
      <c r="A15" s="720"/>
      <c r="B15" s="722"/>
      <c r="C15" s="722" t="s">
        <v>385</v>
      </c>
      <c r="D15" s="358" t="s">
        <v>244</v>
      </c>
      <c r="E15" s="344">
        <v>2</v>
      </c>
      <c r="F15" s="344">
        <v>2</v>
      </c>
      <c r="G15" s="344">
        <v>1</v>
      </c>
      <c r="H15" s="345">
        <v>2</v>
      </c>
      <c r="I15" s="345">
        <v>2</v>
      </c>
      <c r="J15" s="344">
        <v>1</v>
      </c>
      <c r="K15" s="344">
        <v>1</v>
      </c>
      <c r="L15" s="344">
        <v>1</v>
      </c>
      <c r="M15" s="345">
        <v>2</v>
      </c>
      <c r="N15" s="726" t="s">
        <v>307</v>
      </c>
      <c r="O15" s="726" t="s">
        <v>307</v>
      </c>
      <c r="P15" s="728" t="s">
        <v>308</v>
      </c>
      <c r="Q15" s="730"/>
      <c r="R15" s="728" t="s">
        <v>145</v>
      </c>
      <c r="S15" s="730">
        <v>0</v>
      </c>
      <c r="T15" s="730"/>
      <c r="U15" s="732">
        <v>48702</v>
      </c>
      <c r="V15" s="732">
        <v>47832</v>
      </c>
      <c r="W15" s="733" t="s">
        <v>382</v>
      </c>
      <c r="X15" s="728" t="s">
        <v>167</v>
      </c>
      <c r="Y15" s="728" t="s">
        <v>167</v>
      </c>
      <c r="Z15" s="728" t="s">
        <v>167</v>
      </c>
      <c r="AA15" s="737">
        <f>U15+V15</f>
        <v>96534</v>
      </c>
    </row>
    <row r="16" spans="1:27" ht="15">
      <c r="A16" s="720"/>
      <c r="B16" s="722"/>
      <c r="C16" s="722"/>
      <c r="D16" s="343" t="s">
        <v>246</v>
      </c>
      <c r="E16" s="341">
        <v>600000000</v>
      </c>
      <c r="F16" s="341">
        <v>600000000</v>
      </c>
      <c r="G16" s="341">
        <f>G28/3</f>
        <v>1041133333.3333334</v>
      </c>
      <c r="H16" s="341">
        <v>467793302</v>
      </c>
      <c r="I16" s="342">
        <v>503003550</v>
      </c>
      <c r="J16" s="341">
        <f>J28/3</f>
        <v>49494166.666666664</v>
      </c>
      <c r="K16" s="341">
        <v>180929666.66666666</v>
      </c>
      <c r="L16" s="341">
        <v>120619778</v>
      </c>
      <c r="M16" s="343">
        <v>503003550</v>
      </c>
      <c r="N16" s="726"/>
      <c r="O16" s="726"/>
      <c r="P16" s="728"/>
      <c r="Q16" s="730"/>
      <c r="R16" s="728"/>
      <c r="S16" s="730"/>
      <c r="T16" s="730"/>
      <c r="U16" s="732"/>
      <c r="V16" s="732"/>
      <c r="W16" s="734"/>
      <c r="X16" s="728"/>
      <c r="Y16" s="728"/>
      <c r="Z16" s="728"/>
      <c r="AA16" s="737"/>
    </row>
    <row r="17" spans="1:27" ht="15">
      <c r="A17" s="720"/>
      <c r="B17" s="722"/>
      <c r="C17" s="722"/>
      <c r="D17" s="343" t="s">
        <v>247</v>
      </c>
      <c r="E17" s="344">
        <v>0</v>
      </c>
      <c r="F17" s="344">
        <v>0</v>
      </c>
      <c r="G17" s="344">
        <v>0</v>
      </c>
      <c r="H17" s="341">
        <v>0</v>
      </c>
      <c r="I17" s="341">
        <v>0</v>
      </c>
      <c r="J17" s="344">
        <v>0</v>
      </c>
      <c r="K17" s="344">
        <v>0</v>
      </c>
      <c r="L17" s="344">
        <v>0</v>
      </c>
      <c r="M17" s="343">
        <v>0</v>
      </c>
      <c r="N17" s="726"/>
      <c r="O17" s="726"/>
      <c r="P17" s="728"/>
      <c r="Q17" s="730"/>
      <c r="R17" s="728"/>
      <c r="S17" s="730"/>
      <c r="T17" s="730"/>
      <c r="U17" s="732"/>
      <c r="V17" s="732"/>
      <c r="W17" s="734"/>
      <c r="X17" s="728"/>
      <c r="Y17" s="728"/>
      <c r="Z17" s="728"/>
      <c r="AA17" s="737"/>
    </row>
    <row r="18" spans="1:27" ht="23.25" thickBot="1">
      <c r="A18" s="720"/>
      <c r="B18" s="722"/>
      <c r="C18" s="722"/>
      <c r="D18" s="343" t="s">
        <v>248</v>
      </c>
      <c r="E18" s="344">
        <v>0</v>
      </c>
      <c r="F18" s="344">
        <v>0</v>
      </c>
      <c r="G18" s="344">
        <v>0</v>
      </c>
      <c r="H18" s="341">
        <v>0</v>
      </c>
      <c r="I18" s="341">
        <v>79845254.66666667</v>
      </c>
      <c r="J18" s="341">
        <f>J30/3</f>
        <v>15461910</v>
      </c>
      <c r="K18" s="341">
        <v>79845254.66666667</v>
      </c>
      <c r="L18" s="341">
        <v>0</v>
      </c>
      <c r="M18" s="343">
        <v>79845254.66666667</v>
      </c>
      <c r="N18" s="726"/>
      <c r="O18" s="726"/>
      <c r="P18" s="728"/>
      <c r="Q18" s="730"/>
      <c r="R18" s="728"/>
      <c r="S18" s="730"/>
      <c r="T18" s="730"/>
      <c r="U18" s="732"/>
      <c r="V18" s="732"/>
      <c r="W18" s="735"/>
      <c r="X18" s="728"/>
      <c r="Y18" s="728"/>
      <c r="Z18" s="728"/>
      <c r="AA18" s="737"/>
    </row>
    <row r="19" spans="1:27" ht="15">
      <c r="A19" s="720"/>
      <c r="B19" s="722"/>
      <c r="C19" s="722" t="s">
        <v>386</v>
      </c>
      <c r="D19" s="358" t="s">
        <v>244</v>
      </c>
      <c r="E19" s="344">
        <v>2</v>
      </c>
      <c r="F19" s="344">
        <v>2</v>
      </c>
      <c r="G19" s="344">
        <v>0</v>
      </c>
      <c r="H19" s="345">
        <v>2</v>
      </c>
      <c r="I19" s="345">
        <v>2</v>
      </c>
      <c r="J19" s="344">
        <v>0</v>
      </c>
      <c r="K19" s="344">
        <v>0</v>
      </c>
      <c r="L19" s="344">
        <v>0</v>
      </c>
      <c r="M19" s="345">
        <v>2</v>
      </c>
      <c r="N19" s="726" t="s">
        <v>309</v>
      </c>
      <c r="O19" s="726" t="s">
        <v>309</v>
      </c>
      <c r="P19" s="728" t="s">
        <v>310</v>
      </c>
      <c r="Q19" s="730"/>
      <c r="R19" s="728" t="s">
        <v>138</v>
      </c>
      <c r="S19" s="738" t="s">
        <v>387</v>
      </c>
      <c r="T19" s="730"/>
      <c r="U19" s="732">
        <v>190484</v>
      </c>
      <c r="V19" s="732">
        <v>213035</v>
      </c>
      <c r="W19" s="733" t="s">
        <v>382</v>
      </c>
      <c r="X19" s="728" t="s">
        <v>167</v>
      </c>
      <c r="Y19" s="728" t="s">
        <v>167</v>
      </c>
      <c r="Z19" s="728" t="s">
        <v>167</v>
      </c>
      <c r="AA19" s="737">
        <f>U19+V19</f>
        <v>403519</v>
      </c>
    </row>
    <row r="20" spans="1:27" ht="15">
      <c r="A20" s="720"/>
      <c r="B20" s="722"/>
      <c r="C20" s="722"/>
      <c r="D20" s="343" t="s">
        <v>246</v>
      </c>
      <c r="E20" s="341">
        <v>600000000</v>
      </c>
      <c r="F20" s="341">
        <v>600000000</v>
      </c>
      <c r="G20" s="344">
        <v>0</v>
      </c>
      <c r="H20" s="341">
        <v>467793302</v>
      </c>
      <c r="I20" s="342">
        <v>503003550</v>
      </c>
      <c r="J20" s="344">
        <v>0</v>
      </c>
      <c r="K20" s="344">
        <v>0</v>
      </c>
      <c r="L20" s="346">
        <v>0</v>
      </c>
      <c r="M20" s="343">
        <v>503003550</v>
      </c>
      <c r="N20" s="726"/>
      <c r="O20" s="726"/>
      <c r="P20" s="728"/>
      <c r="Q20" s="730"/>
      <c r="R20" s="728"/>
      <c r="S20" s="728"/>
      <c r="T20" s="730"/>
      <c r="U20" s="732"/>
      <c r="V20" s="732"/>
      <c r="W20" s="734"/>
      <c r="X20" s="728"/>
      <c r="Y20" s="728"/>
      <c r="Z20" s="728"/>
      <c r="AA20" s="737"/>
    </row>
    <row r="21" spans="1:27" ht="15">
      <c r="A21" s="720"/>
      <c r="B21" s="722"/>
      <c r="C21" s="722"/>
      <c r="D21" s="343" t="s">
        <v>247</v>
      </c>
      <c r="E21" s="386">
        <v>0</v>
      </c>
      <c r="F21" s="386">
        <v>0</v>
      </c>
      <c r="G21" s="344">
        <v>0</v>
      </c>
      <c r="H21" s="341">
        <v>0</v>
      </c>
      <c r="I21" s="341">
        <v>0</v>
      </c>
      <c r="J21" s="344">
        <v>0</v>
      </c>
      <c r="K21" s="344">
        <v>0</v>
      </c>
      <c r="L21" s="346">
        <v>0</v>
      </c>
      <c r="M21" s="343">
        <v>0</v>
      </c>
      <c r="N21" s="726"/>
      <c r="O21" s="726"/>
      <c r="P21" s="728"/>
      <c r="Q21" s="730"/>
      <c r="R21" s="728"/>
      <c r="S21" s="728"/>
      <c r="T21" s="730"/>
      <c r="U21" s="732"/>
      <c r="V21" s="732"/>
      <c r="W21" s="734"/>
      <c r="X21" s="728"/>
      <c r="Y21" s="728"/>
      <c r="Z21" s="728"/>
      <c r="AA21" s="737"/>
    </row>
    <row r="22" spans="1:27" ht="23.25" thickBot="1">
      <c r="A22" s="720"/>
      <c r="B22" s="722"/>
      <c r="C22" s="722"/>
      <c r="D22" s="343" t="s">
        <v>248</v>
      </c>
      <c r="E22" s="344">
        <v>0</v>
      </c>
      <c r="F22" s="344">
        <v>0</v>
      </c>
      <c r="G22" s="344">
        <v>0</v>
      </c>
      <c r="H22" s="341">
        <v>0</v>
      </c>
      <c r="I22" s="341">
        <v>79845254.66666667</v>
      </c>
      <c r="J22" s="344">
        <v>0</v>
      </c>
      <c r="K22" s="344">
        <v>0</v>
      </c>
      <c r="L22" s="346">
        <v>0</v>
      </c>
      <c r="M22" s="343">
        <v>79845254.66666667</v>
      </c>
      <c r="N22" s="726"/>
      <c r="O22" s="726"/>
      <c r="P22" s="728"/>
      <c r="Q22" s="730"/>
      <c r="R22" s="728"/>
      <c r="S22" s="728"/>
      <c r="T22" s="730"/>
      <c r="U22" s="732"/>
      <c r="V22" s="732"/>
      <c r="W22" s="735"/>
      <c r="X22" s="728"/>
      <c r="Y22" s="728"/>
      <c r="Z22" s="728"/>
      <c r="AA22" s="737"/>
    </row>
    <row r="23" spans="1:27" ht="15">
      <c r="A23" s="720"/>
      <c r="B23" s="722"/>
      <c r="C23" s="722" t="s">
        <v>388</v>
      </c>
      <c r="D23" s="358" t="s">
        <v>244</v>
      </c>
      <c r="E23" s="344">
        <v>5</v>
      </c>
      <c r="F23" s="344">
        <v>5</v>
      </c>
      <c r="G23" s="344">
        <v>0</v>
      </c>
      <c r="H23" s="345">
        <v>5</v>
      </c>
      <c r="I23" s="345">
        <v>5</v>
      </c>
      <c r="J23" s="344">
        <v>0</v>
      </c>
      <c r="K23" s="344">
        <v>0</v>
      </c>
      <c r="L23" s="346">
        <v>1</v>
      </c>
      <c r="M23" s="345">
        <v>4</v>
      </c>
      <c r="N23" s="739" t="s">
        <v>389</v>
      </c>
      <c r="O23" s="742" t="s">
        <v>245</v>
      </c>
      <c r="P23" s="728" t="s">
        <v>167</v>
      </c>
      <c r="Q23" s="730" t="s">
        <v>167</v>
      </c>
      <c r="R23" s="728" t="s">
        <v>167</v>
      </c>
      <c r="S23" s="730" t="s">
        <v>390</v>
      </c>
      <c r="T23" s="730"/>
      <c r="U23" s="730">
        <v>351333</v>
      </c>
      <c r="V23" s="730">
        <v>368367</v>
      </c>
      <c r="W23" s="733" t="s">
        <v>382</v>
      </c>
      <c r="X23" s="728" t="s">
        <v>167</v>
      </c>
      <c r="Y23" s="728" t="s">
        <v>167</v>
      </c>
      <c r="Z23" s="728" t="s">
        <v>167</v>
      </c>
      <c r="AA23" s="737">
        <f>U23+V23</f>
        <v>719700</v>
      </c>
    </row>
    <row r="24" spans="1:27" ht="15">
      <c r="A24" s="720"/>
      <c r="B24" s="722"/>
      <c r="C24" s="722"/>
      <c r="D24" s="343" t="s">
        <v>246</v>
      </c>
      <c r="E24" s="341">
        <v>1600000000</v>
      </c>
      <c r="F24" s="341">
        <v>1600000000</v>
      </c>
      <c r="G24" s="344">
        <v>0</v>
      </c>
      <c r="H24" s="342">
        <v>1146848092</v>
      </c>
      <c r="I24" s="342">
        <v>962766062</v>
      </c>
      <c r="J24" s="344">
        <v>0</v>
      </c>
      <c r="K24" s="344">
        <v>0</v>
      </c>
      <c r="L24" s="341">
        <v>180929666</v>
      </c>
      <c r="M24" s="342">
        <v>945782984</v>
      </c>
      <c r="N24" s="740"/>
      <c r="O24" s="742"/>
      <c r="P24" s="728"/>
      <c r="Q24" s="730"/>
      <c r="R24" s="728"/>
      <c r="S24" s="730"/>
      <c r="T24" s="730"/>
      <c r="U24" s="730"/>
      <c r="V24" s="730"/>
      <c r="W24" s="734"/>
      <c r="X24" s="728"/>
      <c r="Y24" s="728"/>
      <c r="Z24" s="728"/>
      <c r="AA24" s="737"/>
    </row>
    <row r="25" spans="1:27" ht="15">
      <c r="A25" s="720"/>
      <c r="B25" s="722"/>
      <c r="C25" s="722"/>
      <c r="D25" s="343" t="s">
        <v>247</v>
      </c>
      <c r="E25" s="344">
        <v>0</v>
      </c>
      <c r="F25" s="344">
        <v>0</v>
      </c>
      <c r="G25" s="344">
        <v>0</v>
      </c>
      <c r="H25" s="341">
        <v>0</v>
      </c>
      <c r="I25" s="341">
        <v>0</v>
      </c>
      <c r="J25" s="344">
        <v>0</v>
      </c>
      <c r="K25" s="344">
        <v>0</v>
      </c>
      <c r="L25" s="346">
        <v>0</v>
      </c>
      <c r="M25" s="341">
        <v>0</v>
      </c>
      <c r="N25" s="740"/>
      <c r="O25" s="742"/>
      <c r="P25" s="728"/>
      <c r="Q25" s="730"/>
      <c r="R25" s="728"/>
      <c r="S25" s="730"/>
      <c r="T25" s="730"/>
      <c r="U25" s="730"/>
      <c r="V25" s="730"/>
      <c r="W25" s="734"/>
      <c r="X25" s="728"/>
      <c r="Y25" s="728"/>
      <c r="Z25" s="728"/>
      <c r="AA25" s="737"/>
    </row>
    <row r="26" spans="1:27" ht="23.25" thickBot="1">
      <c r="A26" s="720"/>
      <c r="B26" s="722"/>
      <c r="C26" s="722"/>
      <c r="D26" s="343" t="s">
        <v>248</v>
      </c>
      <c r="E26" s="347">
        <v>563456573</v>
      </c>
      <c r="F26" s="347">
        <v>563456573</v>
      </c>
      <c r="G26" s="344">
        <v>0</v>
      </c>
      <c r="H26" s="347">
        <v>563456571</v>
      </c>
      <c r="I26" s="341">
        <v>219576151.33333325</v>
      </c>
      <c r="J26" s="344">
        <v>0</v>
      </c>
      <c r="K26" s="344">
        <v>0</v>
      </c>
      <c r="L26" s="348">
        <f>405628110-K14-K10</f>
        <v>245937600.66666663</v>
      </c>
      <c r="M26" s="341">
        <v>185945377.33333325</v>
      </c>
      <c r="N26" s="741"/>
      <c r="O26" s="742"/>
      <c r="P26" s="728"/>
      <c r="Q26" s="730"/>
      <c r="R26" s="728"/>
      <c r="S26" s="730"/>
      <c r="T26" s="730"/>
      <c r="U26" s="730"/>
      <c r="V26" s="730"/>
      <c r="W26" s="735"/>
      <c r="X26" s="728"/>
      <c r="Y26" s="728"/>
      <c r="Z26" s="728"/>
      <c r="AA26" s="737"/>
    </row>
    <row r="27" spans="1:27" ht="15">
      <c r="A27" s="743">
        <v>1</v>
      </c>
      <c r="B27" s="745"/>
      <c r="C27" s="745" t="s">
        <v>249</v>
      </c>
      <c r="D27" s="387" t="s">
        <v>244</v>
      </c>
      <c r="E27" s="388">
        <f>E23+E19+E15+E11+E7</f>
        <v>13</v>
      </c>
      <c r="F27" s="388">
        <v>13</v>
      </c>
      <c r="G27" s="388">
        <v>3</v>
      </c>
      <c r="H27" s="388">
        <f>H23+H19+H15+H11+H7</f>
        <v>13</v>
      </c>
      <c r="I27" s="388">
        <v>13</v>
      </c>
      <c r="J27" s="389">
        <v>0</v>
      </c>
      <c r="K27" s="389">
        <f>+K23+K19+K15+K11+K7</f>
        <v>3</v>
      </c>
      <c r="L27" s="389">
        <f>+L23+L19+L15+L11+L7</f>
        <v>4</v>
      </c>
      <c r="M27" s="388">
        <v>12</v>
      </c>
      <c r="N27" s="747"/>
      <c r="O27" s="747"/>
      <c r="P27" s="747"/>
      <c r="Q27" s="747"/>
      <c r="R27" s="747"/>
      <c r="S27" s="747"/>
      <c r="T27" s="747"/>
      <c r="U27" s="747"/>
      <c r="V27" s="747"/>
      <c r="W27" s="747"/>
      <c r="X27" s="747"/>
      <c r="Y27" s="747"/>
      <c r="Z27" s="747"/>
      <c r="AA27" s="747"/>
    </row>
    <row r="28" spans="1:27" ht="15">
      <c r="A28" s="743"/>
      <c r="B28" s="745"/>
      <c r="C28" s="745"/>
      <c r="D28" s="390" t="s">
        <v>246</v>
      </c>
      <c r="E28" s="388">
        <f>E24+E20+E16+E12+E8</f>
        <v>4000000000</v>
      </c>
      <c r="F28" s="388">
        <v>4000000000</v>
      </c>
      <c r="G28" s="388">
        <v>3123400000</v>
      </c>
      <c r="H28" s="388">
        <f>H24+H20+H16+H12+H8</f>
        <v>3018021300</v>
      </c>
      <c r="I28" s="388">
        <v>2974780262</v>
      </c>
      <c r="J28" s="391">
        <v>148482500</v>
      </c>
      <c r="K28" s="391">
        <f>+K24+K20+K16+K12+K8</f>
        <v>542789000</v>
      </c>
      <c r="L28" s="388">
        <f>L24+L20+L16+L12+L8</f>
        <v>542789000</v>
      </c>
      <c r="M28" s="388">
        <v>2957797184</v>
      </c>
      <c r="N28" s="748"/>
      <c r="O28" s="748"/>
      <c r="P28" s="748"/>
      <c r="Q28" s="748"/>
      <c r="R28" s="748"/>
      <c r="S28" s="748"/>
      <c r="T28" s="748"/>
      <c r="U28" s="748"/>
      <c r="V28" s="748"/>
      <c r="W28" s="748"/>
      <c r="X28" s="748"/>
      <c r="Y28" s="748"/>
      <c r="Z28" s="748"/>
      <c r="AA28" s="748"/>
    </row>
    <row r="29" spans="1:27" ht="15">
      <c r="A29" s="743"/>
      <c r="B29" s="745"/>
      <c r="C29" s="745"/>
      <c r="D29" s="390" t="s">
        <v>247</v>
      </c>
      <c r="E29" s="388">
        <v>0</v>
      </c>
      <c r="F29" s="388">
        <v>0</v>
      </c>
      <c r="G29" s="388">
        <v>0</v>
      </c>
      <c r="H29" s="388">
        <v>0</v>
      </c>
      <c r="I29" s="388">
        <v>0</v>
      </c>
      <c r="J29" s="392">
        <v>0</v>
      </c>
      <c r="K29" s="392">
        <v>0</v>
      </c>
      <c r="L29" s="388">
        <v>0</v>
      </c>
      <c r="M29" s="388">
        <v>0</v>
      </c>
      <c r="N29" s="748"/>
      <c r="O29" s="748"/>
      <c r="P29" s="748"/>
      <c r="Q29" s="748"/>
      <c r="R29" s="748"/>
      <c r="S29" s="748"/>
      <c r="T29" s="748"/>
      <c r="U29" s="748"/>
      <c r="V29" s="748"/>
      <c r="W29" s="748"/>
      <c r="X29" s="748"/>
      <c r="Y29" s="748"/>
      <c r="Z29" s="748"/>
      <c r="AA29" s="748"/>
    </row>
    <row r="30" spans="1:27" ht="23.25" thickBot="1">
      <c r="A30" s="744"/>
      <c r="B30" s="746"/>
      <c r="C30" s="746"/>
      <c r="D30" s="393" t="s">
        <v>248</v>
      </c>
      <c r="E30" s="394">
        <f>E26</f>
        <v>563456573</v>
      </c>
      <c r="F30" s="394">
        <v>563456573</v>
      </c>
      <c r="G30" s="394">
        <v>563456573</v>
      </c>
      <c r="H30" s="394">
        <f>H26</f>
        <v>563456571</v>
      </c>
      <c r="I30" s="394">
        <v>538957170</v>
      </c>
      <c r="J30" s="395">
        <v>46385730</v>
      </c>
      <c r="K30" s="395">
        <v>239535764</v>
      </c>
      <c r="L30" s="394">
        <v>405628110</v>
      </c>
      <c r="M30" s="394">
        <v>505326396</v>
      </c>
      <c r="N30" s="749"/>
      <c r="O30" s="749"/>
      <c r="P30" s="749"/>
      <c r="Q30" s="749"/>
      <c r="R30" s="749"/>
      <c r="S30" s="749"/>
      <c r="T30" s="749"/>
      <c r="U30" s="749"/>
      <c r="V30" s="749"/>
      <c r="W30" s="749"/>
      <c r="X30" s="749"/>
      <c r="Y30" s="749"/>
      <c r="Z30" s="749"/>
      <c r="AA30" s="749"/>
    </row>
    <row r="31" spans="1:27" ht="18" customHeight="1">
      <c r="A31" s="750">
        <v>2</v>
      </c>
      <c r="B31" s="721" t="s">
        <v>93</v>
      </c>
      <c r="C31" s="723" t="s">
        <v>413</v>
      </c>
      <c r="D31" s="335" t="s">
        <v>244</v>
      </c>
      <c r="E31" s="154">
        <v>0.4000000000000001</v>
      </c>
      <c r="F31" s="349">
        <v>0.4</v>
      </c>
      <c r="G31" s="349">
        <v>0.4</v>
      </c>
      <c r="H31" s="147">
        <v>0.4</v>
      </c>
      <c r="I31" s="147">
        <v>0.4</v>
      </c>
      <c r="J31" s="146">
        <v>0.05</v>
      </c>
      <c r="K31" s="350">
        <v>0.12</v>
      </c>
      <c r="L31" s="351">
        <v>0.08</v>
      </c>
      <c r="M31" s="351">
        <v>0.4</v>
      </c>
      <c r="N31" s="753"/>
      <c r="O31" s="756" t="s">
        <v>250</v>
      </c>
      <c r="P31" s="727" t="s">
        <v>167</v>
      </c>
      <c r="Q31" s="727" t="s">
        <v>167</v>
      </c>
      <c r="R31" s="727" t="s">
        <v>167</v>
      </c>
      <c r="S31" s="760" t="s">
        <v>391</v>
      </c>
      <c r="T31" s="727"/>
      <c r="U31" s="763" t="s">
        <v>251</v>
      </c>
      <c r="V31" s="763" t="s">
        <v>251</v>
      </c>
      <c r="W31" s="733" t="s">
        <v>382</v>
      </c>
      <c r="X31" s="763" t="s">
        <v>252</v>
      </c>
      <c r="Y31" s="763" t="s">
        <v>253</v>
      </c>
      <c r="Z31" s="763" t="s">
        <v>254</v>
      </c>
      <c r="AA31" s="766" t="s">
        <v>255</v>
      </c>
    </row>
    <row r="32" spans="1:27" ht="16.5" customHeight="1">
      <c r="A32" s="743"/>
      <c r="B32" s="722"/>
      <c r="C32" s="724"/>
      <c r="D32" s="390" t="s">
        <v>246</v>
      </c>
      <c r="E32" s="341">
        <v>1387623000</v>
      </c>
      <c r="F32" s="352">
        <v>1387623000</v>
      </c>
      <c r="G32" s="352">
        <v>1884222500</v>
      </c>
      <c r="H32" s="341">
        <v>1984222500</v>
      </c>
      <c r="I32" s="341">
        <v>1932846500</v>
      </c>
      <c r="J32" s="352">
        <v>0</v>
      </c>
      <c r="K32" s="352">
        <v>94624000</v>
      </c>
      <c r="L32" s="341">
        <v>94624000</v>
      </c>
      <c r="M32" s="341">
        <v>1860558800</v>
      </c>
      <c r="N32" s="754"/>
      <c r="O32" s="757"/>
      <c r="P32" s="728"/>
      <c r="Q32" s="728"/>
      <c r="R32" s="728"/>
      <c r="S32" s="761"/>
      <c r="T32" s="728"/>
      <c r="U32" s="764"/>
      <c r="V32" s="764"/>
      <c r="W32" s="734"/>
      <c r="X32" s="764"/>
      <c r="Y32" s="764"/>
      <c r="Z32" s="764"/>
      <c r="AA32" s="767"/>
    </row>
    <row r="33" spans="1:27" ht="18" customHeight="1">
      <c r="A33" s="743"/>
      <c r="B33" s="722"/>
      <c r="C33" s="724"/>
      <c r="D33" s="390" t="s">
        <v>247</v>
      </c>
      <c r="E33" s="341">
        <v>0</v>
      </c>
      <c r="F33" s="352">
        <v>0</v>
      </c>
      <c r="G33" s="352">
        <v>0</v>
      </c>
      <c r="H33" s="341">
        <v>0</v>
      </c>
      <c r="I33" s="341">
        <v>0</v>
      </c>
      <c r="J33" s="352">
        <v>0</v>
      </c>
      <c r="K33" s="353">
        <v>0</v>
      </c>
      <c r="L33" s="341">
        <v>0</v>
      </c>
      <c r="M33" s="341">
        <v>0</v>
      </c>
      <c r="N33" s="754"/>
      <c r="O33" s="757"/>
      <c r="P33" s="728"/>
      <c r="Q33" s="728"/>
      <c r="R33" s="728"/>
      <c r="S33" s="761"/>
      <c r="T33" s="728"/>
      <c r="U33" s="764"/>
      <c r="V33" s="764"/>
      <c r="W33" s="734"/>
      <c r="X33" s="764"/>
      <c r="Y33" s="764"/>
      <c r="Z33" s="764"/>
      <c r="AA33" s="767"/>
    </row>
    <row r="34" spans="1:27" ht="23.25" thickBot="1">
      <c r="A34" s="744"/>
      <c r="B34" s="751"/>
      <c r="C34" s="752"/>
      <c r="D34" s="393" t="s">
        <v>248</v>
      </c>
      <c r="E34" s="354">
        <v>0</v>
      </c>
      <c r="F34" s="352">
        <v>0</v>
      </c>
      <c r="G34" s="352">
        <v>0</v>
      </c>
      <c r="H34" s="354">
        <v>0</v>
      </c>
      <c r="I34" s="354">
        <v>0</v>
      </c>
      <c r="J34" s="355">
        <v>0</v>
      </c>
      <c r="K34" s="355">
        <v>0</v>
      </c>
      <c r="L34" s="354">
        <v>0</v>
      </c>
      <c r="M34" s="354">
        <v>0</v>
      </c>
      <c r="N34" s="755"/>
      <c r="O34" s="758"/>
      <c r="P34" s="759"/>
      <c r="Q34" s="759"/>
      <c r="R34" s="759"/>
      <c r="S34" s="762"/>
      <c r="T34" s="759"/>
      <c r="U34" s="765"/>
      <c r="V34" s="765"/>
      <c r="W34" s="735"/>
      <c r="X34" s="765"/>
      <c r="Y34" s="765"/>
      <c r="Z34" s="765"/>
      <c r="AA34" s="768"/>
    </row>
    <row r="35" spans="1:27" ht="15">
      <c r="A35" s="750">
        <v>3</v>
      </c>
      <c r="B35" s="721" t="s">
        <v>95</v>
      </c>
      <c r="C35" s="723" t="s">
        <v>414</v>
      </c>
      <c r="D35" s="335" t="s">
        <v>244</v>
      </c>
      <c r="E35" s="351">
        <v>0.4</v>
      </c>
      <c r="F35" s="356">
        <v>0.4</v>
      </c>
      <c r="G35" s="356">
        <v>0.4</v>
      </c>
      <c r="H35" s="94">
        <v>0.36</v>
      </c>
      <c r="I35" s="94">
        <v>0.34</v>
      </c>
      <c r="J35" s="357">
        <v>0.05</v>
      </c>
      <c r="K35" s="350">
        <v>0.144</v>
      </c>
      <c r="L35" s="334">
        <v>0.152</v>
      </c>
      <c r="M35" s="334">
        <v>34</v>
      </c>
      <c r="N35" s="753"/>
      <c r="O35" s="721" t="s">
        <v>250</v>
      </c>
      <c r="P35" s="721" t="s">
        <v>167</v>
      </c>
      <c r="Q35" s="721" t="s">
        <v>167</v>
      </c>
      <c r="R35" s="721" t="s">
        <v>167</v>
      </c>
      <c r="S35" s="760" t="s">
        <v>392</v>
      </c>
      <c r="T35" s="721"/>
      <c r="U35" s="721" t="s">
        <v>251</v>
      </c>
      <c r="V35" s="721" t="s">
        <v>251</v>
      </c>
      <c r="W35" s="733" t="s">
        <v>382</v>
      </c>
      <c r="X35" s="721" t="s">
        <v>252</v>
      </c>
      <c r="Y35" s="721" t="s">
        <v>253</v>
      </c>
      <c r="Z35" s="721" t="s">
        <v>254</v>
      </c>
      <c r="AA35" s="769" t="s">
        <v>255</v>
      </c>
    </row>
    <row r="36" spans="1:27" ht="15">
      <c r="A36" s="743"/>
      <c r="B36" s="722"/>
      <c r="C36" s="724"/>
      <c r="D36" s="390" t="s">
        <v>246</v>
      </c>
      <c r="E36" s="341">
        <v>1300000000</v>
      </c>
      <c r="F36" s="352">
        <v>1300000000</v>
      </c>
      <c r="G36" s="352">
        <v>1090091500</v>
      </c>
      <c r="H36" s="343">
        <v>1095470200</v>
      </c>
      <c r="I36" s="343">
        <v>981694400</v>
      </c>
      <c r="J36" s="352">
        <v>72703500</v>
      </c>
      <c r="K36" s="352">
        <v>170091500</v>
      </c>
      <c r="L36" s="343">
        <v>170091500</v>
      </c>
      <c r="M36" s="343">
        <v>774108648</v>
      </c>
      <c r="N36" s="754"/>
      <c r="O36" s="722"/>
      <c r="P36" s="722"/>
      <c r="Q36" s="722"/>
      <c r="R36" s="722"/>
      <c r="S36" s="761"/>
      <c r="T36" s="722"/>
      <c r="U36" s="722"/>
      <c r="V36" s="722"/>
      <c r="W36" s="734"/>
      <c r="X36" s="722"/>
      <c r="Y36" s="722"/>
      <c r="Z36" s="722"/>
      <c r="AA36" s="770"/>
    </row>
    <row r="37" spans="1:27" ht="15">
      <c r="A37" s="743"/>
      <c r="B37" s="722"/>
      <c r="C37" s="724"/>
      <c r="D37" s="390" t="s">
        <v>247</v>
      </c>
      <c r="E37" s="358">
        <v>0</v>
      </c>
      <c r="F37" s="352">
        <v>0</v>
      </c>
      <c r="G37" s="352">
        <v>0</v>
      </c>
      <c r="H37" s="352">
        <v>0</v>
      </c>
      <c r="I37" s="352">
        <v>0</v>
      </c>
      <c r="J37" s="359">
        <v>0</v>
      </c>
      <c r="K37" s="353">
        <v>0</v>
      </c>
      <c r="L37" s="346">
        <v>0</v>
      </c>
      <c r="M37" s="346">
        <v>0</v>
      </c>
      <c r="N37" s="754"/>
      <c r="O37" s="722"/>
      <c r="P37" s="722"/>
      <c r="Q37" s="722"/>
      <c r="R37" s="722"/>
      <c r="S37" s="761"/>
      <c r="T37" s="722"/>
      <c r="U37" s="722"/>
      <c r="V37" s="722"/>
      <c r="W37" s="734"/>
      <c r="X37" s="722"/>
      <c r="Y37" s="722"/>
      <c r="Z37" s="722"/>
      <c r="AA37" s="770"/>
    </row>
    <row r="38" spans="1:27" ht="23.25" thickBot="1">
      <c r="A38" s="744"/>
      <c r="B38" s="751"/>
      <c r="C38" s="752"/>
      <c r="D38" s="393" t="s">
        <v>248</v>
      </c>
      <c r="E38" s="360">
        <v>208026241</v>
      </c>
      <c r="F38" s="352">
        <v>208026241</v>
      </c>
      <c r="G38" s="352">
        <v>208026241</v>
      </c>
      <c r="H38" s="361">
        <v>208026241</v>
      </c>
      <c r="I38" s="361">
        <v>208026241</v>
      </c>
      <c r="J38" s="355">
        <v>15489140</v>
      </c>
      <c r="K38" s="355">
        <v>97039681</v>
      </c>
      <c r="L38" s="362">
        <v>190033941</v>
      </c>
      <c r="M38" s="362">
        <v>208026241</v>
      </c>
      <c r="N38" s="755"/>
      <c r="O38" s="751"/>
      <c r="P38" s="751"/>
      <c r="Q38" s="751"/>
      <c r="R38" s="751"/>
      <c r="S38" s="762"/>
      <c r="T38" s="751"/>
      <c r="U38" s="751"/>
      <c r="V38" s="751"/>
      <c r="W38" s="735"/>
      <c r="X38" s="751"/>
      <c r="Y38" s="751"/>
      <c r="Z38" s="751"/>
      <c r="AA38" s="771"/>
    </row>
    <row r="39" spans="1:27" ht="15" customHeight="1">
      <c r="A39" s="772">
        <v>4</v>
      </c>
      <c r="B39" s="775" t="s">
        <v>200</v>
      </c>
      <c r="C39" s="723" t="s">
        <v>393</v>
      </c>
      <c r="D39" s="336" t="s">
        <v>244</v>
      </c>
      <c r="E39" s="337">
        <v>0.01486</v>
      </c>
      <c r="F39" s="91">
        <v>0.15</v>
      </c>
      <c r="G39" s="91">
        <v>0.15</v>
      </c>
      <c r="H39" s="91">
        <v>0.15</v>
      </c>
      <c r="I39" s="92">
        <v>0.15</v>
      </c>
      <c r="J39" s="93">
        <f>J55*15%</f>
        <v>0.00495</v>
      </c>
      <c r="K39" s="93">
        <f>K55*15%</f>
        <v>0.0393</v>
      </c>
      <c r="L39" s="93">
        <v>0.08804999999999999</v>
      </c>
      <c r="M39" s="363">
        <v>0.15</v>
      </c>
      <c r="N39" s="753"/>
      <c r="O39" s="777" t="s">
        <v>251</v>
      </c>
      <c r="P39" s="777" t="s">
        <v>251</v>
      </c>
      <c r="Q39" s="777" t="s">
        <v>251</v>
      </c>
      <c r="R39" s="777" t="s">
        <v>316</v>
      </c>
      <c r="S39" s="778" t="s">
        <v>394</v>
      </c>
      <c r="T39" s="777"/>
      <c r="U39" s="777" t="s">
        <v>251</v>
      </c>
      <c r="V39" s="777" t="s">
        <v>251</v>
      </c>
      <c r="W39" s="733" t="s">
        <v>382</v>
      </c>
      <c r="X39" s="728" t="s">
        <v>167</v>
      </c>
      <c r="Y39" s="728" t="s">
        <v>167</v>
      </c>
      <c r="Z39" s="763" t="s">
        <v>254</v>
      </c>
      <c r="AA39" s="779">
        <v>2612347</v>
      </c>
    </row>
    <row r="40" spans="1:27" ht="15">
      <c r="A40" s="773"/>
      <c r="B40" s="776"/>
      <c r="C40" s="724"/>
      <c r="D40" s="396" t="s">
        <v>246</v>
      </c>
      <c r="E40" s="352">
        <v>1153200000</v>
      </c>
      <c r="F40" s="352">
        <f>F56*15%</f>
        <v>142500000</v>
      </c>
      <c r="G40" s="352">
        <f>G56*15%</f>
        <v>142500000</v>
      </c>
      <c r="H40" s="352">
        <v>142500000</v>
      </c>
      <c r="I40" s="342">
        <v>175712924</v>
      </c>
      <c r="J40" s="352">
        <f>J56*15%</f>
        <v>35958000</v>
      </c>
      <c r="K40" s="352">
        <f>K56*15%</f>
        <v>59302350</v>
      </c>
      <c r="L40" s="352">
        <v>59302350</v>
      </c>
      <c r="M40" s="341">
        <v>109367656</v>
      </c>
      <c r="N40" s="754"/>
      <c r="O40" s="777"/>
      <c r="P40" s="777"/>
      <c r="Q40" s="777"/>
      <c r="R40" s="777"/>
      <c r="S40" s="778"/>
      <c r="T40" s="777"/>
      <c r="U40" s="777"/>
      <c r="V40" s="777"/>
      <c r="W40" s="734"/>
      <c r="X40" s="728"/>
      <c r="Y40" s="728"/>
      <c r="Z40" s="764"/>
      <c r="AA40" s="779"/>
    </row>
    <row r="41" spans="1:27" ht="15">
      <c r="A41" s="773"/>
      <c r="B41" s="776"/>
      <c r="C41" s="724"/>
      <c r="D41" s="396" t="s">
        <v>247</v>
      </c>
      <c r="E41" s="352">
        <v>0</v>
      </c>
      <c r="F41" s="352">
        <v>0</v>
      </c>
      <c r="G41" s="352">
        <v>0</v>
      </c>
      <c r="H41" s="352">
        <v>0</v>
      </c>
      <c r="I41" s="341">
        <v>0</v>
      </c>
      <c r="J41" s="352">
        <v>0</v>
      </c>
      <c r="K41" s="352">
        <v>0</v>
      </c>
      <c r="L41" s="352">
        <v>0</v>
      </c>
      <c r="M41" s="341">
        <v>0</v>
      </c>
      <c r="N41" s="754"/>
      <c r="O41" s="777"/>
      <c r="P41" s="777"/>
      <c r="Q41" s="777"/>
      <c r="R41" s="777"/>
      <c r="S41" s="778"/>
      <c r="T41" s="777"/>
      <c r="U41" s="777"/>
      <c r="V41" s="777"/>
      <c r="W41" s="734"/>
      <c r="X41" s="728"/>
      <c r="Y41" s="728"/>
      <c r="Z41" s="764"/>
      <c r="AA41" s="779"/>
    </row>
    <row r="42" spans="1:27" ht="23.25" thickBot="1">
      <c r="A42" s="773"/>
      <c r="B42" s="776"/>
      <c r="C42" s="724"/>
      <c r="D42" s="397" t="s">
        <v>248</v>
      </c>
      <c r="E42" s="352">
        <v>0</v>
      </c>
      <c r="F42" s="352">
        <f>F58*15%</f>
        <v>52300258.05</v>
      </c>
      <c r="G42" s="352">
        <f>G58*15%</f>
        <v>52300258.05</v>
      </c>
      <c r="H42" s="352">
        <v>52300258.05</v>
      </c>
      <c r="I42" s="341">
        <v>52189234</v>
      </c>
      <c r="J42" s="352">
        <f>J58*15%</f>
        <v>6694013.7</v>
      </c>
      <c r="K42" s="352">
        <f>K58*15%</f>
        <v>36821452.5</v>
      </c>
      <c r="L42" s="352">
        <v>42925667.25</v>
      </c>
      <c r="M42" s="343">
        <v>52189235</v>
      </c>
      <c r="N42" s="755"/>
      <c r="O42" s="777"/>
      <c r="P42" s="777"/>
      <c r="Q42" s="777"/>
      <c r="R42" s="777"/>
      <c r="S42" s="778"/>
      <c r="T42" s="777"/>
      <c r="U42" s="777"/>
      <c r="V42" s="777"/>
      <c r="W42" s="735"/>
      <c r="X42" s="728"/>
      <c r="Y42" s="728"/>
      <c r="Z42" s="765"/>
      <c r="AA42" s="779"/>
    </row>
    <row r="43" spans="1:27" ht="15" customHeight="1">
      <c r="A43" s="773"/>
      <c r="B43" s="776"/>
      <c r="C43" s="724" t="s">
        <v>395</v>
      </c>
      <c r="D43" s="398" t="s">
        <v>244</v>
      </c>
      <c r="E43" s="399">
        <v>0.02477</v>
      </c>
      <c r="F43" s="364">
        <v>0.25</v>
      </c>
      <c r="G43" s="364">
        <v>0.25</v>
      </c>
      <c r="H43" s="364">
        <v>0.25</v>
      </c>
      <c r="I43" s="365">
        <v>0.25</v>
      </c>
      <c r="J43" s="400">
        <f>J55*25%</f>
        <v>0.00825</v>
      </c>
      <c r="K43" s="400">
        <f>K55*25%</f>
        <v>0.0655</v>
      </c>
      <c r="L43" s="400">
        <v>0.14675</v>
      </c>
      <c r="M43" s="365">
        <v>0.25</v>
      </c>
      <c r="N43" s="753"/>
      <c r="O43" s="777" t="s">
        <v>251</v>
      </c>
      <c r="P43" s="777" t="s">
        <v>251</v>
      </c>
      <c r="Q43" s="777" t="s">
        <v>251</v>
      </c>
      <c r="R43" s="777" t="s">
        <v>316</v>
      </c>
      <c r="S43" s="780" t="s">
        <v>396</v>
      </c>
      <c r="T43" s="728"/>
      <c r="U43" s="777" t="s">
        <v>251</v>
      </c>
      <c r="V43" s="777" t="s">
        <v>251</v>
      </c>
      <c r="W43" s="733" t="s">
        <v>382</v>
      </c>
      <c r="X43" s="728" t="s">
        <v>167</v>
      </c>
      <c r="Y43" s="728" t="s">
        <v>167</v>
      </c>
      <c r="Z43" s="763" t="s">
        <v>254</v>
      </c>
      <c r="AA43" s="767"/>
    </row>
    <row r="44" spans="1:27" ht="15">
      <c r="A44" s="773"/>
      <c r="B44" s="776"/>
      <c r="C44" s="724"/>
      <c r="D44" s="396" t="s">
        <v>246</v>
      </c>
      <c r="E44" s="352">
        <v>1922000000</v>
      </c>
      <c r="F44" s="352">
        <f>$F$56*25%</f>
        <v>237500000</v>
      </c>
      <c r="G44" s="352">
        <f>$F$56*25%</f>
        <v>237500000</v>
      </c>
      <c r="H44" s="352">
        <v>237500000</v>
      </c>
      <c r="I44" s="342">
        <v>292854874</v>
      </c>
      <c r="J44" s="352">
        <f>J56*25%</f>
        <v>59930000</v>
      </c>
      <c r="K44" s="352">
        <f>K56*25%</f>
        <v>98837250</v>
      </c>
      <c r="L44" s="352">
        <v>98837250</v>
      </c>
      <c r="M44" s="341">
        <v>182279426</v>
      </c>
      <c r="N44" s="754"/>
      <c r="O44" s="777"/>
      <c r="P44" s="777"/>
      <c r="Q44" s="777"/>
      <c r="R44" s="777"/>
      <c r="S44" s="780"/>
      <c r="T44" s="728"/>
      <c r="U44" s="777"/>
      <c r="V44" s="777"/>
      <c r="W44" s="734"/>
      <c r="X44" s="728"/>
      <c r="Y44" s="728"/>
      <c r="Z44" s="764"/>
      <c r="AA44" s="767"/>
    </row>
    <row r="45" spans="1:27" ht="15">
      <c r="A45" s="773"/>
      <c r="B45" s="776"/>
      <c r="C45" s="724"/>
      <c r="D45" s="396" t="s">
        <v>247</v>
      </c>
      <c r="E45" s="352">
        <v>0</v>
      </c>
      <c r="F45" s="352">
        <v>0</v>
      </c>
      <c r="G45" s="352">
        <v>0</v>
      </c>
      <c r="H45" s="352">
        <v>0</v>
      </c>
      <c r="I45" s="341">
        <v>0</v>
      </c>
      <c r="J45" s="352">
        <v>0</v>
      </c>
      <c r="K45" s="352">
        <v>0</v>
      </c>
      <c r="L45" s="352">
        <v>0</v>
      </c>
      <c r="M45" s="341">
        <v>0</v>
      </c>
      <c r="N45" s="754"/>
      <c r="O45" s="777"/>
      <c r="P45" s="777"/>
      <c r="Q45" s="777"/>
      <c r="R45" s="777"/>
      <c r="S45" s="780"/>
      <c r="T45" s="728"/>
      <c r="U45" s="777"/>
      <c r="V45" s="777"/>
      <c r="W45" s="734"/>
      <c r="X45" s="728"/>
      <c r="Y45" s="728"/>
      <c r="Z45" s="764"/>
      <c r="AA45" s="767"/>
    </row>
    <row r="46" spans="1:27" ht="23.25" thickBot="1">
      <c r="A46" s="773"/>
      <c r="B46" s="776"/>
      <c r="C46" s="724"/>
      <c r="D46" s="397" t="s">
        <v>248</v>
      </c>
      <c r="E46" s="352">
        <v>0</v>
      </c>
      <c r="F46" s="352">
        <f>F58*25%</f>
        <v>87167096.75</v>
      </c>
      <c r="G46" s="352">
        <f>G58*25%</f>
        <v>87167096.75</v>
      </c>
      <c r="H46" s="352">
        <v>87167096.75</v>
      </c>
      <c r="I46" s="341">
        <v>86982055</v>
      </c>
      <c r="J46" s="352">
        <f>J58*25%</f>
        <v>11156689.5</v>
      </c>
      <c r="K46" s="352">
        <f>K58*25%</f>
        <v>61369087.5</v>
      </c>
      <c r="L46" s="352">
        <v>71542778.75</v>
      </c>
      <c r="M46" s="343">
        <v>86982058</v>
      </c>
      <c r="N46" s="755"/>
      <c r="O46" s="777"/>
      <c r="P46" s="777"/>
      <c r="Q46" s="777"/>
      <c r="R46" s="777"/>
      <c r="S46" s="780"/>
      <c r="T46" s="728"/>
      <c r="U46" s="777"/>
      <c r="V46" s="777"/>
      <c r="W46" s="735"/>
      <c r="X46" s="728"/>
      <c r="Y46" s="728"/>
      <c r="Z46" s="765"/>
      <c r="AA46" s="767"/>
    </row>
    <row r="47" spans="1:27" ht="15" customHeight="1">
      <c r="A47" s="773"/>
      <c r="B47" s="776"/>
      <c r="C47" s="724" t="s">
        <v>397</v>
      </c>
      <c r="D47" s="398" t="s">
        <v>244</v>
      </c>
      <c r="E47" s="399">
        <v>0.01985</v>
      </c>
      <c r="F47" s="345">
        <v>0.2</v>
      </c>
      <c r="G47" s="345">
        <v>0.2</v>
      </c>
      <c r="H47" s="345">
        <v>0.2</v>
      </c>
      <c r="I47" s="365">
        <v>0.2</v>
      </c>
      <c r="J47" s="400">
        <f>J55*20%</f>
        <v>0.006600000000000001</v>
      </c>
      <c r="K47" s="400">
        <f>K55*20%</f>
        <v>0.0524</v>
      </c>
      <c r="L47" s="400">
        <v>0.1174</v>
      </c>
      <c r="M47" s="365">
        <v>0.2</v>
      </c>
      <c r="N47" s="753"/>
      <c r="O47" s="777" t="s">
        <v>251</v>
      </c>
      <c r="P47" s="777" t="s">
        <v>251</v>
      </c>
      <c r="Q47" s="777" t="s">
        <v>251</v>
      </c>
      <c r="R47" s="777" t="s">
        <v>316</v>
      </c>
      <c r="S47" s="778" t="s">
        <v>398</v>
      </c>
      <c r="T47" s="777"/>
      <c r="U47" s="777" t="s">
        <v>251</v>
      </c>
      <c r="V47" s="777" t="s">
        <v>251</v>
      </c>
      <c r="W47" s="733" t="s">
        <v>382</v>
      </c>
      <c r="X47" s="728" t="s">
        <v>167</v>
      </c>
      <c r="Y47" s="728" t="s">
        <v>167</v>
      </c>
      <c r="Z47" s="763" t="s">
        <v>254</v>
      </c>
      <c r="AA47" s="779">
        <v>2256428</v>
      </c>
    </row>
    <row r="48" spans="1:27" ht="15">
      <c r="A48" s="773"/>
      <c r="B48" s="776"/>
      <c r="C48" s="724"/>
      <c r="D48" s="396" t="s">
        <v>246</v>
      </c>
      <c r="E48" s="352">
        <v>1537600000</v>
      </c>
      <c r="F48" s="352">
        <f>$F$56*20%</f>
        <v>190000000</v>
      </c>
      <c r="G48" s="352">
        <f>$F$56*20%</f>
        <v>190000000</v>
      </c>
      <c r="H48" s="352">
        <v>190000000</v>
      </c>
      <c r="I48" s="342">
        <v>234283899</v>
      </c>
      <c r="J48" s="352">
        <f>J56*20%</f>
        <v>47944000</v>
      </c>
      <c r="K48" s="352">
        <f>K56*20%</f>
        <v>79069800</v>
      </c>
      <c r="L48" s="352">
        <v>79069800</v>
      </c>
      <c r="M48" s="341">
        <v>145823541</v>
      </c>
      <c r="N48" s="754"/>
      <c r="O48" s="777"/>
      <c r="P48" s="777"/>
      <c r="Q48" s="777"/>
      <c r="R48" s="777"/>
      <c r="S48" s="778"/>
      <c r="T48" s="777"/>
      <c r="U48" s="777"/>
      <c r="V48" s="777"/>
      <c r="W48" s="734"/>
      <c r="X48" s="728"/>
      <c r="Y48" s="728"/>
      <c r="Z48" s="764"/>
      <c r="AA48" s="779"/>
    </row>
    <row r="49" spans="1:27" ht="15">
      <c r="A49" s="773"/>
      <c r="B49" s="776"/>
      <c r="C49" s="724"/>
      <c r="D49" s="396" t="s">
        <v>247</v>
      </c>
      <c r="E49" s="352">
        <v>0</v>
      </c>
      <c r="F49" s="352">
        <v>0</v>
      </c>
      <c r="G49" s="352">
        <v>0</v>
      </c>
      <c r="H49" s="352">
        <v>0</v>
      </c>
      <c r="I49" s="341">
        <v>0</v>
      </c>
      <c r="J49" s="344">
        <v>0</v>
      </c>
      <c r="K49" s="344">
        <v>0</v>
      </c>
      <c r="L49" s="344">
        <v>0</v>
      </c>
      <c r="M49" s="341">
        <v>0</v>
      </c>
      <c r="N49" s="754"/>
      <c r="O49" s="777"/>
      <c r="P49" s="777"/>
      <c r="Q49" s="777"/>
      <c r="R49" s="777"/>
      <c r="S49" s="778"/>
      <c r="T49" s="777"/>
      <c r="U49" s="777"/>
      <c r="V49" s="777"/>
      <c r="W49" s="734"/>
      <c r="X49" s="728"/>
      <c r="Y49" s="728"/>
      <c r="Z49" s="764"/>
      <c r="AA49" s="779"/>
    </row>
    <row r="50" spans="1:27" ht="23.25" thickBot="1">
      <c r="A50" s="773"/>
      <c r="B50" s="776"/>
      <c r="C50" s="724"/>
      <c r="D50" s="397" t="s">
        <v>248</v>
      </c>
      <c r="E50" s="352">
        <v>0</v>
      </c>
      <c r="F50" s="352">
        <f>F58*20%</f>
        <v>69733677.4</v>
      </c>
      <c r="G50" s="352">
        <f>G58*20%</f>
        <v>69733677.4</v>
      </c>
      <c r="H50" s="352">
        <v>69733677.4</v>
      </c>
      <c r="I50" s="341">
        <v>69585641</v>
      </c>
      <c r="J50" s="352">
        <f>J58*20%</f>
        <v>8925351.6</v>
      </c>
      <c r="K50" s="352">
        <f>K58*20%</f>
        <v>49095270</v>
      </c>
      <c r="L50" s="352">
        <v>57234223</v>
      </c>
      <c r="M50" s="343">
        <v>69585647</v>
      </c>
      <c r="N50" s="755"/>
      <c r="O50" s="777"/>
      <c r="P50" s="777"/>
      <c r="Q50" s="777"/>
      <c r="R50" s="777"/>
      <c r="S50" s="778"/>
      <c r="T50" s="777"/>
      <c r="U50" s="777"/>
      <c r="V50" s="777"/>
      <c r="W50" s="735"/>
      <c r="X50" s="728"/>
      <c r="Y50" s="728"/>
      <c r="Z50" s="765"/>
      <c r="AA50" s="779"/>
    </row>
    <row r="51" spans="1:27" ht="15" customHeight="1">
      <c r="A51" s="773"/>
      <c r="B51" s="776"/>
      <c r="C51" s="724" t="s">
        <v>399</v>
      </c>
      <c r="D51" s="398" t="s">
        <v>244</v>
      </c>
      <c r="E51" s="399">
        <v>0.03963</v>
      </c>
      <c r="F51" s="345">
        <v>0.4</v>
      </c>
      <c r="G51" s="345">
        <v>0.4</v>
      </c>
      <c r="H51" s="345">
        <v>0.4</v>
      </c>
      <c r="I51" s="365">
        <v>0.4</v>
      </c>
      <c r="J51" s="400">
        <f>J55*40%</f>
        <v>0.013200000000000002</v>
      </c>
      <c r="K51" s="400">
        <f>K55*40%</f>
        <v>0.1048</v>
      </c>
      <c r="L51" s="400">
        <v>0.2348</v>
      </c>
      <c r="M51" s="365">
        <v>0.4</v>
      </c>
      <c r="N51" s="753"/>
      <c r="O51" s="777" t="s">
        <v>251</v>
      </c>
      <c r="P51" s="777" t="s">
        <v>251</v>
      </c>
      <c r="Q51" s="777" t="s">
        <v>251</v>
      </c>
      <c r="R51" s="728" t="s">
        <v>316</v>
      </c>
      <c r="S51" s="778" t="s">
        <v>400</v>
      </c>
      <c r="T51" s="777"/>
      <c r="U51" s="777" t="s">
        <v>251</v>
      </c>
      <c r="V51" s="777" t="s">
        <v>251</v>
      </c>
      <c r="W51" s="733" t="s">
        <v>382</v>
      </c>
      <c r="X51" s="728" t="s">
        <v>167</v>
      </c>
      <c r="Y51" s="728" t="s">
        <v>167</v>
      </c>
      <c r="Z51" s="763" t="s">
        <v>254</v>
      </c>
      <c r="AA51" s="784">
        <v>2805591</v>
      </c>
    </row>
    <row r="52" spans="1:27" ht="15">
      <c r="A52" s="773"/>
      <c r="B52" s="776"/>
      <c r="C52" s="724"/>
      <c r="D52" s="396" t="s">
        <v>246</v>
      </c>
      <c r="E52" s="352">
        <v>3075200000</v>
      </c>
      <c r="F52" s="352">
        <f>$F$56*40%</f>
        <v>380000000</v>
      </c>
      <c r="G52" s="352">
        <f>$F$56*40%</f>
        <v>380000000</v>
      </c>
      <c r="H52" s="352">
        <v>380000000</v>
      </c>
      <c r="I52" s="342">
        <v>468567799</v>
      </c>
      <c r="J52" s="352">
        <f>J56*40%</f>
        <v>95888000</v>
      </c>
      <c r="K52" s="352">
        <f>K56*40%</f>
        <v>158139600</v>
      </c>
      <c r="L52" s="352">
        <v>158139600</v>
      </c>
      <c r="M52" s="341">
        <v>291647082</v>
      </c>
      <c r="N52" s="754"/>
      <c r="O52" s="777"/>
      <c r="P52" s="777"/>
      <c r="Q52" s="777"/>
      <c r="R52" s="728"/>
      <c r="S52" s="778"/>
      <c r="T52" s="777"/>
      <c r="U52" s="777"/>
      <c r="V52" s="777"/>
      <c r="W52" s="734"/>
      <c r="X52" s="728"/>
      <c r="Y52" s="728"/>
      <c r="Z52" s="764"/>
      <c r="AA52" s="785"/>
    </row>
    <row r="53" spans="1:27" ht="15">
      <c r="A53" s="773"/>
      <c r="B53" s="776"/>
      <c r="C53" s="724"/>
      <c r="D53" s="396" t="s">
        <v>247</v>
      </c>
      <c r="E53" s="352">
        <v>0</v>
      </c>
      <c r="F53" s="352">
        <v>0</v>
      </c>
      <c r="G53" s="352">
        <v>0</v>
      </c>
      <c r="H53" s="352">
        <v>0</v>
      </c>
      <c r="I53" s="341">
        <v>0</v>
      </c>
      <c r="J53" s="344">
        <v>0</v>
      </c>
      <c r="K53" s="344">
        <v>0</v>
      </c>
      <c r="L53" s="344">
        <v>0</v>
      </c>
      <c r="M53" s="341">
        <v>0</v>
      </c>
      <c r="N53" s="754"/>
      <c r="O53" s="777"/>
      <c r="P53" s="777"/>
      <c r="Q53" s="777"/>
      <c r="R53" s="728"/>
      <c r="S53" s="778"/>
      <c r="T53" s="777"/>
      <c r="U53" s="777"/>
      <c r="V53" s="777"/>
      <c r="W53" s="734"/>
      <c r="X53" s="728"/>
      <c r="Y53" s="728"/>
      <c r="Z53" s="764"/>
      <c r="AA53" s="785"/>
    </row>
    <row r="54" spans="1:27" ht="23.25" thickBot="1">
      <c r="A54" s="774"/>
      <c r="B54" s="776"/>
      <c r="C54" s="781"/>
      <c r="D54" s="401" t="s">
        <v>248</v>
      </c>
      <c r="E54" s="352">
        <v>0</v>
      </c>
      <c r="F54" s="352">
        <f>F58*40%</f>
        <v>139467354.8</v>
      </c>
      <c r="G54" s="352">
        <f>G58*40%</f>
        <v>139467354.8</v>
      </c>
      <c r="H54" s="352">
        <v>139467354.8</v>
      </c>
      <c r="I54" s="374">
        <v>139171293</v>
      </c>
      <c r="J54" s="352">
        <f>J58*40%</f>
        <v>17850703.2</v>
      </c>
      <c r="K54" s="352">
        <f>K58*40%</f>
        <v>98190540</v>
      </c>
      <c r="L54" s="352">
        <v>114468446</v>
      </c>
      <c r="M54" s="366">
        <v>139171293</v>
      </c>
      <c r="N54" s="755"/>
      <c r="O54" s="777"/>
      <c r="P54" s="777"/>
      <c r="Q54" s="777"/>
      <c r="R54" s="782"/>
      <c r="S54" s="778"/>
      <c r="T54" s="777"/>
      <c r="U54" s="777"/>
      <c r="V54" s="777"/>
      <c r="W54" s="735"/>
      <c r="X54" s="782"/>
      <c r="Y54" s="782"/>
      <c r="Z54" s="783"/>
      <c r="AA54" s="786"/>
    </row>
    <row r="55" spans="1:84" s="98" customFormat="1" ht="21.75" customHeight="1">
      <c r="A55" s="750">
        <v>4</v>
      </c>
      <c r="B55" s="787"/>
      <c r="C55" s="790" t="s">
        <v>256</v>
      </c>
      <c r="D55" s="402" t="s">
        <v>244</v>
      </c>
      <c r="E55" s="99">
        <v>0.1</v>
      </c>
      <c r="F55" s="403">
        <v>1</v>
      </c>
      <c r="G55" s="403">
        <v>1</v>
      </c>
      <c r="H55" s="403">
        <f>H51+H47+H43+H39</f>
        <v>1</v>
      </c>
      <c r="I55" s="404">
        <v>1</v>
      </c>
      <c r="J55" s="405">
        <v>0.033</v>
      </c>
      <c r="K55" s="406">
        <v>0.262</v>
      </c>
      <c r="L55" s="407">
        <f>L39+L43+L47+L51</f>
        <v>0.587</v>
      </c>
      <c r="M55" s="335">
        <v>1</v>
      </c>
      <c r="N55" s="790"/>
      <c r="O55" s="790"/>
      <c r="P55" s="790"/>
      <c r="Q55" s="787"/>
      <c r="R55" s="790"/>
      <c r="S55" s="790"/>
      <c r="T55" s="790"/>
      <c r="U55" s="790"/>
      <c r="V55" s="790"/>
      <c r="W55" s="791"/>
      <c r="X55" s="790"/>
      <c r="Y55" s="790"/>
      <c r="Z55" s="790"/>
      <c r="AA55" s="794"/>
      <c r="AB55" s="90"/>
      <c r="AC55" s="95"/>
      <c r="AD55" s="95"/>
      <c r="AE55" s="96"/>
      <c r="AF55" s="96"/>
      <c r="AG55" s="96"/>
      <c r="AH55" s="95"/>
      <c r="AI55" s="96"/>
      <c r="AJ55" s="96"/>
      <c r="AK55" s="96"/>
      <c r="AL55" s="97"/>
      <c r="AM55" s="97"/>
      <c r="AN55" s="97"/>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row>
    <row r="56" spans="1:84" s="98" customFormat="1" ht="21.75" customHeight="1">
      <c r="A56" s="743"/>
      <c r="B56" s="788"/>
      <c r="C56" s="745"/>
      <c r="D56" s="408" t="s">
        <v>246</v>
      </c>
      <c r="E56" s="409">
        <v>7688000000</v>
      </c>
      <c r="F56" s="410">
        <v>950000000</v>
      </c>
      <c r="G56" s="410">
        <v>950000000</v>
      </c>
      <c r="H56" s="410">
        <f>H40+H44+H48+H52</f>
        <v>950000000</v>
      </c>
      <c r="I56" s="411">
        <v>1171419496</v>
      </c>
      <c r="J56" s="391">
        <v>239720000</v>
      </c>
      <c r="K56" s="391">
        <v>395349000</v>
      </c>
      <c r="L56" s="408">
        <f>L40+L44+L48+L52</f>
        <v>395349000</v>
      </c>
      <c r="M56" s="390">
        <v>729117705</v>
      </c>
      <c r="N56" s="745"/>
      <c r="O56" s="745"/>
      <c r="P56" s="745"/>
      <c r="Q56" s="788"/>
      <c r="R56" s="745"/>
      <c r="S56" s="745"/>
      <c r="T56" s="745"/>
      <c r="U56" s="745"/>
      <c r="V56" s="745"/>
      <c r="W56" s="792"/>
      <c r="X56" s="745"/>
      <c r="Y56" s="745"/>
      <c r="Z56" s="745"/>
      <c r="AA56" s="795"/>
      <c r="AB56" s="90"/>
      <c r="AC56" s="95"/>
      <c r="AD56" s="95"/>
      <c r="AE56" s="96"/>
      <c r="AF56" s="96"/>
      <c r="AG56" s="96"/>
      <c r="AH56" s="95"/>
      <c r="AI56" s="96"/>
      <c r="AJ56" s="96"/>
      <c r="AK56" s="96"/>
      <c r="AL56" s="97"/>
      <c r="AM56" s="97"/>
      <c r="AN56" s="97"/>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row>
    <row r="57" spans="1:84" s="98" customFormat="1" ht="21.75" customHeight="1">
      <c r="A57" s="743"/>
      <c r="B57" s="788"/>
      <c r="C57" s="745"/>
      <c r="D57" s="408" t="s">
        <v>247</v>
      </c>
      <c r="E57" s="368">
        <v>0</v>
      </c>
      <c r="F57" s="392">
        <v>0</v>
      </c>
      <c r="G57" s="412">
        <v>0</v>
      </c>
      <c r="H57" s="412">
        <v>0</v>
      </c>
      <c r="I57" s="388">
        <v>0</v>
      </c>
      <c r="J57" s="391">
        <v>0</v>
      </c>
      <c r="K57" s="392">
        <v>0</v>
      </c>
      <c r="L57" s="392">
        <v>0</v>
      </c>
      <c r="M57" s="390">
        <v>0</v>
      </c>
      <c r="N57" s="745"/>
      <c r="O57" s="745"/>
      <c r="P57" s="745"/>
      <c r="Q57" s="788"/>
      <c r="R57" s="745"/>
      <c r="S57" s="745"/>
      <c r="T57" s="745"/>
      <c r="U57" s="745"/>
      <c r="V57" s="745"/>
      <c r="W57" s="792"/>
      <c r="X57" s="745"/>
      <c r="Y57" s="745"/>
      <c r="Z57" s="745"/>
      <c r="AA57" s="795"/>
      <c r="AB57" s="90"/>
      <c r="AC57" s="95"/>
      <c r="AD57" s="95"/>
      <c r="AE57" s="96"/>
      <c r="AF57" s="96"/>
      <c r="AG57" s="96"/>
      <c r="AH57" s="95"/>
      <c r="AI57" s="96"/>
      <c r="AJ57" s="96"/>
      <c r="AK57" s="96"/>
      <c r="AL57" s="97"/>
      <c r="AM57" s="97"/>
      <c r="AN57" s="97"/>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row>
    <row r="58" spans="1:84" s="98" customFormat="1" ht="24" customHeight="1" thickBot="1">
      <c r="A58" s="744"/>
      <c r="B58" s="789"/>
      <c r="C58" s="746"/>
      <c r="D58" s="413" t="s">
        <v>248</v>
      </c>
      <c r="E58" s="414">
        <v>0</v>
      </c>
      <c r="F58" s="410">
        <v>348668387</v>
      </c>
      <c r="G58" s="410">
        <v>348668387</v>
      </c>
      <c r="H58" s="410">
        <f>H54+H50+H46+H42</f>
        <v>348668387.00000006</v>
      </c>
      <c r="I58" s="394">
        <v>347928223</v>
      </c>
      <c r="J58" s="395">
        <v>44626758</v>
      </c>
      <c r="K58" s="395">
        <v>245476350</v>
      </c>
      <c r="L58" s="413">
        <f>L42+L46+L50+L54</f>
        <v>286171115</v>
      </c>
      <c r="M58" s="393">
        <v>347928233</v>
      </c>
      <c r="N58" s="746"/>
      <c r="O58" s="746"/>
      <c r="P58" s="746"/>
      <c r="Q58" s="789"/>
      <c r="R58" s="746"/>
      <c r="S58" s="746"/>
      <c r="T58" s="746"/>
      <c r="U58" s="746"/>
      <c r="V58" s="746"/>
      <c r="W58" s="793"/>
      <c r="X58" s="746"/>
      <c r="Y58" s="746"/>
      <c r="Z58" s="746"/>
      <c r="AA58" s="796"/>
      <c r="AB58" s="90"/>
      <c r="AC58" s="95"/>
      <c r="AD58" s="95"/>
      <c r="AE58" s="96"/>
      <c r="AF58" s="96"/>
      <c r="AG58" s="96"/>
      <c r="AH58" s="95"/>
      <c r="AI58" s="96"/>
      <c r="AJ58" s="96"/>
      <c r="AK58" s="96"/>
      <c r="AL58" s="97"/>
      <c r="AM58" s="97"/>
      <c r="AN58" s="97"/>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row>
    <row r="59" spans="1:84" s="98" customFormat="1" ht="24" customHeight="1">
      <c r="A59" s="797">
        <v>6</v>
      </c>
      <c r="B59" s="800" t="s">
        <v>201</v>
      </c>
      <c r="C59" s="721" t="s">
        <v>401</v>
      </c>
      <c r="D59" s="336" t="s">
        <v>244</v>
      </c>
      <c r="E59" s="99">
        <v>2.5</v>
      </c>
      <c r="F59" s="100">
        <v>10</v>
      </c>
      <c r="G59" s="100">
        <v>10</v>
      </c>
      <c r="H59" s="147">
        <v>0.1</v>
      </c>
      <c r="I59" s="100">
        <v>10</v>
      </c>
      <c r="J59" s="415">
        <f>$J$75/4</f>
        <v>0.035</v>
      </c>
      <c r="K59" s="415">
        <f>$K$75/4</f>
        <v>0.035</v>
      </c>
      <c r="L59" s="415">
        <v>0.075</v>
      </c>
      <c r="M59" s="367">
        <v>0.1</v>
      </c>
      <c r="N59" s="753"/>
      <c r="O59" s="777" t="s">
        <v>251</v>
      </c>
      <c r="P59" s="777" t="s">
        <v>251</v>
      </c>
      <c r="Q59" s="777" t="s">
        <v>251</v>
      </c>
      <c r="R59" s="777" t="s">
        <v>316</v>
      </c>
      <c r="S59" s="777" t="s">
        <v>402</v>
      </c>
      <c r="T59" s="777"/>
      <c r="U59" s="777" t="s">
        <v>251</v>
      </c>
      <c r="V59" s="777" t="s">
        <v>251</v>
      </c>
      <c r="W59" s="733" t="s">
        <v>382</v>
      </c>
      <c r="X59" s="728" t="s">
        <v>167</v>
      </c>
      <c r="Y59" s="728" t="s">
        <v>167</v>
      </c>
      <c r="Z59" s="763" t="s">
        <v>254</v>
      </c>
      <c r="AA59" s="779">
        <v>2612347</v>
      </c>
      <c r="AB59" s="90"/>
      <c r="AC59" s="95"/>
      <c r="AD59" s="95"/>
      <c r="AE59" s="96"/>
      <c r="AF59" s="96"/>
      <c r="AG59" s="96"/>
      <c r="AH59" s="95"/>
      <c r="AI59" s="96"/>
      <c r="AJ59" s="96"/>
      <c r="AK59" s="96"/>
      <c r="AL59" s="97"/>
      <c r="AM59" s="97"/>
      <c r="AN59" s="97"/>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row>
    <row r="60" spans="1:84" s="98" customFormat="1" ht="24" customHeight="1">
      <c r="A60" s="798"/>
      <c r="B60" s="801"/>
      <c r="C60" s="722"/>
      <c r="D60" s="396" t="s">
        <v>246</v>
      </c>
      <c r="E60" s="368">
        <f>$E$76/4</f>
        <v>1814750000</v>
      </c>
      <c r="F60" s="341">
        <f>$F$76/4</f>
        <v>150000000</v>
      </c>
      <c r="G60" s="341">
        <f>$F$76/4</f>
        <v>150000000</v>
      </c>
      <c r="H60" s="341">
        <v>150000000</v>
      </c>
      <c r="I60" s="341">
        <v>231174953</v>
      </c>
      <c r="J60" s="341">
        <f>$J$76/4</f>
        <v>18130000</v>
      </c>
      <c r="K60" s="341">
        <f>K76/4</f>
        <v>34109000</v>
      </c>
      <c r="L60" s="341">
        <v>34109000</v>
      </c>
      <c r="M60" s="343">
        <v>227377209</v>
      </c>
      <c r="N60" s="754"/>
      <c r="O60" s="777"/>
      <c r="P60" s="777"/>
      <c r="Q60" s="777"/>
      <c r="R60" s="777"/>
      <c r="S60" s="777"/>
      <c r="T60" s="777"/>
      <c r="U60" s="777"/>
      <c r="V60" s="777"/>
      <c r="W60" s="734"/>
      <c r="X60" s="728"/>
      <c r="Y60" s="728"/>
      <c r="Z60" s="764"/>
      <c r="AA60" s="779"/>
      <c r="AB60" s="90"/>
      <c r="AC60" s="95"/>
      <c r="AD60" s="95"/>
      <c r="AE60" s="96"/>
      <c r="AF60" s="96"/>
      <c r="AG60" s="96"/>
      <c r="AH60" s="95"/>
      <c r="AI60" s="96"/>
      <c r="AJ60" s="96"/>
      <c r="AK60" s="96"/>
      <c r="AL60" s="97"/>
      <c r="AM60" s="97"/>
      <c r="AN60" s="97"/>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row>
    <row r="61" spans="1:84" s="98" customFormat="1" ht="24" customHeight="1">
      <c r="A61" s="798"/>
      <c r="B61" s="801"/>
      <c r="C61" s="722"/>
      <c r="D61" s="396" t="s">
        <v>247</v>
      </c>
      <c r="E61" s="368">
        <v>0</v>
      </c>
      <c r="F61" s="341">
        <v>0</v>
      </c>
      <c r="G61" s="341">
        <v>0</v>
      </c>
      <c r="H61" s="341">
        <v>0</v>
      </c>
      <c r="I61" s="341">
        <v>0</v>
      </c>
      <c r="J61" s="416">
        <v>0</v>
      </c>
      <c r="K61" s="416">
        <v>0</v>
      </c>
      <c r="L61" s="416">
        <v>0</v>
      </c>
      <c r="M61" s="343">
        <v>0</v>
      </c>
      <c r="N61" s="754"/>
      <c r="O61" s="777"/>
      <c r="P61" s="777"/>
      <c r="Q61" s="777"/>
      <c r="R61" s="777"/>
      <c r="S61" s="777"/>
      <c r="T61" s="777"/>
      <c r="U61" s="777"/>
      <c r="V61" s="777"/>
      <c r="W61" s="734"/>
      <c r="X61" s="728"/>
      <c r="Y61" s="728"/>
      <c r="Z61" s="764"/>
      <c r="AA61" s="779"/>
      <c r="AB61" s="90"/>
      <c r="AC61" s="95"/>
      <c r="AD61" s="95"/>
      <c r="AE61" s="96"/>
      <c r="AF61" s="96"/>
      <c r="AG61" s="96"/>
      <c r="AH61" s="95"/>
      <c r="AI61" s="96"/>
      <c r="AJ61" s="96"/>
      <c r="AK61" s="96"/>
      <c r="AL61" s="97"/>
      <c r="AM61" s="97"/>
      <c r="AN61" s="97"/>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row>
    <row r="62" spans="1:84" s="98" customFormat="1" ht="24" customHeight="1" thickBot="1">
      <c r="A62" s="798"/>
      <c r="B62" s="801"/>
      <c r="C62" s="722"/>
      <c r="D62" s="397" t="s">
        <v>248</v>
      </c>
      <c r="E62" s="368">
        <v>0</v>
      </c>
      <c r="F62" s="341">
        <f>$F$78/4</f>
        <v>482346880.75</v>
      </c>
      <c r="G62" s="341">
        <f>$F$78/4</f>
        <v>482346880.75</v>
      </c>
      <c r="H62" s="341">
        <v>482346880.75</v>
      </c>
      <c r="I62" s="341">
        <v>482346881</v>
      </c>
      <c r="J62" s="341">
        <f>$J$78/4</f>
        <v>21955449</v>
      </c>
      <c r="K62" s="341">
        <f>$K$78/4</f>
        <v>188228898</v>
      </c>
      <c r="L62" s="341">
        <v>254825499</v>
      </c>
      <c r="M62" s="343">
        <v>330091152</v>
      </c>
      <c r="N62" s="755"/>
      <c r="O62" s="777"/>
      <c r="P62" s="777"/>
      <c r="Q62" s="777"/>
      <c r="R62" s="777"/>
      <c r="S62" s="777"/>
      <c r="T62" s="777"/>
      <c r="U62" s="777"/>
      <c r="V62" s="777"/>
      <c r="W62" s="735"/>
      <c r="X62" s="728"/>
      <c r="Y62" s="728"/>
      <c r="Z62" s="765"/>
      <c r="AA62" s="779"/>
      <c r="AB62" s="90"/>
      <c r="AC62" s="95"/>
      <c r="AD62" s="95"/>
      <c r="AE62" s="96"/>
      <c r="AF62" s="96"/>
      <c r="AG62" s="96"/>
      <c r="AH62" s="95"/>
      <c r="AI62" s="96"/>
      <c r="AJ62" s="96"/>
      <c r="AK62" s="96"/>
      <c r="AL62" s="97"/>
      <c r="AM62" s="97"/>
      <c r="AN62" s="97"/>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row>
    <row r="63" spans="1:84" s="98" customFormat="1" ht="24" customHeight="1">
      <c r="A63" s="798"/>
      <c r="B63" s="801"/>
      <c r="C63" s="722" t="s">
        <v>403</v>
      </c>
      <c r="D63" s="398" t="s">
        <v>244</v>
      </c>
      <c r="E63" s="368">
        <v>2.5</v>
      </c>
      <c r="F63" s="341">
        <v>10</v>
      </c>
      <c r="G63" s="341">
        <v>10</v>
      </c>
      <c r="H63" s="417">
        <v>0.1</v>
      </c>
      <c r="I63" s="341">
        <v>0.1</v>
      </c>
      <c r="J63" s="415">
        <f>$J$75/4</f>
        <v>0.035</v>
      </c>
      <c r="K63" s="415">
        <f>$K$75/4</f>
        <v>0.035</v>
      </c>
      <c r="L63" s="415">
        <v>0.075</v>
      </c>
      <c r="M63" s="343">
        <v>0.1</v>
      </c>
      <c r="N63" s="753"/>
      <c r="O63" s="777" t="s">
        <v>251</v>
      </c>
      <c r="P63" s="777" t="s">
        <v>251</v>
      </c>
      <c r="Q63" s="777" t="s">
        <v>251</v>
      </c>
      <c r="R63" s="777" t="s">
        <v>316</v>
      </c>
      <c r="S63" s="780" t="s">
        <v>404</v>
      </c>
      <c r="T63" s="728"/>
      <c r="U63" s="777" t="s">
        <v>251</v>
      </c>
      <c r="V63" s="777" t="s">
        <v>251</v>
      </c>
      <c r="W63" s="733" t="s">
        <v>382</v>
      </c>
      <c r="X63" s="728" t="s">
        <v>167</v>
      </c>
      <c r="Y63" s="728" t="s">
        <v>167</v>
      </c>
      <c r="Z63" s="763" t="s">
        <v>254</v>
      </c>
      <c r="AA63" s="767"/>
      <c r="AB63" s="90"/>
      <c r="AC63" s="95"/>
      <c r="AD63" s="95"/>
      <c r="AE63" s="96"/>
      <c r="AF63" s="96"/>
      <c r="AG63" s="96"/>
      <c r="AH63" s="95"/>
      <c r="AI63" s="96"/>
      <c r="AJ63" s="96"/>
      <c r="AK63" s="96"/>
      <c r="AL63" s="97"/>
      <c r="AM63" s="97"/>
      <c r="AN63" s="97"/>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row>
    <row r="64" spans="1:84" s="98" customFormat="1" ht="24" customHeight="1">
      <c r="A64" s="798"/>
      <c r="B64" s="801"/>
      <c r="C64" s="722"/>
      <c r="D64" s="396" t="s">
        <v>246</v>
      </c>
      <c r="E64" s="368">
        <f>$E$76/4</f>
        <v>1814750000</v>
      </c>
      <c r="F64" s="341">
        <f>$F$76/4</f>
        <v>150000000</v>
      </c>
      <c r="G64" s="341">
        <f>$F$76/4</f>
        <v>150000000</v>
      </c>
      <c r="H64" s="341">
        <v>150000000</v>
      </c>
      <c r="I64" s="341">
        <v>231174953</v>
      </c>
      <c r="J64" s="341">
        <f>$J$76/4</f>
        <v>18130000</v>
      </c>
      <c r="K64" s="341">
        <f>K76/4</f>
        <v>34109000</v>
      </c>
      <c r="L64" s="341">
        <v>34109000</v>
      </c>
      <c r="M64" s="343">
        <v>227377209</v>
      </c>
      <c r="N64" s="754"/>
      <c r="O64" s="777"/>
      <c r="P64" s="777"/>
      <c r="Q64" s="777"/>
      <c r="R64" s="777"/>
      <c r="S64" s="780"/>
      <c r="T64" s="728"/>
      <c r="U64" s="777"/>
      <c r="V64" s="777"/>
      <c r="W64" s="734"/>
      <c r="X64" s="728"/>
      <c r="Y64" s="728"/>
      <c r="Z64" s="764"/>
      <c r="AA64" s="767"/>
      <c r="AB64" s="90"/>
      <c r="AC64" s="95"/>
      <c r="AD64" s="95"/>
      <c r="AE64" s="96"/>
      <c r="AF64" s="96"/>
      <c r="AG64" s="96"/>
      <c r="AH64" s="95"/>
      <c r="AI64" s="96"/>
      <c r="AJ64" s="96"/>
      <c r="AK64" s="96"/>
      <c r="AL64" s="97"/>
      <c r="AM64" s="97"/>
      <c r="AN64" s="97"/>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row>
    <row r="65" spans="1:84" s="98" customFormat="1" ht="24" customHeight="1">
      <c r="A65" s="798"/>
      <c r="B65" s="801"/>
      <c r="C65" s="722"/>
      <c r="D65" s="396" t="s">
        <v>247</v>
      </c>
      <c r="E65" s="368">
        <v>0</v>
      </c>
      <c r="F65" s="341">
        <v>0</v>
      </c>
      <c r="G65" s="341">
        <v>0</v>
      </c>
      <c r="H65" s="341">
        <v>0</v>
      </c>
      <c r="I65" s="341">
        <v>0</v>
      </c>
      <c r="J65" s="416">
        <v>0</v>
      </c>
      <c r="K65" s="416">
        <v>0</v>
      </c>
      <c r="L65" s="416">
        <v>0</v>
      </c>
      <c r="M65" s="343">
        <v>0</v>
      </c>
      <c r="N65" s="754"/>
      <c r="O65" s="777"/>
      <c r="P65" s="777"/>
      <c r="Q65" s="777"/>
      <c r="R65" s="777"/>
      <c r="S65" s="780"/>
      <c r="T65" s="728"/>
      <c r="U65" s="777"/>
      <c r="V65" s="777"/>
      <c r="W65" s="734"/>
      <c r="X65" s="728"/>
      <c r="Y65" s="728"/>
      <c r="Z65" s="764"/>
      <c r="AA65" s="767"/>
      <c r="AB65" s="90"/>
      <c r="AC65" s="95"/>
      <c r="AD65" s="95"/>
      <c r="AE65" s="96"/>
      <c r="AF65" s="96"/>
      <c r="AG65" s="96"/>
      <c r="AH65" s="95"/>
      <c r="AI65" s="96"/>
      <c r="AJ65" s="96"/>
      <c r="AK65" s="96"/>
      <c r="AL65" s="97"/>
      <c r="AM65" s="97"/>
      <c r="AN65" s="97"/>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row>
    <row r="66" spans="1:84" s="98" customFormat="1" ht="24" customHeight="1" thickBot="1">
      <c r="A66" s="798"/>
      <c r="B66" s="801"/>
      <c r="C66" s="722"/>
      <c r="D66" s="397" t="s">
        <v>248</v>
      </c>
      <c r="E66" s="368">
        <v>0</v>
      </c>
      <c r="F66" s="341">
        <f>$F$78/4</f>
        <v>482346880.75</v>
      </c>
      <c r="G66" s="341">
        <f>$F$78/4</f>
        <v>482346880.75</v>
      </c>
      <c r="H66" s="341">
        <v>482346880.75</v>
      </c>
      <c r="I66" s="341">
        <v>482346881</v>
      </c>
      <c r="J66" s="341">
        <f>$J$78/4</f>
        <v>21955449</v>
      </c>
      <c r="K66" s="341">
        <f>$K$78/4</f>
        <v>188228898</v>
      </c>
      <c r="L66" s="341">
        <v>254825499</v>
      </c>
      <c r="M66" s="343">
        <v>330091152</v>
      </c>
      <c r="N66" s="755"/>
      <c r="O66" s="777"/>
      <c r="P66" s="777"/>
      <c r="Q66" s="777"/>
      <c r="R66" s="777"/>
      <c r="S66" s="780"/>
      <c r="T66" s="728"/>
      <c r="U66" s="777"/>
      <c r="V66" s="777"/>
      <c r="W66" s="735"/>
      <c r="X66" s="728"/>
      <c r="Y66" s="728"/>
      <c r="Z66" s="765"/>
      <c r="AA66" s="767"/>
      <c r="AB66" s="90"/>
      <c r="AC66" s="95"/>
      <c r="AD66" s="95"/>
      <c r="AE66" s="96"/>
      <c r="AF66" s="96"/>
      <c r="AG66" s="96"/>
      <c r="AH66" s="95"/>
      <c r="AI66" s="96"/>
      <c r="AJ66" s="96"/>
      <c r="AK66" s="96"/>
      <c r="AL66" s="97"/>
      <c r="AM66" s="97"/>
      <c r="AN66" s="97"/>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row>
    <row r="67" spans="1:84" s="98" customFormat="1" ht="24" customHeight="1">
      <c r="A67" s="798"/>
      <c r="B67" s="801"/>
      <c r="C67" s="722" t="s">
        <v>405</v>
      </c>
      <c r="D67" s="398" t="s">
        <v>244</v>
      </c>
      <c r="E67" s="368">
        <v>2.5</v>
      </c>
      <c r="F67" s="341">
        <v>10</v>
      </c>
      <c r="G67" s="341">
        <v>10</v>
      </c>
      <c r="H67" s="417">
        <v>0.1</v>
      </c>
      <c r="I67" s="341">
        <v>0.15</v>
      </c>
      <c r="J67" s="415">
        <f>$J$75/4</f>
        <v>0.035</v>
      </c>
      <c r="K67" s="415">
        <f>$K$75/4</f>
        <v>0.035</v>
      </c>
      <c r="L67" s="415">
        <v>0.075</v>
      </c>
      <c r="M67" s="343">
        <v>0.15</v>
      </c>
      <c r="N67" s="753"/>
      <c r="O67" s="777" t="s">
        <v>251</v>
      </c>
      <c r="P67" s="777" t="s">
        <v>251</v>
      </c>
      <c r="Q67" s="777" t="s">
        <v>251</v>
      </c>
      <c r="R67" s="777" t="s">
        <v>316</v>
      </c>
      <c r="S67" s="777" t="s">
        <v>406</v>
      </c>
      <c r="T67" s="777"/>
      <c r="U67" s="777" t="s">
        <v>251</v>
      </c>
      <c r="V67" s="777" t="s">
        <v>251</v>
      </c>
      <c r="W67" s="733" t="s">
        <v>382</v>
      </c>
      <c r="X67" s="728" t="s">
        <v>167</v>
      </c>
      <c r="Y67" s="728" t="s">
        <v>167</v>
      </c>
      <c r="Z67" s="763" t="s">
        <v>254</v>
      </c>
      <c r="AA67" s="779">
        <v>2256428</v>
      </c>
      <c r="AB67" s="90"/>
      <c r="AC67" s="95"/>
      <c r="AD67" s="95"/>
      <c r="AE67" s="96"/>
      <c r="AF67" s="96"/>
      <c r="AG67" s="96"/>
      <c r="AH67" s="95"/>
      <c r="AI67" s="96"/>
      <c r="AJ67" s="96"/>
      <c r="AK67" s="96"/>
      <c r="AL67" s="97"/>
      <c r="AM67" s="97"/>
      <c r="AN67" s="97"/>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row>
    <row r="68" spans="1:84" s="98" customFormat="1" ht="24" customHeight="1">
      <c r="A68" s="798"/>
      <c r="B68" s="801"/>
      <c r="C68" s="722"/>
      <c r="D68" s="396" t="s">
        <v>246</v>
      </c>
      <c r="E68" s="368">
        <f>$E$76/4</f>
        <v>1814750000</v>
      </c>
      <c r="F68" s="341">
        <f>$F$76/4</f>
        <v>150000000</v>
      </c>
      <c r="G68" s="341">
        <f>$F$76/4</f>
        <v>150000000</v>
      </c>
      <c r="H68" s="341">
        <v>150000000</v>
      </c>
      <c r="I68" s="341">
        <v>346762431</v>
      </c>
      <c r="J68" s="341">
        <f>$J$76/4</f>
        <v>18130000</v>
      </c>
      <c r="K68" s="341">
        <f>K76/4</f>
        <v>34109000</v>
      </c>
      <c r="L68" s="341">
        <v>34109000</v>
      </c>
      <c r="M68" s="343">
        <v>341065813</v>
      </c>
      <c r="N68" s="754"/>
      <c r="O68" s="777"/>
      <c r="P68" s="777"/>
      <c r="Q68" s="777"/>
      <c r="R68" s="777"/>
      <c r="S68" s="777"/>
      <c r="T68" s="777"/>
      <c r="U68" s="777"/>
      <c r="V68" s="777"/>
      <c r="W68" s="734"/>
      <c r="X68" s="728"/>
      <c r="Y68" s="728"/>
      <c r="Z68" s="764"/>
      <c r="AA68" s="779"/>
      <c r="AB68" s="90"/>
      <c r="AC68" s="95"/>
      <c r="AD68" s="95"/>
      <c r="AE68" s="96"/>
      <c r="AF68" s="96"/>
      <c r="AG68" s="96"/>
      <c r="AH68" s="95"/>
      <c r="AI68" s="96"/>
      <c r="AJ68" s="96"/>
      <c r="AK68" s="96"/>
      <c r="AL68" s="97"/>
      <c r="AM68" s="97"/>
      <c r="AN68" s="97"/>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row>
    <row r="69" spans="1:84" s="98" customFormat="1" ht="24" customHeight="1">
      <c r="A69" s="798"/>
      <c r="B69" s="801"/>
      <c r="C69" s="722"/>
      <c r="D69" s="396" t="s">
        <v>247</v>
      </c>
      <c r="E69" s="368">
        <v>0</v>
      </c>
      <c r="F69" s="341">
        <v>0</v>
      </c>
      <c r="G69" s="341">
        <v>0</v>
      </c>
      <c r="H69" s="341">
        <v>0</v>
      </c>
      <c r="I69" s="341">
        <v>0</v>
      </c>
      <c r="J69" s="416">
        <v>0</v>
      </c>
      <c r="K69" s="416">
        <v>0</v>
      </c>
      <c r="L69" s="416">
        <v>0</v>
      </c>
      <c r="M69" s="343">
        <v>0</v>
      </c>
      <c r="N69" s="754"/>
      <c r="O69" s="777"/>
      <c r="P69" s="777"/>
      <c r="Q69" s="777"/>
      <c r="R69" s="777"/>
      <c r="S69" s="777"/>
      <c r="T69" s="777"/>
      <c r="U69" s="777"/>
      <c r="V69" s="777"/>
      <c r="W69" s="734"/>
      <c r="X69" s="728"/>
      <c r="Y69" s="728"/>
      <c r="Z69" s="764"/>
      <c r="AA69" s="779"/>
      <c r="AB69" s="90"/>
      <c r="AC69" s="95"/>
      <c r="AD69" s="95"/>
      <c r="AE69" s="96"/>
      <c r="AF69" s="96"/>
      <c r="AG69" s="96"/>
      <c r="AH69" s="95"/>
      <c r="AI69" s="96"/>
      <c r="AJ69" s="96"/>
      <c r="AK69" s="96"/>
      <c r="AL69" s="97"/>
      <c r="AM69" s="97"/>
      <c r="AN69" s="97"/>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row>
    <row r="70" spans="1:84" s="98" customFormat="1" ht="24" customHeight="1" thickBot="1">
      <c r="A70" s="798"/>
      <c r="B70" s="801"/>
      <c r="C70" s="722"/>
      <c r="D70" s="397" t="s">
        <v>248</v>
      </c>
      <c r="E70" s="368">
        <v>0</v>
      </c>
      <c r="F70" s="341">
        <f>$F$78/4</f>
        <v>482346880.75</v>
      </c>
      <c r="G70" s="341">
        <f>$F$78/4</f>
        <v>482346880.75</v>
      </c>
      <c r="H70" s="341">
        <v>482346880.75</v>
      </c>
      <c r="I70" s="341">
        <v>482346881</v>
      </c>
      <c r="J70" s="341">
        <f>$J$78/4</f>
        <v>21955449</v>
      </c>
      <c r="K70" s="341">
        <f>$K$78/4</f>
        <v>188228898</v>
      </c>
      <c r="L70" s="341">
        <v>254825499</v>
      </c>
      <c r="M70" s="343">
        <v>495136726</v>
      </c>
      <c r="N70" s="755"/>
      <c r="O70" s="777"/>
      <c r="P70" s="777"/>
      <c r="Q70" s="777"/>
      <c r="R70" s="777"/>
      <c r="S70" s="777"/>
      <c r="T70" s="777"/>
      <c r="U70" s="777"/>
      <c r="V70" s="777"/>
      <c r="W70" s="735"/>
      <c r="X70" s="728"/>
      <c r="Y70" s="728"/>
      <c r="Z70" s="765"/>
      <c r="AA70" s="779"/>
      <c r="AB70" s="90"/>
      <c r="AC70" s="95"/>
      <c r="AD70" s="95"/>
      <c r="AE70" s="96"/>
      <c r="AF70" s="96"/>
      <c r="AG70" s="96"/>
      <c r="AH70" s="95"/>
      <c r="AI70" s="96"/>
      <c r="AJ70" s="96"/>
      <c r="AK70" s="96"/>
      <c r="AL70" s="97"/>
      <c r="AM70" s="97"/>
      <c r="AN70" s="97"/>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row>
    <row r="71" spans="1:84" s="98" customFormat="1" ht="24" customHeight="1">
      <c r="A71" s="798"/>
      <c r="B71" s="801"/>
      <c r="C71" s="722" t="s">
        <v>407</v>
      </c>
      <c r="D71" s="398" t="s">
        <v>244</v>
      </c>
      <c r="E71" s="368">
        <v>2.5</v>
      </c>
      <c r="F71" s="369">
        <v>0.1</v>
      </c>
      <c r="G71" s="369">
        <v>0.1</v>
      </c>
      <c r="H71" s="369">
        <v>0.1</v>
      </c>
      <c r="I71" s="341">
        <v>0.1</v>
      </c>
      <c r="J71" s="415">
        <f>$J$75/4</f>
        <v>0.035</v>
      </c>
      <c r="K71" s="415">
        <f>K75/4</f>
        <v>0.035</v>
      </c>
      <c r="L71" s="415">
        <v>0.075</v>
      </c>
      <c r="M71" s="343">
        <v>0.1</v>
      </c>
      <c r="N71" s="753"/>
      <c r="O71" s="777" t="s">
        <v>251</v>
      </c>
      <c r="P71" s="777" t="s">
        <v>251</v>
      </c>
      <c r="Q71" s="777" t="s">
        <v>251</v>
      </c>
      <c r="R71" s="728" t="s">
        <v>316</v>
      </c>
      <c r="S71" s="778" t="s">
        <v>408</v>
      </c>
      <c r="T71" s="777"/>
      <c r="U71" s="777" t="s">
        <v>251</v>
      </c>
      <c r="V71" s="777" t="s">
        <v>251</v>
      </c>
      <c r="W71" s="733" t="s">
        <v>382</v>
      </c>
      <c r="X71" s="728" t="s">
        <v>167</v>
      </c>
      <c r="Y71" s="728" t="s">
        <v>167</v>
      </c>
      <c r="Z71" s="763" t="s">
        <v>254</v>
      </c>
      <c r="AA71" s="784">
        <v>2805591</v>
      </c>
      <c r="AB71" s="90"/>
      <c r="AC71" s="95"/>
      <c r="AD71" s="95"/>
      <c r="AE71" s="96"/>
      <c r="AF71" s="96"/>
      <c r="AG71" s="96"/>
      <c r="AH71" s="95"/>
      <c r="AI71" s="96"/>
      <c r="AJ71" s="96"/>
      <c r="AK71" s="96"/>
      <c r="AL71" s="97"/>
      <c r="AM71" s="97"/>
      <c r="AN71" s="97"/>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row>
    <row r="72" spans="1:84" s="98" customFormat="1" ht="24" customHeight="1">
      <c r="A72" s="798"/>
      <c r="B72" s="801"/>
      <c r="C72" s="722"/>
      <c r="D72" s="396" t="s">
        <v>246</v>
      </c>
      <c r="E72" s="368">
        <f>$E$76/4</f>
        <v>1814750000</v>
      </c>
      <c r="F72" s="341">
        <f>$F$76/4</f>
        <v>150000000</v>
      </c>
      <c r="G72" s="341">
        <f>$F$76/4</f>
        <v>150000000</v>
      </c>
      <c r="H72" s="341">
        <v>150000000</v>
      </c>
      <c r="I72" s="341">
        <v>231174953</v>
      </c>
      <c r="J72" s="341">
        <f>$J$76/4</f>
        <v>18130000</v>
      </c>
      <c r="K72" s="341">
        <f>K76/4</f>
        <v>34109000</v>
      </c>
      <c r="L72" s="341">
        <v>34109000</v>
      </c>
      <c r="M72" s="343">
        <v>227377209</v>
      </c>
      <c r="N72" s="754"/>
      <c r="O72" s="777"/>
      <c r="P72" s="777"/>
      <c r="Q72" s="777"/>
      <c r="R72" s="728"/>
      <c r="S72" s="778"/>
      <c r="T72" s="777"/>
      <c r="U72" s="777"/>
      <c r="V72" s="777"/>
      <c r="W72" s="734"/>
      <c r="X72" s="728"/>
      <c r="Y72" s="728"/>
      <c r="Z72" s="764"/>
      <c r="AA72" s="785"/>
      <c r="AB72" s="90"/>
      <c r="AC72" s="95"/>
      <c r="AD72" s="95"/>
      <c r="AE72" s="96"/>
      <c r="AF72" s="96"/>
      <c r="AG72" s="96"/>
      <c r="AH72" s="95"/>
      <c r="AI72" s="96"/>
      <c r="AJ72" s="96"/>
      <c r="AK72" s="96"/>
      <c r="AL72" s="97"/>
      <c r="AM72" s="97"/>
      <c r="AN72" s="97"/>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row>
    <row r="73" spans="1:84" s="98" customFormat="1" ht="24" customHeight="1">
      <c r="A73" s="798"/>
      <c r="B73" s="801"/>
      <c r="C73" s="722"/>
      <c r="D73" s="396" t="s">
        <v>247</v>
      </c>
      <c r="E73" s="368">
        <v>0</v>
      </c>
      <c r="F73" s="341">
        <v>0</v>
      </c>
      <c r="G73" s="341">
        <v>0</v>
      </c>
      <c r="H73" s="341">
        <v>0</v>
      </c>
      <c r="I73" s="341">
        <v>0</v>
      </c>
      <c r="J73" s="416">
        <v>0</v>
      </c>
      <c r="K73" s="416">
        <v>0</v>
      </c>
      <c r="L73" s="416">
        <v>0</v>
      </c>
      <c r="M73" s="343">
        <v>0</v>
      </c>
      <c r="N73" s="754"/>
      <c r="O73" s="777"/>
      <c r="P73" s="777"/>
      <c r="Q73" s="777"/>
      <c r="R73" s="728"/>
      <c r="S73" s="778"/>
      <c r="T73" s="777"/>
      <c r="U73" s="777"/>
      <c r="V73" s="777"/>
      <c r="W73" s="734"/>
      <c r="X73" s="728"/>
      <c r="Y73" s="728"/>
      <c r="Z73" s="764"/>
      <c r="AA73" s="785"/>
      <c r="AB73" s="90"/>
      <c r="AC73" s="95"/>
      <c r="AD73" s="95"/>
      <c r="AE73" s="96"/>
      <c r="AF73" s="96"/>
      <c r="AG73" s="96"/>
      <c r="AH73" s="95"/>
      <c r="AI73" s="96"/>
      <c r="AJ73" s="96"/>
      <c r="AK73" s="96"/>
      <c r="AL73" s="97"/>
      <c r="AM73" s="97"/>
      <c r="AN73" s="97"/>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row>
    <row r="74" spans="1:84" s="98" customFormat="1" ht="24" customHeight="1" thickBot="1">
      <c r="A74" s="799"/>
      <c r="B74" s="802"/>
      <c r="C74" s="722"/>
      <c r="D74" s="397" t="s">
        <v>248</v>
      </c>
      <c r="E74" s="368">
        <v>0</v>
      </c>
      <c r="F74" s="341">
        <f>F78/4</f>
        <v>482346880.75</v>
      </c>
      <c r="G74" s="341">
        <f>G78/4</f>
        <v>482346880.75</v>
      </c>
      <c r="H74" s="341">
        <v>482346880.75</v>
      </c>
      <c r="I74" s="341">
        <v>482346880</v>
      </c>
      <c r="J74" s="341">
        <f>$J$78/4</f>
        <v>21955449</v>
      </c>
      <c r="K74" s="341">
        <f>$K$78/4</f>
        <v>188228898</v>
      </c>
      <c r="L74" s="341">
        <v>254825499</v>
      </c>
      <c r="M74" s="343">
        <v>330091152</v>
      </c>
      <c r="N74" s="755"/>
      <c r="O74" s="777"/>
      <c r="P74" s="777"/>
      <c r="Q74" s="777"/>
      <c r="R74" s="782"/>
      <c r="S74" s="778"/>
      <c r="T74" s="777"/>
      <c r="U74" s="777"/>
      <c r="V74" s="777"/>
      <c r="W74" s="735"/>
      <c r="X74" s="782"/>
      <c r="Y74" s="782"/>
      <c r="Z74" s="783"/>
      <c r="AA74" s="786"/>
      <c r="AB74" s="90"/>
      <c r="AC74" s="95"/>
      <c r="AD74" s="95"/>
      <c r="AE74" s="96"/>
      <c r="AF74" s="96"/>
      <c r="AG74" s="96"/>
      <c r="AH74" s="95"/>
      <c r="AI74" s="96"/>
      <c r="AJ74" s="96"/>
      <c r="AK74" s="96"/>
      <c r="AL74" s="97"/>
      <c r="AM74" s="97"/>
      <c r="AN74" s="97"/>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row>
    <row r="75" spans="1:27" ht="21.75" customHeight="1">
      <c r="A75" s="803">
        <v>6</v>
      </c>
      <c r="B75" s="805"/>
      <c r="C75" s="805" t="s">
        <v>257</v>
      </c>
      <c r="D75" s="358" t="s">
        <v>244</v>
      </c>
      <c r="E75" s="418">
        <v>0.1</v>
      </c>
      <c r="F75" s="419">
        <v>0.4</v>
      </c>
      <c r="G75" s="420">
        <v>0.4</v>
      </c>
      <c r="H75" s="418">
        <f>H71+H67+H63+H59</f>
        <v>0.4</v>
      </c>
      <c r="I75" s="418">
        <v>0.45</v>
      </c>
      <c r="J75" s="421">
        <v>0.14</v>
      </c>
      <c r="K75" s="421">
        <v>0.14</v>
      </c>
      <c r="L75" s="418">
        <f>L59+L63+L67+L71</f>
        <v>0.3</v>
      </c>
      <c r="M75" s="418">
        <v>0.44999999999999996</v>
      </c>
      <c r="N75" s="807"/>
      <c r="O75" s="807"/>
      <c r="P75" s="807"/>
      <c r="Q75" s="807"/>
      <c r="R75" s="807"/>
      <c r="S75" s="809"/>
      <c r="T75" s="807"/>
      <c r="U75" s="811"/>
      <c r="V75" s="811"/>
      <c r="W75" s="791"/>
      <c r="X75" s="811"/>
      <c r="Y75" s="811"/>
      <c r="Z75" s="811"/>
      <c r="AA75" s="813"/>
    </row>
    <row r="76" spans="1:27" ht="21.75" customHeight="1">
      <c r="A76" s="798"/>
      <c r="B76" s="801"/>
      <c r="C76" s="801"/>
      <c r="D76" s="343" t="s">
        <v>246</v>
      </c>
      <c r="E76" s="409">
        <v>7259000000</v>
      </c>
      <c r="F76" s="422">
        <v>600000000</v>
      </c>
      <c r="G76" s="391">
        <v>600000000</v>
      </c>
      <c r="H76" s="423">
        <f>H72+H68+H64+H60</f>
        <v>600000000</v>
      </c>
      <c r="I76" s="411">
        <v>1040287290</v>
      </c>
      <c r="J76" s="391">
        <v>72520000</v>
      </c>
      <c r="K76" s="391">
        <v>136436000</v>
      </c>
      <c r="L76" s="423">
        <f>L72+L68+L64+L60</f>
        <v>136436000</v>
      </c>
      <c r="M76" s="388">
        <v>1023197440</v>
      </c>
      <c r="N76" s="807"/>
      <c r="O76" s="807"/>
      <c r="P76" s="807"/>
      <c r="Q76" s="807"/>
      <c r="R76" s="807"/>
      <c r="S76" s="809"/>
      <c r="T76" s="807"/>
      <c r="U76" s="811"/>
      <c r="V76" s="811"/>
      <c r="W76" s="792"/>
      <c r="X76" s="811"/>
      <c r="Y76" s="811"/>
      <c r="Z76" s="811"/>
      <c r="AA76" s="813"/>
    </row>
    <row r="77" spans="1:27" ht="21.75" customHeight="1">
      <c r="A77" s="798"/>
      <c r="B77" s="801"/>
      <c r="C77" s="801"/>
      <c r="D77" s="343" t="s">
        <v>247</v>
      </c>
      <c r="E77" s="388">
        <v>0</v>
      </c>
      <c r="F77" s="392">
        <v>0</v>
      </c>
      <c r="G77" s="412">
        <v>0</v>
      </c>
      <c r="H77" s="423">
        <f>H73+H69+H65+H61</f>
        <v>0</v>
      </c>
      <c r="I77" s="388">
        <v>0</v>
      </c>
      <c r="J77" s="392">
        <v>0</v>
      </c>
      <c r="K77" s="392">
        <v>0</v>
      </c>
      <c r="L77" s="424">
        <v>0</v>
      </c>
      <c r="M77" s="388">
        <v>0</v>
      </c>
      <c r="N77" s="807"/>
      <c r="O77" s="807"/>
      <c r="P77" s="807"/>
      <c r="Q77" s="807"/>
      <c r="R77" s="807"/>
      <c r="S77" s="809"/>
      <c r="T77" s="807"/>
      <c r="U77" s="811"/>
      <c r="V77" s="811"/>
      <c r="W77" s="792"/>
      <c r="X77" s="811"/>
      <c r="Y77" s="811"/>
      <c r="Z77" s="811"/>
      <c r="AA77" s="813"/>
    </row>
    <row r="78" spans="1:27" ht="24" customHeight="1" thickBot="1">
      <c r="A78" s="804"/>
      <c r="B78" s="806"/>
      <c r="C78" s="806"/>
      <c r="D78" s="362" t="s">
        <v>248</v>
      </c>
      <c r="E78" s="394">
        <v>0</v>
      </c>
      <c r="F78" s="425">
        <v>1929387523</v>
      </c>
      <c r="G78" s="426">
        <v>1929387523</v>
      </c>
      <c r="H78" s="423">
        <f>H74+H70+H66+H62</f>
        <v>1929387523</v>
      </c>
      <c r="I78" s="394">
        <v>1929387523</v>
      </c>
      <c r="J78" s="395">
        <v>87821796</v>
      </c>
      <c r="K78" s="395">
        <v>752915592</v>
      </c>
      <c r="L78" s="394">
        <f>L74+L70+L66+L62</f>
        <v>1019301996</v>
      </c>
      <c r="M78" s="393">
        <v>1485410182</v>
      </c>
      <c r="N78" s="808"/>
      <c r="O78" s="808"/>
      <c r="P78" s="808"/>
      <c r="Q78" s="808"/>
      <c r="R78" s="808"/>
      <c r="S78" s="810"/>
      <c r="T78" s="808"/>
      <c r="U78" s="812"/>
      <c r="V78" s="812"/>
      <c r="W78" s="793"/>
      <c r="X78" s="812"/>
      <c r="Y78" s="812"/>
      <c r="Z78" s="812"/>
      <c r="AA78" s="814"/>
    </row>
    <row r="79" spans="1:27" ht="15">
      <c r="A79" s="719">
        <v>8</v>
      </c>
      <c r="B79" s="721" t="s">
        <v>202</v>
      </c>
      <c r="C79" s="721" t="s">
        <v>409</v>
      </c>
      <c r="D79" s="334" t="s">
        <v>244</v>
      </c>
      <c r="E79" s="101">
        <v>0</v>
      </c>
      <c r="F79" s="370">
        <v>0.4</v>
      </c>
      <c r="G79" s="371">
        <v>0.4</v>
      </c>
      <c r="H79" s="101">
        <v>0.4</v>
      </c>
      <c r="I79" s="101">
        <v>0.35</v>
      </c>
      <c r="J79" s="427">
        <v>0.001</v>
      </c>
      <c r="K79" s="427">
        <v>0</v>
      </c>
      <c r="L79" s="94">
        <v>0.3</v>
      </c>
      <c r="M79" s="91">
        <v>0.35</v>
      </c>
      <c r="N79" s="753"/>
      <c r="O79" s="756" t="s">
        <v>250</v>
      </c>
      <c r="P79" s="727" t="s">
        <v>167</v>
      </c>
      <c r="Q79" s="727" t="s">
        <v>167</v>
      </c>
      <c r="R79" s="727" t="s">
        <v>167</v>
      </c>
      <c r="S79" s="817" t="s">
        <v>410</v>
      </c>
      <c r="T79" s="727"/>
      <c r="U79" s="763" t="s">
        <v>251</v>
      </c>
      <c r="V79" s="763" t="s">
        <v>251</v>
      </c>
      <c r="W79" s="733" t="s">
        <v>382</v>
      </c>
      <c r="X79" s="763" t="s">
        <v>252</v>
      </c>
      <c r="Y79" s="763" t="s">
        <v>253</v>
      </c>
      <c r="Z79" s="763" t="s">
        <v>254</v>
      </c>
      <c r="AA79" s="766" t="s">
        <v>255</v>
      </c>
    </row>
    <row r="80" spans="1:27" ht="15">
      <c r="A80" s="720"/>
      <c r="B80" s="722"/>
      <c r="C80" s="722"/>
      <c r="D80" s="343" t="s">
        <v>246</v>
      </c>
      <c r="E80" s="368">
        <v>6279605117</v>
      </c>
      <c r="F80" s="352">
        <v>1250000000</v>
      </c>
      <c r="G80" s="352">
        <v>1080000000</v>
      </c>
      <c r="H80" s="342">
        <v>1080000000</v>
      </c>
      <c r="I80" s="342">
        <v>834048762</v>
      </c>
      <c r="J80" s="352">
        <v>148420000</v>
      </c>
      <c r="K80" s="352">
        <v>380978000</v>
      </c>
      <c r="L80" s="428">
        <v>415200799</v>
      </c>
      <c r="M80" s="341">
        <v>772059786</v>
      </c>
      <c r="N80" s="754"/>
      <c r="O80" s="757"/>
      <c r="P80" s="728"/>
      <c r="Q80" s="728"/>
      <c r="R80" s="728"/>
      <c r="S80" s="780"/>
      <c r="T80" s="728"/>
      <c r="U80" s="764"/>
      <c r="V80" s="764"/>
      <c r="W80" s="734"/>
      <c r="X80" s="764"/>
      <c r="Y80" s="764"/>
      <c r="Z80" s="764"/>
      <c r="AA80" s="767"/>
    </row>
    <row r="81" spans="1:27" ht="15">
      <c r="A81" s="720"/>
      <c r="B81" s="722"/>
      <c r="C81" s="722"/>
      <c r="D81" s="343" t="s">
        <v>247</v>
      </c>
      <c r="E81" s="341">
        <v>0</v>
      </c>
      <c r="F81" s="372">
        <v>0</v>
      </c>
      <c r="G81" s="373">
        <v>0</v>
      </c>
      <c r="H81" s="341">
        <v>0</v>
      </c>
      <c r="I81" s="341">
        <v>0</v>
      </c>
      <c r="J81" s="353">
        <v>0</v>
      </c>
      <c r="K81" s="353">
        <v>0</v>
      </c>
      <c r="L81" s="344">
        <v>0</v>
      </c>
      <c r="M81" s="341">
        <v>0</v>
      </c>
      <c r="N81" s="754"/>
      <c r="O81" s="757"/>
      <c r="P81" s="728"/>
      <c r="Q81" s="728"/>
      <c r="R81" s="728"/>
      <c r="S81" s="780"/>
      <c r="T81" s="728"/>
      <c r="U81" s="764"/>
      <c r="V81" s="764"/>
      <c r="W81" s="734"/>
      <c r="X81" s="764"/>
      <c r="Y81" s="764"/>
      <c r="Z81" s="764"/>
      <c r="AA81" s="767"/>
    </row>
    <row r="82" spans="1:27" ht="23.25" thickBot="1">
      <c r="A82" s="815"/>
      <c r="B82" s="805"/>
      <c r="C82" s="805"/>
      <c r="D82" s="366" t="s">
        <v>248</v>
      </c>
      <c r="E82" s="374">
        <v>0</v>
      </c>
      <c r="F82" s="375">
        <v>325677578</v>
      </c>
      <c r="G82" s="376">
        <v>322781321</v>
      </c>
      <c r="H82" s="374">
        <v>322781321</v>
      </c>
      <c r="I82" s="374">
        <v>322781321</v>
      </c>
      <c r="J82" s="429">
        <v>21643420</v>
      </c>
      <c r="K82" s="429">
        <v>72346415</v>
      </c>
      <c r="L82" s="430">
        <v>111161120</v>
      </c>
      <c r="M82" s="366">
        <v>321060828</v>
      </c>
      <c r="N82" s="755"/>
      <c r="O82" s="816"/>
      <c r="P82" s="782"/>
      <c r="Q82" s="782"/>
      <c r="R82" s="782"/>
      <c r="S82" s="818"/>
      <c r="T82" s="782"/>
      <c r="U82" s="783"/>
      <c r="V82" s="783"/>
      <c r="W82" s="735"/>
      <c r="X82" s="783"/>
      <c r="Y82" s="783"/>
      <c r="Z82" s="783"/>
      <c r="AA82" s="819"/>
    </row>
    <row r="83" spans="1:27" ht="15">
      <c r="A83" s="820">
        <v>10</v>
      </c>
      <c r="B83" s="719" t="s">
        <v>92</v>
      </c>
      <c r="C83" s="721" t="s">
        <v>411</v>
      </c>
      <c r="D83" s="334" t="s">
        <v>244</v>
      </c>
      <c r="E83" s="91">
        <v>0.2</v>
      </c>
      <c r="F83" s="370">
        <v>0.2</v>
      </c>
      <c r="G83" s="371">
        <v>0.3</v>
      </c>
      <c r="H83" s="91">
        <v>0.3</v>
      </c>
      <c r="I83" s="91">
        <v>0.3</v>
      </c>
      <c r="J83" s="103">
        <v>0.0704</v>
      </c>
      <c r="K83" s="102">
        <v>0.16</v>
      </c>
      <c r="L83" s="94">
        <v>0.22</v>
      </c>
      <c r="M83" s="91">
        <v>0.3</v>
      </c>
      <c r="N83" s="753"/>
      <c r="O83" s="756" t="s">
        <v>250</v>
      </c>
      <c r="P83" s="727" t="s">
        <v>167</v>
      </c>
      <c r="Q83" s="727" t="s">
        <v>167</v>
      </c>
      <c r="R83" s="727" t="s">
        <v>167</v>
      </c>
      <c r="S83" s="817" t="s">
        <v>410</v>
      </c>
      <c r="T83" s="727"/>
      <c r="U83" s="763" t="s">
        <v>251</v>
      </c>
      <c r="V83" s="763" t="s">
        <v>251</v>
      </c>
      <c r="W83" s="733" t="s">
        <v>382</v>
      </c>
      <c r="X83" s="763" t="s">
        <v>252</v>
      </c>
      <c r="Y83" s="763" t="s">
        <v>253</v>
      </c>
      <c r="Z83" s="763" t="s">
        <v>254</v>
      </c>
      <c r="AA83" s="766" t="s">
        <v>255</v>
      </c>
    </row>
    <row r="84" spans="1:27" ht="15">
      <c r="A84" s="821"/>
      <c r="B84" s="720"/>
      <c r="C84" s="722"/>
      <c r="D84" s="343" t="s">
        <v>246</v>
      </c>
      <c r="E84" s="368">
        <v>750000000</v>
      </c>
      <c r="F84" s="352">
        <v>750000000</v>
      </c>
      <c r="G84" s="352">
        <v>1530000000</v>
      </c>
      <c r="H84" s="342">
        <v>1530000000</v>
      </c>
      <c r="I84" s="342">
        <v>1463241300</v>
      </c>
      <c r="J84" s="352">
        <v>279631000</v>
      </c>
      <c r="K84" s="352">
        <v>419284000</v>
      </c>
      <c r="L84" s="348">
        <v>419284000</v>
      </c>
      <c r="M84" s="341">
        <v>1460124700</v>
      </c>
      <c r="N84" s="754"/>
      <c r="O84" s="757"/>
      <c r="P84" s="728"/>
      <c r="Q84" s="728"/>
      <c r="R84" s="728"/>
      <c r="S84" s="780"/>
      <c r="T84" s="728"/>
      <c r="U84" s="764"/>
      <c r="V84" s="764"/>
      <c r="W84" s="734"/>
      <c r="X84" s="764"/>
      <c r="Y84" s="764"/>
      <c r="Z84" s="764"/>
      <c r="AA84" s="767"/>
    </row>
    <row r="85" spans="1:27" ht="15">
      <c r="A85" s="821"/>
      <c r="B85" s="720"/>
      <c r="C85" s="722"/>
      <c r="D85" s="343" t="s">
        <v>247</v>
      </c>
      <c r="E85" s="341"/>
      <c r="F85" s="372">
        <v>0</v>
      </c>
      <c r="G85" s="373">
        <v>0</v>
      </c>
      <c r="H85" s="341">
        <v>0</v>
      </c>
      <c r="I85" s="341">
        <v>0</v>
      </c>
      <c r="J85" s="353">
        <v>0</v>
      </c>
      <c r="K85" s="353">
        <v>0</v>
      </c>
      <c r="L85" s="344">
        <v>0</v>
      </c>
      <c r="M85" s="341">
        <v>0</v>
      </c>
      <c r="N85" s="754"/>
      <c r="O85" s="757"/>
      <c r="P85" s="728"/>
      <c r="Q85" s="728"/>
      <c r="R85" s="728"/>
      <c r="S85" s="780"/>
      <c r="T85" s="728"/>
      <c r="U85" s="764"/>
      <c r="V85" s="764"/>
      <c r="W85" s="734"/>
      <c r="X85" s="764"/>
      <c r="Y85" s="764"/>
      <c r="Z85" s="764"/>
      <c r="AA85" s="767"/>
    </row>
    <row r="86" spans="1:27" ht="23.25" thickBot="1">
      <c r="A86" s="822"/>
      <c r="B86" s="815"/>
      <c r="C86" s="751"/>
      <c r="D86" s="362" t="s">
        <v>248</v>
      </c>
      <c r="E86" s="354">
        <v>49215150</v>
      </c>
      <c r="F86" s="377">
        <v>49215150</v>
      </c>
      <c r="G86" s="378">
        <v>49215150</v>
      </c>
      <c r="H86" s="354">
        <v>49215150</v>
      </c>
      <c r="I86" s="354">
        <v>49215150</v>
      </c>
      <c r="J86" s="355">
        <v>29198088</v>
      </c>
      <c r="K86" s="355">
        <v>43040712</v>
      </c>
      <c r="L86" s="431">
        <v>47157004</v>
      </c>
      <c r="M86" s="362">
        <v>49215150</v>
      </c>
      <c r="N86" s="755"/>
      <c r="O86" s="758"/>
      <c r="P86" s="759"/>
      <c r="Q86" s="759"/>
      <c r="R86" s="759"/>
      <c r="S86" s="818"/>
      <c r="T86" s="759"/>
      <c r="U86" s="765"/>
      <c r="V86" s="765"/>
      <c r="W86" s="735"/>
      <c r="X86" s="765"/>
      <c r="Y86" s="765"/>
      <c r="Z86" s="765"/>
      <c r="AA86" s="768"/>
    </row>
    <row r="87" spans="1:27" ht="15">
      <c r="A87" s="719">
        <v>11</v>
      </c>
      <c r="B87" s="721" t="s">
        <v>204</v>
      </c>
      <c r="C87" s="721" t="s">
        <v>412</v>
      </c>
      <c r="D87" s="334" t="s">
        <v>244</v>
      </c>
      <c r="E87" s="101">
        <v>1</v>
      </c>
      <c r="F87" s="104">
        <v>1</v>
      </c>
      <c r="G87" s="105">
        <v>1</v>
      </c>
      <c r="H87" s="100">
        <v>1</v>
      </c>
      <c r="I87" s="100">
        <v>1</v>
      </c>
      <c r="J87" s="103">
        <v>0.025</v>
      </c>
      <c r="K87" s="102">
        <v>0.262</v>
      </c>
      <c r="L87" s="94">
        <v>0.321</v>
      </c>
      <c r="M87" s="92">
        <v>1</v>
      </c>
      <c r="N87" s="753"/>
      <c r="O87" s="756" t="s">
        <v>250</v>
      </c>
      <c r="P87" s="727" t="s">
        <v>167</v>
      </c>
      <c r="Q87" s="727" t="s">
        <v>167</v>
      </c>
      <c r="R87" s="727" t="s">
        <v>167</v>
      </c>
      <c r="S87" s="817" t="s">
        <v>410</v>
      </c>
      <c r="T87" s="727"/>
      <c r="U87" s="763" t="s">
        <v>251</v>
      </c>
      <c r="V87" s="763" t="s">
        <v>251</v>
      </c>
      <c r="W87" s="733" t="s">
        <v>382</v>
      </c>
      <c r="X87" s="763" t="s">
        <v>252</v>
      </c>
      <c r="Y87" s="763" t="s">
        <v>253</v>
      </c>
      <c r="Z87" s="763" t="s">
        <v>254</v>
      </c>
      <c r="AA87" s="766" t="s">
        <v>255</v>
      </c>
    </row>
    <row r="88" spans="1:27" ht="15">
      <c r="A88" s="720"/>
      <c r="B88" s="722"/>
      <c r="C88" s="722"/>
      <c r="D88" s="343" t="s">
        <v>246</v>
      </c>
      <c r="E88" s="368">
        <v>1700000000</v>
      </c>
      <c r="F88" s="352">
        <v>1700000000</v>
      </c>
      <c r="G88" s="352">
        <v>1679909000</v>
      </c>
      <c r="H88" s="342">
        <v>1679909000</v>
      </c>
      <c r="I88" s="342">
        <v>1445894504</v>
      </c>
      <c r="J88" s="352">
        <v>0</v>
      </c>
      <c r="K88" s="352">
        <v>87320000</v>
      </c>
      <c r="L88" s="428">
        <v>87320000</v>
      </c>
      <c r="M88" s="341">
        <v>926030685</v>
      </c>
      <c r="N88" s="754"/>
      <c r="O88" s="757"/>
      <c r="P88" s="728"/>
      <c r="Q88" s="728"/>
      <c r="R88" s="728"/>
      <c r="S88" s="780"/>
      <c r="T88" s="728"/>
      <c r="U88" s="764"/>
      <c r="V88" s="764"/>
      <c r="W88" s="734"/>
      <c r="X88" s="764"/>
      <c r="Y88" s="764"/>
      <c r="Z88" s="764"/>
      <c r="AA88" s="767"/>
    </row>
    <row r="89" spans="1:27" ht="26.25" customHeight="1">
      <c r="A89" s="720"/>
      <c r="B89" s="722"/>
      <c r="C89" s="722"/>
      <c r="D89" s="343" t="s">
        <v>247</v>
      </c>
      <c r="E89" s="341">
        <v>0</v>
      </c>
      <c r="F89" s="353">
        <v>0</v>
      </c>
      <c r="G89" s="373">
        <v>0</v>
      </c>
      <c r="H89" s="341">
        <v>0</v>
      </c>
      <c r="I89" s="341">
        <v>0</v>
      </c>
      <c r="J89" s="353">
        <v>0</v>
      </c>
      <c r="K89" s="353">
        <v>0</v>
      </c>
      <c r="L89" s="344">
        <v>0</v>
      </c>
      <c r="M89" s="341">
        <v>0</v>
      </c>
      <c r="N89" s="754"/>
      <c r="O89" s="757"/>
      <c r="P89" s="728"/>
      <c r="Q89" s="728"/>
      <c r="R89" s="728"/>
      <c r="S89" s="780"/>
      <c r="T89" s="728"/>
      <c r="U89" s="764"/>
      <c r="V89" s="764"/>
      <c r="W89" s="734"/>
      <c r="X89" s="764"/>
      <c r="Y89" s="764"/>
      <c r="Z89" s="764"/>
      <c r="AA89" s="767"/>
    </row>
    <row r="90" spans="1:27" ht="23.25" thickBot="1">
      <c r="A90" s="815"/>
      <c r="B90" s="751"/>
      <c r="C90" s="751"/>
      <c r="D90" s="362" t="s">
        <v>248</v>
      </c>
      <c r="E90" s="354">
        <v>317287429</v>
      </c>
      <c r="F90" s="377">
        <v>317287429</v>
      </c>
      <c r="G90" s="378">
        <v>317287429</v>
      </c>
      <c r="H90" s="354">
        <v>317287429</v>
      </c>
      <c r="I90" s="354">
        <v>317287429</v>
      </c>
      <c r="J90" s="355">
        <v>0</v>
      </c>
      <c r="K90" s="355">
        <v>0</v>
      </c>
      <c r="L90" s="432">
        <v>40694765</v>
      </c>
      <c r="M90" s="362">
        <v>317287429</v>
      </c>
      <c r="N90" s="755"/>
      <c r="O90" s="758"/>
      <c r="P90" s="759"/>
      <c r="Q90" s="759"/>
      <c r="R90" s="759"/>
      <c r="S90" s="818"/>
      <c r="T90" s="759"/>
      <c r="U90" s="765"/>
      <c r="V90" s="765"/>
      <c r="W90" s="735"/>
      <c r="X90" s="765"/>
      <c r="Y90" s="765"/>
      <c r="Z90" s="765"/>
      <c r="AA90" s="768"/>
    </row>
    <row r="91" spans="1:27" ht="15">
      <c r="A91" s="823" t="s">
        <v>258</v>
      </c>
      <c r="B91" s="823"/>
      <c r="C91" s="823"/>
      <c r="D91" s="379" t="s">
        <v>246</v>
      </c>
      <c r="E91" s="379">
        <f>+E88+E84+E80+E76+E36+E32+E28+E56</f>
        <v>30364228117</v>
      </c>
      <c r="F91" s="379">
        <f>+F88+F84+F80+F76+F36+F32+F28+F56</f>
        <v>11937623000</v>
      </c>
      <c r="G91" s="379">
        <f>+G88+G84+G80+G76+G36+G32+G28+G56</f>
        <v>11937623000</v>
      </c>
      <c r="H91" s="379">
        <f>+H88+H84+H80+H76+H36+H32+H28+H56</f>
        <v>11937623000</v>
      </c>
      <c r="I91" s="379"/>
      <c r="J91" s="379">
        <f>+J88+J84+J80+J76+J36+J32+J28+J56</f>
        <v>961477000</v>
      </c>
      <c r="K91" s="379">
        <f>+K88+K84+K80+K76+K36+K32+K28+K56</f>
        <v>2226871500</v>
      </c>
      <c r="L91" s="379">
        <f>+L88+L84+L80+L76+L36+L32+L28+L56</f>
        <v>2261094299</v>
      </c>
      <c r="M91" s="379"/>
      <c r="N91" s="825"/>
      <c r="O91" s="825"/>
      <c r="P91" s="825"/>
      <c r="Q91" s="825"/>
      <c r="R91" s="825"/>
      <c r="S91" s="825"/>
      <c r="T91" s="825"/>
      <c r="U91" s="825"/>
      <c r="V91" s="825"/>
      <c r="W91" s="825"/>
      <c r="X91" s="825"/>
      <c r="Y91" s="825"/>
      <c r="Z91" s="825"/>
      <c r="AA91" s="825"/>
    </row>
    <row r="92" spans="1:27" ht="22.5">
      <c r="A92" s="824"/>
      <c r="B92" s="824"/>
      <c r="C92" s="824"/>
      <c r="D92" s="380" t="s">
        <v>248</v>
      </c>
      <c r="E92" s="380">
        <f>+E90+E86+E82+E78+E58+E38+E34+E30</f>
        <v>1137985393</v>
      </c>
      <c r="F92" s="380">
        <f>+F90+F86+F82+F78+F58+F38+F34+F30</f>
        <v>3741718881</v>
      </c>
      <c r="G92" s="380">
        <f>+G90+G86+G82+G78+G58+G38+G34+G30</f>
        <v>3738822624</v>
      </c>
      <c r="H92" s="380">
        <f>+H90+H86+H82+H78+H58+H38+H34+H30</f>
        <v>3738822622</v>
      </c>
      <c r="I92" s="380"/>
      <c r="J92" s="380">
        <f>+J90+J86+J82+J78+J58+J38+J34+J30</f>
        <v>245164932</v>
      </c>
      <c r="K92" s="380">
        <f>+K90+K86+K82+K78+K58+K38+K34+K30</f>
        <v>1450354514</v>
      </c>
      <c r="L92" s="380">
        <f>+L90+L86+L82+L78+L58+L38+L34+L30</f>
        <v>2100148051</v>
      </c>
      <c r="M92" s="381"/>
      <c r="N92" s="826"/>
      <c r="O92" s="826"/>
      <c r="P92" s="826"/>
      <c r="Q92" s="826"/>
      <c r="R92" s="826"/>
      <c r="S92" s="826"/>
      <c r="T92" s="826"/>
      <c r="U92" s="826"/>
      <c r="V92" s="826"/>
      <c r="W92" s="826"/>
      <c r="X92" s="826"/>
      <c r="Y92" s="826"/>
      <c r="Z92" s="826"/>
      <c r="AA92" s="826"/>
    </row>
    <row r="93" spans="1:27" ht="15">
      <c r="A93" s="824"/>
      <c r="B93" s="824"/>
      <c r="C93" s="824"/>
      <c r="D93" s="380" t="s">
        <v>259</v>
      </c>
      <c r="E93" s="380">
        <f>+E92+E91</f>
        <v>31502213510</v>
      </c>
      <c r="F93" s="380">
        <f>+F92+F91</f>
        <v>15679341881</v>
      </c>
      <c r="G93" s="380">
        <f>+G92+G91</f>
        <v>15676445624</v>
      </c>
      <c r="H93" s="380">
        <f>+H92+H91</f>
        <v>15676445622</v>
      </c>
      <c r="I93" s="380"/>
      <c r="J93" s="380">
        <f>+J92+J91</f>
        <v>1206641932</v>
      </c>
      <c r="K93" s="380">
        <f>+K92+K91</f>
        <v>3677226014</v>
      </c>
      <c r="L93" s="380">
        <f>+L92+L91</f>
        <v>4361242350</v>
      </c>
      <c r="M93" s="380"/>
      <c r="N93" s="827"/>
      <c r="O93" s="827"/>
      <c r="P93" s="827"/>
      <c r="Q93" s="827"/>
      <c r="R93" s="827"/>
      <c r="S93" s="827"/>
      <c r="T93" s="827"/>
      <c r="U93" s="827"/>
      <c r="V93" s="827"/>
      <c r="W93" s="827"/>
      <c r="X93" s="827"/>
      <c r="Y93" s="827"/>
      <c r="Z93" s="827"/>
      <c r="AA93" s="827"/>
    </row>
    <row r="94" spans="1:27" ht="15.75">
      <c r="A94" s="98"/>
      <c r="B94" s="98"/>
      <c r="C94" s="98"/>
      <c r="D94" s="382"/>
      <c r="E94" s="383"/>
      <c r="F94" s="384"/>
      <c r="G94" s="384"/>
      <c r="H94" s="384"/>
      <c r="I94" s="384"/>
      <c r="J94" s="384"/>
      <c r="K94" s="384"/>
      <c r="L94" s="384"/>
      <c r="M94" s="384"/>
      <c r="N94" s="384"/>
      <c r="O94" s="98"/>
      <c r="P94" s="98"/>
      <c r="Q94" s="98"/>
      <c r="R94" s="98"/>
      <c r="S94" s="98"/>
      <c r="T94" s="98"/>
      <c r="U94" s="98"/>
      <c r="V94" s="98"/>
      <c r="W94" s="98"/>
      <c r="X94" s="828" t="s">
        <v>269</v>
      </c>
      <c r="Y94" s="828"/>
      <c r="Z94" s="828"/>
      <c r="AA94" s="828"/>
    </row>
    <row r="95" spans="1:27" ht="18">
      <c r="A95" s="98"/>
      <c r="B95" s="98"/>
      <c r="C95" s="98"/>
      <c r="D95" s="382"/>
      <c r="E95" s="383"/>
      <c r="F95" s="384"/>
      <c r="G95" s="384"/>
      <c r="H95" s="384"/>
      <c r="I95" s="384"/>
      <c r="J95" s="384"/>
      <c r="K95" s="384"/>
      <c r="L95" s="384"/>
      <c r="M95" s="384"/>
      <c r="N95" s="384"/>
      <c r="O95" s="98"/>
      <c r="P95" s="98"/>
      <c r="Q95" s="98"/>
      <c r="R95" s="98"/>
      <c r="S95" s="98"/>
      <c r="T95" s="98"/>
      <c r="U95" s="98"/>
      <c r="V95" s="98"/>
      <c r="W95" s="98"/>
      <c r="X95" s="98"/>
      <c r="Y95" s="385"/>
      <c r="Z95" s="385"/>
      <c r="AA95" s="385"/>
    </row>
  </sheetData>
  <sheetProtection/>
  <mergeCells count="369">
    <mergeCell ref="Y91:Y93"/>
    <mergeCell ref="Z91:Z93"/>
    <mergeCell ref="AA91:AA93"/>
    <mergeCell ref="X94:AA94"/>
    <mergeCell ref="S91:S93"/>
    <mergeCell ref="T91:T93"/>
    <mergeCell ref="U91:U93"/>
    <mergeCell ref="V91:V93"/>
    <mergeCell ref="W91:W93"/>
    <mergeCell ref="X91:X93"/>
    <mergeCell ref="A91:C93"/>
    <mergeCell ref="N91:N93"/>
    <mergeCell ref="O91:O93"/>
    <mergeCell ref="P91:P93"/>
    <mergeCell ref="Q91:Q93"/>
    <mergeCell ref="R91:R93"/>
    <mergeCell ref="V87:V90"/>
    <mergeCell ref="W87:W90"/>
    <mergeCell ref="X87:X90"/>
    <mergeCell ref="Y87:Y90"/>
    <mergeCell ref="Z87:Z90"/>
    <mergeCell ref="AA87:AA90"/>
    <mergeCell ref="P87:P90"/>
    <mergeCell ref="Q87:Q90"/>
    <mergeCell ref="R87:R90"/>
    <mergeCell ref="S87:S90"/>
    <mergeCell ref="T87:T90"/>
    <mergeCell ref="U87:U90"/>
    <mergeCell ref="W83:W86"/>
    <mergeCell ref="X83:X86"/>
    <mergeCell ref="Y83:Y86"/>
    <mergeCell ref="Z83:Z86"/>
    <mergeCell ref="AA83:AA86"/>
    <mergeCell ref="A87:A90"/>
    <mergeCell ref="B87:B90"/>
    <mergeCell ref="C87:C90"/>
    <mergeCell ref="N87:N90"/>
    <mergeCell ref="O87:O90"/>
    <mergeCell ref="Q83:Q86"/>
    <mergeCell ref="R83:R86"/>
    <mergeCell ref="S83:S86"/>
    <mergeCell ref="T83:T86"/>
    <mergeCell ref="U83:U86"/>
    <mergeCell ref="V83:V86"/>
    <mergeCell ref="A83:A86"/>
    <mergeCell ref="B83:B86"/>
    <mergeCell ref="C83:C86"/>
    <mergeCell ref="N83:N86"/>
    <mergeCell ref="O83:O86"/>
    <mergeCell ref="P83:P86"/>
    <mergeCell ref="V79:V82"/>
    <mergeCell ref="W79:W82"/>
    <mergeCell ref="X79:X82"/>
    <mergeCell ref="Y79:Y82"/>
    <mergeCell ref="Z79:Z82"/>
    <mergeCell ref="AA79:AA82"/>
    <mergeCell ref="P79:P82"/>
    <mergeCell ref="Q79:Q82"/>
    <mergeCell ref="R79:R82"/>
    <mergeCell ref="S79:S82"/>
    <mergeCell ref="T79:T82"/>
    <mergeCell ref="U79:U82"/>
    <mergeCell ref="W75:W78"/>
    <mergeCell ref="X75:X78"/>
    <mergeCell ref="Y75:Y78"/>
    <mergeCell ref="Z75:Z78"/>
    <mergeCell ref="AA75:AA78"/>
    <mergeCell ref="A79:A82"/>
    <mergeCell ref="B79:B82"/>
    <mergeCell ref="C79:C82"/>
    <mergeCell ref="N79:N82"/>
    <mergeCell ref="O79:O82"/>
    <mergeCell ref="Q75:Q78"/>
    <mergeCell ref="R75:R78"/>
    <mergeCell ref="S75:S78"/>
    <mergeCell ref="T75:T78"/>
    <mergeCell ref="U75:U78"/>
    <mergeCell ref="V75:V78"/>
    <mergeCell ref="A75:A78"/>
    <mergeCell ref="B75:B78"/>
    <mergeCell ref="C75:C78"/>
    <mergeCell ref="N75:N78"/>
    <mergeCell ref="O75:O78"/>
    <mergeCell ref="P75:P78"/>
    <mergeCell ref="V71:V74"/>
    <mergeCell ref="W71:W74"/>
    <mergeCell ref="X71:X74"/>
    <mergeCell ref="Y71:Y74"/>
    <mergeCell ref="Z71:Z74"/>
    <mergeCell ref="AA71:AA74"/>
    <mergeCell ref="AA67:AA70"/>
    <mergeCell ref="C71:C74"/>
    <mergeCell ref="N71:N74"/>
    <mergeCell ref="O71:O74"/>
    <mergeCell ref="P71:P74"/>
    <mergeCell ref="Q71:Q74"/>
    <mergeCell ref="R71:R74"/>
    <mergeCell ref="S71:S74"/>
    <mergeCell ref="T71:T74"/>
    <mergeCell ref="U71:U74"/>
    <mergeCell ref="U67:U70"/>
    <mergeCell ref="V67:V70"/>
    <mergeCell ref="W67:W70"/>
    <mergeCell ref="X67:X70"/>
    <mergeCell ref="Y67:Y70"/>
    <mergeCell ref="Z67:Z70"/>
    <mergeCell ref="Z63:Z66"/>
    <mergeCell ref="AA63:AA66"/>
    <mergeCell ref="C67:C70"/>
    <mergeCell ref="N67:N70"/>
    <mergeCell ref="O67:O70"/>
    <mergeCell ref="P67:P70"/>
    <mergeCell ref="Q67:Q70"/>
    <mergeCell ref="R67:R70"/>
    <mergeCell ref="S67:S70"/>
    <mergeCell ref="T67:T70"/>
    <mergeCell ref="T63:T66"/>
    <mergeCell ref="U63:U66"/>
    <mergeCell ref="V63:V66"/>
    <mergeCell ref="W63:W66"/>
    <mergeCell ref="X63:X66"/>
    <mergeCell ref="Y63:Y66"/>
    <mergeCell ref="Y59:Y62"/>
    <mergeCell ref="Z59:Z62"/>
    <mergeCell ref="AA59:AA62"/>
    <mergeCell ref="C63:C66"/>
    <mergeCell ref="N63:N66"/>
    <mergeCell ref="O63:O66"/>
    <mergeCell ref="P63:P66"/>
    <mergeCell ref="Q63:Q66"/>
    <mergeCell ref="R63:R66"/>
    <mergeCell ref="S63:S66"/>
    <mergeCell ref="S59:S62"/>
    <mergeCell ref="T59:T62"/>
    <mergeCell ref="U59:U62"/>
    <mergeCell ref="V59:V62"/>
    <mergeCell ref="W59:W62"/>
    <mergeCell ref="X59:X62"/>
    <mergeCell ref="Z55:Z58"/>
    <mergeCell ref="AA55:AA58"/>
    <mergeCell ref="A59:A74"/>
    <mergeCell ref="B59:B74"/>
    <mergeCell ref="C59:C62"/>
    <mergeCell ref="N59:N62"/>
    <mergeCell ref="O59:O62"/>
    <mergeCell ref="P59:P62"/>
    <mergeCell ref="Q59:Q62"/>
    <mergeCell ref="R59:R62"/>
    <mergeCell ref="T55:T58"/>
    <mergeCell ref="U55:U58"/>
    <mergeCell ref="V55:V58"/>
    <mergeCell ref="W55:W58"/>
    <mergeCell ref="X55:X58"/>
    <mergeCell ref="Y55:Y58"/>
    <mergeCell ref="AA51:AA54"/>
    <mergeCell ref="A55:A58"/>
    <mergeCell ref="B55:B58"/>
    <mergeCell ref="C55:C58"/>
    <mergeCell ref="N55:N58"/>
    <mergeCell ref="O55:O58"/>
    <mergeCell ref="P55:P58"/>
    <mergeCell ref="Q55:Q58"/>
    <mergeCell ref="R55:R58"/>
    <mergeCell ref="S55:S58"/>
    <mergeCell ref="U51:U54"/>
    <mergeCell ref="V51:V54"/>
    <mergeCell ref="W51:W54"/>
    <mergeCell ref="X51:X54"/>
    <mergeCell ref="Y51:Y54"/>
    <mergeCell ref="Z51:Z54"/>
    <mergeCell ref="Z47:Z50"/>
    <mergeCell ref="AA47:AA50"/>
    <mergeCell ref="C51:C54"/>
    <mergeCell ref="N51:N54"/>
    <mergeCell ref="O51:O54"/>
    <mergeCell ref="P51:P54"/>
    <mergeCell ref="Q51:Q54"/>
    <mergeCell ref="R51:R54"/>
    <mergeCell ref="S51:S54"/>
    <mergeCell ref="T51:T54"/>
    <mergeCell ref="T47:T50"/>
    <mergeCell ref="U47:U50"/>
    <mergeCell ref="V47:V50"/>
    <mergeCell ref="W47:W50"/>
    <mergeCell ref="X47:X50"/>
    <mergeCell ref="Y47:Y50"/>
    <mergeCell ref="Y43:Y46"/>
    <mergeCell ref="Z43:Z46"/>
    <mergeCell ref="AA43:AA46"/>
    <mergeCell ref="C47:C50"/>
    <mergeCell ref="N47:N50"/>
    <mergeCell ref="O47:O50"/>
    <mergeCell ref="P47:P50"/>
    <mergeCell ref="Q47:Q50"/>
    <mergeCell ref="R47:R50"/>
    <mergeCell ref="S47:S50"/>
    <mergeCell ref="S43:S46"/>
    <mergeCell ref="T43:T46"/>
    <mergeCell ref="U43:U46"/>
    <mergeCell ref="V43:V46"/>
    <mergeCell ref="W43:W46"/>
    <mergeCell ref="X43:X46"/>
    <mergeCell ref="C43:C46"/>
    <mergeCell ref="N43:N46"/>
    <mergeCell ref="O43:O46"/>
    <mergeCell ref="P43:P46"/>
    <mergeCell ref="Q43:Q46"/>
    <mergeCell ref="R43:R46"/>
    <mergeCell ref="V39:V42"/>
    <mergeCell ref="W39:W42"/>
    <mergeCell ref="X39:X42"/>
    <mergeCell ref="Y39:Y42"/>
    <mergeCell ref="Z39:Z42"/>
    <mergeCell ref="AA39:AA42"/>
    <mergeCell ref="P39:P42"/>
    <mergeCell ref="Q39:Q42"/>
    <mergeCell ref="R39:R42"/>
    <mergeCell ref="S39:S42"/>
    <mergeCell ref="T39:T42"/>
    <mergeCell ref="U39:U42"/>
    <mergeCell ref="W35:W38"/>
    <mergeCell ref="X35:X38"/>
    <mergeCell ref="Y35:Y38"/>
    <mergeCell ref="Z35:Z38"/>
    <mergeCell ref="AA35:AA38"/>
    <mergeCell ref="A39:A54"/>
    <mergeCell ref="B39:B54"/>
    <mergeCell ref="C39:C42"/>
    <mergeCell ref="N39:N42"/>
    <mergeCell ref="O39:O42"/>
    <mergeCell ref="Q35:Q38"/>
    <mergeCell ref="R35:R38"/>
    <mergeCell ref="S35:S38"/>
    <mergeCell ref="T35:T38"/>
    <mergeCell ref="U35:U38"/>
    <mergeCell ref="V35:V38"/>
    <mergeCell ref="A35:A38"/>
    <mergeCell ref="B35:B38"/>
    <mergeCell ref="C35:C38"/>
    <mergeCell ref="N35:N38"/>
    <mergeCell ref="O35:O38"/>
    <mergeCell ref="P35:P38"/>
    <mergeCell ref="V31:V34"/>
    <mergeCell ref="W31:W34"/>
    <mergeCell ref="X31:X34"/>
    <mergeCell ref="Y31:Y34"/>
    <mergeCell ref="Z31:Z34"/>
    <mergeCell ref="AA31:AA34"/>
    <mergeCell ref="P31:P34"/>
    <mergeCell ref="Q31:Q34"/>
    <mergeCell ref="R31:R34"/>
    <mergeCell ref="S31:S34"/>
    <mergeCell ref="T31:T34"/>
    <mergeCell ref="U31:U34"/>
    <mergeCell ref="W27:W30"/>
    <mergeCell ref="X27:X30"/>
    <mergeCell ref="Y27:Y30"/>
    <mergeCell ref="Z27:Z30"/>
    <mergeCell ref="AA27:AA30"/>
    <mergeCell ref="A31:A34"/>
    <mergeCell ref="B31:B34"/>
    <mergeCell ref="C31:C34"/>
    <mergeCell ref="N31:N34"/>
    <mergeCell ref="O31:O34"/>
    <mergeCell ref="Q27:Q30"/>
    <mergeCell ref="R27:R30"/>
    <mergeCell ref="S27:S30"/>
    <mergeCell ref="T27:T30"/>
    <mergeCell ref="U27:U30"/>
    <mergeCell ref="V27:V30"/>
    <mergeCell ref="A27:A30"/>
    <mergeCell ref="B27:B30"/>
    <mergeCell ref="C27:C30"/>
    <mergeCell ref="N27:N30"/>
    <mergeCell ref="O27:O30"/>
    <mergeCell ref="P27:P30"/>
    <mergeCell ref="V23:V26"/>
    <mergeCell ref="W23:W26"/>
    <mergeCell ref="X23:X26"/>
    <mergeCell ref="Y23:Y26"/>
    <mergeCell ref="Z23:Z26"/>
    <mergeCell ref="AA23:AA26"/>
    <mergeCell ref="AA19:AA22"/>
    <mergeCell ref="C23:C26"/>
    <mergeCell ref="N23:N26"/>
    <mergeCell ref="O23:O26"/>
    <mergeCell ref="P23:P26"/>
    <mergeCell ref="Q23:Q26"/>
    <mergeCell ref="R23:R26"/>
    <mergeCell ref="S23:S26"/>
    <mergeCell ref="T23:T26"/>
    <mergeCell ref="U23:U26"/>
    <mergeCell ref="U19:U22"/>
    <mergeCell ref="V19:V22"/>
    <mergeCell ref="W19:W22"/>
    <mergeCell ref="X19:X22"/>
    <mergeCell ref="Y19:Y22"/>
    <mergeCell ref="Z19:Z22"/>
    <mergeCell ref="Z15:Z18"/>
    <mergeCell ref="AA15:AA18"/>
    <mergeCell ref="C19:C22"/>
    <mergeCell ref="N19:N22"/>
    <mergeCell ref="O19:O22"/>
    <mergeCell ref="P19:P22"/>
    <mergeCell ref="Q19:Q22"/>
    <mergeCell ref="R19:R22"/>
    <mergeCell ref="S19:S22"/>
    <mergeCell ref="T19:T22"/>
    <mergeCell ref="T15:T18"/>
    <mergeCell ref="U15:U18"/>
    <mergeCell ref="V15:V18"/>
    <mergeCell ref="W15:W18"/>
    <mergeCell ref="X15:X18"/>
    <mergeCell ref="Y15:Y18"/>
    <mergeCell ref="Y11:Y14"/>
    <mergeCell ref="Z11:Z14"/>
    <mergeCell ref="AA11:AA14"/>
    <mergeCell ref="C15:C18"/>
    <mergeCell ref="N15:N18"/>
    <mergeCell ref="O15:O18"/>
    <mergeCell ref="P15:P18"/>
    <mergeCell ref="Q15:Q18"/>
    <mergeCell ref="R15:R18"/>
    <mergeCell ref="S15:S18"/>
    <mergeCell ref="S11:S14"/>
    <mergeCell ref="T11:T14"/>
    <mergeCell ref="U11:U14"/>
    <mergeCell ref="V11:V14"/>
    <mergeCell ref="W11:W14"/>
    <mergeCell ref="X11:X14"/>
    <mergeCell ref="X7:X10"/>
    <mergeCell ref="Y7:Y10"/>
    <mergeCell ref="Z7:Z10"/>
    <mergeCell ref="AA7:AA10"/>
    <mergeCell ref="C11:C14"/>
    <mergeCell ref="N11:N14"/>
    <mergeCell ref="O11:O14"/>
    <mergeCell ref="P11:P14"/>
    <mergeCell ref="Q11:Q14"/>
    <mergeCell ref="R11:R14"/>
    <mergeCell ref="R7:R10"/>
    <mergeCell ref="S7:S10"/>
    <mergeCell ref="T7:T10"/>
    <mergeCell ref="U7:U10"/>
    <mergeCell ref="V7:V10"/>
    <mergeCell ref="W7:W10"/>
    <mergeCell ref="J5:L5"/>
    <mergeCell ref="O5:T5"/>
    <mergeCell ref="U5:AA5"/>
    <mergeCell ref="A7:A26"/>
    <mergeCell ref="B7:B26"/>
    <mergeCell ref="C7:C10"/>
    <mergeCell ref="N7:N10"/>
    <mergeCell ref="O7:O10"/>
    <mergeCell ref="P7:P10"/>
    <mergeCell ref="Q7:Q10"/>
    <mergeCell ref="A5:A6"/>
    <mergeCell ref="B5:B6"/>
    <mergeCell ref="C5:C6"/>
    <mergeCell ref="D5:D6"/>
    <mergeCell ref="E5:E6"/>
    <mergeCell ref="F5:I5"/>
    <mergeCell ref="A1:D4"/>
    <mergeCell ref="E1:AA1"/>
    <mergeCell ref="E2:AA2"/>
    <mergeCell ref="E3:F3"/>
    <mergeCell ref="G3:AA3"/>
    <mergeCell ref="E4:F4"/>
    <mergeCell ref="G4:AA4"/>
  </mergeCells>
  <dataValidations count="1">
    <dataValidation type="list" allowBlank="1" showInputMessage="1" showErrorMessage="1" sqref="O23 O31 O79 O83 O87 O75">
      <formula1>TERRITORIALIZACIÓN!#REF!</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2014-02-14T15:16:27Z</cp:lastPrinted>
  <dcterms:created xsi:type="dcterms:W3CDTF">2010-03-25T16:40:43Z</dcterms:created>
  <dcterms:modified xsi:type="dcterms:W3CDTF">2018-01-31T16:05:14Z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