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C:\Users\YULIED.PENARANDA\Desktop\2020\JULIO\PARA PUBLICAR\PUBLICAR BMPT\PLANES DE ACCIÓN A MAYO 2020\"/>
    </mc:Choice>
  </mc:AlternateContent>
  <xr:revisionPtr revIDLastSave="0" documentId="13_ncr:1_{1F3F1DCC-7C8B-4E3C-8FCB-03303F47B781}" xr6:coauthVersionLast="45" xr6:coauthVersionMax="45" xr10:uidLastSave="{00000000-0000-0000-0000-000000000000}"/>
  <bookViews>
    <workbookView xWindow="-120" yWindow="-120" windowWidth="20730" windowHeight="11160" activeTab="3" xr2:uid="{097FC031-3F0D-42B1-9708-BA9FC325BDBC}"/>
  </bookViews>
  <sheets>
    <sheet name="GESTIÓN" sheetId="5" r:id="rId1"/>
    <sheet name="INVERSIÓN" sheetId="6" r:id="rId2"/>
    <sheet name="ACTIVIDADES" sheetId="7" r:id="rId3"/>
    <sheet name="TERRITORIALIZACIÓN" sheetId="8" r:id="rId4"/>
  </sheets>
  <externalReferences>
    <externalReference r:id="rId5"/>
    <externalReference r:id="rId6"/>
  </externalReferences>
  <definedNames>
    <definedName name="_xlnm._FilterDatabase" localSheetId="1" hidden="1">INVERSIÓN!$A$9:$AV$66</definedName>
    <definedName name="_xlnm.Print_Area" localSheetId="2">ACTIVIDADES!$A$1:$V$59</definedName>
    <definedName name="_xlnm.Print_Area" localSheetId="1">INVERSIÓN!$A$1:$AU$71</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8" i="8" l="1"/>
  <c r="I58" i="8"/>
  <c r="M57" i="8"/>
  <c r="L57" i="8"/>
  <c r="K57" i="8"/>
  <c r="I57" i="8"/>
  <c r="H57" i="8"/>
  <c r="G57" i="8"/>
  <c r="F57" i="8"/>
  <c r="M56" i="8"/>
  <c r="M58" i="8"/>
  <c r="L56" i="8"/>
  <c r="I56" i="8"/>
  <c r="H56" i="8"/>
  <c r="H58" i="8"/>
  <c r="J55" i="8"/>
  <c r="K53" i="8"/>
  <c r="J53" i="8"/>
  <c r="H53" i="8"/>
  <c r="G53" i="8"/>
  <c r="F53" i="8"/>
  <c r="E53" i="8"/>
  <c r="K52" i="8"/>
  <c r="J52" i="8"/>
  <c r="H52" i="8"/>
  <c r="G52" i="8"/>
  <c r="F52" i="8"/>
  <c r="E52" i="8"/>
  <c r="K51" i="8"/>
  <c r="K55" i="8"/>
  <c r="J51" i="8"/>
  <c r="H51" i="8"/>
  <c r="H55" i="8"/>
  <c r="G51" i="8"/>
  <c r="G55" i="8"/>
  <c r="F51" i="8"/>
  <c r="F55" i="8"/>
  <c r="E51" i="8"/>
  <c r="E55" i="8"/>
  <c r="K50" i="8"/>
  <c r="K54" i="8"/>
  <c r="J50" i="8"/>
  <c r="J54" i="8"/>
  <c r="H50" i="8"/>
  <c r="H54" i="8"/>
  <c r="G50" i="8"/>
  <c r="G54" i="8"/>
  <c r="F50" i="8"/>
  <c r="F54" i="8"/>
  <c r="E50" i="8"/>
  <c r="E54" i="8"/>
  <c r="E49" i="8"/>
  <c r="H48" i="8"/>
  <c r="K47" i="8"/>
  <c r="J47" i="8"/>
  <c r="H47" i="8"/>
  <c r="G47" i="8"/>
  <c r="F47" i="8"/>
  <c r="E47" i="8"/>
  <c r="K46" i="8"/>
  <c r="J46" i="8"/>
  <c r="H46" i="8"/>
  <c r="G46" i="8"/>
  <c r="F46" i="8"/>
  <c r="E46" i="8"/>
  <c r="K45" i="8"/>
  <c r="K49" i="8"/>
  <c r="J45" i="8"/>
  <c r="J49" i="8"/>
  <c r="H45" i="8"/>
  <c r="H49" i="8"/>
  <c r="G45" i="8"/>
  <c r="G49" i="8"/>
  <c r="F45" i="8"/>
  <c r="F49" i="8"/>
  <c r="E45" i="8"/>
  <c r="K44" i="8"/>
  <c r="K48" i="8"/>
  <c r="J44" i="8"/>
  <c r="J48" i="8"/>
  <c r="H44" i="8"/>
  <c r="G44" i="8"/>
  <c r="G48" i="8"/>
  <c r="F44" i="8"/>
  <c r="F48" i="8"/>
  <c r="E44" i="8"/>
  <c r="E48" i="8"/>
  <c r="K41" i="8"/>
  <c r="J41" i="8"/>
  <c r="H41" i="8"/>
  <c r="G41" i="8"/>
  <c r="F41" i="8"/>
  <c r="E41" i="8"/>
  <c r="K40" i="8"/>
  <c r="J40" i="8"/>
  <c r="H40" i="8"/>
  <c r="G40" i="8"/>
  <c r="F40" i="8"/>
  <c r="E40" i="8"/>
  <c r="K39" i="8"/>
  <c r="K43" i="8"/>
  <c r="J39" i="8"/>
  <c r="J43" i="8"/>
  <c r="H39" i="8"/>
  <c r="H43" i="8"/>
  <c r="G39" i="8"/>
  <c r="G43" i="8"/>
  <c r="F39" i="8"/>
  <c r="F43" i="8"/>
  <c r="E39" i="8"/>
  <c r="E43" i="8"/>
  <c r="K38" i="8"/>
  <c r="K42" i="8"/>
  <c r="J38" i="8"/>
  <c r="J42" i="8"/>
  <c r="H38" i="8"/>
  <c r="H42" i="8"/>
  <c r="G38" i="8"/>
  <c r="G42" i="8"/>
  <c r="F38" i="8"/>
  <c r="F42" i="8"/>
  <c r="E38" i="8"/>
  <c r="E42" i="8"/>
  <c r="G37" i="8"/>
  <c r="K35" i="8"/>
  <c r="J35" i="8"/>
  <c r="J37" i="8"/>
  <c r="H35" i="8"/>
  <c r="G35" i="8"/>
  <c r="F35" i="8"/>
  <c r="E35" i="8"/>
  <c r="K34" i="8"/>
  <c r="J34" i="8"/>
  <c r="H34" i="8"/>
  <c r="G34" i="8"/>
  <c r="F34" i="8"/>
  <c r="E34" i="8"/>
  <c r="K33" i="8"/>
  <c r="K37" i="8"/>
  <c r="J33" i="8"/>
  <c r="H33" i="8"/>
  <c r="H37" i="8"/>
  <c r="G33" i="8"/>
  <c r="F33" i="8"/>
  <c r="F37" i="8"/>
  <c r="E33" i="8"/>
  <c r="E37" i="8"/>
  <c r="K32" i="8"/>
  <c r="K36" i="8"/>
  <c r="J32" i="8"/>
  <c r="J36" i="8"/>
  <c r="H32" i="8"/>
  <c r="H36" i="8"/>
  <c r="G32" i="8"/>
  <c r="G36" i="8"/>
  <c r="F32" i="8"/>
  <c r="F36" i="8"/>
  <c r="E32" i="8"/>
  <c r="E36" i="8"/>
  <c r="J31" i="8"/>
  <c r="K29" i="8"/>
  <c r="J29" i="8"/>
  <c r="H29" i="8"/>
  <c r="G29" i="8"/>
  <c r="F29" i="8"/>
  <c r="E29" i="8"/>
  <c r="K28" i="8"/>
  <c r="J28" i="8"/>
  <c r="H28" i="8"/>
  <c r="G28" i="8"/>
  <c r="F28" i="8"/>
  <c r="E28" i="8"/>
  <c r="K27" i="8"/>
  <c r="K31" i="8"/>
  <c r="J27" i="8"/>
  <c r="H27" i="8"/>
  <c r="H31" i="8"/>
  <c r="G27" i="8"/>
  <c r="G31" i="8"/>
  <c r="F27" i="8"/>
  <c r="F31" i="8"/>
  <c r="E27" i="8"/>
  <c r="E31" i="8"/>
  <c r="K26" i="8"/>
  <c r="K30" i="8"/>
  <c r="J26" i="8"/>
  <c r="J30" i="8"/>
  <c r="H26" i="8"/>
  <c r="H30" i="8"/>
  <c r="G26" i="8"/>
  <c r="G30" i="8"/>
  <c r="F26" i="8"/>
  <c r="F30" i="8"/>
  <c r="E26" i="8"/>
  <c r="E30" i="8"/>
  <c r="K23" i="8"/>
  <c r="J23" i="8"/>
  <c r="H23" i="8"/>
  <c r="G23" i="8"/>
  <c r="F23" i="8"/>
  <c r="E23" i="8"/>
  <c r="K22" i="8"/>
  <c r="J22" i="8"/>
  <c r="H22" i="8"/>
  <c r="G22" i="8"/>
  <c r="F22" i="8"/>
  <c r="E22" i="8"/>
  <c r="K21" i="8"/>
  <c r="K25" i="8"/>
  <c r="J21" i="8"/>
  <c r="J25" i="8"/>
  <c r="H21" i="8"/>
  <c r="H25" i="8"/>
  <c r="G21" i="8"/>
  <c r="G25" i="8"/>
  <c r="F21" i="8"/>
  <c r="F25" i="8"/>
  <c r="E21" i="8"/>
  <c r="E25" i="8"/>
  <c r="K20" i="8"/>
  <c r="K24" i="8"/>
  <c r="J20" i="8"/>
  <c r="J24" i="8"/>
  <c r="H20" i="8"/>
  <c r="H24" i="8"/>
  <c r="G20" i="8"/>
  <c r="G24" i="8"/>
  <c r="F20" i="8"/>
  <c r="F24" i="8"/>
  <c r="E20" i="8"/>
  <c r="E24" i="8"/>
  <c r="J19" i="8"/>
  <c r="K17" i="8"/>
  <c r="J17" i="8"/>
  <c r="H17" i="8"/>
  <c r="G17" i="8"/>
  <c r="F17" i="8"/>
  <c r="E17" i="8"/>
  <c r="K16" i="8"/>
  <c r="J16" i="8"/>
  <c r="H16" i="8"/>
  <c r="G16" i="8"/>
  <c r="F16" i="8"/>
  <c r="E16" i="8"/>
  <c r="K15" i="8"/>
  <c r="K19" i="8"/>
  <c r="J15" i="8"/>
  <c r="H15" i="8"/>
  <c r="H19" i="8"/>
  <c r="G15" i="8"/>
  <c r="G19" i="8"/>
  <c r="F15" i="8"/>
  <c r="F19" i="8"/>
  <c r="E15" i="8"/>
  <c r="E56" i="8"/>
  <c r="E58" i="8"/>
  <c r="K14" i="8"/>
  <c r="K18" i="8"/>
  <c r="J14" i="8"/>
  <c r="J18" i="8"/>
  <c r="H14" i="8"/>
  <c r="H18" i="8"/>
  <c r="G14" i="8"/>
  <c r="G18" i="8"/>
  <c r="F14" i="8"/>
  <c r="F18" i="8"/>
  <c r="E14" i="8"/>
  <c r="E18" i="8"/>
  <c r="L13" i="8"/>
  <c r="L12" i="8"/>
  <c r="K12" i="8"/>
  <c r="H12" i="8"/>
  <c r="G12" i="8"/>
  <c r="F12" i="8"/>
  <c r="K11" i="8"/>
  <c r="J11" i="8"/>
  <c r="J57" i="8"/>
  <c r="H11" i="8"/>
  <c r="G11" i="8"/>
  <c r="F11" i="8"/>
  <c r="E11" i="8"/>
  <c r="E57" i="8"/>
  <c r="K10" i="8"/>
  <c r="J10" i="8"/>
  <c r="H10" i="8"/>
  <c r="G10" i="8"/>
  <c r="F10" i="8"/>
  <c r="E10" i="8"/>
  <c r="K9" i="8"/>
  <c r="K56" i="8"/>
  <c r="K58" i="8"/>
  <c r="J9" i="8"/>
  <c r="J13" i="8"/>
  <c r="H9" i="8"/>
  <c r="H13" i="8"/>
  <c r="G9" i="8"/>
  <c r="G56" i="8"/>
  <c r="G58" i="8"/>
  <c r="F9" i="8"/>
  <c r="F56" i="8"/>
  <c r="F58" i="8"/>
  <c r="E9" i="8"/>
  <c r="E13" i="8"/>
  <c r="K8" i="8"/>
  <c r="J8" i="8"/>
  <c r="J12" i="8"/>
  <c r="H8" i="8"/>
  <c r="G8" i="8"/>
  <c r="F8" i="8"/>
  <c r="E8" i="8"/>
  <c r="K13" i="8"/>
  <c r="J56" i="8"/>
  <c r="J58" i="8"/>
  <c r="E19" i="8"/>
  <c r="F13" i="8"/>
  <c r="G13" i="8"/>
  <c r="H10" i="6"/>
  <c r="AJ65" i="6"/>
  <c r="AJ64" i="6"/>
  <c r="AJ66" i="6"/>
  <c r="AJ63" i="6"/>
  <c r="AJ62" i="6"/>
  <c r="AJ57" i="6"/>
  <c r="AJ56" i="6"/>
  <c r="AJ51" i="6"/>
  <c r="AJ50" i="6"/>
  <c r="AJ45" i="6"/>
  <c r="AJ44" i="6"/>
  <c r="AJ39" i="6"/>
  <c r="AJ38" i="6"/>
  <c r="AJ33" i="6"/>
  <c r="AJ32" i="6"/>
  <c r="AJ27" i="6"/>
  <c r="AJ26" i="6"/>
  <c r="AJ21" i="6"/>
  <c r="AJ20" i="6"/>
  <c r="AJ15" i="6"/>
  <c r="AJ14" i="6"/>
  <c r="AP58" i="6"/>
  <c r="H61" i="6"/>
  <c r="H60" i="6"/>
  <c r="H59" i="6"/>
  <c r="H55" i="6"/>
  <c r="AP55" i="6"/>
  <c r="H54" i="6"/>
  <c r="H53" i="6"/>
  <c r="AP53" i="6"/>
  <c r="H49" i="6"/>
  <c r="AP49" i="6"/>
  <c r="H48" i="6"/>
  <c r="H47" i="6"/>
  <c r="AP47" i="6"/>
  <c r="H43" i="6"/>
  <c r="AP43" i="6"/>
  <c r="H42" i="6"/>
  <c r="H41" i="6"/>
  <c r="AP41" i="6"/>
  <c r="H37" i="6"/>
  <c r="H36" i="6"/>
  <c r="H35" i="6"/>
  <c r="AP35" i="6"/>
  <c r="H31" i="6"/>
  <c r="AP31" i="6"/>
  <c r="H30" i="6"/>
  <c r="H29" i="6"/>
  <c r="AP29" i="6"/>
  <c r="H25" i="6"/>
  <c r="H24" i="6"/>
  <c r="H23" i="6"/>
  <c r="AP23" i="6"/>
  <c r="H19" i="6"/>
  <c r="H17" i="6"/>
  <c r="AP37" i="6"/>
  <c r="AP25" i="6"/>
  <c r="AO57" i="6"/>
  <c r="AO56" i="6"/>
  <c r="AO55" i="6"/>
  <c r="AO53" i="6"/>
  <c r="AP52" i="6"/>
  <c r="AO52" i="6"/>
  <c r="AO51" i="6"/>
  <c r="AO49" i="6"/>
  <c r="AO47" i="6"/>
  <c r="AO45" i="6"/>
  <c r="AO44" i="6"/>
  <c r="AO43" i="6"/>
  <c r="AO41" i="6"/>
  <c r="AP40" i="6"/>
  <c r="AO40" i="6"/>
  <c r="AO39" i="6"/>
  <c r="AO38" i="6"/>
  <c r="AO37" i="6"/>
  <c r="AO35" i="6"/>
  <c r="AP34" i="6"/>
  <c r="AO34" i="6"/>
  <c r="AO33" i="6"/>
  <c r="AO32" i="6"/>
  <c r="AO31" i="6"/>
  <c r="AO29" i="6"/>
  <c r="AP28" i="6"/>
  <c r="AO28" i="6"/>
  <c r="AO27" i="6"/>
  <c r="AO26" i="6"/>
  <c r="AO25" i="6"/>
  <c r="AO23" i="6"/>
  <c r="AP22" i="6"/>
  <c r="AO22" i="6"/>
  <c r="H13" i="6"/>
  <c r="H11" i="6"/>
  <c r="AM50" i="6"/>
  <c r="AO13" i="6"/>
  <c r="AO11" i="6"/>
  <c r="AO59" i="6"/>
  <c r="AO58" i="6"/>
  <c r="S31" i="7"/>
  <c r="AM15" i="6"/>
  <c r="AM33" i="6"/>
  <c r="AM32" i="6"/>
  <c r="AM39" i="6"/>
  <c r="AM57" i="6"/>
  <c r="AM56" i="6"/>
  <c r="AM65" i="6"/>
  <c r="AM64" i="6"/>
  <c r="AM63" i="6"/>
  <c r="AM62" i="6"/>
  <c r="AM51" i="6"/>
  <c r="AM66" i="6"/>
  <c r="AM27" i="6"/>
  <c r="AO19" i="6"/>
  <c r="AO17" i="6"/>
  <c r="AM21" i="6"/>
  <c r="AM45" i="6"/>
  <c r="AL65" i="6"/>
  <c r="AL64" i="6"/>
  <c r="AG65" i="6"/>
  <c r="AG64" i="6"/>
  <c r="AG63" i="6"/>
  <c r="AG62" i="6"/>
  <c r="AG57" i="6"/>
  <c r="AG56" i="6"/>
  <c r="AG51" i="6"/>
  <c r="AG50" i="6"/>
  <c r="AG45" i="6"/>
  <c r="AG44" i="6"/>
  <c r="AG39" i="6"/>
  <c r="AG38" i="6"/>
  <c r="AG33" i="6"/>
  <c r="AG32" i="6"/>
  <c r="AG27" i="6"/>
  <c r="AG26" i="6"/>
  <c r="AG21" i="6"/>
  <c r="AG20" i="6"/>
  <c r="AG15" i="6"/>
  <c r="AG14" i="6"/>
  <c r="AL45" i="6"/>
  <c r="AG66" i="6"/>
  <c r="AL66" i="6"/>
  <c r="AL51" i="6"/>
  <c r="AL63" i="6"/>
  <c r="AL62" i="6"/>
  <c r="AL52" i="6"/>
  <c r="AL57" i="6"/>
  <c r="AL39" i="6"/>
  <c r="AL33" i="6"/>
  <c r="AL56" i="6"/>
  <c r="AL27" i="6"/>
  <c r="AL21" i="6"/>
  <c r="AL15" i="6"/>
  <c r="AL10" i="6"/>
  <c r="AM10" i="6"/>
  <c r="AO10" i="6"/>
  <c r="AM14" i="6"/>
  <c r="AL14" i="6"/>
  <c r="U54" i="7"/>
  <c r="AD64" i="6"/>
  <c r="AC64" i="6"/>
  <c r="AK15" i="6"/>
  <c r="AK34" i="6"/>
  <c r="AK28" i="6"/>
  <c r="AL34" i="6"/>
  <c r="AM34" i="6"/>
  <c r="AL28" i="6"/>
  <c r="AM38" i="6"/>
  <c r="AL32" i="6"/>
  <c r="AL38" i="6"/>
  <c r="AM14" i="5"/>
  <c r="AN14" i="5"/>
  <c r="AO14" i="5"/>
  <c r="AK40" i="6"/>
  <c r="AK46" i="6"/>
  <c r="AK16" i="6"/>
  <c r="AK65" i="6"/>
  <c r="AK64" i="6"/>
  <c r="AK51" i="6"/>
  <c r="AK45" i="6"/>
  <c r="AK39" i="6"/>
  <c r="AK38" i="6"/>
  <c r="AK33" i="6"/>
  <c r="AK32" i="6"/>
  <c r="AK14" i="6"/>
  <c r="AE14" i="6"/>
  <c r="AF14" i="6"/>
  <c r="AK22" i="6"/>
  <c r="AK26" i="6"/>
  <c r="AK27" i="6"/>
  <c r="AK63" i="6"/>
  <c r="AK62" i="6"/>
  <c r="AK21" i="6"/>
  <c r="AP10" i="6"/>
  <c r="H62" i="6"/>
  <c r="AP62" i="6"/>
  <c r="AP59" i="6"/>
  <c r="H56" i="6"/>
  <c r="AP56" i="6"/>
  <c r="H50" i="6"/>
  <c r="H44" i="6"/>
  <c r="AP44" i="6"/>
  <c r="H38" i="6"/>
  <c r="AP38" i="6"/>
  <c r="H32" i="6"/>
  <c r="AP32" i="6"/>
  <c r="H26" i="6"/>
  <c r="AP26" i="6"/>
  <c r="AP19" i="6"/>
  <c r="H18" i="6"/>
  <c r="H20" i="6"/>
  <c r="AP17" i="6"/>
  <c r="AP13" i="6"/>
  <c r="H12" i="6"/>
  <c r="AP12" i="6"/>
  <c r="AP11" i="6"/>
  <c r="AF57" i="6"/>
  <c r="AF56" i="6"/>
  <c r="AF45" i="6"/>
  <c r="AF44" i="6"/>
  <c r="AF39" i="6"/>
  <c r="AF38" i="6"/>
  <c r="AF33" i="6"/>
  <c r="AF32" i="6"/>
  <c r="AF27" i="6"/>
  <c r="AE27" i="6"/>
  <c r="AF26" i="6"/>
  <c r="AE26" i="6"/>
  <c r="AF21" i="6"/>
  <c r="AF20" i="6"/>
  <c r="AD63" i="6"/>
  <c r="AD62" i="6"/>
  <c r="AD57" i="6"/>
  <c r="AD56" i="6"/>
  <c r="AD50" i="6"/>
  <c r="AD49" i="6"/>
  <c r="AD45" i="6"/>
  <c r="AD44" i="6"/>
  <c r="AD39" i="6"/>
  <c r="AD38" i="6"/>
  <c r="AD33" i="6"/>
  <c r="AD32" i="6"/>
  <c r="AD26" i="6"/>
  <c r="AD27" i="6"/>
  <c r="AD21" i="6"/>
  <c r="AD20" i="6"/>
  <c r="AD15" i="6"/>
  <c r="AD14" i="6"/>
  <c r="AE59" i="6"/>
  <c r="AE63" i="6"/>
  <c r="S21" i="7"/>
  <c r="AC49" i="6"/>
  <c r="AC51" i="6"/>
  <c r="AC25" i="6"/>
  <c r="AC27" i="6"/>
  <c r="AB64" i="6"/>
  <c r="AE62" i="6"/>
  <c r="AC63" i="6"/>
  <c r="AC62" i="6"/>
  <c r="AB63" i="6"/>
  <c r="AB62" i="6"/>
  <c r="AA63" i="6"/>
  <c r="AA62" i="6"/>
  <c r="Z63" i="6"/>
  <c r="Z62" i="6"/>
  <c r="Y63" i="6"/>
  <c r="Y62" i="6"/>
  <c r="X63" i="6"/>
  <c r="X62" i="6"/>
  <c r="R63" i="6"/>
  <c r="R62" i="6"/>
  <c r="L63" i="6"/>
  <c r="AC57" i="6"/>
  <c r="AC56" i="6"/>
  <c r="AB57" i="6"/>
  <c r="AB56" i="6"/>
  <c r="X56" i="6"/>
  <c r="R57" i="6"/>
  <c r="R56" i="6"/>
  <c r="L56" i="6"/>
  <c r="AE51" i="6"/>
  <c r="AE50" i="6"/>
  <c r="AC50" i="6"/>
  <c r="AB50" i="6"/>
  <c r="AA50" i="6"/>
  <c r="Z51" i="6"/>
  <c r="Z50" i="6"/>
  <c r="Y51" i="6"/>
  <c r="Y50" i="6"/>
  <c r="X50" i="6"/>
  <c r="R51" i="6"/>
  <c r="R50" i="6"/>
  <c r="L51" i="6"/>
  <c r="L50" i="6"/>
  <c r="AE45" i="6"/>
  <c r="AE44" i="6"/>
  <c r="AC45" i="6"/>
  <c r="AC44" i="6"/>
  <c r="AB45" i="6"/>
  <c r="AB44" i="6"/>
  <c r="AA44" i="6"/>
  <c r="Z45" i="6"/>
  <c r="Z44" i="6"/>
  <c r="Y45" i="6"/>
  <c r="Y44" i="6"/>
  <c r="X45" i="6"/>
  <c r="X44" i="6"/>
  <c r="R45" i="6"/>
  <c r="R44" i="6"/>
  <c r="L45" i="6"/>
  <c r="L44" i="6"/>
  <c r="AE39" i="6"/>
  <c r="AE38" i="6"/>
  <c r="AC39" i="6"/>
  <c r="AC38" i="6"/>
  <c r="AB39" i="6"/>
  <c r="AB38" i="6"/>
  <c r="AA39" i="6"/>
  <c r="AA38" i="6"/>
  <c r="Z39" i="6"/>
  <c r="Z38" i="6"/>
  <c r="Y39" i="6"/>
  <c r="Y38" i="6"/>
  <c r="X38" i="6"/>
  <c r="R39" i="6"/>
  <c r="R38" i="6"/>
  <c r="L39" i="6"/>
  <c r="L38" i="6"/>
  <c r="AE33" i="6"/>
  <c r="AE32" i="6"/>
  <c r="AC33" i="6"/>
  <c r="AC32" i="6"/>
  <c r="AB33" i="6"/>
  <c r="AB32" i="6"/>
  <c r="AA33" i="6"/>
  <c r="AA32" i="6"/>
  <c r="Z33" i="6"/>
  <c r="Z32" i="6"/>
  <c r="Y33" i="6"/>
  <c r="Y32" i="6"/>
  <c r="X33" i="6"/>
  <c r="X32" i="6"/>
  <c r="R33" i="6"/>
  <c r="R32" i="6"/>
  <c r="L33" i="6"/>
  <c r="L32" i="6"/>
  <c r="AC26" i="6"/>
  <c r="AB26" i="6"/>
  <c r="AA26" i="6"/>
  <c r="Z27" i="6"/>
  <c r="Z26" i="6"/>
  <c r="Y27" i="6"/>
  <c r="Y26" i="6"/>
  <c r="X27" i="6"/>
  <c r="X26" i="6"/>
  <c r="R27" i="6"/>
  <c r="R26" i="6"/>
  <c r="L26" i="6"/>
  <c r="AE21" i="6"/>
  <c r="AE20" i="6"/>
  <c r="AC20" i="6"/>
  <c r="AB21" i="6"/>
  <c r="AB20" i="6"/>
  <c r="AA20" i="6"/>
  <c r="Z21" i="6"/>
  <c r="Z20" i="6"/>
  <c r="Y21" i="6"/>
  <c r="Y20" i="6"/>
  <c r="X21" i="6"/>
  <c r="X20" i="6"/>
  <c r="R21" i="6"/>
  <c r="R20" i="6"/>
  <c r="L21" i="6"/>
  <c r="L20" i="6"/>
  <c r="AE15" i="6"/>
  <c r="AC15" i="6"/>
  <c r="AC14" i="6"/>
  <c r="AB15" i="6"/>
  <c r="AB14" i="6"/>
  <c r="AA14" i="6"/>
  <c r="Z15" i="6"/>
  <c r="Z14" i="6"/>
  <c r="Y15" i="6"/>
  <c r="Y14" i="6"/>
  <c r="X15" i="6"/>
  <c r="X14" i="6"/>
  <c r="R15" i="6"/>
  <c r="R14" i="6"/>
  <c r="L15" i="6"/>
  <c r="L14" i="6"/>
  <c r="AB49" i="6"/>
  <c r="AB51" i="6"/>
  <c r="AB25" i="6"/>
  <c r="AB27" i="6"/>
  <c r="AB65" i="6"/>
  <c r="AB66" i="6"/>
  <c r="S19" i="7"/>
  <c r="AE65" i="6"/>
  <c r="Z65" i="6"/>
  <c r="Z64" i="6"/>
  <c r="Z66" i="6"/>
  <c r="Y65" i="6"/>
  <c r="Y64" i="6"/>
  <c r="R65" i="6"/>
  <c r="R64" i="6"/>
  <c r="R66" i="6"/>
  <c r="L65" i="6"/>
  <c r="L64" i="6"/>
  <c r="AA47" i="6"/>
  <c r="AA41" i="6"/>
  <c r="AA45" i="6"/>
  <c r="AA23" i="6"/>
  <c r="AA17" i="6"/>
  <c r="AA21" i="6"/>
  <c r="AA11" i="6"/>
  <c r="AA15" i="6"/>
  <c r="AA25" i="6"/>
  <c r="AA49" i="6"/>
  <c r="S17" i="7"/>
  <c r="AA57" i="6"/>
  <c r="AA56" i="6"/>
  <c r="S14" i="7"/>
  <c r="S9" i="7"/>
  <c r="S10" i="7"/>
  <c r="S8" i="7"/>
  <c r="AI63" i="6"/>
  <c r="AI62" i="6"/>
  <c r="AH63" i="6"/>
  <c r="AH62" i="6"/>
  <c r="AF63" i="6"/>
  <c r="AO63" i="6"/>
  <c r="AF62" i="6"/>
  <c r="AO62" i="6"/>
  <c r="W63" i="6"/>
  <c r="W62" i="6"/>
  <c r="V63" i="6"/>
  <c r="V62" i="6"/>
  <c r="U63" i="6"/>
  <c r="U62" i="6"/>
  <c r="T63" i="6"/>
  <c r="T62" i="6"/>
  <c r="S63" i="6"/>
  <c r="S62" i="6"/>
  <c r="Q63" i="6"/>
  <c r="Q62" i="6"/>
  <c r="P63" i="6"/>
  <c r="P62" i="6"/>
  <c r="O63" i="6"/>
  <c r="O62" i="6"/>
  <c r="N63" i="6"/>
  <c r="N62" i="6"/>
  <c r="M63" i="6"/>
  <c r="M62" i="6"/>
  <c r="K63" i="6"/>
  <c r="K62" i="6"/>
  <c r="J63" i="6"/>
  <c r="J62" i="6"/>
  <c r="I63" i="6"/>
  <c r="I62" i="6"/>
  <c r="I38" i="6"/>
  <c r="AI26" i="6"/>
  <c r="AH26" i="6"/>
  <c r="W26" i="6"/>
  <c r="V26" i="6"/>
  <c r="U26" i="6"/>
  <c r="T26" i="6"/>
  <c r="S26" i="6"/>
  <c r="Q26" i="6"/>
  <c r="P26" i="6"/>
  <c r="O26" i="6"/>
  <c r="N26" i="6"/>
  <c r="M26" i="6"/>
  <c r="K26" i="6"/>
  <c r="J26" i="6"/>
  <c r="I26" i="6"/>
  <c r="AI14" i="6"/>
  <c r="AH14" i="6"/>
  <c r="AO14" i="6"/>
  <c r="AI65" i="6"/>
  <c r="AH65" i="6"/>
  <c r="AF65" i="6"/>
  <c r="V65" i="6"/>
  <c r="U65" i="6"/>
  <c r="T65" i="6"/>
  <c r="S65" i="6"/>
  <c r="Q65" i="6"/>
  <c r="P65" i="6"/>
  <c r="O65" i="6"/>
  <c r="N65" i="6"/>
  <c r="M65" i="6"/>
  <c r="K65" i="6"/>
  <c r="J65" i="6"/>
  <c r="I65" i="6"/>
  <c r="AI64" i="6"/>
  <c r="AH64" i="6"/>
  <c r="AF64" i="6"/>
  <c r="V64" i="6"/>
  <c r="U64" i="6"/>
  <c r="T64" i="6"/>
  <c r="S64" i="6"/>
  <c r="Q64" i="6"/>
  <c r="P64" i="6"/>
  <c r="O64" i="6"/>
  <c r="N64" i="6"/>
  <c r="M64" i="6"/>
  <c r="K64" i="6"/>
  <c r="J64" i="6"/>
  <c r="I64" i="6"/>
  <c r="S47" i="7"/>
  <c r="S46" i="7"/>
  <c r="S51" i="7"/>
  <c r="S50" i="7"/>
  <c r="S37" i="7"/>
  <c r="S36" i="7"/>
  <c r="S27" i="7"/>
  <c r="S26" i="7"/>
  <c r="S29" i="7"/>
  <c r="S28" i="7"/>
  <c r="S25" i="7"/>
  <c r="S24" i="7"/>
  <c r="S33" i="7"/>
  <c r="S32" i="7"/>
  <c r="S30" i="7"/>
  <c r="S39" i="7"/>
  <c r="S38" i="7"/>
  <c r="S35" i="7"/>
  <c r="S34" i="7"/>
  <c r="S45" i="7"/>
  <c r="S44" i="7"/>
  <c r="S43" i="7"/>
  <c r="S42" i="7"/>
  <c r="S41" i="7"/>
  <c r="S40" i="7"/>
  <c r="S23" i="7"/>
  <c r="S22" i="7"/>
  <c r="S20" i="7"/>
  <c r="S16" i="7"/>
  <c r="AI57" i="6"/>
  <c r="AH57" i="6"/>
  <c r="AE57" i="6"/>
  <c r="Z57" i="6"/>
  <c r="Y57" i="6"/>
  <c r="X57" i="6"/>
  <c r="V57" i="6"/>
  <c r="U57" i="6"/>
  <c r="T57" i="6"/>
  <c r="S57" i="6"/>
  <c r="Q57" i="6"/>
  <c r="P57" i="6"/>
  <c r="O57" i="6"/>
  <c r="N57" i="6"/>
  <c r="M57" i="6"/>
  <c r="L57" i="6"/>
  <c r="K57" i="6"/>
  <c r="J57" i="6"/>
  <c r="I57" i="6"/>
  <c r="AI56" i="6"/>
  <c r="AH56" i="6"/>
  <c r="AE56" i="6"/>
  <c r="Z56" i="6"/>
  <c r="Y56" i="6"/>
  <c r="W56" i="6"/>
  <c r="V56" i="6"/>
  <c r="U56" i="6"/>
  <c r="T56" i="6"/>
  <c r="S56" i="6"/>
  <c r="Q56" i="6"/>
  <c r="P56" i="6"/>
  <c r="O56" i="6"/>
  <c r="N56" i="6"/>
  <c r="M56" i="6"/>
  <c r="K56" i="6"/>
  <c r="J56" i="6"/>
  <c r="I56" i="6"/>
  <c r="W53" i="6"/>
  <c r="W64" i="6"/>
  <c r="AI51" i="6"/>
  <c r="AH51" i="6"/>
  <c r="AF51" i="6"/>
  <c r="W51" i="6"/>
  <c r="V51" i="6"/>
  <c r="U51" i="6"/>
  <c r="T51" i="6"/>
  <c r="S51" i="6"/>
  <c r="Q51" i="6"/>
  <c r="P51" i="6"/>
  <c r="O51" i="6"/>
  <c r="N51" i="6"/>
  <c r="M51" i="6"/>
  <c r="K51" i="6"/>
  <c r="J51" i="6"/>
  <c r="I51" i="6"/>
  <c r="AI50" i="6"/>
  <c r="AH50" i="6"/>
  <c r="AF50" i="6"/>
  <c r="W50" i="6"/>
  <c r="V50" i="6"/>
  <c r="U50" i="6"/>
  <c r="T50" i="6"/>
  <c r="S50" i="6"/>
  <c r="Q50" i="6"/>
  <c r="P50" i="6"/>
  <c r="O50" i="6"/>
  <c r="N50" i="6"/>
  <c r="M50" i="6"/>
  <c r="K50" i="6"/>
  <c r="J50" i="6"/>
  <c r="I50" i="6"/>
  <c r="X47" i="6"/>
  <c r="X51" i="6"/>
  <c r="AI45" i="6"/>
  <c r="AH45" i="6"/>
  <c r="W45" i="6"/>
  <c r="V45" i="6"/>
  <c r="U45" i="6"/>
  <c r="T45" i="6"/>
  <c r="S45" i="6"/>
  <c r="Q45" i="6"/>
  <c r="P45" i="6"/>
  <c r="O45" i="6"/>
  <c r="N45" i="6"/>
  <c r="M45" i="6"/>
  <c r="K45" i="6"/>
  <c r="J45" i="6"/>
  <c r="I45" i="6"/>
  <c r="AI44" i="6"/>
  <c r="AH44" i="6"/>
  <c r="W44" i="6"/>
  <c r="V44" i="6"/>
  <c r="U44" i="6"/>
  <c r="T44" i="6"/>
  <c r="S44" i="6"/>
  <c r="Q44" i="6"/>
  <c r="P44" i="6"/>
  <c r="O44" i="6"/>
  <c r="N44" i="6"/>
  <c r="M44" i="6"/>
  <c r="K44" i="6"/>
  <c r="J44" i="6"/>
  <c r="I44" i="6"/>
  <c r="AI39" i="6"/>
  <c r="AH39" i="6"/>
  <c r="V39" i="6"/>
  <c r="U39" i="6"/>
  <c r="T39" i="6"/>
  <c r="S39" i="6"/>
  <c r="Q39" i="6"/>
  <c r="P39" i="6"/>
  <c r="O39" i="6"/>
  <c r="N39" i="6"/>
  <c r="M39" i="6"/>
  <c r="K39" i="6"/>
  <c r="J39" i="6"/>
  <c r="I39" i="6"/>
  <c r="AI38" i="6"/>
  <c r="AH38" i="6"/>
  <c r="W38" i="6"/>
  <c r="V38" i="6"/>
  <c r="U38" i="6"/>
  <c r="T38" i="6"/>
  <c r="S38" i="6"/>
  <c r="Q38" i="6"/>
  <c r="P38" i="6"/>
  <c r="O38" i="6"/>
  <c r="N38" i="6"/>
  <c r="M38" i="6"/>
  <c r="K38" i="6"/>
  <c r="J38" i="6"/>
  <c r="X37" i="6"/>
  <c r="W37" i="6"/>
  <c r="W65" i="6"/>
  <c r="AI33" i="6"/>
  <c r="AH33" i="6"/>
  <c r="W33" i="6"/>
  <c r="V33" i="6"/>
  <c r="U33" i="6"/>
  <c r="T33" i="6"/>
  <c r="S33" i="6"/>
  <c r="Q33" i="6"/>
  <c r="P33" i="6"/>
  <c r="O33" i="6"/>
  <c r="N33" i="6"/>
  <c r="M33" i="6"/>
  <c r="K33" i="6"/>
  <c r="J33" i="6"/>
  <c r="I33" i="6"/>
  <c r="AI32" i="6"/>
  <c r="AH32" i="6"/>
  <c r="W32" i="6"/>
  <c r="V32" i="6"/>
  <c r="U32" i="6"/>
  <c r="T32" i="6"/>
  <c r="S32" i="6"/>
  <c r="Q32" i="6"/>
  <c r="P32" i="6"/>
  <c r="O32" i="6"/>
  <c r="N32" i="6"/>
  <c r="M32" i="6"/>
  <c r="K32" i="6"/>
  <c r="J32" i="6"/>
  <c r="I32" i="6"/>
  <c r="AI27" i="6"/>
  <c r="AH27" i="6"/>
  <c r="W27" i="6"/>
  <c r="V27" i="6"/>
  <c r="U27" i="6"/>
  <c r="T27" i="6"/>
  <c r="S27" i="6"/>
  <c r="Q27" i="6"/>
  <c r="P27" i="6"/>
  <c r="J27" i="6"/>
  <c r="I27" i="6"/>
  <c r="AI21" i="6"/>
  <c r="AH21" i="6"/>
  <c r="AO21" i="6"/>
  <c r="AC21" i="6"/>
  <c r="W21" i="6"/>
  <c r="V21" i="6"/>
  <c r="U21" i="6"/>
  <c r="T21" i="6"/>
  <c r="S21" i="6"/>
  <c r="Q21" i="6"/>
  <c r="P21" i="6"/>
  <c r="O21" i="6"/>
  <c r="N21" i="6"/>
  <c r="M21" i="6"/>
  <c r="K21" i="6"/>
  <c r="J21" i="6"/>
  <c r="I21" i="6"/>
  <c r="AI20" i="6"/>
  <c r="AH20" i="6"/>
  <c r="W20" i="6"/>
  <c r="V20" i="6"/>
  <c r="U20" i="6"/>
  <c r="T20" i="6"/>
  <c r="S20" i="6"/>
  <c r="Q20" i="6"/>
  <c r="P20" i="6"/>
  <c r="O20" i="6"/>
  <c r="N20" i="6"/>
  <c r="M20" i="6"/>
  <c r="K20" i="6"/>
  <c r="J20" i="6"/>
  <c r="I20" i="6"/>
  <c r="AI15" i="6"/>
  <c r="AH15" i="6"/>
  <c r="AO15" i="6"/>
  <c r="AF15" i="6"/>
  <c r="W15" i="6"/>
  <c r="V15" i="6"/>
  <c r="U15" i="6"/>
  <c r="T15" i="6"/>
  <c r="S15" i="6"/>
  <c r="W14" i="6"/>
  <c r="V14" i="6"/>
  <c r="U14" i="6"/>
  <c r="T14" i="6"/>
  <c r="S14" i="6"/>
  <c r="Q15" i="6"/>
  <c r="P15" i="6"/>
  <c r="O15" i="6"/>
  <c r="N15" i="6"/>
  <c r="M15" i="6"/>
  <c r="Q14" i="6"/>
  <c r="P14" i="6"/>
  <c r="O14" i="6"/>
  <c r="N14" i="6"/>
  <c r="M14" i="6"/>
  <c r="K15" i="6"/>
  <c r="J15" i="6"/>
  <c r="I15" i="6"/>
  <c r="K14" i="6"/>
  <c r="J14" i="6"/>
  <c r="I14" i="6"/>
  <c r="S53" i="7"/>
  <c r="S52" i="7"/>
  <c r="S49" i="7"/>
  <c r="S48" i="7"/>
  <c r="S18" i="7"/>
  <c r="S15" i="7"/>
  <c r="S11" i="7"/>
  <c r="S12" i="7"/>
  <c r="S13" i="7"/>
  <c r="T54" i="7"/>
  <c r="AA27" i="6"/>
  <c r="Q66" i="6"/>
  <c r="Y66" i="6"/>
  <c r="AA51" i="6"/>
  <c r="T66" i="6"/>
  <c r="AC65" i="6"/>
  <c r="AC66" i="6"/>
  <c r="AA65" i="6"/>
  <c r="AR14" i="5"/>
  <c r="AQ14" i="5"/>
  <c r="AK50" i="6"/>
  <c r="AL46" i="6"/>
  <c r="AM46" i="6"/>
  <c r="H57" i="6"/>
  <c r="AP57" i="6"/>
  <c r="AL40" i="6"/>
  <c r="X65" i="6"/>
  <c r="X64" i="6"/>
  <c r="W39" i="6"/>
  <c r="L66" i="6"/>
  <c r="I66" i="6"/>
  <c r="AL16" i="6"/>
  <c r="AM16" i="6"/>
  <c r="AL22" i="6"/>
  <c r="AM22" i="6"/>
  <c r="H14" i="6"/>
  <c r="AP14" i="6"/>
  <c r="H39" i="6"/>
  <c r="AP39" i="6"/>
  <c r="AK44" i="6"/>
  <c r="M66" i="6"/>
  <c r="H63" i="6"/>
  <c r="AP63" i="6"/>
  <c r="J66" i="6"/>
  <c r="K66" i="6"/>
  <c r="U66" i="6"/>
  <c r="H15" i="6"/>
  <c r="AP15" i="6"/>
  <c r="V66" i="6"/>
  <c r="AK20" i="6"/>
  <c r="AD65" i="6"/>
  <c r="AD66" i="6"/>
  <c r="X66" i="6"/>
  <c r="W66" i="6"/>
  <c r="N66" i="6"/>
  <c r="O66" i="6"/>
  <c r="P66" i="6"/>
  <c r="S66" i="6"/>
  <c r="AH66" i="6"/>
  <c r="AI66" i="6"/>
  <c r="AA64" i="6"/>
  <c r="AA66" i="6"/>
  <c r="H33" i="6"/>
  <c r="AP33" i="6"/>
  <c r="H27" i="6"/>
  <c r="AP27" i="6"/>
  <c r="H21" i="6"/>
  <c r="AP21" i="6"/>
  <c r="X39" i="6"/>
  <c r="W57" i="6"/>
  <c r="AF66" i="6"/>
  <c r="AE64" i="6"/>
  <c r="AE66" i="6"/>
  <c r="AD51" i="6"/>
  <c r="H45" i="6"/>
  <c r="AP45" i="6"/>
  <c r="AK66" i="6"/>
  <c r="AO16" i="6"/>
  <c r="AP16" i="6"/>
  <c r="AM20" i="6"/>
  <c r="AM26" i="6"/>
  <c r="AM40" i="6"/>
  <c r="AL44" i="6"/>
  <c r="AL50" i="6"/>
  <c r="AL20" i="6"/>
  <c r="AL26" i="6"/>
  <c r="H65" i="6"/>
  <c r="H64" i="6"/>
  <c r="H51" i="6"/>
  <c r="AP51" i="6"/>
  <c r="AM44" i="6"/>
  <c r="AP20" i="6"/>
  <c r="AO20" i="6"/>
  <c r="H6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Victor Manuel Barrera Murillo</author>
    <author>JUAN FELIPE</author>
  </authors>
  <commentList>
    <comment ref="AA11" authorId="0" shapeId="0" xr:uid="{00000000-0006-0000-0100-000001000000}">
      <text>
        <r>
          <rPr>
            <b/>
            <sz val="10"/>
            <color rgb="FF000000"/>
            <rFont val="Tahoma"/>
            <family val="2"/>
          </rPr>
          <t>Víctor Manuel Barrera Murillo:</t>
        </r>
        <r>
          <rPr>
            <sz val="10"/>
            <color rgb="FF000000"/>
            <rFont val="Tahoma"/>
            <family val="2"/>
          </rPr>
          <t xml:space="preserve">
</t>
        </r>
        <r>
          <rPr>
            <sz val="10"/>
            <color rgb="FF000000"/>
            <rFont val="Tahoma"/>
            <family val="2"/>
          </rPr>
          <t>Se adicionan recursos por valor de $ 157.000.000; correspondientes a traslado realizado ara aumento en el concepto de gasto.</t>
        </r>
      </text>
    </comment>
    <comment ref="AH11" authorId="1" shapeId="0" xr:uid="{00000000-0006-0000-0100-000002000000}">
      <text>
        <r>
          <rPr>
            <b/>
            <sz val="9"/>
            <color rgb="FF000000"/>
            <rFont val="Tahoma"/>
            <family val="2"/>
          </rPr>
          <t>JUAN FELIPE:</t>
        </r>
        <r>
          <rPr>
            <sz val="9"/>
            <color rgb="FF000000"/>
            <rFont val="Tahoma"/>
            <family val="2"/>
          </rPr>
          <t xml:space="preserve">
</t>
        </r>
        <r>
          <rPr>
            <sz val="9"/>
            <color rgb="FF000000"/>
            <rFont val="Tahoma"/>
            <family val="2"/>
          </rPr>
          <t xml:space="preserve">REDUCCION PRESUPUESTAL COVID 19
</t>
        </r>
      </text>
    </comment>
    <comment ref="AA17" authorId="0" shapeId="0" xr:uid="{00000000-0006-0000-0100-000003000000}">
      <text>
        <r>
          <rPr>
            <b/>
            <sz val="6"/>
            <color rgb="FF000000"/>
            <rFont val="Tahoma"/>
            <family val="2"/>
          </rPr>
          <t>Víctor Manuel Barrera Murillo:</t>
        </r>
        <r>
          <rPr>
            <sz val="6"/>
            <color rgb="FF000000"/>
            <rFont val="Tahoma"/>
            <family val="2"/>
          </rPr>
          <t xml:space="preserve">
</t>
        </r>
        <r>
          <rPr>
            <sz val="11"/>
            <color rgb="FF000000"/>
            <rFont val="Calibri"/>
            <family val="2"/>
          </rPr>
          <t>Se adicionan recursos por valor de $ 90..000.000; correspondientes a traslado realizado ara aumento en el concepto de gasto.</t>
        </r>
        <r>
          <rPr>
            <sz val="6"/>
            <color rgb="FF000000"/>
            <rFont val="Calibri"/>
            <family val="2"/>
          </rPr>
          <t xml:space="preserve">
</t>
        </r>
      </text>
    </comment>
    <comment ref="AA23" authorId="0" shapeId="0" xr:uid="{00000000-0006-0000-0100-000004000000}">
      <text>
        <r>
          <rPr>
            <b/>
            <sz val="9"/>
            <color rgb="FF000000"/>
            <rFont val="Calibri"/>
            <family val="2"/>
            <scheme val="minor"/>
          </rPr>
          <t>Víctor Manuel Barrera Murillo:</t>
        </r>
        <r>
          <rPr>
            <sz val="3"/>
            <color rgb="FF000000"/>
            <rFont val="Calibri"/>
            <family val="2"/>
            <scheme val="minor"/>
          </rPr>
          <t xml:space="preserve">
</t>
        </r>
        <r>
          <rPr>
            <sz val="9"/>
            <color rgb="FF000000"/>
            <rFont val="Calibri"/>
            <family val="2"/>
            <scheme val="minor"/>
          </rPr>
          <t xml:space="preserve">Se adicionan recursos por valor de </t>
        </r>
        <r>
          <rPr>
            <sz val="8"/>
            <color rgb="FF000000"/>
            <rFont val="Calibri"/>
            <family val="2"/>
            <scheme val="minor"/>
          </rPr>
          <t xml:space="preserve">$ 157.000.000; correspondientes a traslado </t>
        </r>
        <r>
          <rPr>
            <sz val="10.5"/>
            <color rgb="FF000000"/>
            <rFont val="Calibri"/>
            <family val="2"/>
            <scheme val="minor"/>
          </rPr>
          <t>realizado ara aumento en el concepto de gasto.</t>
        </r>
        <r>
          <rPr>
            <sz val="5"/>
            <color rgb="FF000000"/>
            <rFont val="Calibri"/>
            <family val="2"/>
            <scheme val="minor"/>
          </rPr>
          <t xml:space="preserve">
</t>
        </r>
      </text>
    </comment>
    <comment ref="AH23" authorId="1" shapeId="0" xr:uid="{00000000-0006-0000-0100-000005000000}">
      <text>
        <r>
          <rPr>
            <b/>
            <sz val="9"/>
            <color rgb="FF000000"/>
            <rFont val="Tahoma"/>
            <family val="2"/>
          </rPr>
          <t>JUAN FELIPE:</t>
        </r>
        <r>
          <rPr>
            <sz val="9"/>
            <color rgb="FF000000"/>
            <rFont val="Tahoma"/>
            <family val="2"/>
          </rPr>
          <t xml:space="preserve">
</t>
        </r>
        <r>
          <rPr>
            <sz val="9"/>
            <color rgb="FF000000"/>
            <rFont val="Tahoma"/>
            <family val="2"/>
          </rPr>
          <t xml:space="preserve">REDUCCION PRESUPUESTAL COVID 19 Y TRASLADO PRESUPUESTAL PARA PAGO DE PASIVOS
</t>
        </r>
      </text>
    </comment>
    <comment ref="AA25" authorId="0" shapeId="0" xr:uid="{00000000-0006-0000-0100-000006000000}">
      <text>
        <r>
          <rPr>
            <b/>
            <sz val="10"/>
            <color rgb="FF000000"/>
            <rFont val="Tahoma"/>
            <family val="2"/>
          </rPr>
          <t>Víctor Manuel Barrera Murillo:</t>
        </r>
        <r>
          <rPr>
            <sz val="10"/>
            <color rgb="FF000000"/>
            <rFont val="Tahoma"/>
            <family val="2"/>
          </rPr>
          <t xml:space="preserve">
</t>
        </r>
        <r>
          <rPr>
            <sz val="10"/>
            <color rgb="FF000000"/>
            <rFont val="Tahoma"/>
            <family val="2"/>
          </rPr>
          <t>Se realizo anulación y liberación por valor de $ 18.279.666; del contrato 20181244</t>
        </r>
      </text>
    </comment>
    <comment ref="AH25" authorId="1" shapeId="0" xr:uid="{00000000-0006-0000-0100-000007000000}">
      <text>
        <r>
          <rPr>
            <b/>
            <sz val="9"/>
            <color indexed="81"/>
            <rFont val="Tahoma"/>
            <family val="2"/>
          </rPr>
          <t>JUAN FELIPE:</t>
        </r>
        <r>
          <rPr>
            <sz val="9"/>
            <color indexed="81"/>
            <rFont val="Tahoma"/>
            <family val="2"/>
          </rPr>
          <t xml:space="preserve">
LIBERACION DE RESERVAS CONTRATOS :
- 20190827: $19.518.567
- 20191261: $18.192.500</t>
        </r>
        <r>
          <rPr>
            <u/>
            <sz val="9"/>
            <color indexed="81"/>
            <rFont val="Tahoma"/>
            <family val="2"/>
          </rPr>
          <t xml:space="preserve">
</t>
        </r>
      </text>
    </comment>
    <comment ref="AA41" authorId="0" shapeId="0" xr:uid="{00000000-0006-0000-0100-000009000000}">
      <text>
        <r>
          <rPr>
            <b/>
            <sz val="12"/>
            <color rgb="FF000000"/>
            <rFont val="Calibri"/>
            <family val="2"/>
          </rPr>
          <t>Víctor Manuel Barrera Murillo:</t>
        </r>
        <r>
          <rPr>
            <sz val="7"/>
            <color rgb="FF000000"/>
            <rFont val="Calibri"/>
            <family val="2"/>
          </rPr>
          <t xml:space="preserve">
</t>
        </r>
        <r>
          <rPr>
            <sz val="12"/>
            <color rgb="FF000000"/>
            <rFont val="Calibri"/>
            <family val="2"/>
          </rPr>
          <t>Se disminuye recursos por valor de $ 261.000.000; correspondientes a traslado realizado para disminución en el concepto de gasto.</t>
        </r>
        <r>
          <rPr>
            <sz val="7"/>
            <color rgb="FF000000"/>
            <rFont val="Calibri"/>
            <family val="2"/>
          </rPr>
          <t xml:space="preserve">
</t>
        </r>
      </text>
    </comment>
    <comment ref="AH41" authorId="1" shapeId="0" xr:uid="{00000000-0006-0000-0100-00000A000000}">
      <text>
        <r>
          <rPr>
            <b/>
            <sz val="9"/>
            <color rgb="FF000000"/>
            <rFont val="Tahoma"/>
            <family val="2"/>
          </rPr>
          <t>JUAN FELIPE:</t>
        </r>
        <r>
          <rPr>
            <sz val="9"/>
            <color rgb="FF000000"/>
            <rFont val="Tahoma"/>
            <family val="2"/>
          </rPr>
          <t xml:space="preserve">
</t>
        </r>
        <r>
          <rPr>
            <sz val="9"/>
            <color rgb="FF000000"/>
            <rFont val="Tahoma"/>
            <family val="2"/>
          </rPr>
          <t>REDUCCION PRESUPUESTAL COVID 19</t>
        </r>
      </text>
    </comment>
    <comment ref="AA47" authorId="0" shapeId="0" xr:uid="{00000000-0006-0000-0100-00000B000000}">
      <text>
        <r>
          <rPr>
            <b/>
            <sz val="12"/>
            <color rgb="FF000000"/>
            <rFont val="Calibri"/>
            <family val="2"/>
          </rPr>
          <t>Víctor Manuel Barrera Murillo:</t>
        </r>
        <r>
          <rPr>
            <sz val="7"/>
            <color rgb="FF000000"/>
            <rFont val="Calibri"/>
            <family val="2"/>
          </rPr>
          <t xml:space="preserve">
</t>
        </r>
        <r>
          <rPr>
            <sz val="12"/>
            <color rgb="FF000000"/>
            <rFont val="Calibri"/>
            <family val="2"/>
          </rPr>
          <t>Se disminuye recursos por valor de $ 261.000.000; correspondientes a traslado realizado para disminución en el concepto de gasto.</t>
        </r>
        <r>
          <rPr>
            <sz val="7"/>
            <color rgb="FF000000"/>
            <rFont val="Calibri"/>
            <family val="2"/>
          </rPr>
          <t xml:space="preserve">
</t>
        </r>
      </text>
    </comment>
    <comment ref="AH47" authorId="1" shapeId="0" xr:uid="{00000000-0006-0000-0100-00000C000000}">
      <text>
        <r>
          <rPr>
            <b/>
            <sz val="9"/>
            <color rgb="FF000000"/>
            <rFont val="Tahoma"/>
            <family val="2"/>
          </rPr>
          <t>JUAN FELIPE:</t>
        </r>
        <r>
          <rPr>
            <sz val="9"/>
            <color rgb="FF000000"/>
            <rFont val="Tahoma"/>
            <family val="2"/>
          </rPr>
          <t xml:space="preserve">
</t>
        </r>
        <r>
          <rPr>
            <sz val="9"/>
            <color rgb="FF000000"/>
            <rFont val="Tahoma"/>
            <family val="2"/>
          </rPr>
          <t>REDUCCION PRESUPUESTAL COVID 19</t>
        </r>
      </text>
    </comment>
    <comment ref="AA49" authorId="0" shapeId="0" xr:uid="{00000000-0006-0000-0100-00000D000000}">
      <text>
        <r>
          <rPr>
            <b/>
            <sz val="10"/>
            <color rgb="FF000000"/>
            <rFont val="Tahoma"/>
            <family val="2"/>
          </rPr>
          <t>Víctor Manuel Barrera Murillo:</t>
        </r>
        <r>
          <rPr>
            <sz val="10"/>
            <color rgb="FF000000"/>
            <rFont val="Tahoma"/>
            <family val="2"/>
          </rPr>
          <t xml:space="preserve">
</t>
        </r>
        <r>
          <rPr>
            <sz val="10"/>
            <color rgb="FF000000"/>
            <rFont val="Tahoma"/>
            <family val="2"/>
          </rPr>
          <t>Se realizo anulación y liberación por valor de % 6.001.066 del contrato 20181455</t>
        </r>
      </text>
    </comment>
    <comment ref="AH59" authorId="1" shapeId="0" xr:uid="{00000000-0006-0000-0100-00000E000000}">
      <text>
        <r>
          <rPr>
            <b/>
            <sz val="9"/>
            <color rgb="FF000000"/>
            <rFont val="Tahoma"/>
            <family val="2"/>
          </rPr>
          <t>JUAN FELIPE:</t>
        </r>
        <r>
          <rPr>
            <sz val="9"/>
            <color rgb="FF000000"/>
            <rFont val="Tahoma"/>
            <family val="2"/>
          </rPr>
          <t xml:space="preserve">
</t>
        </r>
        <r>
          <rPr>
            <sz val="9"/>
            <color rgb="FF000000"/>
            <rFont val="Tahoma"/>
            <family val="2"/>
          </rPr>
          <t>TRASLADO PRESUPUESTAL PARA PAGO DE PASIVOS</t>
        </r>
      </text>
    </comment>
  </commentList>
</comments>
</file>

<file path=xl/sharedStrings.xml><?xml version="1.0" encoding="utf-8"?>
<sst xmlns="http://schemas.openxmlformats.org/spreadsheetml/2006/main" count="715" uniqueCount="292">
  <si>
    <t>DEPENDENCIA:</t>
  </si>
  <si>
    <t>Programa Plan de Desarrollo</t>
  </si>
  <si>
    <t>CÓDIGO Y NOMBRE PROYECTO:</t>
  </si>
  <si>
    <t>Eje Plan de Desarrollo</t>
  </si>
  <si>
    <t>DIC</t>
  </si>
  <si>
    <t>MAGNITUD META</t>
  </si>
  <si>
    <t>PRESUPUESTO VIGENCIA</t>
  </si>
  <si>
    <t>MAGNITUD META DE RESERVAS</t>
  </si>
  <si>
    <t>RESERVA PRESUPUESTAL</t>
  </si>
  <si>
    <t>TOTAL MAGNITUD META</t>
  </si>
  <si>
    <t xml:space="preserve">TOTAL PRESUPUESTO </t>
  </si>
  <si>
    <t>TOTAL PROYECTO</t>
  </si>
  <si>
    <t>Ene</t>
  </si>
  <si>
    <t>Feb</t>
  </si>
  <si>
    <t>Mar</t>
  </si>
  <si>
    <t>Abr</t>
  </si>
  <si>
    <t>May</t>
  </si>
  <si>
    <t>Jun</t>
  </si>
  <si>
    <t>Jul</t>
  </si>
  <si>
    <t>Ago</t>
  </si>
  <si>
    <t>Oct</t>
  </si>
  <si>
    <t>Nov</t>
  </si>
  <si>
    <t>Dic</t>
  </si>
  <si>
    <t>Total</t>
  </si>
  <si>
    <t>Programado</t>
  </si>
  <si>
    <t>Ejecutado</t>
  </si>
  <si>
    <t>TOTAL PONDERACIÓN</t>
  </si>
  <si>
    <t>EJECUTADO</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</si>
  <si>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</si>
  <si>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</si>
  <si>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</si>
  <si>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</si>
  <si>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</si>
  <si>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</si>
  <si>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</si>
  <si>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</si>
  <si>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</si>
  <si>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</si>
  <si>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</si>
  <si>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</si>
  <si>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</si>
  <si>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</si>
  <si>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5, VARIABLE REQUERIDA</t>
  </si>
  <si>
    <t>7, PROGRAMACIÓN - ACTUALIZACIÓN</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</si>
  <si>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</si>
  <si>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</si>
  <si>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</si>
  <si>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</si>
  <si>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</si>
  <si>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</si>
  <si>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</si>
  <si>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</si>
  <si>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</si>
  <si>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</si>
  <si>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</si>
  <si>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</si>
  <si>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</si>
  <si>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</si>
  <si>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</si>
  <si>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</si>
  <si>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</si>
  <si>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</si>
  <si>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</si>
  <si>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</si>
  <si>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</si>
  <si>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</si>
  <si>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</si>
  <si>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</si>
  <si>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</si>
  <si>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</si>
  <si>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</si>
  <si>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4, COD. META PROYECTO PRIORITARIO O ESTRATÉGICO</t>
  </si>
  <si>
    <t>Programa</t>
  </si>
  <si>
    <t xml:space="preserve">1,2 PROYECTO </t>
  </si>
  <si>
    <t>PROGRAMACIÓN INICIAL CUATRIENIO</t>
  </si>
  <si>
    <t>PROGRAMACIÓN ANUAL</t>
  </si>
  <si>
    <t>REPROGRAMACIÓN VIGENCIA</t>
  </si>
  <si>
    <t>PROGR. ANUAL CORTE  SEPT</t>
  </si>
  <si>
    <t>PROGR. ANUAL CORTE  DIC</t>
  </si>
  <si>
    <t>PROGR. ANUAL CORTE  MAR</t>
  </si>
  <si>
    <t>PROGR. ANUAL CORTE  JUN</t>
  </si>
  <si>
    <t>PROGR. ANUAL CORTE DIC</t>
  </si>
  <si>
    <t>Versión: 11</t>
  </si>
  <si>
    <t>CONTROL DE CAMBIOS</t>
  </si>
  <si>
    <t>Versión</t>
  </si>
  <si>
    <t xml:space="preserve">Descripción de la Modificación </t>
  </si>
  <si>
    <t>No. Acto Administrativo y fecha</t>
  </si>
  <si>
    <t>Se modifica el código, se incluye encabezado y control de cambios</t>
  </si>
  <si>
    <t>PROGRAMACIÓN, ACTUALIZACIÓN Y SEGUIMIENTO DEL PLAN DE ACCIÓN
Actualización y seguimiento al componente de gestión</t>
  </si>
  <si>
    <t>Radicado 2019IE63564 de marzo 19 de 2019</t>
  </si>
  <si>
    <t>PROGRAMACIÓN, ACTUALIZACIÓN Y SEGUIMIENTO DEL PLAN DE ACCIÓN
Actualización y seguimiento al componente de inversión</t>
  </si>
  <si>
    <t>PROGRAMACIÓN, ACTUALIZACIÓN Y SEGUIMIENTO DEL PLAN DE ACCIÓN
Actualización y seguimiento a las actividades</t>
  </si>
  <si>
    <t>DIRECCIONAMIENTO ESTRATÉGICO</t>
  </si>
  <si>
    <t>DIRECCIÓN DE CONTROL AMBIENTAL</t>
  </si>
  <si>
    <t xml:space="preserve"> 978 - Centro de Información y Modelamiento Ambiental</t>
  </si>
  <si>
    <t>07-Eje transversal Gobierno legítimo, fortalecimiento local y eficiencia</t>
  </si>
  <si>
    <t>44 - Gobierno y ciudadanía digital</t>
  </si>
  <si>
    <t>Sistemas de información para una política pública eficiente</t>
  </si>
  <si>
    <t>Diseñar y construir un centro de información y modelamiento ambiental de Bogotá D.C.</t>
  </si>
  <si>
    <t>Un centro de información y modelamiento ambiental diseñado y construido.</t>
  </si>
  <si>
    <t>Centro de información ambiental</t>
  </si>
  <si>
    <t>Creciente</t>
  </si>
  <si>
    <t>Red de Monitoreo de Calidad del Aire de Bogotá D.C. (RMCAB)</t>
  </si>
  <si>
    <t>Realizar 51 informes de calidad del aire, resultado de la operación de la red.</t>
  </si>
  <si>
    <t>SUMA</t>
  </si>
  <si>
    <t xml:space="preserve"> Red de Ruido</t>
  </si>
  <si>
    <t>Implementar 100 % la red de calidad de ruido</t>
  </si>
  <si>
    <t>CRECIENTE</t>
  </si>
  <si>
    <t>Sistema de Alertas Ambientales de Bogotá en su componente aire, SATAB-aire</t>
  </si>
  <si>
    <t>Implementar 100 % del componente aire del Sistema de Alertas Tempranas Ambientales de Bogotá.</t>
  </si>
  <si>
    <t>Red de Calidad Hídrica de Bogotá RCHB, la Red de monitoreo aguas subterráneas y la captura de la información secundaria compilada mediante el reporte de terceros interesados o usuarios del recurso Hídrico.</t>
  </si>
  <si>
    <t>Generar 4 informes anualizados de la calidad hídrica superficial.</t>
  </si>
  <si>
    <t xml:space="preserve"> Red de Monitoreo de Aguas Subterráneas RMAS (R+).</t>
  </si>
  <si>
    <t>Implementar 100 % la red de aguas subterráneas.</t>
  </si>
  <si>
    <t>Centro de Información y Modelamiento Ambiental.</t>
  </si>
  <si>
    <t>Establecer 1 centro de información y modelamiento.</t>
  </si>
  <si>
    <t>Generación de Información multipropósito</t>
  </si>
  <si>
    <t>Elaborar 1 plan estratégico ambiental para la ciudad, al año 2040.</t>
  </si>
  <si>
    <t>Generar 4 informes anualizados sobre los factores de presión sobre los recursos.</t>
  </si>
  <si>
    <t>Pagar 100% compromisos de vigencias anteriores fenecidas</t>
  </si>
  <si>
    <t>Línea de acción (1.1): Red de Monitoreo de Calidad del Aire de Bogotá D.C. (RMCAB)</t>
  </si>
  <si>
    <t>X</t>
  </si>
  <si>
    <t>Línea de acción (1.2): Red de Ruido</t>
  </si>
  <si>
    <t>Implementar 100% de la red de ruido</t>
  </si>
  <si>
    <t>Línea de acción (1.3): Sistema de Alertas Ambientales de Bogotá en su componente aire, SATAB-aire</t>
  </si>
  <si>
    <t>Implementar 100% del componente aire del Sistema de Alertas Tempranas Ambientales de Bogotá</t>
  </si>
  <si>
    <t>Línea de acción (1.5): Red de Monitoreo de Aguas Subterráneas RMAS (R+).</t>
  </si>
  <si>
    <t>Línea de acción (1.4): Red de Calidad Hídrica de Bogotá RCHB, la Red de monitoreo aguas subterráneas y la captura de la información secundaria compilada mediante el reporte de terceros interesados o usuarios del recurso Hídrico.</t>
  </si>
  <si>
    <t>Línea de acción (3) Generación de Información multipropósito</t>
  </si>
  <si>
    <t>Elaborar un Plan Estratégico ambiental para la ciudad, con horizonte al año 2040</t>
  </si>
  <si>
    <t>Línea de acción (2) Centro de Información y Modelamiento Ambiental.</t>
  </si>
  <si>
    <t>PAGAR EL 100% COMPROMISOS DE VIGENCIAS ANTERIORES FENECIDAS</t>
  </si>
  <si>
    <t>N.A</t>
  </si>
  <si>
    <t>PROGR. ANUAL CORTE  SEPT.</t>
  </si>
  <si>
    <t>Línea de acción (1.4): Red de Calidad Hídrica de Bogotá RCHB, la Red de monitoreo aguas subterráneas y la captura de la información secundaria compilada mediante el reporte de terceros interesados o usuarios del recurso Hídrico. SRHS</t>
  </si>
  <si>
    <t>DIC.</t>
  </si>
  <si>
    <t>5, PONDERACIÓN HORIZONTAL AÑO: ___2020</t>
  </si>
  <si>
    <t>Código: PE01-PR02-F2</t>
  </si>
  <si>
    <t>Adjunto a la carpeta de este informe. Presentación Empalme; Plan de medios CIMAB.</t>
  </si>
  <si>
    <t>MARZO</t>
  </si>
  <si>
    <t>Fortalecer el monitoreo In -situ de la ciudad, ante la ocurrencia de un episodio por contaminación atmosférica</t>
  </si>
  <si>
    <t>Servidor SCAAV - SATAB</t>
  </si>
  <si>
    <t>Contar con la información de implementación realizada por los sectores para un buen seguimiento de la implementación de proyectos de reducción de emisiones y mejora de calidad del aire de la ciudad</t>
  </si>
  <si>
    <t>\\192.168.175.17/6. Grupo Plan Decenal/PDDAB 2020</t>
  </si>
  <si>
    <t>Comunicación de la totalidad de las estaciones que componen la RMRAB</t>
  </si>
  <si>
    <t>Se anexan actas de reunión y correos electrónicos con seguimiento al proceso con la ETB</t>
  </si>
  <si>
    <t>Documento respuesta de solicitud de entrega de servidores, adjuntos a la carpeta de evidencias.</t>
  </si>
  <si>
    <t>Dar a conocer a la ciudadanía el comportamiento y medición de las condiciones de calidad de los diferentes recursos naturales de la ciudad, así como establecer puntos críticos de contaminación. 
El “Centro de Información y Modelamiento Ambiental – CIMAB” de la Secretaría Distrital de Ambiente,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En el Tema del modelo hidráulico conceptual, le permite a la secretaria distrital conocer las propiedades hidráulicas y poder observar de los acuíferos y con estos parámetros puede fundamentar decisiones de planificación de la ciudad en términos hídricos.</t>
  </si>
  <si>
    <t>Dar a conocer a la ciudadanía el comportamiento y medición de las condiciones climáticas y atmosféricas de la ciudad, así como establecer puntos críticos de contaminación en la ciudad.</t>
  </si>
  <si>
    <t>En el sitio Web http://rmcab.ambientebogota.gov.co/</t>
  </si>
  <si>
    <t>Contar con la herramienta para el control y seguimiento de la calidad del recurso hídrico de la Ciudad de Bogotá.</t>
  </si>
  <si>
    <t>Ejecución Monitoreos RCHB y PMAE Primer Trimestre 2020 -
Plan de Monitoreo</t>
  </si>
  <si>
    <t>Mejorar el monitoreo de los niveles hidrodinámicos de los acuíferos con influencia en el Distrito y tener soporte técnico científico para toma de decisiones y garantizar una gestión sostenible del recurso</t>
  </si>
  <si>
    <t xml:space="preserve">*Informe del contratista visitas a los 27 pozos de monitoreo
*Informe técnico análisis de niveles hidrodinámicos formación Sabana
* Concepto Técnico Alcance programa de monitoreo de aguas subterráneas del distrito
</t>
  </si>
  <si>
    <t>1. Realizar mantenimientos preventivos y correctivos en los equipos de la RMCAB</t>
  </si>
  <si>
    <t>2. Elaborar y publicar en la pagina de la entidad los informes de calidad del aire</t>
  </si>
  <si>
    <t>3. Modelar los escenarios de calidad del aire y generar los reportes correspondientes</t>
  </si>
  <si>
    <t>4.Asegurar la funcionabilidad y la calidad de los datos suministrados por  la Red Urbana de Ruido - RUR en al menos en un 90%. Esto con corte al 30-06-2020.</t>
  </si>
  <si>
    <t xml:space="preserve">5. Elaborar documento técnico sobre el plan de descontaminación acústica en el marco del Plan Estratégico Ambiental de la Secretaria Distrital de Ambiente - SDA y de  la Política Publica Salud Ambiental (Decreto 207/2018 y Resolución 1809/2018).
</t>
  </si>
  <si>
    <t>6. Elaborar uno (01) Informe Semestral de Ruido, correspondiente a los datos del segundo semestre de 2019, el cual contiene el análisis de la información de los datos de ruido ambiental del Distrito capturados por la red de monitoreo de ruido, visitas técnicas, peticiones ciudadanas, conflicto de uso de suelo.</t>
  </si>
  <si>
    <t xml:space="preserve">7. Desarrollar las estrategias para la implementación del Sistema de Alertas Tempranas Ambientales de Bogotá basado en contaminantes criterio.
</t>
  </si>
  <si>
    <t>8. Operación de la Red Distrital de Monitoreo de Black Carbón para fortalecer el Sistema de Alertas Tempranas Ambientales de Bogotá.</t>
  </si>
  <si>
    <t>9.Entrega de Informe de estado de Calidad de los Ríos Urbanos - Indicador WQI 2019 - 2020</t>
  </si>
  <si>
    <t>10.Ejecución de actividades de monitoreo y operación Red de Calidad Hídrica de Bogotá 2020</t>
  </si>
  <si>
    <t>11.Implementar mecanismos de captura, almacenamiento, consolidación y análisis de la información de calidad y cantidad del recurso hídrico de la ciudad.</t>
  </si>
  <si>
    <t>CONSTANTE</t>
  </si>
  <si>
    <t>PRIMERA CATEGORÍA</t>
  </si>
  <si>
    <t>3, CÓD.. META PDD A QUE SE ASOCIA META PROY</t>
  </si>
  <si>
    <t>6, MAGNITUD PD INICIAL CUATRIENIO</t>
  </si>
  <si>
    <t>Sep.</t>
  </si>
  <si>
    <t>12.Recolección de datos hidráulicos y fisicoquímicos de la red de agua Subterránea. (70%)</t>
  </si>
  <si>
    <t xml:space="preserve">13.Transmisión y almacenamiento de datos hidráulicos y fisicoquímicos de la red de agua Subterránea (30%) </t>
  </si>
  <si>
    <t xml:space="preserve">14. Ejecución del Programa de Monitoreo de los factores de presión sobre el recurso hídrico 2020. </t>
  </si>
  <si>
    <t>15. Implementar mecanismos de captura, almacenamiento, consolidación y análisis de la información de las variables que ejercen presión sobre el recurso hídrico de la ciudad.</t>
  </si>
  <si>
    <t>16.Evaluación, definición, diseño y formulación del Programa de Monitoreo de Afluentes y Efluentes del Distrito Capital</t>
  </si>
  <si>
    <t>17. Desarrollo de ejercicios de modelación para Generadores de llantas en el Distrito Capital, Avifauna en los Parques Ecológicos Distrital Humedal, Tingua Azul, Aerofotografía y coberturas vegetales en los PEDH, Censo de vertimientos Industriales, Mapas Estratégicos de Ruido, Valoración Econométrica del arbolado Urbano.</t>
  </si>
  <si>
    <t>18. Construir pronósticos y tendencias sobre los sets de datos establecidos por las subdirecciones Subdirección de Calidad del Aire, Auditiva y Visual – SCAAV, Subdirección de Recurso Hídrico y del Suelo – SRHS, Subdirección de Silvicultura Flora y Fauna Silvestre – SSFF, Subdirección de Control Ambiental al Sector Público – SCASP.</t>
  </si>
  <si>
    <t>19. Realizar la integración centralizada de las redes de monitoreo ambiental del Distrito Capital manejadas por la Secretaria Distrital de Ambiente - SDA.</t>
  </si>
  <si>
    <t>20. PAGAR EL 100% COMPROMISOS DE VIGENCIAS ANTERIORES FENECIDAS</t>
  </si>
  <si>
    <t>21. Presentar las fases II, III y IV del Plan Estratégico Ambiental (PEA) Bogotá 2040</t>
  </si>
  <si>
    <t xml:space="preserve"> 22. Realizar el procedimiento de seguimiento y/o implementación a los proyectos definidos para las estrategias sectoriales: Movilidad Sostenible, Gestión Integral de la Energía, Infraestructura Urbana.</t>
  </si>
  <si>
    <t>23. Realizar el procedimiento de seguimiento y/o implementación a los proyectos definidos para las estrategias transversales: Fortalecimiento Institucional y del Marco Regulatorio, Investigación e Información en Calidad del Aire.</t>
  </si>
  <si>
    <t>PROGR. ANUAL CORTE  Abril</t>
  </si>
  <si>
    <t>PROGR. ANUAL CORTE  Mayo</t>
  </si>
  <si>
    <t>Mayo</t>
  </si>
  <si>
    <t>ABRIL</t>
  </si>
  <si>
    <t>PROGR. ANUAL CORTE  MAYO</t>
  </si>
  <si>
    <t>Para mayo de la vigencia de 2020 se realizó un diagrama de flujo con el objetivo de estandarizar el proceso de captura de información en campo de las recuperaciones de fauna silvestre en el distrito – esta actividad brindó apoyo a la creación del formulario de captura georreferenciada por la herramienta ArcgisOnline. Por otro lado, se realizó la estructuración de la base de datos relacionada con la captura de fauna silvestre en el distrito.
Para dar apoyo al componente de especies compartidas en humedales, el CIMAB participa en el diseño del modelo geográfico de recuperación y liberación de fauna silvestre para el distrito en donde mediante la consulta de imágenes satelitales se descargó la información de sensores actualizada para las zonas donde se presentan humedales en Bogotá.</t>
  </si>
  <si>
    <t>Para mayo de la vigencia de 2020 se realizó el documento Tratamiento de datos RCD, llantas, PSMV con el fin de llevar la trazabilidad del tratamiento a la información y también en atención a los requerimientos por parte de la auditoria de la Oficina de Control Interno al procedimiento de Metrología.</t>
  </si>
  <si>
    <t>Para mayo de la vigencia de 2020 se realizó la prueba funcional del formato creado en SURVEY 123, este formato se creó para estandarizar el procedimiento de captura de Fauna silvestre. Además de lo anterior, se elaboró el manual de procedimiento para el diligenciamiento del formato de captura SURVEY 123.</t>
  </si>
  <si>
    <t>Para mayo del 2020 se elaboró el compilado del documento final PEA 2040 de la fase II, evaluación de su contenido y propuesta de contenido con base a las fallas encontradas en el documento. Este documento junto con la propuesta de corrección fue enviada a la Subdirección de Calidad de Aire Auditiva y Visual para su revisión mediante correo electrónico.</t>
  </si>
  <si>
    <t xml:space="preserve">Durante el 2020 se realizaron reuniones con el proveedor del servicio de internet ETB de las estaciones que componen la Red de Monitoreo de Ruido Ambiental de Bogotá  (RMRAB), con la premisa de asegurar la continuidad en la comunicación de las treinta y seis (36) estaciones y dos (2) antenas ADS-B con el servidor central de la Secretaria Distrital de Ambiente - SDA. 
Asimismo, se realizan reuniones técnicas de soporte según contrato 20171381 con el contratista Tekcen SAS para presentación de optimización de aplicativos de la RMRAB y re-sintonización del módulo de ruido aeronáutico del visor monitor Web MAIGRAI propiedad de la SDA.
Durante el mes de abril, se llevaron a cabo comunicaciones con el proveedor del servicio de internet ETB con la premisa de llevar a cabo programación de instalación de servicio de internet de seis de las estaciones que componen la Red de Monitoreo de Ruido Ambiental de Bogotá (RMRAB). Por temporada de cuarentena por COVID 19 se posterga ejecución de programación hasta nueva orden presidencial.  
Durante el mes de mayo se realizaron reuniones con el proveedor del servicio de internet ETB de las estaciones que componen la Red de Monitoreo de Ruido Ambiental de Bogotá (RMRAB), con la premisa de comunicar las treinta y seis (36) estaciones y dos (2) antenas ADS-B con el servidor central de la SDA. </t>
  </si>
  <si>
    <t>Para el mes de Mayo de 2020; El área técnica de la Red de Monitoreo de Ruido Ambiental de Bogotá - RMRAB, presenta reporte del plan de descontaminación acústica del Distrito Capital, el cual se basa en la determinación  del porcentaje de Población Urbana de Afectados por Ruido (%PUAR) y la definición de líneas base de ruido ambiental  de la ciudad.</t>
  </si>
  <si>
    <t>Considerando la etapa final en el que se encuentra la implementación y puesta en servicio de la Red de Monitoreo de Ruido Ambiental de Bogotá - RMRAB, para la vigencia 2020 se avanza en un 55 % en la proyección del informe semestral de operación de la RMRAB del Distrito, de acuerdo con el PA10-PR15.
Para el presente período se avanza en la estructuración y proyección del informe semestral de operación de la RMRAB, en el cual se presenta proceso de instalación de estaciones, niveles de ruido ambiental y mapas de solicitudes ciudadanas.
Se genera informe de implementación y puesta en servicio de la Red de Monitoreo de Ruido Ambiental de Bogotá (RMRAB), así como informe semestral de indicadores de ruido ambiental del segundo semestre de 2019  (Ver Anexo No. 5 Informes red de ruido ambiental)</t>
  </si>
  <si>
    <t>Para e la vigencia 2020, se presenta un avance del 10 %, un avance acumulado del 100 % en cumplimiento de la meta
•	Se establece canal de comunicación con la Empresa de Teléfonos de Bogotá - ETB para la instalación y puesta en marcha de servicio de internet en ocho (08) de las estaciones que componen la Red de Monitoreo de Ruido Ambiental de Bogotá (RMRAB). Se socializa y establece programación de visitas para la instalación de servicio de internet por parte de la ETB.
•	Se encuentra en proceso la Instalación de ocho (08) servicios de internet adicionales en otras estaciones de la RMRAB por parte de la ETB.
•	Reuniones técnicas de soporte según contrato 20171381 con el contratista de la RMRAB Tekcen SAS, en donde se realiza seguimiento a proceso de re-sintonización del módulo de ruido aeronáutico del visor monitor Web MAIGRAI propiedad de la SDA.
•	se avanzó en el desarrollo de documento técnico en el cual se presenta el proceso de actualización e identificación de Zonas de Especial Atención (ZAE), aspectos relacionados con fuentes generadoras de ruido y operatividad del área técnica de ruido, como insumo para el desarrollo de planes de descontaminación acústica en el Distrito.</t>
  </si>
  <si>
    <t>El SATAB realiza el seguimiento continuo del estado de la calidad del aire de la ciudad. Durante el año 2020 se realizaron dos declaraciones de alerta amarilla por contaminación atmosférica. La primera de ellas se desarrolló entre el 6 al 17 de febrero, como consecuencia, se declaró Alerta Amarilla en la zona suroccidental de la ciudad. La segunda declaración de alerta amarilla se dio a nivel ciudad, inicio el 6 de marzo hasta la actualidad. 
En relación con el componente técnico del SATAB se realizaron actividades relacionadas con: formulación de escenarios de restricción a fuentes fijas y móviles de emisión, análisis de excedencias de PM 2.5, operación de una cámara de vigilancia atmosférica, validación de datos de Black Carbón, simbología de mapa para informes de calidad del aire, zonificación de la ciudad para los diferentes estados de emergencia, seguimiento del día sin carro entre otras.
Durante el mes de abril se realizó el seguimiento diario de la calidad del aire a través de los portales web del IBOCA y la RMCAB, junto con la aplicación móvil. Ver. Estrategias SATAB. Anexo. Seguimiento calidad del aire abril.
. Durante el mes de mayo se realizó el seguimiento diario de la calidad del aire a través de los portales web del IBOCA y la RMCAB, junto con la aplicación móvil. 
En relación con el componente técnico del SATAB se realizó la actualización de los documentos relacionados con: escenarios de restricción a fuentes fijas y móviles de emisión, análisis de excedencias de PM 2.5, zonificación de la ciudad para los diferentes estados de emergencia, y el Protocolo de actuación ante alertas por contaminación atmosférica en la ciudad.</t>
  </si>
  <si>
    <t>En la actualidad la SDA dispone de la Red de Monitoreo de Black Carbón, como parte de su implementación se encuentra la elaboración la linea base para el análisis y vigilancia de este contaminante. Por otra parte, mensualmente se realiza el seguimiento, validación y análisis de los datos recolectados en la red, junto con los mantenimientos preventivos y correctivos de los equipos.
Durante el mes de mayo se realizó elaboro el informe mensual de la Red de Monitoreo de black carbon, se avanzó en la estructuración del documento de la línea base de black carbon.:
1. Estado y mantenimiento de equipos de BC
2. Informe anual RMBC 2019
3. Informe BC abril 2020
4. Línea base black carbon</t>
  </si>
  <si>
    <t>Durante la vigencia 2020 se avanzó en un 0,27, para alcanzar un acumulado del 0,97, y su avance en la meta se representa en:
1. Definición del procedimiento interno de seguimiento a la implementación de los proyectos de reducción de emisiones del plan de descontaminación del aire, el cual contiene 7 etapas
2. Ajuste al contenido de las fichas técnicas con la proyección de escenarios de reducción de emisiones y concentración, ascenso tecnológico de maquinaria amarilla, Renovación de la flota de las fases I y II de TM, Sistemas BRT en las Av. Boyacá, Ciudad de Cali y 68-100.
3. Gestión Integral de la Energía, en donde se ajustó el contenido de las fichas técnicas en cuento a la proyección de escenarios de reducción de emisiones y concentración.
4. Ajuste al contenido de las fichas técnicas de infraestructura urbana, realizando la proyección de reducción de emisiones, concentración, mortalidad, costos asociados, aspectos técnicos, financieros y económicos de los proyectos asociados.
En cuanto a las fichas de las estrategias transversales relacionadas con Fortalecimiento Institucional y del Marco Regulatorio, así como en Investigación e Información en Calidad del Aire. 
- Estructuración de las matrices donde se encuentra la definición de los periodos de implementación, seguimiento y frecuencia de los reportes para cada uno de los proyectos de reducción de emisiones por cada estrategia sectorial.
- Revisión de los documentos e informes que son parte integral del Contrato No 20191434 realizando la revisión de la estructuración de las plataformas para la gestión de la información de fuentes fijas y móviles, los análisis realizados a la información de los diferentes programas de seguimiento a las fuentes fijas y móviles que tiene la SDA, el desarrollo de viabilidad de implementación de tecnologías de monitoreo de emisiones, entre otros aspectos.</t>
  </si>
  <si>
    <t>En la ejecución del Plan Distrital de Desarrollo “Bogota Mejor para Todos”, se reporta un porcentaje de cumplimiento acumulado del 100% sobre el indicador, cumpliendo así la meta del proyecto "Generar 4 informes anualizados de la calidad hídrica superficial", lo anterior considerando la emisión del Informe Técnico No. 00886 31/05/2020 (2020IE90865) “Índice de Calidad Hídrica - WQI 2019-2020 Red De Calidad Hídrica Tradicional de Bogotá”. El porcentaje de este indicador se encuentra soportado en el desarrollo de las siguientes actividades:
Se desarrollaron las actividades tendientes a la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del recurso hídrico de la ciudad de Bogotá para el año 2020, para lo cual se elaboró el documento denominado Plan de Monitoreo, en el cual se establecen los objetivos, alcance, generalidades, lineamientos técnicos y el conjunto de actividades de toma de muestras y análisis de parámetros por cada laboratorio. 
De igual manera se realizó el monitoreo de 124 puntos de la Red de Calidad Hídrica de Bogotá y la implementación de mecanismos de captura, almacenamiento, consolidación y análisis de la información de calidad y cantidad del recurso hídrico de la ciudad, de manera consecuente con la entrega de los 124 reportes de laboratorio obtenidos de la RCHB.</t>
  </si>
  <si>
    <t>Para el mes de mayo de 2020, el contrato de Prestación de Servicios No. SDA-SI-20191438 ADQUISICIÓN DE EQUIPOS PARA MEDICIÓN DE NIVELES EN POZOS DE AGUA SUBTERRÁNEA se suspendió debido a la emergencia sanitaria del país, el grupo continúa con la ejecución, a través del trámite conjunto con el contratista para la exención del IVA a los equipos de monitoreo ante la ANLA y ajustando el cronograma para reactivar los trabajos 1 de junio.</t>
  </si>
  <si>
    <t>En Mayo de 2020, se desarrollaron las bases de datos caudales y volúmenes concesionados y consumidos desde 2015, con el propósito de cuantificar la demanda de agua subterránea legal en el Distrito, desde el año 2014.</t>
  </si>
  <si>
    <t>Durante la vigencia 2020 se presenta un avance del 10%, y un acumulado del 100% para el cuatrienio (2016 – 2020), equivalente a la realización de visitas preliminares a los 27 pozos y se generó informe, en el marco del Contrato de Prestación de Servicios No. SDA-SI-20191438 ADQUISICIÓN DE EQUIPOS PARA MEDICIÓN DE NIVELES EN POZOS DE AGUA SUBTERRÁNEA, en 27 pozos de la red de monitorio con dispositivos de medición automática y transmisión remota. Además, se generó el concepto técnico (proceso SDA No. 4742290) que actualiza el listado de los pozos de la red de monitoreo del Distrito. 
Por otra parte, se realizó el análisis de los niveles estáticos medidos en Diciembre para dos zonas de la ciudad y el análisis de niveles hidrodinámicos de la formación Sabana a través del informe técnico proceso SDA No. 4741902.
Abril: Aunque el contrato de Prestación de Servicios No. SDA-SI-20191438 ADQUISICIÓN DE EQUIPOS PARA MEDICIÓN DE NIVELES EN POZOS DE AGUA SUBTERRÁNEA se suspendió debido a la emergencia sanitaria del país, se continuó con la ejecución, de actividades tales como el envío de oficios a los 27 usuarios de los puntos de agua de la red, con los diseños preliminares de la infraestructura de adecuación a los pozos para la instalación de los dispositivos, de acuerdo con el informe generado por el consultor de las visitas de reconocimiento de puntos. 
Además, se continúa el análisis de la información geo científica generada por la meta, con la generación del concepto técnico 04073 del 12 de marzo de 2020 que actualiza el programa de monitoreo del Distrito, específicamente el listado de los pozos de la red de monitoreo del Distrito. También, se realizó el análisis de los niveles estáticos medidos en Diciembre para dos zonas de la ciudad y el análisis de niveles hidrodinámicos de la formación Sabana a través del informe técnico 00524 del 12 de marzo de 2020. 
Para el mes de mayo de 2020, el contrato de Prestación de Servicios No. SDA-SI-20191438 ADQUISICIÓN DE EQUIPOS PARA MEDICIÓN DE NIVELES EN POZOS DE AGUA SUBTERRÁNEA se suspendió debido a la emergencia sanitaria del país, el grupo continúa con la ejecución, a través del trámite conjunto con el contratista para la exención del IVA a los equipos de monitoreo ante la ANLA y ajustando el cronograma para reactivar los trabajos 1 de junio. 
También, se desarrollaron las bases de datos de caudales y volúmenes concesionados y consumidos desde 2015, con el propósito de cuantificar la demanda de agua subterránea legal en el Distrito, desde el año 2014.</t>
  </si>
  <si>
    <t>*En la vigencia 2020, el porcentaje de cumplimiento es del 65.4%, el cual está determinado por la ejecución de 182 monitoreos del Programa de Afluentes y Efluentes del Distrito Capital y la elaboración del Plan de Monitoreo.
Sin embargo, es preciso indicar que considerando los acontecimientos que se han presentado en el país a raíz de la pandemia mundial relacionada con el COVID-19, atendiendo la solicitud de la Corporación presentada mediante el radicado SDA No. 2020ER89139 de 28 de mayo de 2020 y teniendo en cuenta lo establecido en el marco normativo del Gobierno Nacional para el tratamiento de esta situación, el Convenio Interadministrativo No. SDA-CD-2018146 y el Contrato de Prestación de Servicios No. SDA-SECOPII-712018 fueron suspendidos hasta el quince (15) de junio de 2020, por consiguiente, no existe un porcentaje de avance para esta actividad asociado con el mes de mayo.</t>
  </si>
  <si>
    <t>La implementación de mecanismos de captura, almacenamiento, consolidación y análisis de la información de las variables que ejercen presión sobre el recurso hídrico de la ciudad, es consecuente con la entrega de los reportes de laboratorio obtenidos del PMAE.  Durante el mes de mayo se realizó la entrega de 98 reportes de laboratorio del PMAE, que equivalen al 35.25%</t>
  </si>
  <si>
    <t>*Para el mes de mayo del año 2020, no se presentó avance para el cumplimiento global de esta actividad, por cuanto el inicio de las actividades tendientes a la Evaluación, definición, diseño y formulación Programa de Monitoreo de los factores de presión al recurso hídrico tiene el objeto de contar con monitoreos para el segundo semestre de 2020. Sin embargo, considerando por los acontecimientos que se han presentado en el país a raíz de la pandemia mundial relacionada con el COVID-19, el Convenio Interadministrativo No. SDA-CD-2018146 y el Contrato de Prestación de Servicios No. SDA-SECOPII-712018 fueron suspendidos hasta el quince (15) de junio de 2020, por consiguiente, no ha sido posible finalizar los actuales contratos de monitoreo que permitan dar inicio a los procesos contractuales para el Programa de monitoreo de Afluentes y Efluentes en el segundo semestre del 2020.</t>
  </si>
  <si>
    <t>*En la presente vigencia se reporta un porcentaje de cumplimiento acumulado del 100% de la meta del proyecto "Generar 4 informes anualizados sobre los factores de presión sobre los recursos", lo anterior considerando la emisión del Informe Técnico No. 00887 (2020IE90866) “Informe Técnico Factores de Presión del Recurso Hídrico-2020”. El porcentaje de este indicador se encuentra soportado en el desarrollo de las siguientes actividades:
Se desarrollaron las actividades tendientes para el inicio y ejecución del Convenio Interadministrativo No. SDA-CD-20181468 con la Corporación Autónoma Regional de Cundinamarca – CAR y del Contrato de Prestación de Servicios No. SDA-SECOPII-712018 con el laboratorio Instituto de Higiene Ambiental S.A.S (IHA) para el monitoreo de la calidad y cantidad de los factores de presión sobre recurso hídrico de Bogotá para el año 2020, para lo cual se elaboró el documento denominado Plan de Monitoreo, en el cual se establecen los objetivos, alcance, generalidades, lineamientos técnicos y el conjunto de actividades de toma de muestras y análisis de parámetros por cada laboratorio. Adicionalmente, se ejecutó el monitoreo de 182 puntos del Programa de Afluentes y Efluentes del Distrito Capital.
Se realizó la implementación de mecanismos de captura, almacenamiento, consolidación y análisis de la información de monitoreo de los factores de presión sobre el recurso hídrico del Distrito Capital, de manera consecuente con la entrega de los 182 reportes de laboratorio obtenidos del PMAE.</t>
  </si>
  <si>
    <t>Mayo 2020 : En el marco del procedimiento interno de seguimiento a la implementación de los proyectos de reducción de emisiones definidos por el grupo técnico del plan de descontaminación del aire. A continuación, se presentan los avances con respecto a la consolidación de información de indicadores para los proyectos de las estrategias sectoriales y los cronogramas de actividades para cada uno de los proyectos de las estrategias, con el objeto de tener la base de ejecución para el proceso de gestión y recopilación de información.
Consolidado Indicadores_proyectos_sectoriales
Plan de Trabajo Proyectos
Adicionalmente, se realizaron ajustes al documento técnico con el piloto de implementación del procedimiento al seguimiento de implementación del proyecto “2.1.2. CONVERSIÓN DE COMBUSTIBLES SOLIDOS Y LIQUIDOS A GASEOSOS”, de la estrategia sectorial Gestión Integral de la Energía. A partir de la socialización realizada al grupo técnico, se va a desarrollar la ficha de seguimiento a los proyectos: “1.3.3. Ascenso tecnológico: Vehículos de Carga Última Milla Menores a 7 Toneladas de Capacidad de Carga”, “2.1.1. Uso de Sistemas de Control de Emisiones - SCE”, “3.1.1 Ampliación de la frecuencia y mejora tecnológica del barrido”, teniendo en cuenta los periodos de seguimiento establecidos, para las estrategias sectoriales Movilidad Sostenible, Gestión Integral de la Energía e Infraestructura Urbana.</t>
  </si>
  <si>
    <t>Para el mes de Mayo de 2020; En cuanto a las estrategias transversales, 
 Fortalecimiento Institucional y del Marco Regulatorio: Desarrollo de acciones interinstitucionales como la realización de conceptos técnicos sobre la información de la Política Pública de la Bicicleta y los ajustes respectivos y complementariedad al plan de acción de la Política Pública Salud Ambiental. 
Anexo 4. Acciones Interinstitucionales.
 Investigación e Información en Calidad del Aire: Avance en la presentación de informes y documentos técnicos ajustados respecto al cumplimiento de lo dispuesto en los entregables del segundo pago del Contrato de consultoría No. 20191394, así como el avance en la estimación del inventario de material particulado resuspendido en vías pavimentadas y no pavimentadas de la ciudad.
Avance ejecución proyectos</t>
  </si>
  <si>
    <t>Durante la vigencia 2020; no se realizaron pagos de compromisos.</t>
  </si>
  <si>
    <t>Para el mes de mayo se realizó lo siguiente:
• Análisis estadístico de los datos obtenidos en los monitoreos realizados, con objeto de determinar los valores atípicos (outliers), para cada una de las estaciones que componen la RCHB-T para los ríos Torca, Salitre, Fucha y Tunjuelo, lo cual permite establecer el conjunto de datos disponibles para el cálculo del WQI. 
• Cálculo de las variables F1 [Alcance], F2 [Frecuencia], y F3 [Amplitud], que representan diferentes aproximaciones para determinar la calidad del agua. 
• Evaluación del Índice de Calidad del Agua con respecto a los Objetivos de Calidad definidos el Artículo 2 de la Resolución 5731 de 2008, para cada uno de los tramos de los ríos principales del Distrito Capital y categorización de la calidad en excelente, buena, aceptable, marginal, pobre.
• Análisis de resultados para cada uno de los tramos de los ríos que conforman la RCHB-T en el que se presenta la relación entre la cantidad de datos que fueron catalogados como outliers, y la cantidad de datos monitoreados por cada punto de la RCHB-T durante el periodo analizado para cada uno de los determinantes de calidad de agua.
• Análisis de resultados respecto a la cantidad y porcentaje de datos que no cumplieron con los objetivos calidad por cada uno de los determinantes evaluados y el valor obtenido del indicador WQI para cada tramo del río analizado.
• Espacialización del valor del indicador WQI por cada uno tramos asociados a los ríos del Distrito Capital.
• Análisis consolidado de los resultados para los ríos Torca, Salitre, Fucha y Tunjuelo del indicador WQI evaluado en los periodos 2015 a 2020 así como su clasificación para cada uno los tramos que hacen parte de los ríos principales de la ciudad y la evolución temporal de la longitud de los ríos clasificados según el WQI.</t>
  </si>
  <si>
    <t>No existe un porcentaje de avance para esta actividad asociado con el mes de mayo.</t>
  </si>
  <si>
    <t>Durante el mes de mayo se realizó la entrega de 67 reportes de laboratorio de la RCHB, que equivalen al 28%.</t>
  </si>
  <si>
    <t>Para el primer trimestre del 2020, se avanzó en un 0,01, y un acumulado del 0,99, ya que debido a la emergencia sanitaria nacional,  se realizó la solicitud al acceso remoto de los servidores del Centro de Información y Modelamiento Ambiental - CIMAB donde se alojan las bases de datos para la actualización de los aplicativos web, se realizó el levantamiento de requerimientos para ruido y se crearon mapas de ruido para el polígono del proyecto Av. Guayacanes dieciocho (18) mapas total diurno, dieciocho  (18) mapas total nocturno, dieciocho (18) mapas dominical diurno, dieciocho (18) mapas dominical nocturno, así como se realizó la contratación de seis (06) profesionales para establecer el Centro de Información y Modelamiento Ambiental,  
Por otra parte, se crea el modelo (arquitectura de información) completo de Ruido para la captura y relación de variables.
Abril 2020: Para el mes de abril se dio continuidad a los servicios ofrecidos por los contratistas mediante el aprendizaje de las herramientas Survey123 y Collector, Generación de Canales de Monitoreo ArgisOnline
Para el corte de mayo del 2020 se avanzó en un 0.004 de un acumulado de 0.99; las actividades de inversión que evidencian este avance es la elaboración del compilado del documento final PEA 2040 de la fase II, evaluación de su contenido y propuesta de contenido con base a las fallas encontradas en el documento. Este documento junto con la propuesta de corrección fue enviada a la Subdirección de Calidad de Aire Auditiva y Visual para su revisión mediante correo electrónico.
Se ejecutó el uso de todas las herramientas pronosticadas para este mes que aportan al pronóstico semestral diseñado para el CIMAB.</t>
  </si>
  <si>
    <t>Se presenta un retraso en la elaboración y presentación de las fases II III y IV. La fase II se encuentra en revisión por parte de la Subdirección de Calidad de Aire Auditiva y Visual y las fases III y IV son dependientes de la fase II. 
Se brindó al CIMAB de la metodología y proceso de desarrollo de las fases II III &amp; IV en años anteriores.  Conceptualización y Ruta metodológica fueron documentos presentados al grupo antes del 2019; posteriormente en el 2019 se realizó un ajuste al proceso de elaboración de las fases II III &amp; IV de para que estos se modificaran usando la metodología para la elaboración de planes estratégicos sectoriales.</t>
  </si>
  <si>
    <t>En la vigencia 2020 el equipo de la RMCAB remite:
Los reportes de los mantenimientos preventivos y correctivos que se han realizado durante lla vigencia 2020, estos han sido ejecutados por los técnicos de campo. En los reportes se relaciona la fecha del mantenimiento, el No. de inventario, el nombre y la ubicación del equipo, la actividad y sub-actividad que se realiza, el tipo de mantenimiento, el técnico responsable y la estación en la cual se realizó el mantenimiento. 
Adicionalmente, se adjuntan los reportes de operatividad de los datos validados en la RMCAB; de los cuales se tienen los siguientes datos validos: 
Enero: 96,03%
Febrero: 94,31%
Marzo: 95,13%.
Abril: 96,52%.
Mayo: 96,40%.</t>
  </si>
  <si>
    <t>El equipo del Sistema Integrado de Modelación de Calidad de Aire de Bogotá - SIMCAB realiza el pronostico diario de los escenarios de calidad del aire, mediante un modelo en donde se evidencian los escenarios de simulación, además realiza un protocolo interno en el grupo para el sistema de gestión de la calidad y hace la validación del modelo Meteorológico WRF y fotoquímico CMAQ. Se relaciona el estado de avance de cada uno de los componentes para el mes de mayo de 2020, en este se relaciona el porcentaje de avance y se especifican las actividades desarrolladas en el SIMCAB.</t>
  </si>
  <si>
    <t xml:space="preserve">El equipo de la RMCAB en el mes de mayo de 2020 terminó de elaborar y  publicó el informe anual de 2019 (como complemento final del informe trimestral de 2019-2 que en virtud del cumplimiento de la meta y por compilar información correspondinete a la vigencia 2019 se considera de mayor relevancia), asimismo, elaboró el informe mensual de abril de 2020 y lo publicó. Se adjunta copia de los informes; estos se encuentran publicados en la página con URL http://rmcab.ambientebogota.gov.co/ opción publicaciones / informes mensuales. </t>
  </si>
  <si>
    <t xml:space="preserve">Con el diseño, construcción y  operación del Centro de Información y Modelamiento Ambiental de Bogotá - CIMAB, se pretende dar a conocer a la ciudadanía el comportamiento y medición de las condiciones de calidad de los diferentes recursos naturales de la ciudad, así como establecer puntos críticos de contaminación. 
Así también el “Centro de Información y Modelamiento Ambiental – CIMAB” de la Secretaría Distrital de Ambiente, prestó y divulgo a la ciudadanía información de calidad del Aire, predicción de calidad del Aire (IBOCA), lo que permite sensibilizar y contar con herramientas para la toma de decisiones de diferentes actores.
A través de la información que el proyecto 978 va consolidando, en función de los mapas estratégicos de Ruido se hace una representación cartográfica de los niveles de presión sonora (ruido) existentes en una zona concreta y en un periodo determinado, para poder evaluar el impacto que genera en la ciudadanía y poder tomar decisiones ambientales para mitigar este impacto. 
El avance en el "Modelo hidráulico conceptual”, le permite a la Secretaria Distrital de Ambiente conocer y dar a conocer las propiedades hidráulicas y observación de los acuíferos; con la validación de estos parámetros puede fundamentar las decisiones de planificación de la ciudad en términos hídricos.
</t>
  </si>
  <si>
    <t>Durante la vigencia 2020 el equipo de la RMCAB ha realizado: 
Enero: Realizó el informe mensual de calidad del aire del mes de diciembre de 2019 del cual se adjunta copia, este se encuentra publicado en la página web http://rmcab.ambientebogota.gov.co/ opción publicaciones informes mensuales.  Por otro lado, se inició la consolidación y análisis de la información necesaria para la elaboración del informe anual de 2019.
Febrero: Publicó el informe trimestral de calidad del aire del trimestre oct-nov-dic de 2019 del cual se adjunta copia, este se encuentra en la página con URL http://rmcab.ambientebogota.gov.co/ opción publicaciones informes trimestrales. Se trabajó en el informe mensual de febrero y se priorizaron las temáticas derivadas de las alertas de febrero y marzo; se adjunta el informe técnico 240 del 6 de febrero de 2020 y la resolución 346 de la declaratoria de alerta amarilla en febrero, el informe técnico 514 del 05 de marzo de 2020 y la resolución 678 de la declaratoria de alerta amarilla en marzo. 
Marzo: Terminó de elaborar y publicó el informe mensual de calidad del aire del mes de enero de 2020 del cual se adjunta copia, este se encuentra en la página con URL http://rmcab.ambientebogota.gov.co/ opción publicaciones / informes mensuales. Adicionalmente se avanzó en el informe mensual de febrero del que faltan únicamente los capítulos de modelación y de análisis de alertas por contaminación atmosférica, se adjunta copia del informe preliminar de febrero.
Abril: terminó de elaborar y publicó los informes mensuales de calidad del aire de los meses de febrero y marzo de 2020 de los cuales se adjunta copia; estos se encuentran en la página con URL. http://rmcab.ambientebogota.gov.co/ opción publicaciones / informes mensuales.
En Mayo de 2020 terminó de elaborar y publicó el informe anual de 2019</t>
  </si>
  <si>
    <t xml:space="preserve">Durante la ejecución del Plan de Desarrollo “Bogotá, Mejor para todos 2016 - 2020”, se ha presentado un avance del 100% en la meta “establecer un centro de información y modelamiento”. 
La primera fase del proyecto (2016) consistió en la elaboración del documento de conceptualización en donde se identificaron los diferentes componentes que harán parte del grupo CIMAB quedando definida la ruta de implementación de las diferentes estrategias de funcionamiento del Centro. La segunda fase del proyecto (2017) consistió en la ampliación de la capacidad técnica y tecnológica del CIMAB, fortaleciendo así, los procesos de valor agregado de los datos que el Centro analiza y posteriormente modela geográficamente para la Secretaria; con esta información, se presentó la propuesta de estructura y alcance del PEA Bogotá 2040. La tercera fase del proyecto (2018) consistió en fortalecer los productos de valor agregado de la Secretaria Distrital de Ambiente; estos proyectos se encuentran en la página de internet del CIMAB http://cimab.ambientebogota.gov.co/. 
La cuarta fase del proyecto 2019 consistió en la consolidación del CIMAB mediante la interconexión de los diferentes sistemas de monitoreo y distintas bases de datos que posee la entidad; se permite la visualización y el cruce de datos mediante Web Services de manera automática. Como resultado de lo anterior, durante la vigencia del 2020 se realizan ejercicios de análisis, pronósticos y tendencias de las diferentes variables ambientales para los proyectos que se evidencian en la página web http://cimab.ambientebogota.gov.co/.
Por otra parte, así es el avance de los anteriores años: 
2016: tiene un avance de 0,1 esto corresponde al 10%.
2017: avance del 0,35,es decir 35% de avance. 
2018: avance del 0,7 correspondiente al 70%.
2019: avance del 0,98 lo que es un 98 % 
2020: avance del 1,0 lo que corresponde a un 100% del total de la meta.
</t>
  </si>
  <si>
    <t xml:space="preserve">En la vigencia 2020, el Sistema de Alertas Tempranas - SATAB, desarrollo los siguientes procesos contractuales a fin de fortalecer la, implementación del SATAB y asegurar la continua operación de la Red de Monitoreo de Black Carbón y el monitoreo in-situ en la ciudad, avanzado así un 10%, y un avance acumulado del 100%, equivalente a: 
* Adquisición e instalación de una cabina portátil para equipos de monitoreo de calidad del aire, Contrato de compraventa: SDA-MC-20191444
* Adquisición e instalación de una cámara de vigilancia atmosférica, Contrato de compraventa SDA-MC-20191404  
*Adquirir insumos para la operación del equipo de monitoreo portátil AEROQUAL (AQM -65) Contrato de compraventa SDA-MC-20191439.
Para el mes de Mayo, el Sistema de Alertas Tempranas Ambientales de Bogotá- SATAB aire, se encuentran en desarrollo los siguientes procesos contractuales a fin de fortalecer la, implementación del SATAB y asegurar la continua operación de la Red de Monitoreo de Black Carbón y el monitoreo in-situ en la ciudad, avanzado así un 6,34%, y un avance acumulado del 96,34%, equivalente a: 
* Adquisición e instalación de una cabina portátil para equipos de monitoreo de calidad del aire, Contrato de compraventa: SDA-MC-20191444
*Adquirir insumos para la operación del equipo de monitoreo portátil AEROQUAL (AQM -65) Contrato de compraventa SDA-MC-20191439.
</t>
  </si>
  <si>
    <t>Esta actividad no presenta avance.</t>
  </si>
  <si>
    <t>PROGRAMACIÓN, ACTUALIZACIÓN Y SEGUIMIENTO DEL PLAN DE ACCIÓN
Actualización y seguimiento a territorialización de la inversión</t>
  </si>
  <si>
    <t>PROYECTO:</t>
  </si>
  <si>
    <t>PERIODO:</t>
  </si>
  <si>
    <t>1, COD. META</t>
  </si>
  <si>
    <t>2, Meta Proyecto</t>
  </si>
  <si>
    <t>3, Nombre -Punto de inversión (Escala: Localidad, Especial, Distrital)
Breve descripción del punto de inversión.</t>
  </si>
  <si>
    <t>4, Variable</t>
  </si>
  <si>
    <t>5, Programación-Actualización</t>
  </si>
  <si>
    <t xml:space="preserve">6, ACTUALIZACIÓN </t>
  </si>
  <si>
    <t>7, EJECUCION</t>
  </si>
  <si>
    <t>8, LOCALIZACIÓN GEOGRÁFICA</t>
  </si>
  <si>
    <t>9,  POBLACIÓN</t>
  </si>
  <si>
    <t>ID Meta</t>
  </si>
  <si>
    <t>Marzo</t>
  </si>
  <si>
    <t>Abril</t>
  </si>
  <si>
    <t>Diciembre</t>
  </si>
  <si>
    <t>MAYO</t>
  </si>
  <si>
    <t>8,1 LOCALIDADES</t>
  </si>
  <si>
    <t>8,2 UPZ</t>
  </si>
  <si>
    <t>8,3 BARRIO</t>
  </si>
  <si>
    <t>8,4 PUNTO, LÍNEA O POLÍGONO</t>
  </si>
  <si>
    <t>8,5 ÁREA DE INFLUENCIA</t>
  </si>
  <si>
    <t>9,1 NUMERO DE HOMBRES</t>
  </si>
  <si>
    <t>9,2 NUMERO DE MUJERES</t>
  </si>
  <si>
    <t xml:space="preserve">NUMERO INTERSEXUAL </t>
  </si>
  <si>
    <t>9,3 GRUPO ETARIO</t>
  </si>
  <si>
    <t>9,4 CONDICIÓN POBLACIONAL</t>
  </si>
  <si>
    <t>9,5 GRUPOS ÉTNICOS</t>
  </si>
  <si>
    <t>9,6 TOTAL POBLACIÓN
PERSONAS/CANTIDAD</t>
  </si>
  <si>
    <t>DISTRITO 
PUNTO: Guaymaral
(Escuela de
Ingeniería) Estación de monitoreo de calidad del aire  ubicada en Autopista
Norte # 205-59; PUNTO: Suba
(Corpas) Estación de monitoreo de calidad del aire  ubicada en Carrera 111 # 159A-61; PUNTO: Usaquén
(Bosque)  Estación de monitoreo de calidad del aire  ubicada en Carrera 7B
Bis # 132-11; PUNTO: Bolivia Carrera  Estación de monitoreo de calidad del aire  ubicada en Avenida Calle
80 
# 121-98; PUNTO: Las Ferias
(Carrefour
Calle 80) Estación de monitoreo de calidad del aire  ubicada en Avenida Calle
80 # 69Q-50; PUNTO: C. de Alto
Rendimiento
(Parque Simón
Bolívar / IDRD) Estación de monitoreo de calidad del aire  ubicada en Calle 63 # 59A-06; PUNTO: Min.
Ambiente
(Sagrado
Corazón) Estación de monitoreo de calidad del aire  ubicada en Calle 37 # 8-40; PUNTO: PUENTE ARANDA Estación de monitoreo de calidad del aire  ubicada en Calle 10 # 65-28; PUNTO: Kennedy Estación de monitoreo de calidad del aire  ubicada en Carrera 80 # 40-55 sur; PUNTO: Carvajal - Sevillana. Estación de monitoreo de calidad del aire  ubicada en Autopista Sur
# 63-40; PUNTO: Tunal Estación de monitoreo de calidad del aire  ubicada en Carrera 2
Est # 12-78 sur; PUNTO: SAN CRISTOBAL Estación de monitoreo de calidad del aire  ubicada en Carrera 2
Est # 12-78 sur</t>
  </si>
  <si>
    <t>Magnitud Vigencia</t>
  </si>
  <si>
    <t xml:space="preserve">DISTRITO 
Localidades con estación de la red
SUBA (2), USAQUEN, ENGATIVA (2), BARRIOS UNIDOS, SANTAFÉ, PUENTE ARANDA, KENNEDY (2), TUNJUELITO, SAN CRISTOBAL </t>
  </si>
  <si>
    <t>NA.</t>
  </si>
  <si>
    <t>Autopista Norte # 205-59; Carrera 111 # 159A-61; Carrera 7B Bis # 132-11; Avenida Calle 80 # 121-98; Avenida Calle 80 # 69Q-50;C alle 63 # 59A-06; Calle 37 # 8-40; Calle 10 # 65-28; Carrera 80 # 40-55 sur; Autopista Sur# 63-40; Carrera 2 Est # 12-78 sur; Carrera 2 Est # 12-78 sur</t>
  </si>
  <si>
    <t>5429302 Ha.</t>
  </si>
  <si>
    <t xml:space="preserve"> N.A</t>
  </si>
  <si>
    <t>Recursos Vigencia</t>
  </si>
  <si>
    <t>Magnitud Reservas</t>
  </si>
  <si>
    <t>Reservas Presupuestales</t>
  </si>
  <si>
    <t>TOTAL MP1</t>
  </si>
  <si>
    <t>TOTAL MAGNITUD</t>
  </si>
  <si>
    <t xml:space="preserve">TODAS LAS LOCALIDADES </t>
  </si>
  <si>
    <t>POLIGONO</t>
  </si>
  <si>
    <t>163.000 Ha.</t>
  </si>
  <si>
    <t>No discrimina</t>
  </si>
  <si>
    <t>TODOS</t>
  </si>
  <si>
    <t xml:space="preserve">COMUNIDAD EN GENERAL </t>
  </si>
  <si>
    <t>TOTAL RECURSOS VIGENCIA</t>
  </si>
  <si>
    <t>DISTRITO:  Información de las estaciones de monitoreo de ruido.</t>
  </si>
  <si>
    <t xml:space="preserve">POLIGONO </t>
  </si>
  <si>
    <t xml:space="preserve">163.000 Hectáreas </t>
  </si>
  <si>
    <t>TOTAL MP2</t>
  </si>
  <si>
    <t>DISTRITO: se seleccionaran las localidades críticas para instalar los analizadores de contaminantes
Descripción:   Implementación del Sistema de Alertas Tempranas Ambientales de Bogotá basado en contaminantes.</t>
  </si>
  <si>
    <t>TOTAL MP3</t>
  </si>
  <si>
    <t>DISTRITO: La localización se determina de acuerdo con el estado de calidad del recurso hídrico urbano y saneamiento de las subcuencas Torca, Salitre, Fucha y Tunjuelo.</t>
  </si>
  <si>
    <t>TOTAL MP4</t>
  </si>
  <si>
    <t>DISTRITO: Localización y cobertura de la Red de Aguas Subterráneas de las subcuencas Torca, Salitre, Fucha y Tunjuelo. (Se adjuntan un archivo con las coordenadas de los pozos de la red de monitoreo) Actualmente existen 52 pozos de la red de monitoreo de aguas subterránea, ubicados en las siguientes localidades:
• Barrios Unidos: 1
• Bosa: 5
• Ciudad Bolívar: 2
• Engativá: 2
• Fontibón: 8
• Kennedy: 5
• Los Mártires: 1
• Puente Aranda: 7
• Santafé: 1
• Suba: 7
• Teusaquillo: 3
• Tunjuelito: 2
• Usaquén 8
• Usme: 1
Actualmente existen 75 pozos con concesión vigente, ubicados en las siguientes localidades:
• Bosa: 3
• Chapinero: 1
• Ciudad Bolívar: 1
• Engativá: 3
• Fontibón: 10
• Kennedy: 4
• Los Mártires: 1
• Puente Aranda: 9
• Santafé: 1</t>
  </si>
  <si>
    <t>TOTAL MP6</t>
  </si>
  <si>
    <t>DISTRITO : Descripción:  Diseño y construcción del "Centro de información y modelamiento ambiental del Distrito Capital - CIMAB"; con el cual se amplia la información disponible para ala toma de decisiones ambientales aplicables al Distrito.</t>
  </si>
  <si>
    <t>TOTAL MP8</t>
  </si>
  <si>
    <t>DISTRITO : Descripción:  Centro de información y modelamiento ambiental del Distrito Capital. corresponde a las actividades y propósitos del Centro de Información y Modelamiento Ambiental, por su capacidad de proyectar escenarios de comportamiento ambiental, para la definición de la relación hombre-naturaleza en Bogotá</t>
  </si>
  <si>
    <t>TOTAL MP10</t>
  </si>
  <si>
    <t xml:space="preserve">DISTRITO </t>
  </si>
  <si>
    <t>TOTAL MP11</t>
  </si>
  <si>
    <t>TOTALES - PROYECTO</t>
  </si>
  <si>
    <t>TOTALES Rec. Vigencia</t>
  </si>
  <si>
    <t>TOTALES Rec. Reservas</t>
  </si>
  <si>
    <t>TOTAL PRESUPUESTO</t>
  </si>
  <si>
    <t>7, OBSERVACIONES AVANCE A MAYO 2020</t>
  </si>
  <si>
    <t>A mayo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</si>
</sst>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 #,##0.00_);_(&quot;$&quot;\ * \(#,##0.00\);_(&quot;$&quot;\ * &quot;-&quot;??_);_(@_)"/>
    <numFmt numFmtId="165" formatCode="_(* #,##0.00_);_(* \(#,##0.00\);_(* &quot;-&quot;??_);_(@_)"/>
    <numFmt numFmtId="166" formatCode="_-&quot;$&quot;* #,##0_-;\-&quot;$&quot;* #,##0_-;_-&quot;$&quot;* &quot;-&quot;_-;_-@_-"/>
    <numFmt numFmtId="167" formatCode="_-* #,##0.00\ &quot;€&quot;_-;\-* #,##0.00\ &quot;€&quot;_-;_-* &quot;-&quot;??\ &quot;€&quot;_-;_-@_-"/>
    <numFmt numFmtId="168" formatCode="_-* #,##0.00\ _€_-;\-* #,##0.00\ _€_-;_-* &quot;-&quot;??\ _€_-;_-@_-"/>
    <numFmt numFmtId="169" formatCode="_ &quot;$&quot;\ * #,##0.00_ ;_ &quot;$&quot;\ * \-#,##0.00_ ;_ &quot;$&quot;\ * &quot;-&quot;??_ ;_ @_ "/>
    <numFmt numFmtId="170" formatCode="_ * #,##0.00_ ;_ * \-#,##0.00_ ;_ * &quot;-&quot;??_ ;_ @_ "/>
    <numFmt numFmtId="171" formatCode="0.0%"/>
    <numFmt numFmtId="172" formatCode="_ * #,##0_ ;_ * \-#,##0_ ;_ * &quot;-&quot;??_ ;_ @_ "/>
    <numFmt numFmtId="173" formatCode="_(&quot;$&quot;* #,##0.00_);_(&quot;$&quot;* \(#,##0.00\);_(&quot;$&quot;* &quot;-&quot;??_);_(@_)"/>
    <numFmt numFmtId="174" formatCode="_-* #,##0\ _€_-;\-* #,##0\ _€_-;_-* &quot;-&quot;??\ _€_-;_-@_-"/>
    <numFmt numFmtId="175" formatCode="#,##0.000"/>
  </numFmts>
  <fonts count="61" x14ac:knownFonts="1">
    <font>
      <sz val="11"/>
      <color theme="1"/>
      <name val="Calibri"/>
      <family val="2"/>
      <scheme val="minor"/>
    </font>
    <font>
      <sz val="11"/>
      <color indexed="8"/>
      <name val="Calibri"/>
      <family val="2"/>
    </font>
    <font>
      <b/>
      <sz val="10"/>
      <name val="Arial"/>
      <family val="2"/>
    </font>
    <font>
      <sz val="10"/>
      <name val="Arial"/>
      <family val="2"/>
    </font>
    <font>
      <sz val="12"/>
      <name val="Arial"/>
      <family val="2"/>
    </font>
    <font>
      <sz val="11"/>
      <color indexed="8"/>
      <name val="Calibri"/>
      <family val="2"/>
    </font>
    <font>
      <sz val="8"/>
      <name val="Calibri"/>
      <family val="2"/>
    </font>
    <font>
      <sz val="10"/>
      <name val="Arial"/>
      <family val="2"/>
    </font>
    <font>
      <b/>
      <sz val="14"/>
      <name val="Arial"/>
      <family val="2"/>
    </font>
    <font>
      <sz val="8"/>
      <name val="Arial"/>
      <family val="2"/>
    </font>
    <font>
      <sz val="10"/>
      <name val="Arial"/>
      <family val="2"/>
    </font>
    <font>
      <sz val="11"/>
      <color theme="1"/>
      <name val="Calibri"/>
      <family val="2"/>
      <scheme val="minor"/>
    </font>
    <font>
      <sz val="10"/>
      <color theme="1"/>
      <name val="Calibri"/>
      <family val="2"/>
      <scheme val="minor"/>
    </font>
    <font>
      <sz val="12"/>
      <color theme="1"/>
      <name val="Arial"/>
      <family val="2"/>
    </font>
    <font>
      <b/>
      <sz val="11"/>
      <color theme="1"/>
      <name val="Calibri"/>
      <family val="2"/>
      <scheme val="minor"/>
    </font>
    <font>
      <sz val="10"/>
      <color indexed="8"/>
      <name val="Arial"/>
      <family val="2"/>
    </font>
    <font>
      <sz val="20"/>
      <color theme="1"/>
      <name val="Calibri"/>
      <family val="2"/>
      <scheme val="minor"/>
    </font>
    <font>
      <b/>
      <sz val="20"/>
      <name val="Arial"/>
      <family val="2"/>
    </font>
    <font>
      <sz val="24"/>
      <color theme="1"/>
      <name val="Calibri"/>
      <family val="2"/>
      <scheme val="minor"/>
    </font>
    <font>
      <b/>
      <sz val="24"/>
      <name val="Arial"/>
      <family val="2"/>
    </font>
    <font>
      <b/>
      <sz val="10"/>
      <color theme="1"/>
      <name val="Calibri"/>
      <family val="2"/>
      <scheme val="minor"/>
    </font>
    <font>
      <sz val="24"/>
      <name val="Arial"/>
      <family val="2"/>
    </font>
    <font>
      <sz val="10"/>
      <color theme="1"/>
      <name val="Arial"/>
      <family val="2"/>
    </font>
    <font>
      <sz val="10"/>
      <color rgb="FFFF0000"/>
      <name val="Arial"/>
      <family val="2"/>
    </font>
    <font>
      <b/>
      <sz val="10"/>
      <color indexed="8"/>
      <name val="Arial"/>
      <family val="2"/>
    </font>
    <font>
      <b/>
      <sz val="10"/>
      <color theme="1"/>
      <name val="Arial"/>
      <family val="2"/>
    </font>
    <font>
      <b/>
      <sz val="9"/>
      <name val="Arial"/>
      <family val="2"/>
    </font>
    <font>
      <sz val="9"/>
      <name val="Arial"/>
      <family val="2"/>
    </font>
    <font>
      <sz val="10"/>
      <name val="Calibri"/>
      <family val="2"/>
      <scheme val="minor"/>
    </font>
    <font>
      <sz val="10"/>
      <color theme="1"/>
      <name val="Arial Narrow"/>
      <family val="2"/>
    </font>
    <font>
      <sz val="10"/>
      <name val="Tahoma"/>
      <family val="2"/>
    </font>
    <font>
      <sz val="10"/>
      <color rgb="FF000000"/>
      <name val="Arial"/>
      <family val="2"/>
    </font>
    <font>
      <sz val="10"/>
      <color rgb="FF000000"/>
      <name val="Tahoma"/>
      <family val="2"/>
    </font>
    <font>
      <sz val="9"/>
      <name val="Calibri"/>
      <family val="2"/>
      <scheme val="minor"/>
    </font>
    <font>
      <b/>
      <sz val="10"/>
      <color rgb="FF000000"/>
      <name val="Tahoma"/>
      <family val="2"/>
    </font>
    <font>
      <b/>
      <sz val="6"/>
      <color rgb="FF000000"/>
      <name val="Tahoma"/>
      <family val="2"/>
    </font>
    <font>
      <sz val="6"/>
      <color rgb="FF000000"/>
      <name val="Tahoma"/>
      <family val="2"/>
    </font>
    <font>
      <b/>
      <sz val="9"/>
      <color rgb="FF000000"/>
      <name val="Calibri"/>
      <family val="2"/>
      <scheme val="minor"/>
    </font>
    <font>
      <sz val="3"/>
      <color rgb="FF000000"/>
      <name val="Calibri"/>
      <family val="2"/>
      <scheme val="minor"/>
    </font>
    <font>
      <sz val="9"/>
      <color rgb="FF000000"/>
      <name val="Calibri"/>
      <family val="2"/>
      <scheme val="minor"/>
    </font>
    <font>
      <sz val="8"/>
      <color rgb="FF000000"/>
      <name val="Calibri"/>
      <family val="2"/>
      <scheme val="minor"/>
    </font>
    <font>
      <sz val="10.5"/>
      <color rgb="FF000000"/>
      <name val="Calibri"/>
      <family val="2"/>
      <scheme val="minor"/>
    </font>
    <font>
      <sz val="5"/>
      <color rgb="FF000000"/>
      <name val="Calibri"/>
      <family val="2"/>
      <scheme val="minor"/>
    </font>
    <font>
      <b/>
      <sz val="12"/>
      <color rgb="FF000000"/>
      <name val="Calibri"/>
      <family val="2"/>
    </font>
    <font>
      <sz val="7"/>
      <color rgb="FF000000"/>
      <name val="Calibri"/>
      <family val="2"/>
    </font>
    <font>
      <sz val="12"/>
      <color rgb="FF000000"/>
      <name val="Calibri"/>
      <family val="2"/>
    </font>
    <font>
      <sz val="11"/>
      <color rgb="FF000000"/>
      <name val="Calibri"/>
      <family val="2"/>
    </font>
    <font>
      <sz val="6"/>
      <color rgb="FF000000"/>
      <name val="Calibri"/>
      <family val="2"/>
    </font>
    <font>
      <b/>
      <sz val="8"/>
      <name val="Arial"/>
      <family val="2"/>
    </font>
    <font>
      <u/>
      <sz val="11"/>
      <color theme="10"/>
      <name val="Calibri"/>
      <family val="2"/>
      <scheme val="minor"/>
    </font>
    <font>
      <b/>
      <sz val="9"/>
      <color rgb="FF000000"/>
      <name val="Tahoma"/>
      <family val="2"/>
    </font>
    <font>
      <sz val="9"/>
      <color rgb="FF000000"/>
      <name val="Tahoma"/>
      <family val="2"/>
    </font>
    <font>
      <b/>
      <sz val="9"/>
      <color indexed="81"/>
      <name val="Tahoma"/>
      <family val="2"/>
    </font>
    <font>
      <sz val="9"/>
      <color indexed="81"/>
      <name val="Tahoma"/>
      <family val="2"/>
    </font>
    <font>
      <u/>
      <sz val="9"/>
      <color indexed="81"/>
      <name val="Tahoma"/>
      <family val="2"/>
    </font>
    <font>
      <sz val="11"/>
      <color theme="1"/>
      <name val="Arial"/>
      <family val="2"/>
    </font>
    <font>
      <b/>
      <sz val="14"/>
      <color indexed="8"/>
      <name val="Arial"/>
      <family val="2"/>
    </font>
    <font>
      <b/>
      <sz val="12"/>
      <color indexed="8"/>
      <name val="Arial"/>
      <family val="2"/>
    </font>
    <font>
      <b/>
      <sz val="9"/>
      <color indexed="8"/>
      <name val="Arial"/>
      <family val="2"/>
    </font>
    <font>
      <sz val="14"/>
      <name val="Arial"/>
      <family val="2"/>
    </font>
    <font>
      <b/>
      <sz val="11"/>
      <color theme="1"/>
      <name val="Arial"/>
      <family val="2"/>
    </font>
  </fonts>
  <fills count="9">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F0"/>
        <bgColor indexed="64"/>
      </patternFill>
    </fill>
    <fill>
      <patternFill patternType="solid">
        <fgColor rgb="FF75DBFF"/>
        <bgColor indexed="64"/>
      </patternFill>
    </fill>
    <fill>
      <patternFill patternType="solid">
        <fgColor theme="0" tint="-0.14999847407452621"/>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30">
    <xf numFmtId="0" fontId="0" fillId="0" borderId="0"/>
    <xf numFmtId="170" fontId="7" fillId="0" borderId="0" applyFont="0" applyFill="0" applyBorder="0" applyAlignment="0" applyProtection="0"/>
    <xf numFmtId="170" fontId="3" fillId="0" borderId="0" applyFont="0" applyFill="0" applyBorder="0" applyAlignment="0" applyProtection="0"/>
    <xf numFmtId="168" fontId="5" fillId="0" borderId="0" applyFont="0" applyFill="0" applyBorder="0" applyAlignment="0" applyProtection="0"/>
    <xf numFmtId="165" fontId="1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7" fontId="3" fillId="0" borderId="0" applyFont="0" applyFill="0" applyBorder="0" applyAlignment="0" applyProtection="0"/>
    <xf numFmtId="168" fontId="1" fillId="0" borderId="0" applyFont="0" applyFill="0" applyBorder="0" applyAlignment="0" applyProtection="0"/>
    <xf numFmtId="167" fontId="1" fillId="0" borderId="0" applyFont="0" applyFill="0" applyBorder="0" applyAlignment="0" applyProtection="0"/>
    <xf numFmtId="169" fontId="3" fillId="0" borderId="0" applyFont="0" applyFill="0" applyBorder="0" applyAlignment="0" applyProtection="0"/>
    <xf numFmtId="172" fontId="3" fillId="0" borderId="0" applyFont="0" applyFill="0" applyBorder="0" applyAlignment="0" applyProtection="0"/>
    <xf numFmtId="164" fontId="11" fillId="0" borderId="0" applyFont="0" applyFill="0" applyBorder="0" applyAlignment="0" applyProtection="0"/>
    <xf numFmtId="173" fontId="10" fillId="0" borderId="0" applyFont="0" applyFill="0" applyBorder="0" applyAlignment="0" applyProtection="0"/>
    <xf numFmtId="167" fontId="1" fillId="0" borderId="0" applyFont="0" applyFill="0" applyBorder="0" applyAlignment="0" applyProtection="0"/>
    <xf numFmtId="0" fontId="3" fillId="0" borderId="0"/>
    <xf numFmtId="0" fontId="3" fillId="0" borderId="0"/>
    <xf numFmtId="0" fontId="10" fillId="0" borderId="0"/>
    <xf numFmtId="0" fontId="3" fillId="0" borderId="0"/>
    <xf numFmtId="0" fontId="3" fillId="0" borderId="0"/>
    <xf numFmtId="9" fontId="5"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1" fillId="0" borderId="0" applyFont="0" applyFill="0" applyBorder="0" applyAlignment="0" applyProtection="0"/>
    <xf numFmtId="166" fontId="11"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0" fontId="49" fillId="0" borderId="0" applyNumberFormat="0" applyFill="0" applyBorder="0" applyAlignment="0" applyProtection="0"/>
  </cellStyleXfs>
  <cellXfs count="669">
    <xf numFmtId="0" fontId="0" fillId="0" borderId="0" xfId="0"/>
    <xf numFmtId="0" fontId="0" fillId="0" borderId="0" xfId="0" applyFill="1"/>
    <xf numFmtId="0" fontId="0" fillId="4" borderId="0" xfId="0" applyFill="1"/>
    <xf numFmtId="0" fontId="12" fillId="0" borderId="0" xfId="0" applyFont="1" applyFill="1"/>
    <xf numFmtId="0" fontId="3" fillId="0" borderId="0" xfId="0" applyFont="1" applyFill="1"/>
    <xf numFmtId="0" fontId="4" fillId="0" borderId="0" xfId="0" applyFont="1" applyFill="1" applyAlignment="1">
      <alignment horizontal="center"/>
    </xf>
    <xf numFmtId="0" fontId="3" fillId="0" borderId="0" xfId="15" applyAlignment="1">
      <alignment vertical="center"/>
    </xf>
    <xf numFmtId="10" fontId="3" fillId="0" borderId="0" xfId="15" applyNumberFormat="1" applyAlignment="1">
      <alignment vertical="center"/>
    </xf>
    <xf numFmtId="0" fontId="3" fillId="0" borderId="0" xfId="15" applyBorder="1" applyAlignment="1">
      <alignment vertical="center"/>
    </xf>
    <xf numFmtId="0" fontId="3" fillId="2" borderId="0" xfId="15" applyFill="1" applyBorder="1" applyAlignment="1">
      <alignment vertical="center"/>
    </xf>
    <xf numFmtId="0" fontId="3" fillId="2" borderId="0" xfId="15" applyFill="1" applyAlignment="1">
      <alignment vertical="center"/>
    </xf>
    <xf numFmtId="0" fontId="9" fillId="2" borderId="0" xfId="15" applyFont="1" applyFill="1" applyAlignment="1">
      <alignment vertical="center"/>
    </xf>
    <xf numFmtId="0" fontId="9" fillId="0" borderId="0" xfId="15" applyFont="1" applyAlignment="1">
      <alignment vertical="center"/>
    </xf>
    <xf numFmtId="10" fontId="3" fillId="2" borderId="0" xfId="15"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3" fillId="2" borderId="0" xfId="15" applyFill="1" applyAlignment="1">
      <alignment horizontal="left" vertical="center"/>
    </xf>
    <xf numFmtId="0" fontId="3" fillId="0" borderId="0" xfId="15" applyAlignment="1">
      <alignment horizontal="left" vertical="center"/>
    </xf>
    <xf numFmtId="0" fontId="9" fillId="0" borderId="0" xfId="0" applyFont="1" applyFill="1"/>
    <xf numFmtId="0" fontId="3" fillId="4" borderId="0" xfId="15" applyFill="1" applyAlignment="1">
      <alignment vertical="center"/>
    </xf>
    <xf numFmtId="0" fontId="0" fillId="0" borderId="0" xfId="0" applyFill="1" applyAlignment="1">
      <alignment horizontal="center"/>
    </xf>
    <xf numFmtId="0" fontId="0" fillId="0" borderId="0" xfId="0" applyFill="1" applyAlignment="1">
      <alignment horizontal="center"/>
    </xf>
    <xf numFmtId="0" fontId="4" fillId="4" borderId="0" xfId="0" applyFont="1" applyFill="1" applyBorder="1" applyAlignment="1">
      <alignment horizontal="center" vertical="center" wrapText="1"/>
    </xf>
    <xf numFmtId="0" fontId="13" fillId="4" borderId="0" xfId="0" applyFont="1" applyFill="1" applyBorder="1"/>
    <xf numFmtId="0" fontId="13" fillId="4" borderId="22" xfId="0" applyFont="1" applyFill="1" applyBorder="1"/>
    <xf numFmtId="0" fontId="16" fillId="0" borderId="0" xfId="0" applyFont="1" applyFill="1"/>
    <xf numFmtId="0" fontId="18" fillId="0" borderId="0" xfId="0" applyFont="1" applyFill="1"/>
    <xf numFmtId="0" fontId="2" fillId="5" borderId="44" xfId="15" applyFont="1" applyFill="1" applyBorder="1" applyAlignment="1">
      <alignment horizontal="center" vertical="center" wrapText="1"/>
    </xf>
    <xf numFmtId="0" fontId="14" fillId="0" borderId="0" xfId="0" applyFont="1" applyFill="1"/>
    <xf numFmtId="0" fontId="0" fillId="0" borderId="1" xfId="0" applyFill="1" applyBorder="1" applyAlignment="1">
      <alignment horizontal="center" vertical="center"/>
    </xf>
    <xf numFmtId="0" fontId="14" fillId="7" borderId="1" xfId="0" applyFont="1" applyFill="1" applyBorder="1" applyAlignment="1">
      <alignment horizontal="center" vertical="center"/>
    </xf>
    <xf numFmtId="0" fontId="20" fillId="7" borderId="1" xfId="0" applyFont="1" applyFill="1" applyBorder="1" applyAlignment="1">
      <alignment horizontal="center" vertical="center"/>
    </xf>
    <xf numFmtId="0" fontId="12" fillId="0" borderId="1" xfId="0" applyFont="1" applyFill="1" applyBorder="1" applyAlignment="1">
      <alignment horizontal="center" vertical="center"/>
    </xf>
    <xf numFmtId="0" fontId="14" fillId="4" borderId="0" xfId="0" applyFont="1" applyFill="1"/>
    <xf numFmtId="0" fontId="17" fillId="4" borderId="10" xfId="0" applyFont="1" applyFill="1" applyBorder="1" applyAlignment="1">
      <alignment horizontal="center" vertical="center" wrapText="1"/>
    </xf>
    <xf numFmtId="0" fontId="3" fillId="4" borderId="0" xfId="0" applyFont="1" applyFill="1"/>
    <xf numFmtId="0" fontId="9" fillId="4" borderId="0" xfId="0" applyFont="1" applyFill="1"/>
    <xf numFmtId="0" fontId="4" fillId="4" borderId="0" xfId="0" applyFont="1" applyFill="1" applyAlignment="1">
      <alignment horizontal="center"/>
    </xf>
    <xf numFmtId="174" fontId="0" fillId="4" borderId="0" xfId="0" applyNumberFormat="1" applyFill="1" applyAlignment="1">
      <alignment horizontal="center"/>
    </xf>
    <xf numFmtId="0" fontId="20" fillId="7" borderId="1" xfId="0" applyFont="1" applyFill="1" applyBorder="1" applyAlignment="1">
      <alignment horizontal="center" vertical="center"/>
    </xf>
    <xf numFmtId="0" fontId="3" fillId="4" borderId="45" xfId="0" applyFont="1" applyFill="1" applyBorder="1" applyAlignment="1" applyProtection="1">
      <alignment horizontal="center" vertical="center" wrapText="1"/>
      <protection locked="0"/>
    </xf>
    <xf numFmtId="0" fontId="3" fillId="4" borderId="47" xfId="0" applyFont="1" applyFill="1" applyBorder="1" applyAlignment="1" applyProtection="1">
      <alignment horizontal="center" vertical="center" wrapText="1"/>
      <protection locked="0"/>
    </xf>
    <xf numFmtId="0" fontId="3" fillId="2" borderId="0" xfId="15" applyFont="1" applyFill="1" applyAlignment="1">
      <alignment vertical="center"/>
    </xf>
    <xf numFmtId="0" fontId="20" fillId="0" borderId="0" xfId="0" applyFont="1" applyFill="1"/>
    <xf numFmtId="0" fontId="12" fillId="4" borderId="0" xfId="0" applyFont="1" applyFill="1"/>
    <xf numFmtId="0" fontId="3" fillId="0" borderId="0" xfId="15" applyFont="1" applyAlignment="1">
      <alignment vertical="center"/>
    </xf>
    <xf numFmtId="171" fontId="3" fillId="5" borderId="45" xfId="0" applyNumberFormat="1" applyFont="1" applyFill="1" applyBorder="1" applyAlignment="1">
      <alignment vertical="center"/>
    </xf>
    <xf numFmtId="171" fontId="3" fillId="6" borderId="46" xfId="0" applyNumberFormat="1" applyFont="1" applyFill="1" applyBorder="1" applyAlignment="1">
      <alignment vertical="center"/>
    </xf>
    <xf numFmtId="10" fontId="22" fillId="0" borderId="46" xfId="15" applyNumberFormat="1" applyFont="1" applyFill="1" applyBorder="1" applyAlignment="1">
      <alignment horizontal="center" vertical="center" wrapText="1"/>
    </xf>
    <xf numFmtId="171" fontId="3" fillId="5" borderId="46" xfId="0" applyNumberFormat="1" applyFont="1" applyFill="1" applyBorder="1" applyAlignment="1">
      <alignment vertical="center"/>
    </xf>
    <xf numFmtId="171" fontId="3" fillId="6" borderId="47" xfId="0" applyNumberFormat="1" applyFont="1" applyFill="1" applyBorder="1" applyAlignment="1">
      <alignment vertical="center"/>
    </xf>
    <xf numFmtId="10" fontId="3" fillId="0" borderId="47" xfId="0" applyNumberFormat="1" applyFont="1" applyFill="1" applyBorder="1" applyAlignment="1">
      <alignment horizontal="center" vertical="center"/>
    </xf>
    <xf numFmtId="171" fontId="3" fillId="0" borderId="47" xfId="0" applyNumberFormat="1" applyFont="1" applyFill="1" applyBorder="1" applyAlignment="1">
      <alignment horizontal="center" vertical="center"/>
    </xf>
    <xf numFmtId="10" fontId="3" fillId="6" borderId="46" xfId="0" applyNumberFormat="1" applyFont="1" applyFill="1" applyBorder="1" applyAlignment="1">
      <alignment vertical="center"/>
    </xf>
    <xf numFmtId="171" fontId="3" fillId="6" borderId="55" xfId="0" applyNumberFormat="1" applyFont="1" applyFill="1" applyBorder="1" applyAlignment="1">
      <alignment vertical="center"/>
    </xf>
    <xf numFmtId="171" fontId="3" fillId="0" borderId="55" xfId="0" applyNumberFormat="1" applyFont="1" applyFill="1" applyBorder="1" applyAlignment="1">
      <alignment horizontal="center" vertical="center"/>
    </xf>
    <xf numFmtId="10" fontId="3" fillId="0" borderId="45" xfId="0" applyNumberFormat="1" applyFont="1" applyFill="1" applyBorder="1" applyAlignment="1">
      <alignment horizontal="center" vertical="center"/>
    </xf>
    <xf numFmtId="9" fontId="2" fillId="5" borderId="32" xfId="2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0" xfId="15" applyFont="1" applyBorder="1" applyAlignment="1">
      <alignment vertical="center"/>
    </xf>
    <xf numFmtId="0" fontId="3" fillId="5" borderId="6" xfId="0" applyFont="1" applyFill="1" applyBorder="1" applyAlignment="1">
      <alignment horizontal="center" vertical="center" wrapText="1"/>
    </xf>
    <xf numFmtId="0" fontId="15" fillId="0" borderId="0" xfId="0" applyFont="1"/>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42" xfId="0" applyFont="1" applyBorder="1" applyAlignment="1">
      <alignment horizontal="center" vertical="center"/>
    </xf>
    <xf numFmtId="0" fontId="15" fillId="0" borderId="3" xfId="0" applyFont="1" applyBorder="1" applyAlignment="1">
      <alignment horizontal="center" vertical="center" wrapText="1"/>
    </xf>
    <xf numFmtId="0" fontId="15" fillId="0" borderId="3" xfId="0" applyFont="1" applyBorder="1" applyAlignment="1">
      <alignment horizontal="center" vertical="center"/>
    </xf>
    <xf numFmtId="0" fontId="15" fillId="0" borderId="3" xfId="0" applyFont="1" applyFill="1" applyBorder="1" applyAlignment="1">
      <alignment horizontal="center" vertical="center"/>
    </xf>
    <xf numFmtId="2" fontId="15" fillId="0" borderId="3" xfId="0" applyNumberFormat="1" applyFont="1" applyBorder="1" applyAlignment="1">
      <alignment horizontal="center" vertical="center"/>
    </xf>
    <xf numFmtId="2" fontId="15" fillId="0" borderId="3" xfId="0" applyNumberFormat="1" applyFont="1" applyFill="1" applyBorder="1" applyAlignment="1">
      <alignment horizontal="center" vertical="center"/>
    </xf>
    <xf numFmtId="0" fontId="15" fillId="0" borderId="0" xfId="0" applyFont="1" applyAlignment="1">
      <alignment horizontal="center" vertical="center"/>
    </xf>
    <xf numFmtId="0" fontId="2" fillId="2" borderId="0" xfId="15" applyFont="1" applyFill="1" applyBorder="1" applyAlignment="1">
      <alignment vertical="center"/>
    </xf>
    <xf numFmtId="0" fontId="29" fillId="0" borderId="0" xfId="0" applyFont="1" applyFill="1" applyAlignment="1">
      <alignment horizontal="center" vertical="center"/>
    </xf>
    <xf numFmtId="3" fontId="3" fillId="0" borderId="45" xfId="0" applyNumberFormat="1" applyFont="1" applyFill="1" applyBorder="1" applyAlignment="1">
      <alignment horizontal="center" vertical="center" wrapText="1"/>
    </xf>
    <xf numFmtId="10" fontId="3" fillId="0" borderId="45" xfId="23" applyNumberFormat="1" applyFont="1" applyFill="1" applyBorder="1" applyAlignment="1">
      <alignment horizontal="center" vertical="center"/>
    </xf>
    <xf numFmtId="0" fontId="12" fillId="0" borderId="0" xfId="0" applyFont="1" applyFill="1" applyAlignment="1">
      <alignment horizontal="center" vertical="center"/>
    </xf>
    <xf numFmtId="166" fontId="22" fillId="0" borderId="46" xfId="26" applyFont="1" applyFill="1" applyBorder="1" applyAlignment="1">
      <alignment horizontal="center" vertical="center"/>
    </xf>
    <xf numFmtId="166" fontId="15" fillId="0" borderId="46" xfId="26" applyFont="1" applyFill="1" applyBorder="1" applyAlignment="1">
      <alignment horizontal="center" vertical="center"/>
    </xf>
    <xf numFmtId="166" fontId="3" fillId="0" borderId="46" xfId="26" applyFont="1" applyFill="1" applyBorder="1" applyAlignment="1">
      <alignment horizontal="center" vertical="center"/>
    </xf>
    <xf numFmtId="10" fontId="3" fillId="0" borderId="46" xfId="23" applyNumberFormat="1" applyFont="1" applyFill="1" applyBorder="1" applyAlignment="1">
      <alignment horizontal="center" vertical="center"/>
    </xf>
    <xf numFmtId="166" fontId="15" fillId="0" borderId="46" xfId="26" applyFont="1" applyFill="1" applyBorder="1" applyAlignment="1">
      <alignment horizontal="right" vertical="center"/>
    </xf>
    <xf numFmtId="166" fontId="24" fillId="0" borderId="47" xfId="26" applyFont="1" applyFill="1" applyBorder="1" applyAlignment="1">
      <alignment horizontal="center" vertical="center"/>
    </xf>
    <xf numFmtId="0" fontId="27" fillId="5" borderId="45" xfId="0" applyFont="1" applyFill="1" applyBorder="1" applyAlignment="1" applyProtection="1">
      <alignment horizontal="left" vertical="center" wrapText="1"/>
      <protection locked="0"/>
    </xf>
    <xf numFmtId="0" fontId="27" fillId="6" borderId="46" xfId="0" applyFont="1" applyFill="1" applyBorder="1" applyAlignment="1" applyProtection="1">
      <alignment horizontal="left" vertical="center" wrapText="1"/>
      <protection locked="0"/>
    </xf>
    <xf numFmtId="0" fontId="27" fillId="5" borderId="46" xfId="0" applyFont="1" applyFill="1" applyBorder="1" applyAlignment="1" applyProtection="1">
      <alignment horizontal="left" vertical="center" wrapText="1"/>
      <protection locked="0"/>
    </xf>
    <xf numFmtId="0" fontId="9" fillId="5" borderId="45" xfId="0" applyFont="1" applyFill="1" applyBorder="1" applyAlignment="1" applyProtection="1">
      <alignment horizontal="left" vertical="center" wrapText="1"/>
      <protection locked="0"/>
    </xf>
    <xf numFmtId="0" fontId="9" fillId="6" borderId="46"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3" fontId="2" fillId="0" borderId="46" xfId="0" applyNumberFormat="1" applyFont="1" applyFill="1" applyBorder="1" applyAlignment="1">
      <alignment horizontal="center" vertical="center" wrapText="1"/>
    </xf>
    <xf numFmtId="9" fontId="15" fillId="0" borderId="45" xfId="23" applyNumberFormat="1" applyFont="1" applyFill="1" applyBorder="1" applyAlignment="1">
      <alignment horizontal="center" vertical="center"/>
    </xf>
    <xf numFmtId="37" fontId="3" fillId="0" borderId="46" xfId="9" applyNumberFormat="1" applyFont="1" applyFill="1" applyBorder="1" applyAlignment="1">
      <alignment horizontal="center" vertical="center"/>
    </xf>
    <xf numFmtId="166" fontId="31" fillId="0" borderId="46" xfId="26" applyFont="1" applyFill="1" applyBorder="1" applyAlignment="1">
      <alignment horizontal="center" vertical="center" wrapText="1"/>
    </xf>
    <xf numFmtId="39" fontId="15" fillId="0" borderId="45" xfId="9" applyNumberFormat="1" applyFont="1" applyFill="1" applyBorder="1" applyAlignment="1">
      <alignment horizontal="center" vertical="center"/>
    </xf>
    <xf numFmtId="2" fontId="22" fillId="0" borderId="45" xfId="23" applyNumberFormat="1" applyFont="1" applyFill="1" applyBorder="1" applyAlignment="1">
      <alignment horizontal="center" vertical="center"/>
    </xf>
    <xf numFmtId="166" fontId="22" fillId="0" borderId="46" xfId="26" applyFont="1" applyFill="1" applyBorder="1" applyAlignment="1">
      <alignment horizontal="center"/>
    </xf>
    <xf numFmtId="166" fontId="15" fillId="0" borderId="46" xfId="26" applyFont="1" applyFill="1" applyBorder="1" applyAlignment="1">
      <alignment vertical="center"/>
    </xf>
    <xf numFmtId="166" fontId="31" fillId="0" borderId="46" xfId="26" applyFont="1" applyFill="1" applyBorder="1" applyAlignment="1">
      <alignment vertical="center" wrapText="1"/>
    </xf>
    <xf numFmtId="166" fontId="3" fillId="0" borderId="46" xfId="26" applyFont="1" applyFill="1" applyBorder="1" applyAlignment="1">
      <alignment horizontal="center" vertical="center" wrapText="1"/>
    </xf>
    <xf numFmtId="4" fontId="3" fillId="0" borderId="45" xfId="0" applyNumberFormat="1" applyFont="1" applyFill="1" applyBorder="1" applyAlignment="1">
      <alignment horizontal="center" vertical="center" wrapText="1"/>
    </xf>
    <xf numFmtId="4" fontId="22" fillId="0" borderId="45" xfId="0" applyNumberFormat="1" applyFont="1" applyFill="1" applyBorder="1" applyAlignment="1">
      <alignment horizontal="center" vertical="center"/>
    </xf>
    <xf numFmtId="4" fontId="15" fillId="0" borderId="45" xfId="9" applyNumberFormat="1" applyFont="1" applyFill="1" applyBorder="1" applyAlignment="1">
      <alignment horizontal="center" vertical="center"/>
    </xf>
    <xf numFmtId="9" fontId="15" fillId="0" borderId="45" xfId="23" applyFont="1" applyFill="1" applyBorder="1" applyAlignment="1">
      <alignment horizontal="center" vertical="center"/>
    </xf>
    <xf numFmtId="166" fontId="2" fillId="3" borderId="3" xfId="26" applyFont="1" applyFill="1" applyBorder="1" applyAlignment="1">
      <alignment horizontal="center" vertical="center" wrapText="1"/>
    </xf>
    <xf numFmtId="0" fontId="3" fillId="5" borderId="3" xfId="15" applyFont="1" applyFill="1" applyBorder="1" applyAlignment="1">
      <alignment horizontal="center" vertical="center" textRotation="90" wrapText="1"/>
    </xf>
    <xf numFmtId="10" fontId="3" fillId="5" borderId="3" xfId="15" applyNumberFormat="1" applyFont="1" applyFill="1" applyBorder="1" applyAlignment="1">
      <alignment horizontal="center" vertical="center" wrapText="1"/>
    </xf>
    <xf numFmtId="0" fontId="3" fillId="5" borderId="3" xfId="15" applyFont="1" applyFill="1" applyBorder="1" applyAlignment="1">
      <alignment horizontal="center" vertical="center" wrapText="1"/>
    </xf>
    <xf numFmtId="171" fontId="27" fillId="5" borderId="45" xfId="0" applyNumberFormat="1" applyFont="1" applyFill="1" applyBorder="1" applyAlignment="1">
      <alignment vertical="center"/>
    </xf>
    <xf numFmtId="171" fontId="27" fillId="6" borderId="46" xfId="0" applyNumberFormat="1" applyFont="1" applyFill="1" applyBorder="1" applyAlignment="1">
      <alignment vertical="center"/>
    </xf>
    <xf numFmtId="171" fontId="27" fillId="5" borderId="46" xfId="0" applyNumberFormat="1" applyFont="1" applyFill="1" applyBorder="1" applyAlignment="1">
      <alignment vertical="center"/>
    </xf>
    <xf numFmtId="171" fontId="27" fillId="6" borderId="47" xfId="0" applyNumberFormat="1" applyFont="1" applyFill="1" applyBorder="1" applyAlignment="1">
      <alignment vertical="center"/>
    </xf>
    <xf numFmtId="171" fontId="33" fillId="5" borderId="45" xfId="0" applyNumberFormat="1" applyFont="1" applyFill="1" applyBorder="1" applyAlignment="1">
      <alignment vertical="center"/>
    </xf>
    <xf numFmtId="171" fontId="33" fillId="6" borderId="46" xfId="0" applyNumberFormat="1" applyFont="1" applyFill="1" applyBorder="1" applyAlignment="1">
      <alignment vertical="center"/>
    </xf>
    <xf numFmtId="171" fontId="33" fillId="5" borderId="46" xfId="0" applyNumberFormat="1" applyFont="1" applyFill="1" applyBorder="1" applyAlignment="1">
      <alignment vertical="center"/>
    </xf>
    <xf numFmtId="171" fontId="33" fillId="6" borderId="47" xfId="0" applyNumberFormat="1" applyFont="1" applyFill="1" applyBorder="1" applyAlignment="1">
      <alignment vertical="center"/>
    </xf>
    <xf numFmtId="171" fontId="27" fillId="6" borderId="55" xfId="0" applyNumberFormat="1" applyFont="1" applyFill="1" applyBorder="1" applyAlignment="1">
      <alignment vertical="center"/>
    </xf>
    <xf numFmtId="166" fontId="25" fillId="0" borderId="47" xfId="26" applyFont="1" applyFill="1" applyBorder="1" applyAlignment="1">
      <alignment horizontal="center" vertical="center"/>
    </xf>
    <xf numFmtId="10" fontId="15" fillId="0" borderId="45" xfId="20" applyNumberFormat="1" applyFont="1" applyFill="1" applyBorder="1" applyAlignment="1">
      <alignment horizontal="center" vertical="center"/>
    </xf>
    <xf numFmtId="10" fontId="15" fillId="0" borderId="46" xfId="20" applyNumberFormat="1" applyFont="1" applyFill="1" applyBorder="1" applyAlignment="1">
      <alignment horizontal="center" vertical="center"/>
    </xf>
    <xf numFmtId="3" fontId="15" fillId="0" borderId="46" xfId="0" applyNumberFormat="1" applyFont="1" applyFill="1" applyBorder="1" applyAlignment="1">
      <alignment horizontal="center" vertical="center"/>
    </xf>
    <xf numFmtId="4" fontId="15" fillId="0" borderId="46" xfId="0" applyNumberFormat="1" applyFont="1" applyFill="1" applyBorder="1" applyAlignment="1">
      <alignment horizontal="center" vertical="center"/>
    </xf>
    <xf numFmtId="3" fontId="15" fillId="0" borderId="46" xfId="0" applyNumberFormat="1" applyFont="1" applyFill="1" applyBorder="1" applyAlignment="1">
      <alignment horizontal="right" vertical="center"/>
    </xf>
    <xf numFmtId="10" fontId="3" fillId="0" borderId="45" xfId="20" applyNumberFormat="1" applyFont="1" applyFill="1" applyBorder="1" applyAlignment="1">
      <alignment horizontal="center" vertical="center" wrapText="1"/>
    </xf>
    <xf numFmtId="10" fontId="15" fillId="0" borderId="46" xfId="20" applyNumberFormat="1" applyFont="1" applyFill="1" applyBorder="1" applyAlignment="1">
      <alignment horizontal="right" vertical="center"/>
    </xf>
    <xf numFmtId="10" fontId="2" fillId="0" borderId="46" xfId="20" applyNumberFormat="1" applyFont="1" applyFill="1" applyBorder="1" applyAlignment="1">
      <alignment horizontal="center" vertical="center" wrapText="1"/>
    </xf>
    <xf numFmtId="10" fontId="22" fillId="0" borderId="45" xfId="20" applyNumberFormat="1" applyFont="1" applyFill="1" applyBorder="1" applyAlignment="1">
      <alignment horizontal="center" vertical="center"/>
    </xf>
    <xf numFmtId="10" fontId="31" fillId="0" borderId="46" xfId="20" applyNumberFormat="1" applyFont="1" applyFill="1" applyBorder="1" applyAlignment="1">
      <alignment horizontal="center" vertical="center" wrapText="1"/>
    </xf>
    <xf numFmtId="10" fontId="24" fillId="0" borderId="46" xfId="20" applyNumberFormat="1" applyFont="1" applyFill="1" applyBorder="1" applyAlignment="1">
      <alignment horizontal="center" vertical="center"/>
    </xf>
    <xf numFmtId="4" fontId="22" fillId="0" borderId="46" xfId="0" applyNumberFormat="1" applyFont="1" applyFill="1" applyBorder="1" applyAlignment="1">
      <alignment horizontal="center" vertical="center"/>
    </xf>
    <xf numFmtId="4" fontId="31" fillId="0" borderId="46" xfId="0" applyNumberFormat="1" applyFont="1" applyFill="1" applyBorder="1" applyAlignment="1">
      <alignment horizontal="center" vertical="center" wrapText="1"/>
    </xf>
    <xf numFmtId="4" fontId="15" fillId="0" borderId="46" xfId="9" applyNumberFormat="1" applyFont="1" applyFill="1" applyBorder="1" applyAlignment="1">
      <alignment horizontal="center" vertical="center"/>
    </xf>
    <xf numFmtId="10" fontId="22" fillId="0" borderId="46" xfId="20" applyNumberFormat="1" applyFont="1" applyFill="1" applyBorder="1" applyAlignment="1">
      <alignment horizontal="center" vertical="center"/>
    </xf>
    <xf numFmtId="10" fontId="25" fillId="0" borderId="46" xfId="20" applyNumberFormat="1" applyFont="1" applyFill="1" applyBorder="1" applyAlignment="1">
      <alignment horizontal="center" vertical="center"/>
    </xf>
    <xf numFmtId="4" fontId="3" fillId="0" borderId="45" xfId="23" applyNumberFormat="1" applyFont="1" applyFill="1" applyBorder="1" applyAlignment="1">
      <alignment horizontal="center" vertical="center" wrapText="1"/>
    </xf>
    <xf numFmtId="4" fontId="15" fillId="0" borderId="46" xfId="0" applyNumberFormat="1" applyFont="1" applyFill="1" applyBorder="1" applyAlignment="1">
      <alignment horizontal="right" vertical="center"/>
    </xf>
    <xf numFmtId="4" fontId="25" fillId="0" borderId="46" xfId="0" applyNumberFormat="1" applyFont="1" applyFill="1" applyBorder="1" applyAlignment="1">
      <alignment horizontal="center" vertical="center"/>
    </xf>
    <xf numFmtId="10" fontId="3" fillId="5" borderId="45" xfId="0" applyNumberFormat="1" applyFont="1" applyFill="1" applyBorder="1" applyAlignment="1">
      <alignment vertical="center"/>
    </xf>
    <xf numFmtId="10" fontId="3" fillId="5" borderId="46" xfId="0" applyNumberFormat="1" applyFont="1" applyFill="1" applyBorder="1" applyAlignment="1">
      <alignment vertical="center"/>
    </xf>
    <xf numFmtId="10" fontId="3" fillId="6" borderId="47" xfId="0" applyNumberFormat="1" applyFont="1" applyFill="1" applyBorder="1" applyAlignment="1">
      <alignment vertical="center"/>
    </xf>
    <xf numFmtId="10" fontId="28" fillId="5" borderId="45" xfId="0" applyNumberFormat="1" applyFont="1" applyFill="1" applyBorder="1" applyAlignment="1">
      <alignment vertical="center"/>
    </xf>
    <xf numFmtId="10" fontId="28" fillId="6" borderId="46" xfId="0" applyNumberFormat="1" applyFont="1" applyFill="1" applyBorder="1" applyAlignment="1">
      <alignment vertical="center"/>
    </xf>
    <xf numFmtId="10" fontId="28" fillId="5" borderId="46" xfId="0" applyNumberFormat="1" applyFont="1" applyFill="1" applyBorder="1" applyAlignment="1">
      <alignment vertical="center"/>
    </xf>
    <xf numFmtId="10" fontId="28" fillId="6" borderId="47" xfId="0" applyNumberFormat="1" applyFont="1" applyFill="1" applyBorder="1" applyAlignment="1">
      <alignment vertical="center"/>
    </xf>
    <xf numFmtId="4" fontId="2" fillId="0" borderId="46" xfId="9" applyNumberFormat="1" applyFont="1" applyFill="1" applyBorder="1" applyAlignment="1">
      <alignment horizontal="center" vertical="center" wrapText="1"/>
    </xf>
    <xf numFmtId="9" fontId="22" fillId="0" borderId="45" xfId="20" applyFont="1" applyFill="1" applyBorder="1" applyAlignment="1">
      <alignment horizontal="center" vertical="center"/>
    </xf>
    <xf numFmtId="174" fontId="22" fillId="0" borderId="46" xfId="3" applyNumberFormat="1" applyFont="1" applyFill="1" applyBorder="1" applyAlignment="1">
      <alignment horizontal="center" vertical="center"/>
    </xf>
    <xf numFmtId="174" fontId="22" fillId="0" borderId="46"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174" fontId="22" fillId="0" borderId="45" xfId="3" applyNumberFormat="1" applyFont="1" applyFill="1" applyBorder="1" applyAlignment="1">
      <alignment horizontal="center" vertical="center"/>
    </xf>
    <xf numFmtId="0" fontId="3" fillId="5"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10" fontId="3" fillId="0" borderId="46" xfId="20" applyNumberFormat="1" applyFont="1" applyFill="1" applyBorder="1" applyAlignment="1">
      <alignment horizontal="center" vertical="center"/>
    </xf>
    <xf numFmtId="10" fontId="15" fillId="0" borderId="3" xfId="20" applyNumberFormat="1" applyFont="1" applyFill="1" applyBorder="1" applyAlignment="1">
      <alignment horizontal="center" vertical="center"/>
    </xf>
    <xf numFmtId="3" fontId="22" fillId="0" borderId="45" xfId="0" applyNumberFormat="1" applyFont="1" applyFill="1" applyBorder="1" applyAlignment="1">
      <alignment horizontal="center" vertical="center"/>
    </xf>
    <xf numFmtId="3" fontId="22" fillId="0" borderId="46" xfId="0" applyNumberFormat="1" applyFont="1" applyFill="1" applyBorder="1" applyAlignment="1">
      <alignment horizontal="center" vertical="center"/>
    </xf>
    <xf numFmtId="4" fontId="24" fillId="0" borderId="46" xfId="9" applyNumberFormat="1" applyFont="1" applyFill="1" applyBorder="1" applyAlignment="1">
      <alignment horizontal="center" vertical="center"/>
    </xf>
    <xf numFmtId="166" fontId="25" fillId="0" borderId="47" xfId="26" applyFont="1" applyFill="1" applyBorder="1" applyAlignment="1">
      <alignment horizontal="center" vertical="center" wrapText="1"/>
    </xf>
    <xf numFmtId="4" fontId="22" fillId="0" borderId="45" xfId="23" applyNumberFormat="1" applyFont="1" applyFill="1" applyBorder="1" applyAlignment="1">
      <alignment horizontal="center" vertical="center"/>
    </xf>
    <xf numFmtId="166" fontId="24" fillId="0" borderId="47" xfId="26" applyFont="1" applyFill="1" applyBorder="1" applyAlignment="1">
      <alignment horizontal="center" vertical="center" wrapText="1"/>
    </xf>
    <xf numFmtId="10" fontId="25" fillId="0" borderId="46" xfId="23" applyNumberFormat="1" applyFont="1" applyFill="1" applyBorder="1" applyAlignment="1">
      <alignment horizontal="center" vertical="center"/>
    </xf>
    <xf numFmtId="10" fontId="2" fillId="0" borderId="46" xfId="23" applyNumberFormat="1" applyFont="1" applyFill="1" applyBorder="1" applyAlignment="1">
      <alignment horizontal="center" vertical="center"/>
    </xf>
    <xf numFmtId="10" fontId="2" fillId="0" borderId="47" xfId="23" applyNumberFormat="1" applyFont="1" applyFill="1" applyBorder="1" applyAlignment="1">
      <alignment horizontal="center" vertical="center"/>
    </xf>
    <xf numFmtId="0" fontId="48" fillId="5" borderId="46" xfId="0" applyFont="1" applyFill="1" applyBorder="1" applyAlignment="1" applyProtection="1">
      <alignment horizontal="left" vertical="center" wrapText="1"/>
      <protection locked="0"/>
    </xf>
    <xf numFmtId="0" fontId="20" fillId="0" borderId="0" xfId="0" applyFont="1" applyFill="1" applyAlignment="1">
      <alignment horizontal="center" vertical="center"/>
    </xf>
    <xf numFmtId="0" fontId="48" fillId="6" borderId="47" xfId="0" applyFont="1" applyFill="1" applyBorder="1" applyAlignment="1" applyProtection="1">
      <alignment horizontal="left" vertical="center" wrapText="1"/>
      <protection locked="0"/>
    </xf>
    <xf numFmtId="9" fontId="2" fillId="0" borderId="46" xfId="20" applyFont="1" applyFill="1" applyBorder="1" applyAlignment="1">
      <alignment horizontal="center" vertical="center" wrapText="1"/>
    </xf>
    <xf numFmtId="0" fontId="26" fillId="5" borderId="46" xfId="0" applyFont="1" applyFill="1" applyBorder="1" applyAlignment="1" applyProtection="1">
      <alignment horizontal="left" vertical="center" wrapText="1"/>
      <protection locked="0"/>
    </xf>
    <xf numFmtId="10" fontId="24" fillId="0" borderId="46" xfId="23" applyNumberFormat="1" applyFont="1" applyFill="1" applyBorder="1" applyAlignment="1">
      <alignment horizontal="center" vertical="center"/>
    </xf>
    <xf numFmtId="0" fontId="26" fillId="6" borderId="47" xfId="0" applyFont="1" applyFill="1" applyBorder="1" applyAlignment="1" applyProtection="1">
      <alignment horizontal="left" vertical="center" wrapText="1"/>
      <protection locked="0"/>
    </xf>
    <xf numFmtId="39" fontId="24" fillId="0" borderId="46" xfId="9" applyNumberFormat="1" applyFont="1" applyFill="1" applyBorder="1" applyAlignment="1">
      <alignment horizontal="center" vertical="center"/>
    </xf>
    <xf numFmtId="2" fontId="25" fillId="0" borderId="46" xfId="0" applyNumberFormat="1" applyFont="1" applyFill="1" applyBorder="1" applyAlignment="1">
      <alignment horizontal="center" vertical="center"/>
    </xf>
    <xf numFmtId="0" fontId="26" fillId="6" borderId="1" xfId="0" applyFont="1" applyFill="1" applyBorder="1" applyAlignment="1" applyProtection="1">
      <alignment horizontal="left" vertical="center" wrapText="1"/>
      <protection locked="0"/>
    </xf>
    <xf numFmtId="166" fontId="24" fillId="4" borderId="1" xfId="26" applyFont="1" applyFill="1" applyBorder="1" applyAlignment="1">
      <alignment horizontal="right" vertical="center"/>
    </xf>
    <xf numFmtId="166" fontId="24" fillId="0" borderId="1" xfId="26" applyFont="1" applyFill="1" applyBorder="1" applyAlignment="1">
      <alignment horizontal="right" vertical="center"/>
    </xf>
    <xf numFmtId="0" fontId="26" fillId="5" borderId="3" xfId="0" applyFont="1" applyFill="1" applyBorder="1" applyAlignment="1" applyProtection="1">
      <alignment horizontal="left" vertical="center" wrapText="1"/>
      <protection locked="0"/>
    </xf>
    <xf numFmtId="166" fontId="2" fillId="0" borderId="3" xfId="26" applyFont="1" applyFill="1" applyBorder="1" applyAlignment="1">
      <alignment horizontal="center" vertical="center" wrapText="1"/>
    </xf>
    <xf numFmtId="10" fontId="3" fillId="0" borderId="55" xfId="0" applyNumberFormat="1" applyFont="1" applyFill="1" applyBorder="1" applyAlignment="1">
      <alignment horizontal="center" vertical="center"/>
    </xf>
    <xf numFmtId="4" fontId="3" fillId="0" borderId="46" xfId="0" applyNumberFormat="1" applyFont="1" applyFill="1" applyBorder="1" applyAlignment="1">
      <alignment horizontal="center" vertical="center"/>
    </xf>
    <xf numFmtId="0" fontId="3" fillId="5" borderId="3" xfId="0" applyFont="1" applyFill="1" applyBorder="1" applyAlignment="1">
      <alignment horizontal="center" vertical="center" wrapText="1"/>
    </xf>
    <xf numFmtId="10" fontId="3" fillId="0" borderId="45" xfId="20" applyNumberFormat="1" applyFont="1" applyFill="1" applyBorder="1" applyAlignment="1">
      <alignment horizontal="center" vertical="center"/>
    </xf>
    <xf numFmtId="9" fontId="3" fillId="0" borderId="45" xfId="20" applyFont="1" applyFill="1" applyBorder="1" applyAlignment="1">
      <alignment horizontal="center" vertical="center" wrapText="1"/>
    </xf>
    <xf numFmtId="9" fontId="15" fillId="0" borderId="46" xfId="20" applyFont="1" applyFill="1" applyBorder="1" applyAlignment="1">
      <alignment horizontal="center" vertical="center"/>
    </xf>
    <xf numFmtId="0" fontId="3" fillId="5" borderId="3" xfId="0" applyFont="1" applyFill="1" applyBorder="1" applyAlignment="1">
      <alignment horizontal="center" vertical="center" wrapText="1"/>
    </xf>
    <xf numFmtId="3" fontId="22" fillId="0" borderId="45" xfId="0" applyNumberFormat="1" applyFont="1" applyFill="1" applyBorder="1" applyAlignment="1">
      <alignment horizontal="center" vertical="center" wrapText="1"/>
    </xf>
    <xf numFmtId="10" fontId="22" fillId="0" borderId="45" xfId="20" applyNumberFormat="1" applyFont="1" applyFill="1" applyBorder="1" applyAlignment="1">
      <alignment horizontal="center" vertical="center" wrapText="1"/>
    </xf>
    <xf numFmtId="175" fontId="25" fillId="0" borderId="46" xfId="0" applyNumberFormat="1" applyFont="1" applyFill="1" applyBorder="1" applyAlignment="1">
      <alignment horizontal="center" vertical="center"/>
    </xf>
    <xf numFmtId="0" fontId="48" fillId="6" borderId="55" xfId="0" applyFont="1" applyFill="1" applyBorder="1" applyAlignment="1" applyProtection="1">
      <alignment horizontal="left" vertical="center" wrapText="1"/>
      <protection locked="0"/>
    </xf>
    <xf numFmtId="166" fontId="24" fillId="0" borderId="55" xfId="26" applyFont="1" applyFill="1" applyBorder="1" applyAlignment="1">
      <alignment horizontal="center" vertical="center"/>
    </xf>
    <xf numFmtId="166" fontId="24" fillId="0" borderId="55" xfId="26" applyFont="1" applyFill="1" applyBorder="1" applyAlignment="1">
      <alignment horizontal="center" vertical="center" wrapText="1"/>
    </xf>
    <xf numFmtId="10" fontId="2" fillId="0" borderId="55" xfId="23" applyNumberFormat="1" applyFont="1" applyFill="1" applyBorder="1" applyAlignment="1">
      <alignment horizontal="center" vertical="center"/>
    </xf>
    <xf numFmtId="0" fontId="26" fillId="5" borderId="2" xfId="0" applyFont="1" applyFill="1" applyBorder="1" applyAlignment="1" applyProtection="1">
      <alignment horizontal="left" vertical="center" wrapText="1"/>
      <protection locked="0"/>
    </xf>
    <xf numFmtId="166" fontId="2" fillId="4" borderId="2" xfId="26" applyFont="1" applyFill="1" applyBorder="1" applyAlignment="1">
      <alignment horizontal="center" vertical="center" wrapText="1"/>
    </xf>
    <xf numFmtId="166" fontId="2" fillId="0" borderId="2" xfId="26" applyFont="1" applyFill="1" applyBorder="1" applyAlignment="1">
      <alignment horizontal="center" vertical="center" wrapText="1"/>
    </xf>
    <xf numFmtId="0" fontId="3" fillId="5" borderId="3" xfId="0" applyFont="1" applyFill="1" applyBorder="1" applyAlignment="1">
      <alignment horizontal="center" vertical="center" wrapText="1"/>
    </xf>
    <xf numFmtId="4" fontId="15" fillId="0" borderId="46" xfId="23" applyNumberFormat="1" applyFont="1" applyFill="1" applyBorder="1" applyAlignment="1">
      <alignment horizontal="center" vertical="center"/>
    </xf>
    <xf numFmtId="10" fontId="20" fillId="0" borderId="64" xfId="20" applyNumberFormat="1" applyFont="1" applyFill="1" applyBorder="1" applyAlignment="1">
      <alignment horizontal="center" vertical="center"/>
    </xf>
    <xf numFmtId="10" fontId="20" fillId="0" borderId="19" xfId="20" applyNumberFormat="1" applyFont="1" applyFill="1" applyBorder="1" applyAlignment="1">
      <alignment horizontal="center" vertical="center"/>
    </xf>
    <xf numFmtId="10" fontId="20" fillId="0" borderId="65" xfId="20" applyNumberFormat="1" applyFont="1" applyFill="1" applyBorder="1" applyAlignment="1">
      <alignment horizontal="center" vertical="center"/>
    </xf>
    <xf numFmtId="10" fontId="20" fillId="0" borderId="0" xfId="20" applyNumberFormat="1" applyFont="1" applyFill="1" applyBorder="1" applyAlignment="1">
      <alignment horizontal="center" vertical="center"/>
    </xf>
    <xf numFmtId="10" fontId="20" fillId="0" borderId="66" xfId="20" applyNumberFormat="1" applyFont="1" applyFill="1" applyBorder="1" applyAlignment="1">
      <alignment horizontal="center" vertical="center"/>
    </xf>
    <xf numFmtId="10" fontId="20" fillId="0" borderId="24" xfId="20" applyNumberFormat="1" applyFont="1" applyFill="1" applyBorder="1" applyAlignment="1">
      <alignment horizontal="center" vertical="center"/>
    </xf>
    <xf numFmtId="10" fontId="22" fillId="0" borderId="46" xfId="23" applyNumberFormat="1" applyFont="1" applyFill="1" applyBorder="1" applyAlignment="1">
      <alignment horizontal="center" vertical="center"/>
    </xf>
    <xf numFmtId="0" fontId="3" fillId="5" borderId="3"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2" fillId="0" borderId="46" xfId="0" applyFont="1" applyFill="1" applyBorder="1" applyAlignment="1">
      <alignment horizontal="center" vertical="center"/>
    </xf>
    <xf numFmtId="0" fontId="3" fillId="0" borderId="46" xfId="0" applyFont="1" applyFill="1" applyBorder="1" applyAlignment="1">
      <alignment horizontal="center" vertical="center"/>
    </xf>
    <xf numFmtId="0" fontId="15" fillId="0" borderId="3" xfId="0" applyFont="1" applyFill="1" applyBorder="1" applyAlignment="1">
      <alignment horizontal="center" vertical="center" wrapText="1"/>
    </xf>
    <xf numFmtId="0" fontId="22" fillId="0" borderId="3" xfId="0" applyFont="1" applyFill="1" applyBorder="1" applyAlignment="1">
      <alignment horizontal="left" vertical="top" wrapText="1"/>
    </xf>
    <xf numFmtId="0" fontId="15" fillId="0" borderId="10" xfId="0" applyFont="1" applyFill="1" applyBorder="1" applyAlignment="1">
      <alignment horizontal="center" vertical="center" wrapText="1"/>
    </xf>
    <xf numFmtId="10" fontId="15" fillId="0" borderId="46" xfId="23" applyNumberFormat="1" applyFont="1" applyFill="1" applyBorder="1" applyAlignment="1">
      <alignment horizontal="center" vertical="center"/>
    </xf>
    <xf numFmtId="10" fontId="15" fillId="0" borderId="45" xfId="23" applyNumberFormat="1" applyFont="1" applyFill="1" applyBorder="1" applyAlignment="1">
      <alignment horizontal="center" vertical="center"/>
    </xf>
    <xf numFmtId="9" fontId="15" fillId="0" borderId="46" xfId="23" applyFont="1" applyFill="1" applyBorder="1" applyAlignment="1">
      <alignment horizontal="center" vertical="center"/>
    </xf>
    <xf numFmtId="2" fontId="15" fillId="0" borderId="46" xfId="23" applyNumberFormat="1" applyFont="1" applyFill="1" applyBorder="1" applyAlignment="1">
      <alignment horizontal="center" vertical="center"/>
    </xf>
    <xf numFmtId="10" fontId="22" fillId="0" borderId="45" xfId="23" applyNumberFormat="1" applyFont="1" applyFill="1" applyBorder="1" applyAlignment="1">
      <alignment horizontal="center" vertical="center"/>
    </xf>
    <xf numFmtId="2" fontId="22" fillId="0" borderId="46" xfId="0" applyNumberFormat="1" applyFont="1" applyFill="1" applyBorder="1" applyAlignment="1">
      <alignment horizontal="center" vertical="center"/>
    </xf>
    <xf numFmtId="10" fontId="22" fillId="0" borderId="45" xfId="15" applyNumberFormat="1" applyFont="1" applyFill="1" applyBorder="1" applyAlignment="1">
      <alignment horizontal="center" vertical="center" wrapText="1"/>
    </xf>
    <xf numFmtId="10" fontId="3" fillId="0" borderId="46" xfId="15" applyNumberFormat="1" applyFont="1" applyFill="1" applyBorder="1" applyAlignment="1">
      <alignment horizontal="center" vertical="center" wrapText="1"/>
    </xf>
    <xf numFmtId="0" fontId="22" fillId="0" borderId="46" xfId="0" applyFont="1" applyFill="1" applyBorder="1" applyAlignment="1">
      <alignment horizontal="center" vertical="center"/>
    </xf>
    <xf numFmtId="10" fontId="3" fillId="0" borderId="45" xfId="15" applyNumberFormat="1" applyFill="1" applyBorder="1" applyAlignment="1">
      <alignment horizontal="center" vertical="center" wrapText="1"/>
    </xf>
    <xf numFmtId="10" fontId="3" fillId="0" borderId="46" xfId="15" applyNumberFormat="1" applyFill="1" applyBorder="1" applyAlignment="1">
      <alignment horizontal="center" vertical="center" wrapText="1"/>
    </xf>
    <xf numFmtId="10" fontId="3" fillId="0" borderId="46" xfId="0" applyNumberFormat="1" applyFont="1" applyFill="1" applyBorder="1" applyAlignment="1">
      <alignment horizontal="center" vertical="center"/>
    </xf>
    <xf numFmtId="10" fontId="3" fillId="0" borderId="45" xfId="15" applyNumberFormat="1" applyFont="1" applyFill="1" applyBorder="1" applyAlignment="1">
      <alignment horizontal="center" vertical="center" wrapText="1"/>
    </xf>
    <xf numFmtId="0" fontId="55" fillId="0" borderId="0" xfId="0" applyFont="1"/>
    <xf numFmtId="0" fontId="22" fillId="0" borderId="0" xfId="0" applyFont="1"/>
    <xf numFmtId="0" fontId="3" fillId="5" borderId="3" xfId="18" applyFill="1" applyBorder="1" applyAlignment="1">
      <alignment horizontal="center" vertical="center" wrapText="1"/>
    </xf>
    <xf numFmtId="0" fontId="2" fillId="5" borderId="3" xfId="18" applyFont="1" applyFill="1" applyBorder="1" applyAlignment="1">
      <alignment horizontal="center" vertical="center" wrapText="1"/>
    </xf>
    <xf numFmtId="0" fontId="3" fillId="5" borderId="3" xfId="18" applyFill="1" applyBorder="1" applyAlignment="1">
      <alignment vertical="center" wrapText="1"/>
    </xf>
    <xf numFmtId="0" fontId="3" fillId="5" borderId="10" xfId="18" applyFill="1" applyBorder="1" applyAlignment="1">
      <alignment vertical="center" wrapText="1"/>
    </xf>
    <xf numFmtId="3" fontId="27" fillId="5" borderId="68" xfId="0" applyNumberFormat="1" applyFont="1" applyFill="1" applyBorder="1" applyAlignment="1">
      <alignment vertical="center"/>
    </xf>
    <xf numFmtId="3" fontId="15" fillId="4" borderId="68" xfId="18" applyNumberFormat="1" applyFont="1" applyFill="1" applyBorder="1" applyAlignment="1">
      <alignment horizontal="center" vertical="center" wrapText="1"/>
    </xf>
    <xf numFmtId="3" fontId="15" fillId="0" borderId="68" xfId="0" applyNumberFormat="1" applyFont="1" applyBorder="1" applyAlignment="1">
      <alignment horizontal="center" vertical="center" wrapText="1"/>
    </xf>
    <xf numFmtId="3" fontId="55" fillId="0" borderId="0" xfId="0" applyNumberFormat="1" applyFont="1"/>
    <xf numFmtId="166" fontId="27" fillId="6" borderId="46" xfId="26" applyFont="1" applyFill="1" applyBorder="1" applyAlignment="1">
      <alignment vertical="center"/>
    </xf>
    <xf numFmtId="166" fontId="15" fillId="4" borderId="46" xfId="26" applyFont="1" applyFill="1" applyBorder="1" applyAlignment="1">
      <alignment horizontal="center" vertical="center" wrapText="1"/>
    </xf>
    <xf numFmtId="166" fontId="15" fillId="0" borderId="46" xfId="26" applyFont="1" applyFill="1" applyBorder="1" applyAlignment="1">
      <alignment horizontal="center" vertical="center" wrapText="1"/>
    </xf>
    <xf numFmtId="166" fontId="55" fillId="0" borderId="0" xfId="26" applyFont="1"/>
    <xf numFmtId="3" fontId="27" fillId="5" borderId="46" xfId="0" applyNumberFormat="1" applyFont="1" applyFill="1" applyBorder="1" applyAlignment="1">
      <alignment vertical="center"/>
    </xf>
    <xf numFmtId="3" fontId="15" fillId="4" borderId="46" xfId="18" applyNumberFormat="1" applyFont="1" applyFill="1" applyBorder="1" applyAlignment="1">
      <alignment horizontal="center" vertical="center" wrapText="1"/>
    </xf>
    <xf numFmtId="3" fontId="15" fillId="0" borderId="46" xfId="0" applyNumberFormat="1" applyFont="1" applyBorder="1" applyAlignment="1">
      <alignment horizontal="center" vertical="center" wrapText="1"/>
    </xf>
    <xf numFmtId="166" fontId="27" fillId="6" borderId="69" xfId="26" applyFont="1" applyFill="1" applyBorder="1" applyAlignment="1">
      <alignment vertical="center"/>
    </xf>
    <xf numFmtId="166" fontId="15" fillId="4" borderId="69" xfId="26" applyFont="1" applyFill="1" applyBorder="1" applyAlignment="1">
      <alignment horizontal="center" vertical="center"/>
    </xf>
    <xf numFmtId="166" fontId="15" fillId="0" borderId="69" xfId="26" applyFont="1" applyFill="1" applyBorder="1" applyAlignment="1">
      <alignment horizontal="center" vertical="center" wrapText="1"/>
    </xf>
    <xf numFmtId="3" fontId="26" fillId="5" borderId="68" xfId="0" applyNumberFormat="1" applyFont="1" applyFill="1" applyBorder="1" applyAlignment="1">
      <alignment vertical="center"/>
    </xf>
    <xf numFmtId="3" fontId="24" fillId="0" borderId="68" xfId="0" applyNumberFormat="1" applyFont="1" applyBorder="1" applyAlignment="1">
      <alignment horizontal="center" vertical="center" wrapText="1"/>
    </xf>
    <xf numFmtId="3" fontId="2" fillId="0" borderId="68" xfId="0" applyNumberFormat="1" applyFont="1" applyBorder="1" applyAlignment="1">
      <alignment horizontal="center" vertical="center" wrapText="1"/>
    </xf>
    <xf numFmtId="166" fontId="26" fillId="6" borderId="47" xfId="26" applyFont="1" applyFill="1" applyBorder="1" applyAlignment="1">
      <alignment vertical="center" wrapText="1"/>
    </xf>
    <xf numFmtId="166" fontId="24" fillId="4" borderId="47" xfId="26" applyFont="1" applyFill="1" applyBorder="1" applyAlignment="1">
      <alignment horizontal="center" vertical="center" wrapText="1"/>
    </xf>
    <xf numFmtId="166" fontId="2" fillId="0" borderId="47" xfId="26" applyFont="1" applyFill="1" applyBorder="1" applyAlignment="1">
      <alignment horizontal="center" vertical="center" wrapText="1"/>
    </xf>
    <xf numFmtId="10" fontId="27" fillId="5" borderId="45" xfId="23" applyNumberFormat="1" applyFont="1" applyFill="1" applyBorder="1" applyAlignment="1">
      <alignment vertical="center"/>
    </xf>
    <xf numFmtId="10" fontId="15" fillId="0" borderId="45" xfId="23" applyNumberFormat="1" applyFont="1" applyFill="1" applyBorder="1" applyAlignment="1">
      <alignment horizontal="center" vertical="center" wrapText="1"/>
    </xf>
    <xf numFmtId="10" fontId="55" fillId="0" borderId="0" xfId="23" applyNumberFormat="1" applyFont="1"/>
    <xf numFmtId="10" fontId="27" fillId="5" borderId="46" xfId="23" applyNumberFormat="1" applyFont="1" applyFill="1" applyBorder="1" applyAlignment="1">
      <alignment vertical="center"/>
    </xf>
    <xf numFmtId="166" fontId="15" fillId="0" borderId="69" xfId="26" applyFont="1" applyFill="1" applyBorder="1" applyAlignment="1">
      <alignment horizontal="center" vertical="center"/>
    </xf>
    <xf numFmtId="10" fontId="26" fillId="5" borderId="68" xfId="23" applyNumberFormat="1" applyFont="1" applyFill="1" applyBorder="1" applyAlignment="1">
      <alignment vertical="center"/>
    </xf>
    <xf numFmtId="10" fontId="24" fillId="0" borderId="68" xfId="23" applyNumberFormat="1" applyFont="1" applyFill="1" applyBorder="1" applyAlignment="1">
      <alignment horizontal="center" vertical="center" wrapText="1"/>
    </xf>
    <xf numFmtId="10" fontId="24" fillId="0" borderId="68" xfId="23" applyNumberFormat="1" applyFont="1" applyFill="1" applyBorder="1" applyAlignment="1">
      <alignment horizontal="center" vertical="center"/>
    </xf>
    <xf numFmtId="10" fontId="15" fillId="4" borderId="45" xfId="23" applyNumberFormat="1" applyFont="1" applyFill="1" applyBorder="1" applyAlignment="1">
      <alignment horizontal="center" vertical="center" wrapText="1"/>
    </xf>
    <xf numFmtId="10" fontId="15" fillId="4" borderId="46" xfId="23" applyNumberFormat="1" applyFont="1" applyFill="1" applyBorder="1" applyAlignment="1">
      <alignment horizontal="center" vertical="center"/>
    </xf>
    <xf numFmtId="3" fontId="27" fillId="5" borderId="45" xfId="0" applyNumberFormat="1" applyFont="1" applyFill="1" applyBorder="1" applyAlignment="1">
      <alignment vertical="center"/>
    </xf>
    <xf numFmtId="3" fontId="15" fillId="4" borderId="45" xfId="28" applyNumberFormat="1" applyFont="1" applyFill="1" applyBorder="1" applyAlignment="1">
      <alignment horizontal="center" vertical="center"/>
    </xf>
    <xf numFmtId="3" fontId="15" fillId="0" borderId="45" xfId="0" applyNumberFormat="1" applyFont="1" applyBorder="1" applyAlignment="1">
      <alignment horizontal="center" vertical="center" wrapText="1"/>
    </xf>
    <xf numFmtId="3" fontId="15" fillId="0" borderId="45" xfId="28" applyNumberFormat="1" applyFont="1" applyFill="1" applyBorder="1" applyAlignment="1">
      <alignment horizontal="center" vertical="center"/>
    </xf>
    <xf numFmtId="3" fontId="22" fillId="4" borderId="46" xfId="0" applyNumberFormat="1" applyFont="1" applyFill="1" applyBorder="1" applyAlignment="1">
      <alignment horizontal="center" vertical="center"/>
    </xf>
    <xf numFmtId="3" fontId="15" fillId="0" borderId="46" xfId="0" applyNumberFormat="1" applyFont="1" applyBorder="1" applyAlignment="1">
      <alignment horizontal="center" vertical="center"/>
    </xf>
    <xf numFmtId="3" fontId="22" fillId="0" borderId="46" xfId="0" applyNumberFormat="1" applyFont="1" applyBorder="1" applyAlignment="1">
      <alignment horizontal="center" vertical="center"/>
    </xf>
    <xf numFmtId="3" fontId="24" fillId="0" borderId="68" xfId="28" applyNumberFormat="1" applyFont="1" applyFill="1" applyBorder="1" applyAlignment="1">
      <alignment horizontal="center" vertical="center"/>
    </xf>
    <xf numFmtId="3" fontId="24" fillId="0" borderId="68" xfId="0" applyNumberFormat="1" applyFont="1" applyBorder="1" applyAlignment="1">
      <alignment horizontal="center" vertical="center"/>
    </xf>
    <xf numFmtId="4" fontId="24" fillId="0" borderId="68" xfId="28" applyNumberFormat="1" applyFont="1" applyFill="1" applyBorder="1" applyAlignment="1">
      <alignment horizontal="center" vertical="center"/>
    </xf>
    <xf numFmtId="10" fontId="3" fillId="4" borderId="45" xfId="23" applyNumberFormat="1" applyFont="1" applyFill="1" applyBorder="1" applyAlignment="1">
      <alignment horizontal="center" vertical="center" wrapText="1"/>
    </xf>
    <xf numFmtId="10" fontId="3" fillId="0" borderId="45" xfId="23" applyNumberFormat="1" applyFont="1" applyFill="1" applyBorder="1" applyAlignment="1">
      <alignment horizontal="center" vertical="center" wrapText="1"/>
    </xf>
    <xf numFmtId="10" fontId="3" fillId="4" borderId="46" xfId="23" applyNumberFormat="1" applyFont="1" applyFill="1" applyBorder="1" applyAlignment="1">
      <alignment horizontal="center" vertical="center" wrapText="1"/>
    </xf>
    <xf numFmtId="10" fontId="3" fillId="0" borderId="46" xfId="23" applyNumberFormat="1" applyFont="1" applyFill="1" applyBorder="1" applyAlignment="1">
      <alignment horizontal="center" vertical="center" wrapText="1"/>
    </xf>
    <xf numFmtId="166" fontId="3" fillId="4" borderId="69" xfId="26" applyFont="1" applyFill="1" applyBorder="1" applyAlignment="1">
      <alignment horizontal="center" vertical="center" wrapText="1"/>
    </xf>
    <xf numFmtId="166" fontId="3" fillId="0" borderId="69" xfId="26" applyFont="1" applyFill="1" applyBorder="1" applyAlignment="1">
      <alignment horizontal="center" vertical="center" wrapText="1"/>
    </xf>
    <xf numFmtId="10" fontId="2" fillId="0" borderId="68" xfId="23" applyNumberFormat="1" applyFont="1" applyFill="1" applyBorder="1" applyAlignment="1">
      <alignment horizontal="center" vertical="center" wrapText="1"/>
    </xf>
    <xf numFmtId="4" fontId="27" fillId="5" borderId="45" xfId="0" applyNumberFormat="1" applyFont="1" applyFill="1" applyBorder="1" applyAlignment="1">
      <alignment vertical="center"/>
    </xf>
    <xf numFmtId="4" fontId="3" fillId="0" borderId="45" xfId="27" applyNumberFormat="1" applyFont="1" applyFill="1" applyBorder="1" applyAlignment="1">
      <alignment horizontal="center" vertical="center" wrapText="1"/>
    </xf>
    <xf numFmtId="4" fontId="15" fillId="0" borderId="45" xfId="0" applyNumberFormat="1" applyFont="1" applyBorder="1" applyAlignment="1">
      <alignment horizontal="center" vertical="center" wrapText="1"/>
    </xf>
    <xf numFmtId="4" fontId="55" fillId="0" borderId="0" xfId="0" applyNumberFormat="1" applyFont="1"/>
    <xf numFmtId="4" fontId="27" fillId="5" borderId="46" xfId="0" applyNumberFormat="1" applyFont="1" applyFill="1" applyBorder="1" applyAlignment="1">
      <alignment vertical="center"/>
    </xf>
    <xf numFmtId="4" fontId="15" fillId="0" borderId="46" xfId="0" applyNumberFormat="1" applyFont="1" applyBorder="1" applyAlignment="1">
      <alignment horizontal="center" vertical="center"/>
    </xf>
    <xf numFmtId="4" fontId="26" fillId="5" borderId="68" xfId="0" applyNumberFormat="1" applyFont="1" applyFill="1" applyBorder="1" applyAlignment="1">
      <alignment vertical="center"/>
    </xf>
    <xf numFmtId="4" fontId="2" fillId="0" borderId="68" xfId="18" applyNumberFormat="1" applyFont="1" applyBorder="1" applyAlignment="1">
      <alignment horizontal="center" vertical="center" wrapText="1"/>
    </xf>
    <xf numFmtId="4" fontId="24" fillId="0" borderId="68" xfId="0" applyNumberFormat="1" applyFont="1" applyBorder="1" applyAlignment="1">
      <alignment horizontal="center" vertical="center"/>
    </xf>
    <xf numFmtId="4" fontId="3" fillId="4" borderId="45" xfId="0" applyNumberFormat="1" applyFont="1" applyFill="1" applyBorder="1" applyAlignment="1">
      <alignment horizontal="center" vertical="center" wrapText="1"/>
    </xf>
    <xf numFmtId="4" fontId="22" fillId="4" borderId="46" xfId="0" applyNumberFormat="1" applyFont="1" applyFill="1" applyBorder="1" applyAlignment="1">
      <alignment horizontal="center" vertical="center"/>
    </xf>
    <xf numFmtId="4" fontId="22" fillId="0" borderId="46" xfId="0" applyNumberFormat="1" applyFont="1" applyBorder="1" applyAlignment="1">
      <alignment horizontal="center" vertical="center"/>
    </xf>
    <xf numFmtId="4" fontId="2" fillId="0" borderId="68" xfId="0" applyNumberFormat="1" applyFont="1" applyBorder="1" applyAlignment="1">
      <alignment horizontal="center" vertical="center" wrapText="1"/>
    </xf>
    <xf numFmtId="4" fontId="22" fillId="4" borderId="45" xfId="0" applyNumberFormat="1" applyFont="1" applyFill="1" applyBorder="1" applyAlignment="1">
      <alignment horizontal="center" vertical="center"/>
    </xf>
    <xf numFmtId="4" fontId="22" fillId="0" borderId="45" xfId="0" applyNumberFormat="1" applyFont="1" applyBorder="1" applyAlignment="1">
      <alignment horizontal="center" vertical="center"/>
    </xf>
    <xf numFmtId="4" fontId="22" fillId="0" borderId="45" xfId="0" applyNumberFormat="1" applyFont="1" applyBorder="1" applyAlignment="1">
      <alignment horizontal="center" vertical="center" wrapText="1"/>
    </xf>
    <xf numFmtId="4" fontId="15" fillId="0" borderId="46" xfId="0" applyNumberFormat="1" applyFont="1" applyBorder="1" applyAlignment="1">
      <alignment horizontal="center" vertical="center" wrapText="1"/>
    </xf>
    <xf numFmtId="4" fontId="25" fillId="0" borderId="68" xfId="0" applyNumberFormat="1" applyFont="1" applyBorder="1" applyAlignment="1">
      <alignment horizontal="center" vertical="center"/>
    </xf>
    <xf numFmtId="4" fontId="24" fillId="0" borderId="68" xfId="0" applyNumberFormat="1" applyFont="1" applyBorder="1" applyAlignment="1">
      <alignment horizontal="center" vertical="center" wrapText="1"/>
    </xf>
    <xf numFmtId="166" fontId="58" fillId="5" borderId="2" xfId="26" applyFont="1" applyFill="1" applyBorder="1" applyAlignment="1">
      <alignment horizontal="left" vertical="center" wrapText="1"/>
    </xf>
    <xf numFmtId="166" fontId="24" fillId="5" borderId="2" xfId="26" applyFont="1" applyFill="1" applyBorder="1" applyAlignment="1">
      <alignment horizontal="left" vertical="center" wrapText="1"/>
    </xf>
    <xf numFmtId="166" fontId="58" fillId="6" borderId="1" xfId="26" applyFont="1" applyFill="1" applyBorder="1" applyAlignment="1">
      <alignment horizontal="left" vertical="center" wrapText="1"/>
    </xf>
    <xf numFmtId="166" fontId="24" fillId="6" borderId="1" xfId="26" applyFont="1" applyFill="1" applyBorder="1" applyAlignment="1">
      <alignment horizontal="left" vertical="center" wrapText="1"/>
    </xf>
    <xf numFmtId="166" fontId="58" fillId="5" borderId="3" xfId="26" applyFont="1" applyFill="1" applyBorder="1" applyAlignment="1">
      <alignment horizontal="left" vertical="center" wrapText="1"/>
    </xf>
    <xf numFmtId="166" fontId="24" fillId="5" borderId="3" xfId="26" applyFont="1" applyFill="1" applyBorder="1" applyAlignment="1">
      <alignment horizontal="left" vertical="center" wrapText="1"/>
    </xf>
    <xf numFmtId="0" fontId="55" fillId="4" borderId="0" xfId="0" applyFont="1" applyFill="1"/>
    <xf numFmtId="0" fontId="59" fillId="4" borderId="0" xfId="15" applyFont="1" applyFill="1" applyProtection="1">
      <protection locked="0"/>
    </xf>
    <xf numFmtId="0" fontId="60" fillId="4" borderId="0" xfId="0" applyFont="1" applyFill="1"/>
    <xf numFmtId="0" fontId="8" fillId="4" borderId="0" xfId="15" applyFont="1" applyFill="1" applyAlignment="1" applyProtection="1">
      <alignment horizontal="center"/>
      <protection locked="0"/>
    </xf>
    <xf numFmtId="0" fontId="60" fillId="7" borderId="1" xfId="0" applyFont="1" applyFill="1" applyBorder="1" applyAlignment="1">
      <alignment horizontal="center" vertical="center"/>
    </xf>
    <xf numFmtId="0" fontId="55" fillId="0" borderId="1" xfId="0" applyFont="1" applyBorder="1" applyAlignment="1">
      <alignment horizontal="center" vertical="center"/>
    </xf>
    <xf numFmtId="0" fontId="55" fillId="5" borderId="0" xfId="0" applyFont="1" applyFill="1"/>
    <xf numFmtId="0" fontId="55" fillId="8" borderId="0" xfId="0" applyFont="1" applyFill="1"/>
    <xf numFmtId="0" fontId="20" fillId="7" borderId="1" xfId="0" applyFont="1" applyFill="1" applyBorder="1" applyAlignment="1">
      <alignment horizontal="center" vertical="center" wrapText="1"/>
    </xf>
    <xf numFmtId="0" fontId="12" fillId="0" borderId="1" xfId="0" applyFont="1" applyFill="1" applyBorder="1" applyAlignment="1">
      <alignment horizontal="left"/>
    </xf>
    <xf numFmtId="0" fontId="0" fillId="0" borderId="21" xfId="0" applyFill="1" applyBorder="1" applyAlignment="1">
      <alignment horizontal="center"/>
    </xf>
    <xf numFmtId="0" fontId="0" fillId="0" borderId="0" xfId="0" applyFill="1" applyBorder="1" applyAlignment="1">
      <alignment horizontal="center"/>
    </xf>
    <xf numFmtId="0" fontId="3" fillId="5" borderId="14"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20" fillId="7" borderId="1" xfId="0" applyFont="1" applyFill="1" applyBorder="1" applyAlignment="1">
      <alignment horizontal="center" vertical="center"/>
    </xf>
    <xf numFmtId="0" fontId="12" fillId="0" borderId="1" xfId="0" applyFont="1" applyFill="1" applyBorder="1" applyAlignment="1">
      <alignment horizontal="left" vertical="center"/>
    </xf>
    <xf numFmtId="0" fontId="8" fillId="5" borderId="14" xfId="0" applyFont="1" applyFill="1" applyBorder="1" applyAlignment="1">
      <alignment horizontal="right" vertical="center" wrapText="1"/>
    </xf>
    <xf numFmtId="0" fontId="8" fillId="5" borderId="1" xfId="0" applyFont="1" applyFill="1" applyBorder="1" applyAlignment="1">
      <alignment horizontal="right" vertical="center" wrapText="1"/>
    </xf>
    <xf numFmtId="0" fontId="19" fillId="0" borderId="1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8" fillId="4" borderId="12" xfId="0" applyFont="1" applyFill="1" applyBorder="1" applyAlignment="1">
      <alignment horizontal="left" vertical="center" wrapText="1"/>
    </xf>
    <xf numFmtId="0" fontId="8" fillId="4" borderId="27" xfId="0" applyFont="1" applyFill="1" applyBorder="1" applyAlignment="1">
      <alignment horizontal="left" vertical="center" wrapText="1"/>
    </xf>
    <xf numFmtId="0" fontId="8" fillId="4" borderId="28" xfId="0" applyFont="1" applyFill="1" applyBorder="1" applyAlignment="1">
      <alignment horizontal="left" vertical="center" wrapText="1"/>
    </xf>
    <xf numFmtId="0" fontId="8" fillId="4" borderId="6"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4" borderId="29" xfId="0" applyFont="1" applyFill="1" applyBorder="1" applyAlignment="1">
      <alignment horizontal="left" vertical="center" wrapText="1"/>
    </xf>
    <xf numFmtId="0" fontId="17" fillId="4" borderId="34" xfId="0" applyFont="1" applyFill="1" applyBorder="1" applyAlignment="1">
      <alignment horizontal="left" vertical="center" wrapText="1"/>
    </xf>
    <xf numFmtId="0" fontId="17" fillId="4" borderId="25" xfId="0" applyFont="1" applyFill="1" applyBorder="1" applyAlignment="1">
      <alignment horizontal="left" vertical="center" wrapText="1"/>
    </xf>
    <xf numFmtId="0" fontId="17" fillId="4" borderId="42" xfId="0" applyFont="1" applyFill="1" applyBorder="1" applyAlignment="1">
      <alignment horizontal="left" vertical="center" wrapText="1"/>
    </xf>
    <xf numFmtId="0" fontId="17" fillId="4" borderId="26" xfId="0" applyFont="1" applyFill="1" applyBorder="1" applyAlignment="1">
      <alignment horizontal="left" vertical="center" wrapText="1"/>
    </xf>
    <xf numFmtId="0" fontId="8" fillId="5" borderId="35" xfId="0" applyFont="1" applyFill="1" applyBorder="1" applyAlignment="1">
      <alignment horizontal="right" vertical="center" wrapText="1"/>
    </xf>
    <xf numFmtId="0" fontId="8" fillId="5" borderId="27" xfId="0" applyFont="1" applyFill="1" applyBorder="1" applyAlignment="1">
      <alignment horizontal="right" vertical="center" wrapText="1"/>
    </xf>
    <xf numFmtId="0" fontId="8" fillId="5" borderId="33" xfId="0" applyFont="1" applyFill="1" applyBorder="1" applyAlignment="1">
      <alignment horizontal="right" vertical="center" wrapText="1"/>
    </xf>
    <xf numFmtId="0" fontId="8" fillId="5" borderId="36" xfId="0" applyFont="1" applyFill="1" applyBorder="1" applyAlignment="1">
      <alignment horizontal="right" vertical="center" wrapText="1"/>
    </xf>
    <xf numFmtId="0" fontId="8" fillId="5" borderId="4" xfId="0" applyFont="1" applyFill="1" applyBorder="1" applyAlignment="1">
      <alignment horizontal="right" vertical="center" wrapText="1"/>
    </xf>
    <xf numFmtId="0" fontId="8" fillId="5" borderId="5" xfId="0" applyFont="1" applyFill="1" applyBorder="1" applyAlignment="1">
      <alignment horizontal="right" vertical="center" wrapText="1"/>
    </xf>
    <xf numFmtId="0" fontId="18" fillId="0" borderId="18" xfId="0" applyFont="1" applyFill="1" applyBorder="1" applyAlignment="1">
      <alignment horizontal="center"/>
    </xf>
    <xf numFmtId="0" fontId="18" fillId="0" borderId="19" xfId="0" applyFont="1" applyFill="1" applyBorder="1" applyAlignment="1">
      <alignment horizontal="center"/>
    </xf>
    <xf numFmtId="0" fontId="18" fillId="0" borderId="20" xfId="0" applyFont="1" applyFill="1" applyBorder="1" applyAlignment="1">
      <alignment horizontal="center"/>
    </xf>
    <xf numFmtId="0" fontId="18" fillId="0" borderId="21" xfId="0" applyFont="1" applyFill="1" applyBorder="1" applyAlignment="1">
      <alignment horizontal="center"/>
    </xf>
    <xf numFmtId="0" fontId="18" fillId="0" borderId="0" xfId="0" applyFont="1" applyFill="1" applyBorder="1" applyAlignment="1">
      <alignment horizontal="center"/>
    </xf>
    <xf numFmtId="0" fontId="18" fillId="0" borderId="7" xfId="0" applyFont="1" applyFill="1" applyBorder="1" applyAlignment="1">
      <alignment horizontal="center"/>
    </xf>
    <xf numFmtId="0" fontId="18" fillId="0" borderId="23" xfId="0" applyFont="1" applyFill="1" applyBorder="1" applyAlignment="1">
      <alignment horizontal="center"/>
    </xf>
    <xf numFmtId="0" fontId="18" fillId="0" borderId="24" xfId="0" applyFont="1" applyFill="1" applyBorder="1" applyAlignment="1">
      <alignment horizontal="center"/>
    </xf>
    <xf numFmtId="0" fontId="18" fillId="0" borderId="30" xfId="0" applyFont="1" applyFill="1" applyBorder="1" applyAlignment="1">
      <alignment horizontal="center"/>
    </xf>
    <xf numFmtId="0" fontId="21"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3" fillId="5" borderId="2"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3" fillId="5" borderId="9"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center" vertical="center" wrapText="1"/>
      <protection locked="0"/>
    </xf>
    <xf numFmtId="0" fontId="3" fillId="5" borderId="6"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59" xfId="0" applyFont="1" applyFill="1" applyBorder="1" applyAlignment="1">
      <alignment horizontal="center" vertical="center" wrapText="1"/>
    </xf>
    <xf numFmtId="0" fontId="3" fillId="5" borderId="60" xfId="0" applyFont="1" applyFill="1" applyBorder="1" applyAlignment="1">
      <alignment horizontal="center" vertical="center" wrapText="1"/>
    </xf>
    <xf numFmtId="0" fontId="3" fillId="5" borderId="61" xfId="0" applyFont="1" applyFill="1" applyBorder="1" applyAlignment="1">
      <alignment horizontal="center" vertical="center" wrapText="1"/>
    </xf>
    <xf numFmtId="0" fontId="2" fillId="5" borderId="13"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3" xfId="0" applyFont="1" applyFill="1" applyBorder="1" applyAlignment="1" applyProtection="1">
      <alignment horizontal="center" vertical="center" wrapText="1"/>
      <protection locked="0"/>
    </xf>
    <xf numFmtId="0" fontId="3" fillId="0" borderId="45"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22" fillId="0" borderId="45" xfId="0" applyFont="1" applyFill="1" applyBorder="1" applyAlignment="1">
      <alignment horizontal="center" vertical="center" wrapText="1"/>
    </xf>
    <xf numFmtId="0" fontId="22" fillId="0" borderId="46" xfId="0" applyFont="1" applyFill="1" applyBorder="1" applyAlignment="1">
      <alignment horizontal="center" vertical="center" wrapText="1"/>
    </xf>
    <xf numFmtId="0" fontId="22" fillId="0" borderId="47" xfId="0" applyFont="1" applyFill="1" applyBorder="1" applyAlignment="1">
      <alignment horizontal="center" vertical="center" wrapText="1"/>
    </xf>
    <xf numFmtId="0" fontId="3" fillId="0" borderId="45" xfId="0" applyFont="1" applyFill="1" applyBorder="1" applyAlignment="1">
      <alignment horizontal="justify" vertical="top" wrapText="1"/>
    </xf>
    <xf numFmtId="0" fontId="3" fillId="0" borderId="46" xfId="0" applyFont="1" applyFill="1" applyBorder="1" applyAlignment="1">
      <alignment horizontal="justify" vertical="top" wrapText="1"/>
    </xf>
    <xf numFmtId="0" fontId="3" fillId="0" borderId="47" xfId="0" applyFont="1" applyFill="1" applyBorder="1" applyAlignment="1">
      <alignment horizontal="justify" vertical="top" wrapText="1"/>
    </xf>
    <xf numFmtId="174" fontId="20" fillId="5" borderId="33" xfId="0" applyNumberFormat="1" applyFont="1" applyFill="1" applyBorder="1" applyAlignment="1">
      <alignment horizontal="center"/>
    </xf>
    <xf numFmtId="174" fontId="20" fillId="5" borderId="2" xfId="0" applyNumberFormat="1" applyFont="1" applyFill="1" applyBorder="1" applyAlignment="1">
      <alignment horizontal="center"/>
    </xf>
    <xf numFmtId="174" fontId="20" fillId="5" borderId="8" xfId="0" applyNumberFormat="1" applyFont="1" applyFill="1" applyBorder="1" applyAlignment="1">
      <alignment horizontal="center"/>
    </xf>
    <xf numFmtId="174" fontId="20" fillId="5" borderId="5" xfId="0" applyNumberFormat="1" applyFont="1" applyFill="1" applyBorder="1" applyAlignment="1">
      <alignment horizontal="center"/>
    </xf>
    <xf numFmtId="174" fontId="20" fillId="5" borderId="1" xfId="0" applyNumberFormat="1" applyFont="1" applyFill="1" applyBorder="1" applyAlignment="1">
      <alignment horizontal="center"/>
    </xf>
    <xf numFmtId="174" fontId="20" fillId="5" borderId="9" xfId="0" applyNumberFormat="1" applyFont="1" applyFill="1" applyBorder="1" applyAlignment="1">
      <alignment horizontal="center"/>
    </xf>
    <xf numFmtId="174" fontId="20" fillId="5" borderId="42" xfId="0" applyNumberFormat="1" applyFont="1" applyFill="1" applyBorder="1" applyAlignment="1">
      <alignment horizontal="center"/>
    </xf>
    <xf numFmtId="174" fontId="20" fillId="5" borderId="3" xfId="0" applyNumberFormat="1" applyFont="1" applyFill="1" applyBorder="1" applyAlignment="1">
      <alignment horizontal="center"/>
    </xf>
    <xf numFmtId="174" fontId="20" fillId="5" borderId="10" xfId="0" applyNumberFormat="1" applyFont="1" applyFill="1" applyBorder="1" applyAlignment="1">
      <alignment horizontal="center"/>
    </xf>
    <xf numFmtId="0" fontId="3" fillId="0" borderId="17" xfId="0" applyFont="1" applyFill="1" applyBorder="1" applyAlignment="1">
      <alignment horizontal="justify" vertical="center" wrapText="1"/>
    </xf>
    <xf numFmtId="0" fontId="3" fillId="0" borderId="63" xfId="0" applyFont="1" applyFill="1" applyBorder="1" applyAlignment="1">
      <alignment horizontal="justify" vertical="center" wrapText="1"/>
    </xf>
    <xf numFmtId="0" fontId="3" fillId="0" borderId="44" xfId="0" applyFont="1" applyFill="1" applyBorder="1" applyAlignment="1">
      <alignment horizontal="justify" vertical="center" wrapText="1"/>
    </xf>
    <xf numFmtId="0" fontId="3" fillId="0" borderId="52"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0" borderId="48" xfId="0" applyFont="1" applyFill="1" applyBorder="1" applyAlignment="1">
      <alignment horizontal="justify" vertical="center" wrapText="1"/>
    </xf>
    <xf numFmtId="0" fontId="3" fillId="0" borderId="49" xfId="0" applyFont="1" applyFill="1" applyBorder="1" applyAlignment="1">
      <alignment horizontal="justify" vertical="center" wrapText="1"/>
    </xf>
    <xf numFmtId="0" fontId="3" fillId="0" borderId="50" xfId="0" applyFont="1" applyFill="1" applyBorder="1" applyAlignment="1">
      <alignment horizontal="justify" vertical="center" wrapText="1"/>
    </xf>
    <xf numFmtId="0" fontId="12" fillId="0" borderId="45" xfId="0" applyFont="1" applyFill="1" applyBorder="1" applyAlignment="1">
      <alignment horizontal="center" vertical="center"/>
    </xf>
    <xf numFmtId="0" fontId="12" fillId="0" borderId="46" xfId="0" applyFont="1" applyFill="1" applyBorder="1" applyAlignment="1">
      <alignment horizontal="center" vertical="center"/>
    </xf>
    <xf numFmtId="0" fontId="12" fillId="0" borderId="47" xfId="0" applyFont="1" applyFill="1" applyBorder="1" applyAlignment="1">
      <alignment horizontal="center" vertical="center"/>
    </xf>
    <xf numFmtId="0" fontId="22" fillId="0" borderId="55"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3" fillId="0" borderId="45" xfId="0" applyFont="1" applyFill="1" applyBorder="1" applyAlignment="1">
      <alignment horizontal="justify" vertical="center" wrapText="1"/>
    </xf>
    <xf numFmtId="0" fontId="3" fillId="0" borderId="46" xfId="0" applyFont="1" applyFill="1" applyBorder="1" applyAlignment="1">
      <alignment horizontal="justify" vertical="center" wrapText="1"/>
    </xf>
    <xf numFmtId="0" fontId="3" fillId="0" borderId="47" xfId="0" applyFont="1" applyFill="1" applyBorder="1" applyAlignment="1">
      <alignment horizontal="justify" vertical="center" wrapText="1"/>
    </xf>
    <xf numFmtId="0" fontId="3" fillId="0" borderId="31" xfId="0" applyFont="1" applyFill="1" applyBorder="1" applyAlignment="1">
      <alignment horizontal="justify" vertical="center" wrapText="1"/>
    </xf>
    <xf numFmtId="0" fontId="3" fillId="0" borderId="62" xfId="0" applyFont="1" applyFill="1" applyBorder="1" applyAlignment="1">
      <alignment horizontal="justify" vertical="center" wrapText="1"/>
    </xf>
    <xf numFmtId="0" fontId="3" fillId="0" borderId="32" xfId="0" applyFont="1" applyFill="1" applyBorder="1" applyAlignment="1">
      <alignment horizontal="justify" vertical="center" wrapText="1"/>
    </xf>
    <xf numFmtId="0" fontId="3" fillId="5" borderId="2" xfId="0" applyFont="1" applyFill="1" applyBorder="1" applyAlignment="1">
      <alignment horizontal="center" vertical="center"/>
    </xf>
    <xf numFmtId="0" fontId="3" fillId="5" borderId="1"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14" fillId="7" borderId="1" xfId="0" applyFont="1" applyFill="1" applyBorder="1" applyAlignment="1">
      <alignment horizontal="center" vertical="center"/>
    </xf>
    <xf numFmtId="0" fontId="0" fillId="0" borderId="1" xfId="0" applyFill="1" applyBorder="1" applyAlignment="1">
      <alignment horizontal="center" vertical="center"/>
    </xf>
    <xf numFmtId="0" fontId="14" fillId="7" borderId="1" xfId="0" applyFont="1" applyFill="1" applyBorder="1" applyAlignment="1">
      <alignment horizontal="center" vertical="center" wrapText="1"/>
    </xf>
    <xf numFmtId="0" fontId="0" fillId="0" borderId="1" xfId="0" applyFill="1" applyBorder="1" applyAlignment="1">
      <alignment horizontal="left" vertical="center"/>
    </xf>
    <xf numFmtId="0" fontId="3" fillId="5" borderId="3" xfId="0" applyFont="1"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0" xfId="0" applyFill="1" applyBorder="1" applyAlignment="1">
      <alignment horizontal="center"/>
    </xf>
    <xf numFmtId="0" fontId="0" fillId="0" borderId="7" xfId="0" applyFill="1" applyBorder="1" applyAlignment="1">
      <alignment horizontal="center"/>
    </xf>
    <xf numFmtId="0" fontId="0" fillId="0" borderId="23" xfId="0" applyFill="1" applyBorder="1" applyAlignment="1">
      <alignment horizontal="center"/>
    </xf>
    <xf numFmtId="0" fontId="0" fillId="0" borderId="24" xfId="0" applyFill="1" applyBorder="1" applyAlignment="1">
      <alignment horizontal="center"/>
    </xf>
    <xf numFmtId="0" fontId="0" fillId="0" borderId="30" xfId="0" applyFill="1" applyBorder="1" applyAlignment="1">
      <alignment horizontal="center"/>
    </xf>
    <xf numFmtId="0" fontId="8" fillId="5" borderId="40" xfId="0" applyFont="1" applyFill="1" applyBorder="1" applyAlignment="1">
      <alignment horizontal="right" vertical="center" wrapText="1"/>
    </xf>
    <xf numFmtId="0" fontId="8" fillId="5" borderId="38" xfId="0" applyFont="1" applyFill="1" applyBorder="1" applyAlignment="1">
      <alignment horizontal="right" vertical="center" wrapText="1"/>
    </xf>
    <xf numFmtId="0" fontId="8" fillId="5" borderId="39" xfId="0" applyFont="1" applyFill="1" applyBorder="1" applyAlignment="1">
      <alignment horizontal="right" vertical="center" wrapText="1"/>
    </xf>
    <xf numFmtId="0" fontId="8" fillId="5" borderId="41" xfId="0" applyFont="1" applyFill="1" applyBorder="1" applyAlignment="1">
      <alignment horizontal="right" vertical="center" wrapText="1"/>
    </xf>
    <xf numFmtId="0" fontId="8" fillId="5" borderId="25" xfId="0" applyFont="1" applyFill="1" applyBorder="1" applyAlignment="1">
      <alignment horizontal="right" vertical="center" wrapText="1"/>
    </xf>
    <xf numFmtId="0" fontId="8" fillId="5" borderId="42" xfId="0" applyFont="1" applyFill="1" applyBorder="1" applyAlignment="1">
      <alignment horizontal="right" vertical="center" wrapText="1"/>
    </xf>
    <xf numFmtId="0" fontId="8" fillId="4" borderId="37" xfId="0" applyFont="1" applyFill="1" applyBorder="1" applyAlignment="1">
      <alignment horizontal="left" vertical="center" wrapText="1"/>
    </xf>
    <xf numFmtId="0" fontId="8" fillId="4" borderId="38" xfId="0" applyFont="1" applyFill="1" applyBorder="1" applyAlignment="1">
      <alignment horizontal="left" vertical="center" wrapText="1"/>
    </xf>
    <xf numFmtId="0" fontId="8" fillId="4" borderId="43" xfId="0" applyFont="1" applyFill="1" applyBorder="1" applyAlignment="1">
      <alignment horizontal="left" vertical="center" wrapText="1"/>
    </xf>
    <xf numFmtId="0" fontId="8" fillId="4" borderId="34" xfId="0" applyFont="1" applyFill="1" applyBorder="1" applyAlignment="1">
      <alignment horizontal="left" vertical="center" wrapText="1"/>
    </xf>
    <xf numFmtId="0" fontId="8" fillId="4" borderId="25" xfId="0" applyFont="1" applyFill="1" applyBorder="1" applyAlignment="1">
      <alignment horizontal="left" vertical="center" wrapText="1"/>
    </xf>
    <xf numFmtId="0" fontId="8" fillId="4" borderId="26" xfId="0" applyFont="1" applyFill="1" applyBorder="1" applyAlignment="1">
      <alignment horizontal="left" vertical="center" wrapText="1"/>
    </xf>
    <xf numFmtId="0" fontId="21" fillId="4" borderId="6" xfId="0" applyFont="1" applyFill="1" applyBorder="1" applyAlignment="1">
      <alignment horizontal="center" wrapText="1"/>
    </xf>
    <xf numFmtId="0" fontId="21" fillId="4" borderId="4" xfId="0" applyFont="1" applyFill="1" applyBorder="1" applyAlignment="1">
      <alignment horizontal="center" wrapText="1"/>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0" borderId="31" xfId="0" applyFont="1" applyFill="1" applyBorder="1" applyAlignment="1">
      <alignment horizontal="justify" vertical="top" wrapText="1"/>
    </xf>
    <xf numFmtId="0" fontId="3" fillId="0" borderId="62" xfId="0" applyFont="1" applyFill="1" applyBorder="1" applyAlignment="1">
      <alignment horizontal="justify" vertical="top" wrapText="1"/>
    </xf>
    <xf numFmtId="0" fontId="3" fillId="0" borderId="32" xfId="0" applyFont="1" applyFill="1" applyBorder="1" applyAlignment="1">
      <alignment horizontal="justify" vertical="top" wrapText="1"/>
    </xf>
    <xf numFmtId="0" fontId="3" fillId="0" borderId="17"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2" fontId="3" fillId="0" borderId="31" xfId="0" applyNumberFormat="1" applyFont="1" applyFill="1" applyBorder="1" applyAlignment="1">
      <alignment horizontal="justify" vertical="center" wrapText="1"/>
    </xf>
    <xf numFmtId="2" fontId="3" fillId="0" borderId="62" xfId="0" applyNumberFormat="1" applyFont="1" applyFill="1" applyBorder="1" applyAlignment="1">
      <alignment horizontal="justify" vertical="center" wrapText="1"/>
    </xf>
    <xf numFmtId="2" fontId="3" fillId="0" borderId="32" xfId="0" applyNumberFormat="1" applyFont="1" applyFill="1" applyBorder="1" applyAlignment="1">
      <alignment horizontal="justify" vertical="center" wrapText="1"/>
    </xf>
    <xf numFmtId="0" fontId="49" fillId="0" borderId="17" xfId="29" applyFill="1" applyBorder="1" applyAlignment="1">
      <alignment horizontal="center" vertical="center" wrapText="1"/>
    </xf>
    <xf numFmtId="0" fontId="49" fillId="0" borderId="63" xfId="29" applyFill="1" applyBorder="1" applyAlignment="1">
      <alignment horizontal="center" vertical="center" wrapText="1"/>
    </xf>
    <xf numFmtId="0" fontId="49" fillId="0" borderId="44" xfId="29" applyFill="1" applyBorder="1" applyAlignment="1">
      <alignment horizontal="center" vertical="center" wrapText="1"/>
    </xf>
    <xf numFmtId="0" fontId="22" fillId="0" borderId="45" xfId="0" applyFont="1" applyFill="1" applyBorder="1" applyAlignment="1">
      <alignment horizontal="center" vertical="top" wrapText="1"/>
    </xf>
    <xf numFmtId="0" fontId="22" fillId="0" borderId="46" xfId="0" applyFont="1" applyFill="1" applyBorder="1" applyAlignment="1">
      <alignment horizontal="center" vertical="top" wrapText="1"/>
    </xf>
    <xf numFmtId="0" fontId="22" fillId="0" borderId="47" xfId="0" applyFont="1" applyFill="1" applyBorder="1" applyAlignment="1">
      <alignment horizontal="center" vertical="top" wrapText="1"/>
    </xf>
    <xf numFmtId="0" fontId="22" fillId="0" borderId="45"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0" fontId="3" fillId="0" borderId="45" xfId="0" applyFont="1" applyFill="1" applyBorder="1" applyAlignment="1">
      <alignment horizontal="left" vertical="top" wrapText="1"/>
    </xf>
    <xf numFmtId="0" fontId="3" fillId="0" borderId="46" xfId="0" applyFont="1" applyFill="1" applyBorder="1" applyAlignment="1">
      <alignment horizontal="left" vertical="top" wrapText="1"/>
    </xf>
    <xf numFmtId="0" fontId="3" fillId="0" borderId="47" xfId="0" applyFont="1" applyFill="1" applyBorder="1" applyAlignment="1">
      <alignment horizontal="left" vertical="top" wrapText="1"/>
    </xf>
    <xf numFmtId="0" fontId="3" fillId="0" borderId="57" xfId="0" applyFont="1" applyFill="1" applyBorder="1" applyAlignment="1">
      <alignment horizontal="justify" vertical="center" wrapText="1"/>
    </xf>
    <xf numFmtId="0" fontId="12" fillId="0" borderId="55"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12" fillId="0" borderId="55" xfId="0" applyFont="1" applyFill="1" applyBorder="1" applyAlignment="1">
      <alignment horizontal="center" vertical="center"/>
    </xf>
    <xf numFmtId="0" fontId="3" fillId="0" borderId="45" xfId="0" applyFont="1" applyFill="1" applyBorder="1" applyAlignment="1">
      <alignment vertical="top" wrapText="1"/>
    </xf>
    <xf numFmtId="0" fontId="3" fillId="0" borderId="46" xfId="0" applyFont="1" applyFill="1" applyBorder="1" applyAlignment="1">
      <alignment vertical="top" wrapText="1"/>
    </xf>
    <xf numFmtId="0" fontId="3" fillId="0" borderId="55" xfId="0" applyFont="1" applyFill="1" applyBorder="1" applyAlignment="1">
      <alignment vertical="top"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0" fillId="0" borderId="46" xfId="0" applyFont="1" applyFill="1" applyBorder="1" applyAlignment="1">
      <alignment horizontal="justify" vertical="top" wrapText="1"/>
    </xf>
    <xf numFmtId="0" fontId="30" fillId="0" borderId="47" xfId="0" applyFont="1" applyFill="1" applyBorder="1" applyAlignment="1">
      <alignment horizontal="justify" vertical="top" wrapText="1"/>
    </xf>
    <xf numFmtId="0" fontId="3" fillId="0" borderId="52" xfId="0" applyFont="1" applyFill="1" applyBorder="1" applyAlignment="1">
      <alignment horizontal="justify" vertical="top" wrapText="1"/>
    </xf>
    <xf numFmtId="0" fontId="30" fillId="0" borderId="53" xfId="0" applyFont="1" applyFill="1" applyBorder="1" applyAlignment="1">
      <alignment horizontal="justify" vertical="top" wrapText="1"/>
    </xf>
    <xf numFmtId="0" fontId="30" fillId="0" borderId="54" xfId="0" applyFont="1" applyFill="1" applyBorder="1" applyAlignment="1">
      <alignment horizontal="justify" vertical="top" wrapText="1"/>
    </xf>
    <xf numFmtId="171" fontId="3" fillId="0" borderId="52" xfId="0" applyNumberFormat="1" applyFont="1" applyFill="1" applyBorder="1" applyAlignment="1">
      <alignment horizontal="left" vertical="top" wrapText="1"/>
    </xf>
    <xf numFmtId="171" fontId="3" fillId="0" borderId="53" xfId="0" applyNumberFormat="1" applyFont="1" applyFill="1" applyBorder="1" applyAlignment="1">
      <alignment horizontal="left" vertical="top" wrapText="1"/>
    </xf>
    <xf numFmtId="171" fontId="3" fillId="0" borderId="54" xfId="0" applyNumberFormat="1" applyFont="1" applyFill="1" applyBorder="1" applyAlignment="1">
      <alignment horizontal="left" vertical="top" wrapText="1"/>
    </xf>
    <xf numFmtId="171" fontId="3" fillId="0" borderId="17" xfId="0" applyNumberFormat="1" applyFont="1" applyFill="1" applyBorder="1" applyAlignment="1">
      <alignment horizontal="justify" vertical="top" wrapText="1"/>
    </xf>
    <xf numFmtId="171" fontId="3" fillId="0" borderId="58" xfId="0" applyNumberFormat="1" applyFont="1" applyFill="1" applyBorder="1" applyAlignment="1">
      <alignment horizontal="justify" vertical="top" wrapText="1"/>
    </xf>
    <xf numFmtId="0" fontId="17" fillId="4" borderId="41" xfId="0" applyFont="1" applyFill="1" applyBorder="1" applyAlignment="1">
      <alignment horizontal="left" vertical="center" wrapText="1"/>
    </xf>
    <xf numFmtId="10" fontId="3" fillId="0" borderId="45" xfId="0" applyNumberFormat="1" applyFont="1" applyFill="1" applyBorder="1" applyAlignment="1" applyProtection="1">
      <alignment horizontal="center" vertical="center" wrapText="1"/>
      <protection locked="0"/>
    </xf>
    <xf numFmtId="10" fontId="3" fillId="0" borderId="46" xfId="0" applyNumberFormat="1" applyFont="1" applyFill="1" applyBorder="1" applyAlignment="1" applyProtection="1">
      <alignment horizontal="center" vertical="center" wrapText="1"/>
      <protection locked="0"/>
    </xf>
    <xf numFmtId="10" fontId="3" fillId="0" borderId="47" xfId="0" applyNumberFormat="1" applyFont="1" applyFill="1" applyBorder="1" applyAlignment="1" applyProtection="1">
      <alignment horizontal="center" vertical="center" wrapText="1"/>
      <protection locked="0"/>
    </xf>
    <xf numFmtId="0" fontId="2" fillId="5" borderId="11" xfId="15" applyFont="1" applyFill="1" applyBorder="1" applyAlignment="1">
      <alignment horizontal="center" vertical="center" wrapText="1"/>
    </xf>
    <xf numFmtId="0" fontId="2" fillId="5" borderId="32" xfId="15" applyFont="1" applyFill="1" applyBorder="1" applyAlignment="1">
      <alignment horizontal="center" vertical="center" wrapText="1"/>
    </xf>
    <xf numFmtId="0" fontId="3" fillId="4" borderId="45" xfId="0" applyFont="1" applyFill="1" applyBorder="1" applyAlignment="1" applyProtection="1">
      <alignment horizontal="center" vertical="center" wrapText="1"/>
      <protection locked="0"/>
    </xf>
    <xf numFmtId="0" fontId="3" fillId="4" borderId="46" xfId="0" applyFont="1" applyFill="1" applyBorder="1" applyAlignment="1" applyProtection="1">
      <alignment horizontal="center" vertical="center" wrapText="1"/>
      <protection locked="0"/>
    </xf>
    <xf numFmtId="0" fontId="2" fillId="0" borderId="46" xfId="0" applyFont="1" applyBorder="1" applyAlignment="1" applyProtection="1">
      <alignment horizontal="center" vertical="center" wrapText="1"/>
      <protection locked="0"/>
    </xf>
    <xf numFmtId="0" fontId="2" fillId="0" borderId="47" xfId="0" applyFont="1" applyBorder="1" applyAlignment="1" applyProtection="1">
      <alignment horizontal="center" vertical="center" wrapText="1"/>
      <protection locked="0"/>
    </xf>
    <xf numFmtId="0" fontId="3" fillId="0" borderId="46" xfId="15" applyFont="1" applyFill="1" applyBorder="1" applyAlignment="1">
      <alignment horizontal="left" vertical="top" wrapText="1"/>
    </xf>
    <xf numFmtId="0" fontId="3" fillId="0" borderId="47" xfId="15" applyFont="1" applyFill="1" applyBorder="1" applyAlignment="1">
      <alignment horizontal="left" vertical="top" wrapText="1"/>
    </xf>
    <xf numFmtId="0" fontId="3" fillId="0" borderId="48" xfId="15" applyFont="1" applyFill="1" applyBorder="1" applyAlignment="1">
      <alignment horizontal="center" vertical="center" wrapText="1"/>
    </xf>
    <xf numFmtId="0" fontId="3" fillId="0" borderId="49" xfId="15" applyFont="1" applyFill="1" applyBorder="1" applyAlignment="1">
      <alignment horizontal="center" vertical="center" wrapText="1"/>
    </xf>
    <xf numFmtId="0" fontId="3" fillId="0" borderId="50" xfId="15" applyFont="1" applyFill="1" applyBorder="1" applyAlignment="1">
      <alignment horizontal="center" vertical="center" wrapText="1"/>
    </xf>
    <xf numFmtId="0" fontId="3" fillId="0" borderId="45" xfId="15" applyFont="1" applyFill="1" applyBorder="1" applyAlignment="1">
      <alignment horizontal="center" vertical="center" wrapText="1"/>
    </xf>
    <xf numFmtId="0" fontId="3" fillId="0" borderId="46" xfId="15" applyFont="1" applyFill="1" applyBorder="1" applyAlignment="1">
      <alignment horizontal="center" vertical="center" wrapText="1"/>
    </xf>
    <xf numFmtId="0" fontId="3" fillId="0" borderId="47" xfId="15" applyFont="1" applyFill="1" applyBorder="1" applyAlignment="1">
      <alignment horizontal="center" vertical="center" wrapText="1"/>
    </xf>
    <xf numFmtId="171" fontId="3" fillId="0" borderId="9" xfId="0" applyNumberFormat="1" applyFont="1" applyFill="1" applyBorder="1" applyAlignment="1">
      <alignment horizontal="justify" vertical="top" wrapText="1"/>
    </xf>
    <xf numFmtId="0" fontId="3" fillId="4" borderId="47" xfId="0" applyFont="1" applyFill="1" applyBorder="1" applyAlignment="1" applyProtection="1">
      <alignment horizontal="center" vertical="center" wrapText="1"/>
      <protection locked="0"/>
    </xf>
    <xf numFmtId="10" fontId="2" fillId="0" borderId="45" xfId="0" applyNumberFormat="1" applyFont="1" applyFill="1" applyBorder="1" applyAlignment="1" applyProtection="1">
      <alignment horizontal="center" vertical="center" wrapText="1"/>
      <protection locked="0"/>
    </xf>
    <xf numFmtId="10" fontId="2" fillId="0" borderId="46" xfId="0" applyNumberFormat="1" applyFont="1" applyFill="1" applyBorder="1" applyAlignment="1" applyProtection="1">
      <alignment horizontal="center" vertical="center" wrapText="1"/>
      <protection locked="0"/>
    </xf>
    <xf numFmtId="10" fontId="2" fillId="0" borderId="47" xfId="0" applyNumberFormat="1" applyFont="1" applyFill="1" applyBorder="1" applyAlignment="1" applyProtection="1">
      <alignment horizontal="center" vertical="center" wrapText="1"/>
      <protection locked="0"/>
    </xf>
    <xf numFmtId="0" fontId="3" fillId="0" borderId="45" xfId="0" applyFont="1" applyFill="1" applyBorder="1" applyAlignment="1" applyProtection="1">
      <alignment horizontal="center" vertical="center" wrapText="1"/>
      <protection locked="0"/>
    </xf>
    <xf numFmtId="0" fontId="3" fillId="0" borderId="46" xfId="0" applyFont="1" applyFill="1" applyBorder="1" applyAlignment="1" applyProtection="1">
      <alignment horizontal="center" vertical="center" wrapText="1"/>
      <protection locked="0"/>
    </xf>
    <xf numFmtId="0" fontId="3" fillId="0" borderId="45" xfId="15" applyFont="1" applyFill="1" applyBorder="1" applyAlignment="1">
      <alignment horizontal="left" vertical="top"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4" borderId="45" xfId="15" applyFont="1" applyFill="1" applyBorder="1" applyAlignment="1">
      <alignment horizontal="center" vertical="center" wrapText="1"/>
    </xf>
    <xf numFmtId="0" fontId="3" fillId="4" borderId="46" xfId="15" applyFont="1" applyFill="1" applyBorder="1" applyAlignment="1">
      <alignment horizontal="center" vertical="center" wrapText="1"/>
    </xf>
    <xf numFmtId="0" fontId="3" fillId="4" borderId="47" xfId="15" applyFont="1" applyFill="1" applyBorder="1" applyAlignment="1">
      <alignment horizontal="center" vertical="center" wrapText="1"/>
    </xf>
    <xf numFmtId="0" fontId="3" fillId="4" borderId="45" xfId="15" applyFont="1" applyFill="1" applyBorder="1" applyAlignment="1">
      <alignment horizontal="justify" vertical="center" wrapText="1"/>
    </xf>
    <xf numFmtId="0" fontId="3" fillId="4" borderId="46" xfId="15" applyFont="1" applyFill="1" applyBorder="1" applyAlignment="1">
      <alignment horizontal="justify" vertical="center" wrapText="1"/>
    </xf>
    <xf numFmtId="0" fontId="3" fillId="4" borderId="47" xfId="15" applyFont="1" applyFill="1" applyBorder="1" applyAlignment="1">
      <alignment horizontal="justify" vertical="center" wrapText="1"/>
    </xf>
    <xf numFmtId="0" fontId="3" fillId="5" borderId="2" xfId="15" applyFont="1" applyFill="1" applyBorder="1" applyAlignment="1">
      <alignment horizontal="center" vertical="center" wrapText="1"/>
    </xf>
    <xf numFmtId="0" fontId="3" fillId="5" borderId="8" xfId="15" applyFont="1" applyFill="1" applyBorder="1" applyAlignment="1">
      <alignment horizontal="center" vertical="center" wrapText="1"/>
    </xf>
    <xf numFmtId="0" fontId="3" fillId="5" borderId="10" xfId="15"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1" fillId="4" borderId="1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3" fillId="5" borderId="31" xfId="15" applyFont="1" applyFill="1" applyBorder="1" applyAlignment="1">
      <alignment horizontal="center" vertical="center" wrapText="1"/>
    </xf>
    <xf numFmtId="0" fontId="3" fillId="5" borderId="32" xfId="15" applyFont="1" applyFill="1" applyBorder="1" applyAlignment="1">
      <alignment horizontal="center" vertical="center" wrapText="1"/>
    </xf>
    <xf numFmtId="0" fontId="3" fillId="5" borderId="12" xfId="15" applyFont="1" applyFill="1" applyBorder="1" applyAlignment="1">
      <alignment horizontal="center" vertical="center" wrapText="1"/>
    </xf>
    <xf numFmtId="0" fontId="3" fillId="5" borderId="33" xfId="15" applyFont="1" applyFill="1" applyBorder="1" applyAlignment="1">
      <alignment horizontal="center" vertical="center" wrapText="1"/>
    </xf>
    <xf numFmtId="0" fontId="8" fillId="5" borderId="26" xfId="0" applyFont="1" applyFill="1" applyBorder="1" applyAlignment="1">
      <alignment horizontal="right" vertical="center" wrapText="1"/>
    </xf>
    <xf numFmtId="0" fontId="8" fillId="4" borderId="19" xfId="0" applyFont="1" applyFill="1" applyBorder="1" applyAlignment="1">
      <alignment horizontal="left" vertical="center" wrapText="1"/>
    </xf>
    <xf numFmtId="0" fontId="8" fillId="5" borderId="28" xfId="0" applyFont="1" applyFill="1" applyBorder="1" applyAlignment="1">
      <alignment horizontal="right" vertical="center" wrapText="1"/>
    </xf>
    <xf numFmtId="0" fontId="3" fillId="5" borderId="18" xfId="15" applyFont="1" applyFill="1" applyBorder="1" applyAlignment="1">
      <alignment horizontal="center" vertical="center" wrapText="1"/>
    </xf>
    <xf numFmtId="0" fontId="3" fillId="5" borderId="23" xfId="15" applyFont="1" applyFill="1" applyBorder="1" applyAlignment="1">
      <alignment horizontal="center" vertical="center" wrapText="1"/>
    </xf>
    <xf numFmtId="0" fontId="3" fillId="5" borderId="3" xfId="15" applyFont="1" applyFill="1" applyBorder="1" applyAlignment="1">
      <alignment horizontal="center" vertical="center" wrapText="1"/>
    </xf>
    <xf numFmtId="171" fontId="3" fillId="0" borderId="56" xfId="0" applyNumberFormat="1" applyFont="1" applyFill="1" applyBorder="1" applyAlignment="1">
      <alignment horizontal="justify" vertical="top" wrapText="1"/>
    </xf>
    <xf numFmtId="171" fontId="3" fillId="0" borderId="44" xfId="0" applyNumberFormat="1" applyFont="1" applyFill="1" applyBorder="1" applyAlignment="1">
      <alignment horizontal="justify" vertical="top" wrapText="1"/>
    </xf>
    <xf numFmtId="0" fontId="22" fillId="0" borderId="52" xfId="0" applyFont="1" applyFill="1" applyBorder="1" applyAlignment="1">
      <alignment horizontal="justify" vertical="top" wrapText="1"/>
    </xf>
    <xf numFmtId="0" fontId="22" fillId="0" borderId="53" xfId="0" applyFont="1" applyFill="1" applyBorder="1" applyAlignment="1">
      <alignment horizontal="justify" vertical="top" wrapText="1"/>
    </xf>
    <xf numFmtId="0" fontId="3" fillId="0" borderId="53" xfId="0" applyFont="1" applyFill="1" applyBorder="1" applyAlignment="1">
      <alignment horizontal="justify" vertical="top" wrapText="1"/>
    </xf>
    <xf numFmtId="0" fontId="22" fillId="0" borderId="54" xfId="0" applyFont="1" applyFill="1" applyBorder="1" applyAlignment="1">
      <alignment horizontal="justify" vertical="top" wrapText="1"/>
    </xf>
    <xf numFmtId="0" fontId="3" fillId="0" borderId="48"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57" xfId="0" applyFont="1" applyFill="1" applyBorder="1" applyAlignment="1">
      <alignment horizontal="left" vertical="center" wrapText="1"/>
    </xf>
    <xf numFmtId="10" fontId="2" fillId="0" borderId="55" xfId="0" applyNumberFormat="1" applyFont="1" applyFill="1" applyBorder="1" applyAlignment="1" applyProtection="1">
      <alignment horizontal="center" vertical="center" wrapText="1"/>
      <protection locked="0"/>
    </xf>
    <xf numFmtId="0" fontId="3" fillId="0" borderId="55" xfId="15" applyFont="1" applyFill="1" applyBorder="1" applyAlignment="1">
      <alignment horizontal="left" vertical="top" wrapText="1"/>
    </xf>
    <xf numFmtId="0" fontId="3" fillId="0" borderId="55" xfId="0" applyFont="1" applyFill="1" applyBorder="1" applyAlignment="1">
      <alignment horizontal="center" vertical="center"/>
    </xf>
    <xf numFmtId="0" fontId="3" fillId="4" borderId="55" xfId="0" applyFont="1" applyFill="1" applyBorder="1" applyAlignment="1" applyProtection="1">
      <alignment horizontal="center" vertical="center" wrapText="1"/>
      <protection locked="0"/>
    </xf>
    <xf numFmtId="10" fontId="3" fillId="0" borderId="55" xfId="0" applyNumberFormat="1" applyFont="1" applyFill="1" applyBorder="1" applyAlignment="1" applyProtection="1">
      <alignment horizontal="center" vertical="center" wrapText="1"/>
      <protection locked="0"/>
    </xf>
    <xf numFmtId="171" fontId="3" fillId="0" borderId="16" xfId="0" applyNumberFormat="1" applyFont="1" applyFill="1" applyBorder="1" applyAlignment="1">
      <alignment horizontal="justify" vertical="top" wrapText="1"/>
    </xf>
    <xf numFmtId="0" fontId="3" fillId="0" borderId="52" xfId="15" applyFont="1" applyFill="1" applyBorder="1" applyAlignment="1">
      <alignment horizontal="left" vertical="top" wrapText="1"/>
    </xf>
    <xf numFmtId="0" fontId="3" fillId="0" borderId="53" xfId="15" applyFont="1" applyFill="1" applyBorder="1" applyAlignment="1">
      <alignment horizontal="left" vertical="top" wrapText="1"/>
    </xf>
    <xf numFmtId="10" fontId="3" fillId="0" borderId="51" xfId="0" applyNumberFormat="1" applyFont="1" applyFill="1" applyBorder="1" applyAlignment="1" applyProtection="1">
      <alignment horizontal="center" vertical="center" wrapText="1"/>
      <protection locked="0"/>
    </xf>
    <xf numFmtId="0" fontId="3" fillId="4" borderId="51" xfId="0" applyFont="1" applyFill="1" applyBorder="1" applyAlignment="1" applyProtection="1">
      <alignment horizontal="center" vertical="center" wrapText="1"/>
      <protection locked="0"/>
    </xf>
    <xf numFmtId="171" fontId="3" fillId="0" borderId="52" xfId="0" applyNumberFormat="1" applyFont="1" applyFill="1" applyBorder="1" applyAlignment="1">
      <alignment horizontal="justify" vertical="top" wrapText="1"/>
    </xf>
    <xf numFmtId="171" fontId="3" fillId="0" borderId="53" xfId="0" applyNumberFormat="1" applyFont="1" applyFill="1" applyBorder="1" applyAlignment="1">
      <alignment horizontal="justify" vertical="top" wrapText="1"/>
    </xf>
    <xf numFmtId="0" fontId="3" fillId="0" borderId="47" xfId="0" applyFont="1" applyFill="1" applyBorder="1" applyAlignment="1">
      <alignment horizontal="center" vertical="center"/>
    </xf>
    <xf numFmtId="171" fontId="23" fillId="0" borderId="54" xfId="0" applyNumberFormat="1" applyFont="1" applyFill="1" applyBorder="1" applyAlignment="1">
      <alignment horizontal="justify" vertical="top" wrapText="1"/>
    </xf>
    <xf numFmtId="0" fontId="22" fillId="0" borderId="56" xfId="0" applyFont="1" applyFill="1" applyBorder="1" applyAlignment="1">
      <alignment horizontal="left" vertical="center" wrapText="1"/>
    </xf>
    <xf numFmtId="0" fontId="22" fillId="0" borderId="58" xfId="0" applyFont="1" applyFill="1" applyBorder="1" applyAlignment="1">
      <alignment horizontal="left" vertical="center"/>
    </xf>
    <xf numFmtId="0" fontId="3" fillId="0" borderId="50" xfId="0" applyFont="1" applyFill="1" applyBorder="1" applyAlignment="1">
      <alignment horizontal="left" vertical="center" wrapText="1"/>
    </xf>
    <xf numFmtId="10" fontId="3" fillId="0" borderId="31" xfId="0" applyNumberFormat="1" applyFont="1" applyFill="1" applyBorder="1" applyAlignment="1" applyProtection="1">
      <alignment horizontal="center" vertical="center" wrapText="1"/>
      <protection locked="0"/>
    </xf>
    <xf numFmtId="10" fontId="3" fillId="0" borderId="32" xfId="0" applyNumberFormat="1" applyFont="1" applyFill="1" applyBorder="1" applyAlignment="1" applyProtection="1">
      <alignment horizontal="center" vertical="center" wrapText="1"/>
      <protection locked="0"/>
    </xf>
    <xf numFmtId="171" fontId="3" fillId="0" borderId="17" xfId="0" applyNumberFormat="1" applyFont="1" applyFill="1" applyBorder="1" applyAlignment="1">
      <alignment horizontal="left" vertical="top" wrapText="1"/>
    </xf>
    <xf numFmtId="171" fontId="3" fillId="0" borderId="44" xfId="0" applyNumberFormat="1" applyFont="1" applyFill="1" applyBorder="1" applyAlignment="1">
      <alignment horizontal="left" vertical="top" wrapText="1"/>
    </xf>
    <xf numFmtId="0" fontId="3" fillId="0" borderId="47" xfId="0" applyFont="1" applyFill="1" applyBorder="1" applyAlignment="1" applyProtection="1">
      <alignment horizontal="center" vertical="center" wrapText="1"/>
      <protection locked="0"/>
    </xf>
    <xf numFmtId="0" fontId="2" fillId="0" borderId="45" xfId="0" applyFont="1" applyBorder="1" applyAlignment="1" applyProtection="1">
      <alignment horizontal="center" vertical="center" wrapText="1"/>
      <protection locked="0"/>
    </xf>
    <xf numFmtId="0" fontId="55" fillId="0" borderId="18" xfId="0" applyFont="1" applyBorder="1" applyAlignment="1">
      <alignment horizontal="center"/>
    </xf>
    <xf numFmtId="0" fontId="55" fillId="0" borderId="19" xfId="0" applyFont="1" applyBorder="1" applyAlignment="1">
      <alignment horizontal="center"/>
    </xf>
    <xf numFmtId="0" fontId="55" fillId="0" borderId="21" xfId="0" applyFont="1" applyBorder="1" applyAlignment="1">
      <alignment horizontal="center"/>
    </xf>
    <xf numFmtId="0" fontId="55" fillId="0" borderId="0" xfId="0" applyFont="1" applyAlignment="1">
      <alignment horizontal="center"/>
    </xf>
    <xf numFmtId="0" fontId="55" fillId="0" borderId="23" xfId="0" applyFont="1" applyBorder="1" applyAlignment="1">
      <alignment horizontal="center"/>
    </xf>
    <xf numFmtId="0" fontId="55" fillId="0" borderId="24" xfId="0" applyFont="1" applyBorder="1" applyAlignment="1">
      <alignment horizontal="center"/>
    </xf>
    <xf numFmtId="0" fontId="19" fillId="0" borderId="13"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0" fontId="17" fillId="4" borderId="15" xfId="0" applyFont="1" applyFill="1" applyBorder="1" applyAlignment="1">
      <alignment horizontal="left" vertical="center" wrapText="1"/>
    </xf>
    <xf numFmtId="0" fontId="17" fillId="4" borderId="3" xfId="0" applyFont="1" applyFill="1" applyBorder="1" applyAlignment="1">
      <alignment horizontal="left" vertical="center" wrapText="1"/>
    </xf>
    <xf numFmtId="0" fontId="17" fillId="4" borderId="3"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56" fillId="5" borderId="35" xfId="18" applyFont="1" applyFill="1" applyBorder="1" applyAlignment="1">
      <alignment horizontal="right" vertical="center" wrapText="1"/>
    </xf>
    <xf numFmtId="0" fontId="56" fillId="5" borderId="27" xfId="18" applyFont="1" applyFill="1" applyBorder="1" applyAlignment="1">
      <alignment horizontal="right" vertical="center" wrapText="1"/>
    </xf>
    <xf numFmtId="0" fontId="56" fillId="5" borderId="33" xfId="18" applyFont="1" applyFill="1" applyBorder="1" applyAlignment="1">
      <alignment horizontal="right" vertical="center" wrapText="1"/>
    </xf>
    <xf numFmtId="0" fontId="57" fillId="4" borderId="37" xfId="18" applyFont="1" applyFill="1" applyBorder="1" applyAlignment="1">
      <alignment vertical="center" wrapText="1"/>
    </xf>
    <xf numFmtId="0" fontId="57" fillId="4" borderId="38" xfId="18" applyFont="1" applyFill="1" applyBorder="1" applyAlignment="1">
      <alignment vertical="center" wrapText="1"/>
    </xf>
    <xf numFmtId="0" fontId="57" fillId="4" borderId="43" xfId="18" applyFont="1" applyFill="1" applyBorder="1" applyAlignment="1">
      <alignment vertical="center" wrapText="1"/>
    </xf>
    <xf numFmtId="0" fontId="56" fillId="5" borderId="41" xfId="18" applyFont="1" applyFill="1" applyBorder="1" applyAlignment="1">
      <alignment horizontal="right" vertical="center" wrapText="1"/>
    </xf>
    <xf numFmtId="0" fontId="56" fillId="5" borderId="25" xfId="18" applyFont="1" applyFill="1" applyBorder="1" applyAlignment="1">
      <alignment horizontal="right" vertical="center" wrapText="1"/>
    </xf>
    <xf numFmtId="0" fontId="56" fillId="5" borderId="42" xfId="18" applyFont="1" applyFill="1" applyBorder="1" applyAlignment="1">
      <alignment horizontal="right" vertical="center" wrapText="1"/>
    </xf>
    <xf numFmtId="0" fontId="57" fillId="4" borderId="34" xfId="18" applyFont="1" applyFill="1" applyBorder="1" applyAlignment="1">
      <alignment vertical="center" wrapText="1"/>
    </xf>
    <xf numFmtId="0" fontId="57" fillId="4" borderId="25" xfId="18" applyFont="1" applyFill="1" applyBorder="1" applyAlignment="1">
      <alignment vertical="center" wrapText="1"/>
    </xf>
    <xf numFmtId="0" fontId="57" fillId="4" borderId="26" xfId="18" applyFont="1" applyFill="1" applyBorder="1" applyAlignment="1">
      <alignment vertical="center" wrapText="1"/>
    </xf>
    <xf numFmtId="0" fontId="3" fillId="5" borderId="13" xfId="18" applyFill="1" applyBorder="1" applyAlignment="1">
      <alignment horizontal="center" vertical="center" wrapText="1"/>
    </xf>
    <xf numFmtId="0" fontId="3" fillId="5" borderId="15" xfId="18" applyFill="1" applyBorder="1" applyAlignment="1">
      <alignment horizontal="center" vertical="center" wrapText="1"/>
    </xf>
    <xf numFmtId="0" fontId="3" fillId="5" borderId="2" xfId="18" applyFill="1" applyBorder="1" applyAlignment="1">
      <alignment horizontal="center" vertical="center" wrapText="1"/>
    </xf>
    <xf numFmtId="0" fontId="3" fillId="5" borderId="3" xfId="18" applyFill="1" applyBorder="1" applyAlignment="1">
      <alignment horizontal="center" vertical="center" wrapText="1"/>
    </xf>
    <xf numFmtId="174" fontId="3" fillId="4" borderId="9" xfId="4" applyNumberFormat="1" applyFont="1" applyFill="1" applyBorder="1" applyAlignment="1">
      <alignment horizontal="center" vertical="center" wrapText="1"/>
    </xf>
    <xf numFmtId="0" fontId="3" fillId="5" borderId="8" xfId="18" applyFill="1" applyBorder="1" applyAlignment="1">
      <alignment horizontal="center" vertical="center" wrapText="1"/>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15" fillId="0" borderId="67" xfId="0" applyFont="1" applyBorder="1" applyAlignment="1">
      <alignment horizontal="center" vertical="center" wrapText="1"/>
    </xf>
    <xf numFmtId="0" fontId="15" fillId="0" borderId="62" xfId="0" applyFont="1" applyBorder="1" applyAlignment="1">
      <alignment horizontal="center" vertical="center" wrapText="1"/>
    </xf>
    <xf numFmtId="0" fontId="15" fillId="0" borderId="32" xfId="0" applyFont="1" applyBorder="1" applyAlignment="1">
      <alignment horizontal="center" vertical="center" wrapText="1"/>
    </xf>
    <xf numFmtId="0" fontId="3" fillId="0" borderId="68" xfId="18" applyBorder="1" applyAlignment="1">
      <alignment horizontal="center" vertical="center" wrapText="1"/>
    </xf>
    <xf numFmtId="0" fontId="3" fillId="0" borderId="46" xfId="18" applyBorder="1" applyAlignment="1">
      <alignment horizontal="center" vertical="center" wrapText="1"/>
    </xf>
    <xf numFmtId="0" fontId="3" fillId="0" borderId="69" xfId="18" applyBorder="1" applyAlignment="1">
      <alignment horizontal="center" vertical="center" wrapText="1"/>
    </xf>
    <xf numFmtId="0" fontId="3" fillId="0" borderId="1" xfId="18" applyBorder="1" applyAlignment="1">
      <alignment horizontal="center" vertical="center" wrapText="1"/>
    </xf>
    <xf numFmtId="0" fontId="22" fillId="4" borderId="1" xfId="0" applyFont="1" applyFill="1" applyBorder="1" applyAlignment="1">
      <alignment horizontal="center" vertical="center" wrapText="1"/>
    </xf>
    <xf numFmtId="0" fontId="3" fillId="4" borderId="1" xfId="18" applyFill="1" applyBorder="1" applyAlignment="1">
      <alignment horizontal="center" vertical="center" wrapText="1"/>
    </xf>
    <xf numFmtId="3" fontId="3" fillId="4" borderId="1" xfId="18" applyNumberFormat="1" applyFill="1" applyBorder="1" applyAlignment="1">
      <alignment horizontal="center" vertical="center" wrapText="1"/>
    </xf>
    <xf numFmtId="3" fontId="3" fillId="0" borderId="1" xfId="18" applyNumberFormat="1" applyBorder="1" applyAlignment="1">
      <alignment horizontal="center"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xf>
    <xf numFmtId="1" fontId="22" fillId="4" borderId="1" xfId="0" applyNumberFormat="1" applyFont="1" applyFill="1" applyBorder="1" applyAlignment="1">
      <alignment horizontal="center" vertical="center" wrapText="1"/>
    </xf>
    <xf numFmtId="1" fontId="22" fillId="4" borderId="2" xfId="0" applyNumberFormat="1" applyFont="1" applyFill="1" applyBorder="1" applyAlignment="1">
      <alignment horizontal="center" vertical="center" wrapText="1"/>
    </xf>
    <xf numFmtId="3" fontId="22" fillId="4" borderId="2" xfId="0" applyNumberFormat="1" applyFont="1" applyFill="1" applyBorder="1" applyAlignment="1">
      <alignment horizontal="center" vertical="center" wrapText="1"/>
    </xf>
    <xf numFmtId="3" fontId="22" fillId="4" borderId="1" xfId="0" applyNumberFormat="1" applyFont="1" applyFill="1" applyBorder="1" applyAlignment="1">
      <alignment horizontal="center" vertical="center" wrapText="1"/>
    </xf>
    <xf numFmtId="174" fontId="3" fillId="4" borderId="2" xfId="4" applyNumberFormat="1" applyFont="1" applyFill="1" applyBorder="1" applyAlignment="1">
      <alignment horizontal="center" vertical="center" wrapText="1"/>
    </xf>
    <xf numFmtId="174" fontId="3" fillId="4" borderId="1" xfId="4" applyNumberFormat="1" applyFont="1" applyFill="1" applyBorder="1" applyAlignment="1">
      <alignment horizontal="center" vertical="center" wrapText="1"/>
    </xf>
    <xf numFmtId="174" fontId="3" fillId="4" borderId="8" xfId="4" applyNumberFormat="1" applyFont="1" applyFill="1" applyBorder="1" applyAlignment="1">
      <alignment horizontal="center" vertical="center" wrapText="1"/>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13" xfId="0" applyFont="1" applyBorder="1" applyAlignment="1">
      <alignment horizontal="center" vertical="center"/>
    </xf>
    <xf numFmtId="0" fontId="15" fillId="0" borderId="2" xfId="0" applyFont="1" applyBorder="1" applyAlignment="1">
      <alignment vertical="center" wrapText="1"/>
    </xf>
    <xf numFmtId="0" fontId="15" fillId="0" borderId="1" xfId="0" applyFont="1" applyBorder="1" applyAlignment="1">
      <alignment vertical="center" wrapText="1"/>
    </xf>
    <xf numFmtId="0" fontId="15" fillId="0" borderId="3" xfId="0" applyFont="1" applyBorder="1" applyAlignment="1">
      <alignment vertical="center" wrapText="1"/>
    </xf>
    <xf numFmtId="0" fontId="3" fillId="0" borderId="45" xfId="18" applyBorder="1" applyAlignment="1">
      <alignment horizontal="center" vertical="center" wrapText="1"/>
    </xf>
    <xf numFmtId="0" fontId="22" fillId="4" borderId="2" xfId="0" applyFont="1" applyFill="1" applyBorder="1" applyAlignment="1">
      <alignment horizontal="center" vertical="center" wrapText="1"/>
    </xf>
    <xf numFmtId="0" fontId="24" fillId="4" borderId="68" xfId="18" applyFont="1" applyFill="1" applyBorder="1" applyAlignment="1">
      <alignment horizontal="center" vertical="center" wrapText="1"/>
    </xf>
    <xf numFmtId="0" fontId="24" fillId="4" borderId="47" xfId="18"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4" fillId="4" borderId="1" xfId="18" applyFont="1" applyFill="1" applyBorder="1" applyAlignment="1">
      <alignment horizontal="center" vertical="center" wrapText="1"/>
    </xf>
    <xf numFmtId="0" fontId="24" fillId="4" borderId="3" xfId="18"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69" xfId="0" applyFont="1" applyBorder="1" applyAlignment="1">
      <alignment horizontal="center" vertical="center" wrapText="1"/>
    </xf>
    <xf numFmtId="0" fontId="2" fillId="5" borderId="13" xfId="18" applyFont="1" applyFill="1" applyBorder="1" applyAlignment="1">
      <alignment horizontal="center" vertical="center" wrapText="1"/>
    </xf>
    <xf numFmtId="0" fontId="2" fillId="5" borderId="2" xfId="18" applyFont="1" applyFill="1" applyBorder="1" applyAlignment="1">
      <alignment horizontal="center" vertical="center" wrapText="1"/>
    </xf>
    <xf numFmtId="0" fontId="2" fillId="5" borderId="14" xfId="18" applyFont="1" applyFill="1" applyBorder="1" applyAlignment="1">
      <alignment horizontal="center" vertical="center" wrapText="1"/>
    </xf>
    <xf numFmtId="0" fontId="2" fillId="5" borderId="1" xfId="18" applyFont="1" applyFill="1" applyBorder="1" applyAlignment="1">
      <alignment horizontal="center" vertical="center" wrapText="1"/>
    </xf>
    <xf numFmtId="0" fontId="2" fillId="5" borderId="15" xfId="18" applyFont="1" applyFill="1" applyBorder="1" applyAlignment="1">
      <alignment horizontal="center" vertical="center" wrapText="1"/>
    </xf>
    <xf numFmtId="0" fontId="2" fillId="5" borderId="3" xfId="18"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60" fillId="7" borderId="1" xfId="0" applyFont="1" applyFill="1" applyBorder="1" applyAlignment="1">
      <alignment horizontal="center" vertical="center"/>
    </xf>
    <xf numFmtId="0" fontId="60" fillId="7" borderId="1" xfId="0" applyFont="1" applyFill="1" applyBorder="1" applyAlignment="1">
      <alignment horizontal="center" vertical="center" wrapText="1"/>
    </xf>
    <xf numFmtId="0" fontId="55" fillId="0" borderId="1" xfId="0" applyFont="1" applyBorder="1" applyAlignment="1">
      <alignment horizontal="center" vertical="center"/>
    </xf>
  </cellXfs>
  <cellStyles count="30">
    <cellStyle name="Coma 2" xfId="1" xr:uid="{00000000-0005-0000-0000-000000000000}"/>
    <cellStyle name="Coma 2 2" xfId="2" xr:uid="{00000000-0005-0000-0000-000001000000}"/>
    <cellStyle name="Hipervínculo" xfId="29" builtinId="8"/>
    <cellStyle name="Millares" xfId="3" builtinId="3"/>
    <cellStyle name="Millares 2" xfId="4" xr:uid="{00000000-0005-0000-0000-000005000000}"/>
    <cellStyle name="Millares 2 2" xfId="5" xr:uid="{00000000-0005-0000-0000-000006000000}"/>
    <cellStyle name="Millares 3" xfId="6" xr:uid="{00000000-0005-0000-0000-000007000000}"/>
    <cellStyle name="Millares 3 2" xfId="7" xr:uid="{00000000-0005-0000-0000-000008000000}"/>
    <cellStyle name="Millares 4" xfId="8" xr:uid="{00000000-0005-0000-0000-000009000000}"/>
    <cellStyle name="Moneda [0]" xfId="26" builtinId="7"/>
    <cellStyle name="Moneda 2" xfId="9" xr:uid="{00000000-0005-0000-0000-00000B000000}"/>
    <cellStyle name="Moneda 2 2" xfId="10" xr:uid="{00000000-0005-0000-0000-00000C000000}"/>
    <cellStyle name="Moneda 2 2 2" xfId="11" xr:uid="{00000000-0005-0000-0000-00000D000000}"/>
    <cellStyle name="Moneda 2 3" xfId="12" xr:uid="{00000000-0005-0000-0000-00000E000000}"/>
    <cellStyle name="Moneda 2 4" xfId="28" xr:uid="{00000000-0005-0000-0000-00000F000000}"/>
    <cellStyle name="Moneda 3" xfId="13" xr:uid="{00000000-0005-0000-0000-000010000000}"/>
    <cellStyle name="Moneda 4" xfId="14" xr:uid="{00000000-0005-0000-0000-000011000000}"/>
    <cellStyle name="Normal" xfId="0" builtinId="0"/>
    <cellStyle name="Normal 2" xfId="15" xr:uid="{00000000-0005-0000-0000-000013000000}"/>
    <cellStyle name="Normal 2 10" xfId="16" xr:uid="{00000000-0005-0000-0000-000014000000}"/>
    <cellStyle name="Normal 3" xfId="17" xr:uid="{00000000-0005-0000-0000-000015000000}"/>
    <cellStyle name="Normal 3 2" xfId="18" xr:uid="{00000000-0005-0000-0000-000016000000}"/>
    <cellStyle name="Normal 4 2" xfId="19" xr:uid="{00000000-0005-0000-0000-000017000000}"/>
    <cellStyle name="Porcentaje" xfId="20" builtinId="5"/>
    <cellStyle name="Porcentaje 2" xfId="23" xr:uid="{00000000-0005-0000-0000-000019000000}"/>
    <cellStyle name="Porcentaje 2 2" xfId="27" xr:uid="{00000000-0005-0000-0000-00001A000000}"/>
    <cellStyle name="Porcentaje 3" xfId="24" xr:uid="{00000000-0005-0000-0000-00001B000000}"/>
    <cellStyle name="Porcentaje 4" xfId="25" xr:uid="{00000000-0005-0000-0000-00001C000000}"/>
    <cellStyle name="Porcentual 2" xfId="21" xr:uid="{00000000-0005-0000-0000-00001D000000}"/>
    <cellStyle name="Porcentual 2 2" xfId="22" xr:uid="{00000000-0005-0000-0000-00001E000000}"/>
  </cellStyles>
  <dxfs count="0"/>
  <tableStyles count="0" defaultTableStyle="TableStyleMedium9" defaultPivotStyle="PivotStyleLight16"/>
  <colors>
    <mruColors>
      <color rgb="FF7BB800"/>
      <color rgb="FFFF9933"/>
      <color rgb="FF00B0F0"/>
      <color rgb="FF669900"/>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238125</xdr:colOff>
      <xdr:row>2</xdr:row>
      <xdr:rowOff>68034</xdr:rowOff>
    </xdr:from>
    <xdr:to>
      <xdr:col>6</xdr:col>
      <xdr:colOff>102053</xdr:colOff>
      <xdr:row>3</xdr:row>
      <xdr:rowOff>322169</xdr:rowOff>
    </xdr:to>
    <xdr:pic>
      <xdr:nvPicPr>
        <xdr:cNvPr id="2" name="Imagen 1">
          <a:extLst>
            <a:ext uri="{FF2B5EF4-FFF2-40B4-BE49-F238E27FC236}">
              <a16:creationId xmlns:a16="http://schemas.microsoft.com/office/drawing/2014/main" id="{31EA1E4A-0E47-4F6C-8A82-AB3EE4AEDF69}"/>
            </a:ext>
          </a:extLst>
        </xdr:cNvPr>
        <xdr:cNvPicPr>
          <a:picLocks noChangeAspect="1"/>
        </xdr:cNvPicPr>
      </xdr:nvPicPr>
      <xdr:blipFill>
        <a:blip xmlns:r="http://schemas.openxmlformats.org/officeDocument/2006/relationships" r:embed="rId1"/>
        <a:stretch>
          <a:fillRect/>
        </a:stretch>
      </xdr:blipFill>
      <xdr:spPr>
        <a:xfrm>
          <a:off x="238125" y="642335"/>
          <a:ext cx="4108156" cy="828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285749</xdr:colOff>
      <xdr:row>0</xdr:row>
      <xdr:rowOff>95250</xdr:rowOff>
    </xdr:from>
    <xdr:to>
      <xdr:col>4</xdr:col>
      <xdr:colOff>849744</xdr:colOff>
      <xdr:row>1</xdr:row>
      <xdr:rowOff>561975</xdr:rowOff>
    </xdr:to>
    <xdr:pic>
      <xdr:nvPicPr>
        <xdr:cNvPr id="2" name="Imagen 1">
          <a:extLst>
            <a:ext uri="{FF2B5EF4-FFF2-40B4-BE49-F238E27FC236}">
              <a16:creationId xmlns:a16="http://schemas.microsoft.com/office/drawing/2014/main" id="{97E71BC2-8577-4F34-914C-63889E7C8545}"/>
            </a:ext>
          </a:extLst>
        </xdr:cNvPr>
        <xdr:cNvPicPr>
          <a:picLocks noChangeAspect="1"/>
        </xdr:cNvPicPr>
      </xdr:nvPicPr>
      <xdr:blipFill>
        <a:blip xmlns:r="http://schemas.openxmlformats.org/officeDocument/2006/relationships" r:embed="rId1"/>
        <a:stretch>
          <a:fillRect/>
        </a:stretch>
      </xdr:blipFill>
      <xdr:spPr>
        <a:xfrm>
          <a:off x="285749" y="95250"/>
          <a:ext cx="2468995" cy="847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325017</xdr:colOff>
      <xdr:row>0</xdr:row>
      <xdr:rowOff>184355</xdr:rowOff>
    </xdr:from>
    <xdr:to>
      <xdr:col>2</xdr:col>
      <xdr:colOff>1167581</xdr:colOff>
      <xdr:row>2</xdr:row>
      <xdr:rowOff>170573</xdr:rowOff>
    </xdr:to>
    <xdr:pic>
      <xdr:nvPicPr>
        <xdr:cNvPr id="4" name="Imagen 3">
          <a:extLst>
            <a:ext uri="{FF2B5EF4-FFF2-40B4-BE49-F238E27FC236}">
              <a16:creationId xmlns:a16="http://schemas.microsoft.com/office/drawing/2014/main" id="{121859AD-FB59-451C-8025-2A00EAC1A7B6}"/>
            </a:ext>
          </a:extLst>
        </xdr:cNvPr>
        <xdr:cNvPicPr>
          <a:picLocks noChangeAspect="1"/>
        </xdr:cNvPicPr>
      </xdr:nvPicPr>
      <xdr:blipFill>
        <a:blip xmlns:r="http://schemas.openxmlformats.org/officeDocument/2006/relationships" r:embed="rId1"/>
        <a:stretch>
          <a:fillRect/>
        </a:stretch>
      </xdr:blipFill>
      <xdr:spPr>
        <a:xfrm>
          <a:off x="325017" y="184355"/>
          <a:ext cx="1902604" cy="1000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345019</xdr:colOff>
      <xdr:row>2</xdr:row>
      <xdr:rowOff>155521</xdr:rowOff>
    </xdr:to>
    <xdr:pic>
      <xdr:nvPicPr>
        <xdr:cNvPr id="2" name="Imagen 1">
          <a:extLst>
            <a:ext uri="{FF2B5EF4-FFF2-40B4-BE49-F238E27FC236}">
              <a16:creationId xmlns:a16="http://schemas.microsoft.com/office/drawing/2014/main" id="{C9D59FB7-71EF-40C9-921E-B06BD71991FC}"/>
            </a:ext>
          </a:extLst>
        </xdr:cNvPr>
        <xdr:cNvPicPr>
          <a:picLocks noChangeAspect="1"/>
        </xdr:cNvPicPr>
      </xdr:nvPicPr>
      <xdr:blipFill>
        <a:blip xmlns:r="http://schemas.openxmlformats.org/officeDocument/2006/relationships" r:embed="rId1"/>
        <a:stretch>
          <a:fillRect/>
        </a:stretch>
      </xdr:blipFill>
      <xdr:spPr>
        <a:xfrm>
          <a:off x="0" y="0"/>
          <a:ext cx="2469094" cy="8413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172.22.1.31/Documents%20and%20Settings/DIANA.OVIEDO/Escritorio/AJUSTES%20PROCEDIMIENTOS%20JUNIO%203/Procedimiento%2002/Documents%20and%20Settings/Andre/My%20Documents/Downloads/Territorializacion/Formatos%20de%20Territorializacion%20a%2031_12_2009/285_V2.xls?12161BA7" TargetMode="External"/><Relationship Id="rId1" Type="http://schemas.openxmlformats.org/officeDocument/2006/relationships/externalLinkPath" Target="file:///\\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UARIOS\Documents\00337-2020\Junio\Junio\2-CargueTerritorializacionSEGPLAN\Actualizaci&#243;n\978-2706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row r="1">
          <cell r="A1" t="str">
            <v>GRUPO ETAREO</v>
          </cell>
        </row>
      </sheetData>
      <sheetData sheetId="2">
        <row r="1">
          <cell r="A1" t="str">
            <v>GRUPO ETAREO</v>
          </cell>
        </row>
      </sheetData>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s>
    <sheetDataSet>
      <sheetData sheetId="0" refreshError="1"/>
      <sheetData sheetId="1" refreshError="1">
        <row r="10">
          <cell r="AE10">
            <v>6</v>
          </cell>
          <cell r="AF10">
            <v>6</v>
          </cell>
          <cell r="AG10">
            <v>6</v>
          </cell>
          <cell r="AH10">
            <v>6</v>
          </cell>
          <cell r="AK10">
            <v>3</v>
          </cell>
          <cell r="AL10">
            <v>5</v>
          </cell>
        </row>
        <row r="11">
          <cell r="AE11">
            <v>1480054000</v>
          </cell>
          <cell r="AF11">
            <v>1480054000</v>
          </cell>
          <cell r="AG11">
            <v>1480054000</v>
          </cell>
          <cell r="AH11">
            <v>1420402000</v>
          </cell>
          <cell r="AK11">
            <v>337621476</v>
          </cell>
          <cell r="AL11">
            <v>464175849</v>
          </cell>
        </row>
        <row r="12">
          <cell r="AE12">
            <v>0</v>
          </cell>
          <cell r="AF12">
            <v>0</v>
          </cell>
          <cell r="AG12">
            <v>0</v>
          </cell>
          <cell r="AH12">
            <v>0</v>
          </cell>
          <cell r="AK12">
            <v>0</v>
          </cell>
          <cell r="AL12">
            <v>0</v>
          </cell>
        </row>
        <row r="13">
          <cell r="AE13">
            <v>2462114059</v>
          </cell>
          <cell r="AF13">
            <v>2462114059</v>
          </cell>
          <cell r="AG13">
            <v>2462114059</v>
          </cell>
          <cell r="AH13">
            <v>2462114059</v>
          </cell>
          <cell r="AK13">
            <v>230288990</v>
          </cell>
          <cell r="AL13">
            <v>246841873</v>
          </cell>
        </row>
        <row r="16">
          <cell r="AE16">
            <v>1</v>
          </cell>
          <cell r="AF16">
            <v>1</v>
          </cell>
          <cell r="AG16">
            <v>1</v>
          </cell>
          <cell r="AH16">
            <v>1</v>
          </cell>
          <cell r="AK16">
            <v>0.94166660000000002</v>
          </cell>
          <cell r="AL16">
            <v>0.95166660000000003</v>
          </cell>
        </row>
        <row r="17">
          <cell r="AE17">
            <v>517184000</v>
          </cell>
          <cell r="AF17">
            <v>517184000</v>
          </cell>
          <cell r="AG17">
            <v>517184000</v>
          </cell>
          <cell r="AH17">
            <v>517184000</v>
          </cell>
          <cell r="AK17">
            <v>8360000</v>
          </cell>
          <cell r="AL17">
            <v>36164000</v>
          </cell>
        </row>
        <row r="18">
          <cell r="AE18">
            <v>0</v>
          </cell>
          <cell r="AF18">
            <v>0</v>
          </cell>
          <cell r="AG18">
            <v>0</v>
          </cell>
          <cell r="AH18">
            <v>0</v>
          </cell>
          <cell r="AK18">
            <v>0</v>
          </cell>
          <cell r="AL18">
            <v>0</v>
          </cell>
        </row>
        <row r="19">
          <cell r="AE19">
            <v>39701300</v>
          </cell>
          <cell r="AF19">
            <v>39701300</v>
          </cell>
          <cell r="AG19">
            <v>39701300</v>
          </cell>
          <cell r="AH19">
            <v>39701300</v>
          </cell>
          <cell r="AK19">
            <v>29974700</v>
          </cell>
          <cell r="AL19">
            <v>34888700</v>
          </cell>
        </row>
        <row r="22">
          <cell r="AE22">
            <v>1</v>
          </cell>
          <cell r="AF22">
            <v>1</v>
          </cell>
          <cell r="AG22">
            <v>1</v>
          </cell>
          <cell r="AH22">
            <v>1</v>
          </cell>
          <cell r="AK22">
            <v>0.96337499999999998</v>
          </cell>
          <cell r="AL22">
            <v>0.98449999999999993</v>
          </cell>
        </row>
        <row r="23">
          <cell r="AE23">
            <v>469992000</v>
          </cell>
          <cell r="AF23">
            <v>469992000</v>
          </cell>
          <cell r="AG23">
            <v>469992000</v>
          </cell>
          <cell r="AH23">
            <v>363387678</v>
          </cell>
          <cell r="AK23">
            <v>43744000</v>
          </cell>
          <cell r="AL23">
            <v>43744000</v>
          </cell>
        </row>
        <row r="24">
          <cell r="AE24">
            <v>0</v>
          </cell>
          <cell r="AF24">
            <v>0</v>
          </cell>
          <cell r="AG24">
            <v>0</v>
          </cell>
          <cell r="AH24">
            <v>0</v>
          </cell>
          <cell r="AK24">
            <v>0</v>
          </cell>
          <cell r="AL24">
            <v>0</v>
          </cell>
        </row>
        <row r="25">
          <cell r="AE25">
            <v>118849929</v>
          </cell>
          <cell r="AF25">
            <v>118849929</v>
          </cell>
          <cell r="AG25">
            <v>118849929</v>
          </cell>
          <cell r="AH25">
            <v>81138862</v>
          </cell>
          <cell r="AK25">
            <v>31381387</v>
          </cell>
          <cell r="AL25">
            <v>35070487</v>
          </cell>
        </row>
        <row r="28">
          <cell r="AE28">
            <v>4</v>
          </cell>
          <cell r="AF28">
            <v>4</v>
          </cell>
          <cell r="AG28">
            <v>4</v>
          </cell>
          <cell r="AH28">
            <v>4</v>
          </cell>
          <cell r="AK28">
            <v>3.1154000000000002</v>
          </cell>
          <cell r="AL28">
            <v>3.2258</v>
          </cell>
        </row>
        <row r="29">
          <cell r="AE29">
            <v>423984000</v>
          </cell>
          <cell r="AF29">
            <v>423984000</v>
          </cell>
          <cell r="AG29">
            <v>423984000</v>
          </cell>
          <cell r="AH29">
            <v>423984000</v>
          </cell>
          <cell r="AK29">
            <v>45520000</v>
          </cell>
          <cell r="AL29">
            <v>78559000</v>
          </cell>
        </row>
        <row r="30">
          <cell r="AE30">
            <v>0</v>
          </cell>
          <cell r="AF30">
            <v>0</v>
          </cell>
          <cell r="AG30">
            <v>0</v>
          </cell>
          <cell r="AH30">
            <v>0</v>
          </cell>
          <cell r="AK30">
            <v>0</v>
          </cell>
          <cell r="AL30">
            <v>0</v>
          </cell>
        </row>
        <row r="31">
          <cell r="AE31">
            <v>688284313</v>
          </cell>
          <cell r="AF31">
            <v>688284313</v>
          </cell>
          <cell r="AG31">
            <v>688284313</v>
          </cell>
          <cell r="AH31">
            <v>688284313</v>
          </cell>
          <cell r="AK31">
            <v>105849628</v>
          </cell>
          <cell r="AL31">
            <v>119099861</v>
          </cell>
        </row>
        <row r="34">
          <cell r="AE34">
            <v>1</v>
          </cell>
          <cell r="AF34">
            <v>1</v>
          </cell>
          <cell r="AG34">
            <v>1</v>
          </cell>
          <cell r="AH34">
            <v>1</v>
          </cell>
          <cell r="AK34">
            <v>0.95500000000000007</v>
          </cell>
          <cell r="AL34">
            <v>0.96370000000000011</v>
          </cell>
        </row>
        <row r="35">
          <cell r="AE35">
            <v>1182470000</v>
          </cell>
          <cell r="AF35">
            <v>1182470000</v>
          </cell>
          <cell r="AG35">
            <v>1182470000</v>
          </cell>
          <cell r="AH35">
            <v>1182470000</v>
          </cell>
          <cell r="AK35">
            <v>0</v>
          </cell>
          <cell r="AL35">
            <v>18414000</v>
          </cell>
        </row>
        <row r="36">
          <cell r="AE36">
            <v>0</v>
          </cell>
          <cell r="AF36">
            <v>0</v>
          </cell>
          <cell r="AG36">
            <v>0</v>
          </cell>
          <cell r="AH36">
            <v>0</v>
          </cell>
          <cell r="AK36">
            <v>0</v>
          </cell>
          <cell r="AL36">
            <v>0</v>
          </cell>
        </row>
        <row r="37">
          <cell r="AE37">
            <v>532814955</v>
          </cell>
          <cell r="AF37">
            <v>532814955</v>
          </cell>
          <cell r="AG37">
            <v>532814955</v>
          </cell>
          <cell r="AH37">
            <v>532814955</v>
          </cell>
          <cell r="AK37">
            <v>13308433</v>
          </cell>
          <cell r="AL37">
            <v>13308433</v>
          </cell>
        </row>
        <row r="40">
          <cell r="AE40">
            <v>1</v>
          </cell>
          <cell r="AF40">
            <v>1</v>
          </cell>
          <cell r="AG40">
            <v>1</v>
          </cell>
          <cell r="AH40">
            <v>1</v>
          </cell>
          <cell r="AK40">
            <v>0.99199999999999999</v>
          </cell>
          <cell r="AL40">
            <v>0.99299999999999999</v>
          </cell>
        </row>
        <row r="41">
          <cell r="AE41">
            <v>1285855000</v>
          </cell>
          <cell r="AF41">
            <v>1285855000</v>
          </cell>
          <cell r="AG41">
            <v>1285855000</v>
          </cell>
          <cell r="AH41">
            <v>964406000</v>
          </cell>
          <cell r="AK41">
            <v>125874000</v>
          </cell>
          <cell r="AL41">
            <v>144305000</v>
          </cell>
        </row>
        <row r="42">
          <cell r="AE42">
            <v>0</v>
          </cell>
          <cell r="AF42">
            <v>0</v>
          </cell>
          <cell r="AG42">
            <v>0</v>
          </cell>
          <cell r="AH42">
            <v>0</v>
          </cell>
          <cell r="AK42">
            <v>0</v>
          </cell>
          <cell r="AL42">
            <v>0</v>
          </cell>
        </row>
        <row r="43">
          <cell r="AE43">
            <v>127921021</v>
          </cell>
          <cell r="AF43">
            <v>127921021</v>
          </cell>
          <cell r="AG43">
            <v>127921021</v>
          </cell>
          <cell r="AH43">
            <v>127921021</v>
          </cell>
          <cell r="AK43">
            <v>95975803</v>
          </cell>
          <cell r="AL43">
            <v>121513021</v>
          </cell>
        </row>
        <row r="46">
          <cell r="AE46">
            <v>1</v>
          </cell>
          <cell r="AF46">
            <v>1</v>
          </cell>
          <cell r="AG46">
            <v>1</v>
          </cell>
          <cell r="AH46">
            <v>1</v>
          </cell>
          <cell r="AK46">
            <v>0.82389999999999997</v>
          </cell>
          <cell r="AL46">
            <v>0.91698999999999997</v>
          </cell>
        </row>
        <row r="47">
          <cell r="AE47">
            <v>1111429000</v>
          </cell>
          <cell r="AF47">
            <v>1111429000</v>
          </cell>
          <cell r="AG47">
            <v>1111429000</v>
          </cell>
          <cell r="AH47">
            <v>1041742000</v>
          </cell>
          <cell r="AK47">
            <v>319682000</v>
          </cell>
          <cell r="AL47">
            <v>345514000</v>
          </cell>
        </row>
        <row r="48">
          <cell r="AE48">
            <v>0</v>
          </cell>
          <cell r="AF48">
            <v>0</v>
          </cell>
          <cell r="AG48">
            <v>0</v>
          </cell>
          <cell r="AH48">
            <v>0</v>
          </cell>
          <cell r="AK48">
            <v>0</v>
          </cell>
          <cell r="AL48">
            <v>0</v>
          </cell>
        </row>
        <row r="49">
          <cell r="AE49">
            <v>1731237287</v>
          </cell>
          <cell r="AF49">
            <v>1731237287</v>
          </cell>
          <cell r="AG49">
            <v>1731237287</v>
          </cell>
          <cell r="AH49">
            <v>1731237287</v>
          </cell>
          <cell r="AK49">
            <v>138781700</v>
          </cell>
          <cell r="AL49">
            <v>138781700</v>
          </cell>
        </row>
        <row r="52">
          <cell r="AE52">
            <v>4</v>
          </cell>
          <cell r="AF52">
            <v>4</v>
          </cell>
          <cell r="AG52">
            <v>4</v>
          </cell>
          <cell r="AH52">
            <v>4</v>
          </cell>
          <cell r="AK52">
            <v>3.2401</v>
          </cell>
          <cell r="AL52">
            <v>3.2974999999999999</v>
          </cell>
        </row>
        <row r="53">
          <cell r="AE53">
            <v>93600000</v>
          </cell>
          <cell r="AF53">
            <v>93600000</v>
          </cell>
          <cell r="AG53">
            <v>93600000</v>
          </cell>
          <cell r="AH53">
            <v>93600000</v>
          </cell>
          <cell r="AK53">
            <v>0</v>
          </cell>
          <cell r="AL53">
            <v>7689000</v>
          </cell>
        </row>
        <row r="54">
          <cell r="AE54">
            <v>0</v>
          </cell>
          <cell r="AF54">
            <v>0</v>
          </cell>
          <cell r="AG54">
            <v>0</v>
          </cell>
          <cell r="AH54">
            <v>0</v>
          </cell>
          <cell r="AK54">
            <v>0</v>
          </cell>
          <cell r="AL54">
            <v>0</v>
          </cell>
        </row>
        <row r="55">
          <cell r="AE55">
            <v>24512400</v>
          </cell>
          <cell r="AF55">
            <v>24512400</v>
          </cell>
          <cell r="AG55">
            <v>24512400</v>
          </cell>
          <cell r="AH55">
            <v>24512400</v>
          </cell>
          <cell r="AK55">
            <v>20303200</v>
          </cell>
          <cell r="AL55">
            <v>21623733</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file:///\\192.168.175.17\6.%20Grupo%20Plan%20Decenal\PDDAB%202020"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W19"/>
  <sheetViews>
    <sheetView topLeftCell="B1" zoomScale="46" zoomScaleNormal="46" workbookViewId="0">
      <selection activeCell="U14" sqref="U14"/>
    </sheetView>
  </sheetViews>
  <sheetFormatPr baseColWidth="10" defaultColWidth="11.42578125" defaultRowHeight="15" x14ac:dyDescent="0.25"/>
  <cols>
    <col min="1" max="1" width="5.28515625" style="1" customWidth="1"/>
    <col min="2" max="2" width="7" style="1" customWidth="1"/>
    <col min="3" max="3" width="14.140625" style="1" customWidth="1"/>
    <col min="4" max="4" width="8.85546875" style="1" customWidth="1"/>
    <col min="5" max="5" width="16" style="1" customWidth="1"/>
    <col min="6" max="6" width="12.5703125" style="1" customWidth="1"/>
    <col min="7" max="7" width="16" style="1" customWidth="1"/>
    <col min="8" max="8" width="12.85546875" style="1" customWidth="1"/>
    <col min="9" max="9" width="12.42578125" style="1" customWidth="1"/>
    <col min="10" max="10" width="15.42578125" style="15" customWidth="1"/>
    <col min="11" max="11" width="20.5703125" style="21" customWidth="1"/>
    <col min="12" max="12" width="20.5703125" style="20" customWidth="1"/>
    <col min="13" max="13" width="20.5703125" style="15" customWidth="1"/>
    <col min="14" max="15" width="20.5703125" style="21" customWidth="1"/>
    <col min="16" max="19" width="20.5703125" style="20" customWidth="1"/>
    <col min="20" max="21" width="20.5703125" style="21" customWidth="1"/>
    <col min="22" max="25" width="20.5703125" style="20" customWidth="1"/>
    <col min="26" max="27" width="20.5703125" style="21" customWidth="1"/>
    <col min="28" max="30" width="20.5703125" style="20" customWidth="1"/>
    <col min="31" max="31" width="20.42578125" style="20" customWidth="1"/>
    <col min="32" max="32" width="20.42578125" style="21" customWidth="1"/>
    <col min="33" max="36" width="20.5703125" style="21" customWidth="1"/>
    <col min="37" max="37" width="20.5703125" style="21" hidden="1" customWidth="1"/>
    <col min="38" max="38" width="20.5703125" style="21" customWidth="1"/>
    <col min="39" max="41" width="20.5703125" style="1" customWidth="1"/>
    <col min="42" max="42" width="20.5703125" style="1" hidden="1" customWidth="1"/>
    <col min="43" max="43" width="21.85546875" style="1" customWidth="1"/>
    <col min="44" max="44" width="20.5703125" style="1" customWidth="1"/>
    <col min="45" max="45" width="113.85546875" style="1" customWidth="1"/>
    <col min="46" max="46" width="16.42578125" style="1" customWidth="1"/>
    <col min="47" max="47" width="17.42578125" style="1" customWidth="1"/>
    <col min="48" max="48" width="19.140625" style="1" customWidth="1"/>
    <col min="49" max="49" width="16.5703125" style="1" customWidth="1"/>
    <col min="50" max="50" width="11.42578125" style="1"/>
    <col min="51" max="51" width="16.42578125" style="1" customWidth="1"/>
    <col min="52" max="16384" width="11.42578125" style="1"/>
  </cols>
  <sheetData>
    <row r="1" spans="1:49" ht="18.75" customHeight="1" thickBot="1" x14ac:dyDescent="0.3">
      <c r="B1" s="2"/>
      <c r="C1" s="2"/>
      <c r="D1" s="2"/>
      <c r="E1" s="2"/>
      <c r="F1" s="2"/>
      <c r="G1" s="2"/>
      <c r="H1" s="2"/>
      <c r="I1" s="2"/>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
      <c r="AN1" s="2"/>
      <c r="AO1" s="2"/>
      <c r="AP1" s="2"/>
      <c r="AQ1" s="2"/>
      <c r="AR1" s="2"/>
      <c r="AS1" s="2"/>
      <c r="AT1" s="2"/>
      <c r="AU1" s="2"/>
      <c r="AV1" s="2"/>
      <c r="AW1" s="2"/>
    </row>
    <row r="2" spans="1:49" s="26" customFormat="1" ht="26.25" customHeight="1" x14ac:dyDescent="0.5">
      <c r="A2" s="343"/>
      <c r="B2" s="344"/>
      <c r="C2" s="344"/>
      <c r="D2" s="344"/>
      <c r="E2" s="344"/>
      <c r="F2" s="344"/>
      <c r="G2" s="345"/>
      <c r="H2" s="324" t="s">
        <v>92</v>
      </c>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c r="AK2" s="325"/>
      <c r="AL2" s="325"/>
      <c r="AM2" s="325"/>
      <c r="AN2" s="325"/>
      <c r="AO2" s="325"/>
      <c r="AP2" s="325"/>
      <c r="AQ2" s="325"/>
      <c r="AR2" s="325"/>
      <c r="AS2" s="325"/>
      <c r="AT2" s="325"/>
      <c r="AU2" s="325"/>
      <c r="AV2" s="325"/>
      <c r="AW2" s="326"/>
    </row>
    <row r="3" spans="1:49" s="26" customFormat="1" ht="45" customHeight="1" x14ac:dyDescent="0.5">
      <c r="A3" s="346"/>
      <c r="B3" s="347"/>
      <c r="C3" s="347"/>
      <c r="D3" s="347"/>
      <c r="E3" s="347"/>
      <c r="F3" s="347"/>
      <c r="G3" s="348"/>
      <c r="H3" s="352" t="s">
        <v>88</v>
      </c>
      <c r="I3" s="353"/>
      <c r="J3" s="353"/>
      <c r="K3" s="353"/>
      <c r="L3" s="353"/>
      <c r="M3" s="353"/>
      <c r="N3" s="353"/>
      <c r="O3" s="353"/>
      <c r="P3" s="353"/>
      <c r="Q3" s="353"/>
      <c r="R3" s="353"/>
      <c r="S3" s="353"/>
      <c r="T3" s="353"/>
      <c r="U3" s="353"/>
      <c r="V3" s="353"/>
      <c r="W3" s="353"/>
      <c r="X3" s="353"/>
      <c r="Y3" s="353"/>
      <c r="Z3" s="353"/>
      <c r="AA3" s="353"/>
      <c r="AB3" s="353"/>
      <c r="AC3" s="353"/>
      <c r="AD3" s="353"/>
      <c r="AE3" s="353"/>
      <c r="AF3" s="353"/>
      <c r="AG3" s="353"/>
      <c r="AH3" s="353"/>
      <c r="AI3" s="353"/>
      <c r="AJ3" s="353"/>
      <c r="AK3" s="353"/>
      <c r="AL3" s="353"/>
      <c r="AM3" s="353"/>
      <c r="AN3" s="353"/>
      <c r="AO3" s="353"/>
      <c r="AP3" s="353"/>
      <c r="AQ3" s="353"/>
      <c r="AR3" s="353"/>
      <c r="AS3" s="353"/>
      <c r="AT3" s="353"/>
      <c r="AU3" s="353"/>
      <c r="AV3" s="353"/>
      <c r="AW3" s="354"/>
    </row>
    <row r="4" spans="1:49" s="25" customFormat="1" ht="36" customHeight="1" thickBot="1" x14ac:dyDescent="0.45">
      <c r="A4" s="349"/>
      <c r="B4" s="350"/>
      <c r="C4" s="350"/>
      <c r="D4" s="350"/>
      <c r="E4" s="350"/>
      <c r="F4" s="350"/>
      <c r="G4" s="351"/>
      <c r="H4" s="333" t="s">
        <v>137</v>
      </c>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5"/>
      <c r="AM4" s="333" t="s">
        <v>82</v>
      </c>
      <c r="AN4" s="334"/>
      <c r="AO4" s="334"/>
      <c r="AP4" s="334"/>
      <c r="AQ4" s="334"/>
      <c r="AR4" s="334"/>
      <c r="AS4" s="334"/>
      <c r="AT4" s="334"/>
      <c r="AU4" s="334"/>
      <c r="AV4" s="334"/>
      <c r="AW4" s="336"/>
    </row>
    <row r="5" spans="1:49" ht="27.75" customHeight="1" x14ac:dyDescent="0.25">
      <c r="A5" s="337" t="s">
        <v>0</v>
      </c>
      <c r="B5" s="338"/>
      <c r="C5" s="338"/>
      <c r="D5" s="338"/>
      <c r="E5" s="338"/>
      <c r="F5" s="338"/>
      <c r="G5" s="338"/>
      <c r="H5" s="338"/>
      <c r="I5" s="338"/>
      <c r="J5" s="338"/>
      <c r="K5" s="338"/>
      <c r="L5" s="338"/>
      <c r="M5" s="338"/>
      <c r="N5" s="338"/>
      <c r="O5" s="338"/>
      <c r="P5" s="338"/>
      <c r="Q5" s="338"/>
      <c r="R5" s="339"/>
      <c r="S5" s="327" t="s">
        <v>93</v>
      </c>
      <c r="T5" s="328"/>
      <c r="U5" s="328"/>
      <c r="V5" s="328"/>
      <c r="W5" s="328"/>
      <c r="X5" s="328"/>
      <c r="Y5" s="328"/>
      <c r="Z5" s="328"/>
      <c r="AA5" s="328"/>
      <c r="AB5" s="328"/>
      <c r="AC5" s="328"/>
      <c r="AD5" s="328"/>
      <c r="AE5" s="328"/>
      <c r="AF5" s="328"/>
      <c r="AG5" s="328"/>
      <c r="AH5" s="328"/>
      <c r="AI5" s="328"/>
      <c r="AJ5" s="328"/>
      <c r="AK5" s="328"/>
      <c r="AL5" s="328"/>
      <c r="AM5" s="328"/>
      <c r="AN5" s="328"/>
      <c r="AO5" s="328"/>
      <c r="AP5" s="328"/>
      <c r="AQ5" s="328"/>
      <c r="AR5" s="328"/>
      <c r="AS5" s="328"/>
      <c r="AT5" s="328"/>
      <c r="AU5" s="328"/>
      <c r="AV5" s="328"/>
      <c r="AW5" s="329"/>
    </row>
    <row r="6" spans="1:49" ht="46.5" customHeight="1" x14ac:dyDescent="0.25">
      <c r="A6" s="340" t="s">
        <v>2</v>
      </c>
      <c r="B6" s="341"/>
      <c r="C6" s="341"/>
      <c r="D6" s="341"/>
      <c r="E6" s="341"/>
      <c r="F6" s="341"/>
      <c r="G6" s="341"/>
      <c r="H6" s="341"/>
      <c r="I6" s="341"/>
      <c r="J6" s="341"/>
      <c r="K6" s="341"/>
      <c r="L6" s="341"/>
      <c r="M6" s="341"/>
      <c r="N6" s="341"/>
      <c r="O6" s="341"/>
      <c r="P6" s="341"/>
      <c r="Q6" s="341"/>
      <c r="R6" s="342"/>
      <c r="S6" s="330" t="s">
        <v>94</v>
      </c>
      <c r="T6" s="331"/>
      <c r="U6" s="331"/>
      <c r="V6" s="331"/>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2"/>
    </row>
    <row r="7" spans="1:49" ht="22.5" customHeight="1" x14ac:dyDescent="0.25">
      <c r="A7" s="322" t="s">
        <v>3</v>
      </c>
      <c r="B7" s="323"/>
      <c r="C7" s="323"/>
      <c r="D7" s="323"/>
      <c r="E7" s="323"/>
      <c r="F7" s="323"/>
      <c r="G7" s="323"/>
      <c r="H7" s="323"/>
      <c r="I7" s="323"/>
      <c r="J7" s="323"/>
      <c r="K7" s="323"/>
      <c r="L7" s="323"/>
      <c r="M7" s="323"/>
      <c r="N7" s="323"/>
      <c r="O7" s="323"/>
      <c r="P7" s="323"/>
      <c r="Q7" s="323"/>
      <c r="R7" s="323"/>
      <c r="S7" s="330" t="s">
        <v>95</v>
      </c>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2"/>
    </row>
    <row r="8" spans="1:49" ht="35.25" customHeight="1" x14ac:dyDescent="0.25">
      <c r="A8" s="322" t="s">
        <v>1</v>
      </c>
      <c r="B8" s="323"/>
      <c r="C8" s="323"/>
      <c r="D8" s="323"/>
      <c r="E8" s="323"/>
      <c r="F8" s="323"/>
      <c r="G8" s="323"/>
      <c r="H8" s="323"/>
      <c r="I8" s="323"/>
      <c r="J8" s="323"/>
      <c r="K8" s="323"/>
      <c r="L8" s="323"/>
      <c r="M8" s="323"/>
      <c r="N8" s="323"/>
      <c r="O8" s="323"/>
      <c r="P8" s="323"/>
      <c r="Q8" s="323"/>
      <c r="R8" s="323"/>
      <c r="S8" s="330" t="s">
        <v>96</v>
      </c>
      <c r="T8" s="331"/>
      <c r="U8" s="331"/>
      <c r="V8" s="331"/>
      <c r="W8" s="331"/>
      <c r="X8" s="331"/>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2"/>
    </row>
    <row r="9" spans="1:49" ht="28.5" customHeight="1" thickBot="1" x14ac:dyDescent="0.3">
      <c r="A9" s="310"/>
      <c r="B9" s="311"/>
      <c r="C9" s="311"/>
      <c r="D9" s="311"/>
      <c r="E9" s="311"/>
      <c r="F9" s="311"/>
      <c r="G9" s="311"/>
      <c r="H9" s="311"/>
      <c r="I9" s="311"/>
      <c r="J9" s="311"/>
      <c r="K9" s="311"/>
      <c r="L9" s="311"/>
      <c r="M9" s="311"/>
      <c r="N9" s="311"/>
      <c r="O9" s="311"/>
      <c r="P9" s="311"/>
      <c r="Q9" s="311"/>
      <c r="R9" s="22"/>
      <c r="S9" s="22"/>
      <c r="T9" s="22"/>
      <c r="U9" s="22"/>
      <c r="V9" s="22"/>
      <c r="W9" s="22"/>
      <c r="X9" s="22"/>
      <c r="Y9" s="22"/>
      <c r="Z9" s="22"/>
      <c r="AA9" s="22"/>
      <c r="AB9" s="22"/>
      <c r="AC9" s="22"/>
      <c r="AD9" s="22"/>
      <c r="AE9" s="22"/>
      <c r="AF9" s="22"/>
      <c r="AG9" s="22"/>
      <c r="AH9" s="22"/>
      <c r="AI9" s="22"/>
      <c r="AJ9" s="22"/>
      <c r="AK9" s="22"/>
      <c r="AL9" s="22"/>
      <c r="AM9" s="23"/>
      <c r="AN9" s="23"/>
      <c r="AO9" s="23"/>
      <c r="AP9" s="23"/>
      <c r="AQ9" s="23"/>
      <c r="AR9" s="23"/>
      <c r="AS9" s="23"/>
      <c r="AT9" s="23"/>
      <c r="AU9" s="23"/>
      <c r="AV9" s="23"/>
      <c r="AW9" s="24"/>
    </row>
    <row r="10" spans="1:49" s="59" customFormat="1" ht="31.5" customHeight="1" x14ac:dyDescent="0.25">
      <c r="A10" s="314" t="s">
        <v>166</v>
      </c>
      <c r="B10" s="315"/>
      <c r="C10" s="315"/>
      <c r="D10" s="315" t="s">
        <v>54</v>
      </c>
      <c r="E10" s="315"/>
      <c r="F10" s="315" t="s">
        <v>56</v>
      </c>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t="s">
        <v>64</v>
      </c>
      <c r="AR10" s="315" t="s">
        <v>65</v>
      </c>
      <c r="AS10" s="355" t="s">
        <v>66</v>
      </c>
      <c r="AT10" s="355" t="s">
        <v>67</v>
      </c>
      <c r="AU10" s="355" t="s">
        <v>68</v>
      </c>
      <c r="AV10" s="355" t="s">
        <v>69</v>
      </c>
      <c r="AW10" s="358" t="s">
        <v>70</v>
      </c>
    </row>
    <row r="11" spans="1:49" s="61" customFormat="1" ht="31.5" customHeight="1" x14ac:dyDescent="0.2">
      <c r="A11" s="312" t="s">
        <v>72</v>
      </c>
      <c r="B11" s="318" t="s">
        <v>53</v>
      </c>
      <c r="C11" s="316" t="s">
        <v>73</v>
      </c>
      <c r="D11" s="316" t="s">
        <v>39</v>
      </c>
      <c r="E11" s="316" t="s">
        <v>55</v>
      </c>
      <c r="F11" s="316" t="s">
        <v>57</v>
      </c>
      <c r="G11" s="316" t="s">
        <v>58</v>
      </c>
      <c r="H11" s="316" t="s">
        <v>59</v>
      </c>
      <c r="I11" s="316" t="s">
        <v>60</v>
      </c>
      <c r="J11" s="316" t="s">
        <v>61</v>
      </c>
      <c r="K11" s="60"/>
      <c r="L11" s="361" t="s">
        <v>62</v>
      </c>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2"/>
      <c r="AL11" s="363"/>
      <c r="AM11" s="316" t="s">
        <v>63</v>
      </c>
      <c r="AN11" s="316"/>
      <c r="AO11" s="316"/>
      <c r="AP11" s="316"/>
      <c r="AQ11" s="316"/>
      <c r="AR11" s="316"/>
      <c r="AS11" s="356"/>
      <c r="AT11" s="356"/>
      <c r="AU11" s="356"/>
      <c r="AV11" s="356"/>
      <c r="AW11" s="359"/>
    </row>
    <row r="12" spans="1:49" s="61" customFormat="1" ht="31.5" customHeight="1" x14ac:dyDescent="0.2">
      <c r="A12" s="312"/>
      <c r="B12" s="318"/>
      <c r="C12" s="316"/>
      <c r="D12" s="316"/>
      <c r="E12" s="316"/>
      <c r="F12" s="316"/>
      <c r="G12" s="316"/>
      <c r="H12" s="316"/>
      <c r="I12" s="316"/>
      <c r="J12" s="316"/>
      <c r="K12" s="62"/>
      <c r="L12" s="364">
        <v>2016</v>
      </c>
      <c r="M12" s="365"/>
      <c r="N12" s="318"/>
      <c r="O12" s="364">
        <v>2017</v>
      </c>
      <c r="P12" s="365"/>
      <c r="Q12" s="365"/>
      <c r="R12" s="365"/>
      <c r="S12" s="365"/>
      <c r="T12" s="318"/>
      <c r="U12" s="364">
        <v>2018</v>
      </c>
      <c r="V12" s="365"/>
      <c r="W12" s="365"/>
      <c r="X12" s="365"/>
      <c r="Y12" s="365"/>
      <c r="Z12" s="318"/>
      <c r="AA12" s="364">
        <v>2019</v>
      </c>
      <c r="AB12" s="365"/>
      <c r="AC12" s="365"/>
      <c r="AD12" s="365"/>
      <c r="AE12" s="365"/>
      <c r="AF12" s="318"/>
      <c r="AG12" s="366">
        <v>2020</v>
      </c>
      <c r="AH12" s="367"/>
      <c r="AI12" s="367"/>
      <c r="AJ12" s="367"/>
      <c r="AK12" s="367"/>
      <c r="AL12" s="368"/>
      <c r="AM12" s="316" t="s">
        <v>139</v>
      </c>
      <c r="AN12" s="316" t="s">
        <v>185</v>
      </c>
      <c r="AO12" s="316" t="s">
        <v>184</v>
      </c>
      <c r="AP12" s="316" t="s">
        <v>4</v>
      </c>
      <c r="AQ12" s="316"/>
      <c r="AR12" s="316"/>
      <c r="AS12" s="356"/>
      <c r="AT12" s="356"/>
      <c r="AU12" s="356"/>
      <c r="AV12" s="356"/>
      <c r="AW12" s="359"/>
    </row>
    <row r="13" spans="1:49" s="61" customFormat="1" ht="68.099999999999994" customHeight="1" thickBot="1" x14ac:dyDescent="0.25">
      <c r="A13" s="313"/>
      <c r="B13" s="319"/>
      <c r="C13" s="317"/>
      <c r="D13" s="317"/>
      <c r="E13" s="317"/>
      <c r="F13" s="317"/>
      <c r="G13" s="317"/>
      <c r="H13" s="317"/>
      <c r="I13" s="317"/>
      <c r="J13" s="317"/>
      <c r="K13" s="63" t="s">
        <v>74</v>
      </c>
      <c r="L13" s="149" t="s">
        <v>77</v>
      </c>
      <c r="M13" s="149" t="s">
        <v>81</v>
      </c>
      <c r="N13" s="149" t="s">
        <v>27</v>
      </c>
      <c r="O13" s="149" t="s">
        <v>76</v>
      </c>
      <c r="P13" s="149" t="s">
        <v>79</v>
      </c>
      <c r="Q13" s="149" t="s">
        <v>80</v>
      </c>
      <c r="R13" s="149" t="s">
        <v>77</v>
      </c>
      <c r="S13" s="149" t="s">
        <v>81</v>
      </c>
      <c r="T13" s="149" t="s">
        <v>27</v>
      </c>
      <c r="U13" s="149" t="s">
        <v>76</v>
      </c>
      <c r="V13" s="149" t="s">
        <v>79</v>
      </c>
      <c r="W13" s="149" t="s">
        <v>80</v>
      </c>
      <c r="X13" s="149" t="s">
        <v>77</v>
      </c>
      <c r="Y13" s="149" t="s">
        <v>81</v>
      </c>
      <c r="Z13" s="149" t="s">
        <v>27</v>
      </c>
      <c r="AA13" s="149" t="s">
        <v>76</v>
      </c>
      <c r="AB13" s="149" t="s">
        <v>79</v>
      </c>
      <c r="AC13" s="149" t="s">
        <v>80</v>
      </c>
      <c r="AD13" s="149" t="s">
        <v>77</v>
      </c>
      <c r="AE13" s="149" t="s">
        <v>81</v>
      </c>
      <c r="AF13" s="149" t="s">
        <v>27</v>
      </c>
      <c r="AG13" s="182" t="s">
        <v>76</v>
      </c>
      <c r="AH13" s="182" t="s">
        <v>79</v>
      </c>
      <c r="AI13" s="193" t="s">
        <v>182</v>
      </c>
      <c r="AJ13" s="202" t="s">
        <v>183</v>
      </c>
      <c r="AK13" s="182" t="s">
        <v>81</v>
      </c>
      <c r="AL13" s="182" t="s">
        <v>27</v>
      </c>
      <c r="AM13" s="317"/>
      <c r="AN13" s="317"/>
      <c r="AO13" s="317"/>
      <c r="AP13" s="317"/>
      <c r="AQ13" s="317"/>
      <c r="AR13" s="317"/>
      <c r="AS13" s="357"/>
      <c r="AT13" s="357"/>
      <c r="AU13" s="357"/>
      <c r="AV13" s="357"/>
      <c r="AW13" s="360"/>
    </row>
    <row r="14" spans="1:49" s="71" customFormat="1" ht="276" customHeight="1" thickBot="1" x14ac:dyDescent="0.3">
      <c r="A14" s="64">
        <v>44</v>
      </c>
      <c r="B14" s="65">
        <v>193</v>
      </c>
      <c r="C14" s="66" t="s">
        <v>97</v>
      </c>
      <c r="D14" s="67">
        <v>441</v>
      </c>
      <c r="E14" s="66" t="s">
        <v>98</v>
      </c>
      <c r="F14" s="67">
        <v>463</v>
      </c>
      <c r="G14" s="66" t="s">
        <v>99</v>
      </c>
      <c r="H14" s="66" t="s">
        <v>100</v>
      </c>
      <c r="I14" s="68" t="s">
        <v>101</v>
      </c>
      <c r="J14" s="69">
        <v>1</v>
      </c>
      <c r="K14" s="69">
        <v>0.1</v>
      </c>
      <c r="L14" s="69">
        <v>0.1</v>
      </c>
      <c r="M14" s="70">
        <v>0.1</v>
      </c>
      <c r="N14" s="70">
        <v>0.1</v>
      </c>
      <c r="O14" s="70">
        <v>0.4</v>
      </c>
      <c r="P14" s="70">
        <v>0.4</v>
      </c>
      <c r="Q14" s="70">
        <v>0.4</v>
      </c>
      <c r="R14" s="70">
        <v>0.4</v>
      </c>
      <c r="S14" s="70">
        <v>0.35</v>
      </c>
      <c r="T14" s="70">
        <v>0.35</v>
      </c>
      <c r="U14" s="70">
        <v>0.7</v>
      </c>
      <c r="V14" s="70">
        <v>0.7</v>
      </c>
      <c r="W14" s="70">
        <v>0.7</v>
      </c>
      <c r="X14" s="70">
        <v>0.7</v>
      </c>
      <c r="Y14" s="70">
        <v>0.7</v>
      </c>
      <c r="Z14" s="70">
        <v>0.7</v>
      </c>
      <c r="AA14" s="70">
        <v>0.98</v>
      </c>
      <c r="AB14" s="70">
        <v>0.98</v>
      </c>
      <c r="AC14" s="70">
        <v>0.98</v>
      </c>
      <c r="AD14" s="70">
        <v>0.98</v>
      </c>
      <c r="AE14" s="70">
        <v>0.98</v>
      </c>
      <c r="AF14" s="70">
        <v>0.98</v>
      </c>
      <c r="AG14" s="70">
        <v>1</v>
      </c>
      <c r="AH14" s="70">
        <v>1</v>
      </c>
      <c r="AI14" s="70">
        <v>1</v>
      </c>
      <c r="AJ14" s="70">
        <v>1</v>
      </c>
      <c r="AK14" s="70"/>
      <c r="AL14" s="70">
        <v>1</v>
      </c>
      <c r="AM14" s="70">
        <f>+AF14+0.012</f>
        <v>0.99199999999999999</v>
      </c>
      <c r="AN14" s="70">
        <f>+AM14+0.001</f>
        <v>0.99299999999999999</v>
      </c>
      <c r="AO14" s="70">
        <f>+AN14+0.007</f>
        <v>1</v>
      </c>
      <c r="AP14" s="70"/>
      <c r="AQ14" s="152">
        <f>+AO14/AJ14</f>
        <v>1</v>
      </c>
      <c r="AR14" s="152">
        <f>+AO14/J14</f>
        <v>1</v>
      </c>
      <c r="AS14" s="207" t="s">
        <v>219</v>
      </c>
      <c r="AT14" s="206" t="s">
        <v>132</v>
      </c>
      <c r="AU14" s="206" t="s">
        <v>132</v>
      </c>
      <c r="AV14" s="206" t="s">
        <v>217</v>
      </c>
      <c r="AW14" s="208" t="s">
        <v>138</v>
      </c>
    </row>
    <row r="15" spans="1:49" x14ac:dyDescent="0.25">
      <c r="A15" s="2"/>
      <c r="B15" s="2"/>
      <c r="C15" s="2"/>
      <c r="D15" s="2"/>
      <c r="E15" s="2"/>
      <c r="F15" s="2"/>
      <c r="G15" s="2"/>
      <c r="H15" s="2"/>
      <c r="I15" s="2"/>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2"/>
      <c r="AN15" s="2"/>
      <c r="AO15" s="2"/>
      <c r="AP15" s="2"/>
      <c r="AQ15" s="2"/>
      <c r="AR15" s="2"/>
      <c r="AS15" s="2"/>
      <c r="AT15" s="2"/>
      <c r="AU15" s="2"/>
      <c r="AV15" s="2"/>
      <c r="AW15" s="2"/>
    </row>
    <row r="16" spans="1:49" x14ac:dyDescent="0.25">
      <c r="A16" s="2"/>
      <c r="B16" s="2"/>
      <c r="C16" s="2"/>
      <c r="D16" s="2"/>
      <c r="E16" s="2"/>
      <c r="F16" s="2"/>
      <c r="G16" s="2"/>
      <c r="H16" s="2"/>
      <c r="I16" s="2"/>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2"/>
      <c r="AN16" s="2"/>
      <c r="AO16" s="2"/>
      <c r="AP16" s="2"/>
      <c r="AQ16" s="2"/>
      <c r="AR16" s="2"/>
      <c r="AS16" s="2"/>
      <c r="AT16" s="2"/>
      <c r="AU16" s="2"/>
      <c r="AV16" s="2"/>
      <c r="AW16" s="2"/>
    </row>
    <row r="17" spans="1:49" x14ac:dyDescent="0.25">
      <c r="A17" s="33" t="s">
        <v>83</v>
      </c>
      <c r="B17" s="2"/>
      <c r="C17" s="2"/>
      <c r="D17" s="2"/>
      <c r="E17" s="2"/>
      <c r="F17" s="2"/>
      <c r="G17" s="2"/>
      <c r="H17" s="2"/>
      <c r="I17" s="2"/>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2"/>
      <c r="AN17" s="2"/>
      <c r="AO17" s="2"/>
      <c r="AP17" s="2"/>
      <c r="AQ17" s="2"/>
      <c r="AR17" s="2"/>
      <c r="AS17" s="2"/>
      <c r="AT17" s="2"/>
      <c r="AU17" s="2"/>
      <c r="AV17" s="2"/>
      <c r="AW17" s="2"/>
    </row>
    <row r="18" spans="1:49" ht="25.5" customHeight="1" x14ac:dyDescent="0.25">
      <c r="A18" s="31" t="s">
        <v>84</v>
      </c>
      <c r="B18" s="320" t="s">
        <v>85</v>
      </c>
      <c r="C18" s="320"/>
      <c r="D18" s="320"/>
      <c r="E18" s="320"/>
      <c r="F18" s="320"/>
      <c r="G18" s="320"/>
      <c r="H18" s="308" t="s">
        <v>86</v>
      </c>
      <c r="I18" s="308"/>
      <c r="J18" s="308"/>
      <c r="K18" s="308"/>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2"/>
      <c r="AN18" s="2"/>
      <c r="AO18" s="2"/>
      <c r="AP18" s="2"/>
      <c r="AQ18" s="2"/>
      <c r="AR18" s="2"/>
      <c r="AS18" s="2"/>
      <c r="AT18" s="2"/>
      <c r="AU18" s="2"/>
      <c r="AV18" s="2"/>
      <c r="AW18" s="2"/>
    </row>
    <row r="19" spans="1:49" ht="25.5" customHeight="1" x14ac:dyDescent="0.25">
      <c r="A19" s="32">
        <v>11</v>
      </c>
      <c r="B19" s="321" t="s">
        <v>87</v>
      </c>
      <c r="C19" s="321"/>
      <c r="D19" s="321"/>
      <c r="E19" s="321"/>
      <c r="F19" s="321"/>
      <c r="G19" s="321"/>
      <c r="H19" s="309" t="s">
        <v>89</v>
      </c>
      <c r="I19" s="309"/>
      <c r="J19" s="309"/>
      <c r="K19" s="309"/>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2"/>
      <c r="AN19" s="2"/>
      <c r="AO19" s="2"/>
      <c r="AP19" s="2"/>
      <c r="AQ19" s="2"/>
      <c r="AR19" s="2"/>
      <c r="AS19" s="2"/>
      <c r="AT19" s="2"/>
      <c r="AU19" s="2"/>
      <c r="AV19" s="2"/>
      <c r="AW19" s="2"/>
    </row>
  </sheetData>
  <mergeCells count="49">
    <mergeCell ref="AU10:AU13"/>
    <mergeCell ref="L12:N12"/>
    <mergeCell ref="AM11:AP11"/>
    <mergeCell ref="O12:T12"/>
    <mergeCell ref="U12:Z12"/>
    <mergeCell ref="AA12:AF12"/>
    <mergeCell ref="AG12:AL12"/>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F11:F13"/>
    <mergeCell ref="A7:R7"/>
    <mergeCell ref="A8:R8"/>
    <mergeCell ref="H2:AW2"/>
    <mergeCell ref="S5:AW5"/>
    <mergeCell ref="S7:AW7"/>
    <mergeCell ref="S8:AW8"/>
    <mergeCell ref="S6:AW6"/>
    <mergeCell ref="H4:AL4"/>
    <mergeCell ref="AM4:AW4"/>
    <mergeCell ref="A5:R5"/>
    <mergeCell ref="A6:R6"/>
    <mergeCell ref="A2:G4"/>
    <mergeCell ref="H3:AW3"/>
    <mergeCell ref="H18:K18"/>
    <mergeCell ref="H19:K19"/>
    <mergeCell ref="A9:Q9"/>
    <mergeCell ref="A11:A13"/>
    <mergeCell ref="A10:C10"/>
    <mergeCell ref="D10:E10"/>
    <mergeCell ref="J11:J13"/>
    <mergeCell ref="B11:B13"/>
    <mergeCell ref="C11:C13"/>
    <mergeCell ref="D11:D13"/>
    <mergeCell ref="E11:E13"/>
    <mergeCell ref="B18:G18"/>
    <mergeCell ref="B19:G19"/>
  </mergeCells>
  <phoneticPr fontId="6" type="noConversion"/>
  <dataValidations disablePrompts="1" count="1">
    <dataValidation type="list" allowBlank="1" showInputMessage="1" showErrorMessage="1" sqref="I14" xr:uid="{00000000-0002-0000-0000-000000000000}">
      <formula1>#REF!</formula1>
    </dataValidation>
  </dataValidations>
  <printOptions horizontalCentered="1" verticalCentered="1"/>
  <pageMargins left="0" right="0" top="0" bottom="0" header="0.31496062992125984" footer="0.31496062992125984"/>
  <pageSetup scale="55" fitToWidth="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71"/>
  <sheetViews>
    <sheetView topLeftCell="AI57" zoomScale="68" zoomScaleNormal="68" workbookViewId="0">
      <selection activeCell="AV10" sqref="AV10"/>
    </sheetView>
  </sheetViews>
  <sheetFormatPr baseColWidth="10" defaultColWidth="11.42578125" defaultRowHeight="43.5" customHeight="1" x14ac:dyDescent="0.25"/>
  <cols>
    <col min="1" max="1" width="9.28515625" style="1" customWidth="1"/>
    <col min="2" max="2" width="4.140625" style="1" customWidth="1"/>
    <col min="3" max="3" width="8.5703125" style="1" customWidth="1"/>
    <col min="4" max="4" width="6.5703125" style="4" customWidth="1"/>
    <col min="5" max="5" width="16.140625" style="4" customWidth="1"/>
    <col min="6" max="6" width="11.7109375" style="4" customWidth="1"/>
    <col min="7" max="7" width="12.42578125" style="18" customWidth="1"/>
    <col min="8" max="8" width="21.5703125" style="5" bestFit="1" customWidth="1"/>
    <col min="9" max="27" width="22.5703125" style="5" customWidth="1"/>
    <col min="28" max="28" width="23.7109375" style="5" customWidth="1"/>
    <col min="29" max="29" width="19" style="5" customWidth="1"/>
    <col min="30" max="30" width="22.7109375" style="5" customWidth="1"/>
    <col min="31" max="31" width="20.42578125" style="5" customWidth="1"/>
    <col min="32" max="32" width="20" style="5" customWidth="1"/>
    <col min="33" max="33" width="22.5703125" style="5" customWidth="1"/>
    <col min="34" max="34" width="20.28515625" style="5" customWidth="1"/>
    <col min="35" max="35" width="22.5703125" style="5" customWidth="1"/>
    <col min="36" max="36" width="22.42578125" style="5" customWidth="1"/>
    <col min="37" max="38" width="22.5703125" style="1" customWidth="1"/>
    <col min="39" max="39" width="22.5703125" style="15" customWidth="1"/>
    <col min="40" max="40" width="22.5703125" style="15" hidden="1" customWidth="1"/>
    <col min="41" max="41" width="13" style="1" customWidth="1"/>
    <col min="42" max="42" width="11.5703125" style="1" customWidth="1"/>
    <col min="43" max="43" width="52" style="1" customWidth="1"/>
    <col min="44" max="44" width="17.42578125" style="1" customWidth="1"/>
    <col min="45" max="45" width="15.140625" style="1" customWidth="1"/>
    <col min="46" max="46" width="13.5703125" style="1" customWidth="1"/>
    <col min="47" max="47" width="17.42578125" style="1" customWidth="1"/>
    <col min="48" max="16384" width="11.42578125" style="1"/>
  </cols>
  <sheetData>
    <row r="1" spans="1:47" s="26" customFormat="1" ht="30" customHeight="1" x14ac:dyDescent="0.5">
      <c r="A1" s="428"/>
      <c r="B1" s="429"/>
      <c r="C1" s="429"/>
      <c r="D1" s="429"/>
      <c r="E1" s="430"/>
      <c r="F1" s="324" t="s">
        <v>92</v>
      </c>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c r="AR1" s="325"/>
      <c r="AS1" s="325"/>
      <c r="AT1" s="325"/>
      <c r="AU1" s="325"/>
    </row>
    <row r="2" spans="1:47" s="26" customFormat="1" ht="71.25" customHeight="1" x14ac:dyDescent="0.5">
      <c r="A2" s="310"/>
      <c r="B2" s="311"/>
      <c r="C2" s="311"/>
      <c r="D2" s="311"/>
      <c r="E2" s="431"/>
      <c r="F2" s="447" t="s">
        <v>90</v>
      </c>
      <c r="G2" s="448"/>
      <c r="H2" s="448"/>
      <c r="I2" s="448"/>
      <c r="J2" s="448"/>
      <c r="K2" s="448"/>
      <c r="L2" s="448"/>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row>
    <row r="3" spans="1:47" s="25" customFormat="1" ht="36" customHeight="1" thickBot="1" x14ac:dyDescent="0.45">
      <c r="A3" s="432"/>
      <c r="B3" s="433"/>
      <c r="C3" s="433"/>
      <c r="D3" s="433"/>
      <c r="E3" s="434"/>
      <c r="F3" s="333" t="s">
        <v>137</v>
      </c>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5"/>
      <c r="AM3" s="333" t="s">
        <v>82</v>
      </c>
      <c r="AN3" s="334"/>
      <c r="AO3" s="334"/>
      <c r="AP3" s="334"/>
      <c r="AQ3" s="334"/>
      <c r="AR3" s="334"/>
      <c r="AS3" s="334"/>
      <c r="AT3" s="334"/>
      <c r="AU3" s="334"/>
    </row>
    <row r="4" spans="1:47" ht="17.25" customHeight="1" x14ac:dyDescent="0.25">
      <c r="A4" s="435" t="s">
        <v>0</v>
      </c>
      <c r="B4" s="436"/>
      <c r="C4" s="436"/>
      <c r="D4" s="436"/>
      <c r="E4" s="436"/>
      <c r="F4" s="436"/>
      <c r="G4" s="436"/>
      <c r="H4" s="436"/>
      <c r="I4" s="436"/>
      <c r="J4" s="436"/>
      <c r="K4" s="436"/>
      <c r="L4" s="436"/>
      <c r="M4" s="436"/>
      <c r="N4" s="436"/>
      <c r="O4" s="436"/>
      <c r="P4" s="437"/>
      <c r="Q4" s="441" t="s">
        <v>93</v>
      </c>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3"/>
    </row>
    <row r="5" spans="1:47" ht="31.5" customHeight="1" thickBot="1" x14ac:dyDescent="0.3">
      <c r="A5" s="438" t="s">
        <v>2</v>
      </c>
      <c r="B5" s="439"/>
      <c r="C5" s="439"/>
      <c r="D5" s="439"/>
      <c r="E5" s="439"/>
      <c r="F5" s="439"/>
      <c r="G5" s="439"/>
      <c r="H5" s="439"/>
      <c r="I5" s="439"/>
      <c r="J5" s="439"/>
      <c r="K5" s="439"/>
      <c r="L5" s="439"/>
      <c r="M5" s="439"/>
      <c r="N5" s="439"/>
      <c r="O5" s="439"/>
      <c r="P5" s="440"/>
      <c r="Q5" s="444" t="s">
        <v>94</v>
      </c>
      <c r="R5" s="445"/>
      <c r="S5" s="445"/>
      <c r="T5" s="445"/>
      <c r="U5" s="445"/>
      <c r="V5" s="445"/>
      <c r="W5" s="445"/>
      <c r="X5" s="445"/>
      <c r="Y5" s="445"/>
      <c r="Z5" s="445"/>
      <c r="AA5" s="445"/>
      <c r="AB5" s="445"/>
      <c r="AC5" s="445"/>
      <c r="AD5" s="445"/>
      <c r="AE5" s="445"/>
      <c r="AF5" s="445"/>
      <c r="AG5" s="445"/>
      <c r="AH5" s="445"/>
      <c r="AI5" s="445"/>
      <c r="AJ5" s="445"/>
      <c r="AK5" s="445"/>
      <c r="AL5" s="445"/>
      <c r="AM5" s="445"/>
      <c r="AN5" s="445"/>
      <c r="AO5" s="445"/>
      <c r="AP5" s="445"/>
      <c r="AQ5" s="445"/>
      <c r="AR5" s="445"/>
      <c r="AS5" s="445"/>
      <c r="AT5" s="445"/>
      <c r="AU5" s="446"/>
    </row>
    <row r="6" spans="1:47" ht="26.25" customHeight="1" thickBot="1" x14ac:dyDescent="0.3">
      <c r="A6" s="2"/>
      <c r="B6" s="2"/>
      <c r="C6" s="2"/>
      <c r="D6" s="35"/>
      <c r="E6" s="35"/>
      <c r="F6" s="35"/>
      <c r="G6" s="36"/>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2"/>
      <c r="AL6" s="2"/>
      <c r="AM6" s="14"/>
      <c r="AN6" s="38"/>
      <c r="AO6" s="2"/>
      <c r="AP6" s="2"/>
      <c r="AQ6" s="2"/>
      <c r="AR6" s="2"/>
      <c r="AS6" s="2"/>
      <c r="AT6" s="2"/>
      <c r="AU6" s="2"/>
    </row>
    <row r="7" spans="1:47" s="73" customFormat="1" ht="43.5" customHeight="1" x14ac:dyDescent="0.25">
      <c r="A7" s="314" t="s">
        <v>28</v>
      </c>
      <c r="B7" s="315" t="s">
        <v>38</v>
      </c>
      <c r="C7" s="315"/>
      <c r="D7" s="315"/>
      <c r="E7" s="315" t="s">
        <v>167</v>
      </c>
      <c r="F7" s="315" t="s">
        <v>71</v>
      </c>
      <c r="G7" s="315" t="s">
        <v>42</v>
      </c>
      <c r="H7" s="315" t="s">
        <v>168</v>
      </c>
      <c r="I7" s="58"/>
      <c r="J7" s="418" t="s">
        <v>43</v>
      </c>
      <c r="K7" s="418"/>
      <c r="L7" s="418"/>
      <c r="M7" s="418"/>
      <c r="N7" s="418"/>
      <c r="O7" s="418"/>
      <c r="P7" s="418"/>
      <c r="Q7" s="418"/>
      <c r="R7" s="418"/>
      <c r="S7" s="418"/>
      <c r="T7" s="418"/>
      <c r="U7" s="418"/>
      <c r="V7" s="418"/>
      <c r="W7" s="418"/>
      <c r="X7" s="418"/>
      <c r="Y7" s="418"/>
      <c r="Z7" s="418"/>
      <c r="AA7" s="418"/>
      <c r="AB7" s="418"/>
      <c r="AC7" s="418"/>
      <c r="AD7" s="418"/>
      <c r="AE7" s="418"/>
      <c r="AF7" s="418"/>
      <c r="AG7" s="418"/>
      <c r="AH7" s="418"/>
      <c r="AI7" s="418"/>
      <c r="AJ7" s="418"/>
      <c r="AK7" s="315" t="s">
        <v>44</v>
      </c>
      <c r="AL7" s="315"/>
      <c r="AM7" s="315"/>
      <c r="AN7" s="315"/>
      <c r="AO7" s="315" t="s">
        <v>46</v>
      </c>
      <c r="AP7" s="315" t="s">
        <v>47</v>
      </c>
      <c r="AQ7" s="315" t="s">
        <v>48</v>
      </c>
      <c r="AR7" s="315" t="s">
        <v>49</v>
      </c>
      <c r="AS7" s="315" t="s">
        <v>50</v>
      </c>
      <c r="AT7" s="315" t="s">
        <v>51</v>
      </c>
      <c r="AU7" s="449" t="s">
        <v>52</v>
      </c>
    </row>
    <row r="8" spans="1:47" s="73" customFormat="1" ht="43.5" customHeight="1" x14ac:dyDescent="0.25">
      <c r="A8" s="312"/>
      <c r="B8" s="316"/>
      <c r="C8" s="316"/>
      <c r="D8" s="316"/>
      <c r="E8" s="316"/>
      <c r="F8" s="316"/>
      <c r="G8" s="316"/>
      <c r="H8" s="316"/>
      <c r="I8" s="419">
        <v>2016</v>
      </c>
      <c r="J8" s="419"/>
      <c r="K8" s="419"/>
      <c r="L8" s="419"/>
      <c r="M8" s="419">
        <v>2017</v>
      </c>
      <c r="N8" s="419"/>
      <c r="O8" s="419"/>
      <c r="P8" s="419"/>
      <c r="Q8" s="419"/>
      <c r="R8" s="419"/>
      <c r="S8" s="419">
        <v>2018</v>
      </c>
      <c r="T8" s="419"/>
      <c r="U8" s="419"/>
      <c r="V8" s="419"/>
      <c r="W8" s="419"/>
      <c r="X8" s="419"/>
      <c r="Y8" s="419">
        <v>2019</v>
      </c>
      <c r="Z8" s="419"/>
      <c r="AA8" s="419"/>
      <c r="AB8" s="419"/>
      <c r="AC8" s="419"/>
      <c r="AD8" s="419"/>
      <c r="AE8" s="419">
        <v>2020</v>
      </c>
      <c r="AF8" s="419"/>
      <c r="AG8" s="419"/>
      <c r="AH8" s="419"/>
      <c r="AI8" s="419"/>
      <c r="AJ8" s="419"/>
      <c r="AK8" s="419" t="s">
        <v>45</v>
      </c>
      <c r="AL8" s="419"/>
      <c r="AM8" s="419"/>
      <c r="AN8" s="419"/>
      <c r="AO8" s="316"/>
      <c r="AP8" s="316"/>
      <c r="AQ8" s="316"/>
      <c r="AR8" s="316"/>
      <c r="AS8" s="316"/>
      <c r="AT8" s="316"/>
      <c r="AU8" s="450"/>
    </row>
    <row r="9" spans="1:47" s="73" customFormat="1" ht="43.5" customHeight="1" thickBot="1" x14ac:dyDescent="0.3">
      <c r="A9" s="313"/>
      <c r="B9" s="63" t="s">
        <v>39</v>
      </c>
      <c r="C9" s="63" t="s">
        <v>40</v>
      </c>
      <c r="D9" s="63" t="s">
        <v>41</v>
      </c>
      <c r="E9" s="317"/>
      <c r="F9" s="317"/>
      <c r="G9" s="317"/>
      <c r="H9" s="427"/>
      <c r="I9" s="63" t="s">
        <v>75</v>
      </c>
      <c r="J9" s="63" t="s">
        <v>77</v>
      </c>
      <c r="K9" s="63" t="s">
        <v>78</v>
      </c>
      <c r="L9" s="150" t="s">
        <v>27</v>
      </c>
      <c r="M9" s="63" t="s">
        <v>76</v>
      </c>
      <c r="N9" s="63" t="s">
        <v>79</v>
      </c>
      <c r="O9" s="63" t="s">
        <v>80</v>
      </c>
      <c r="P9" s="63" t="s">
        <v>77</v>
      </c>
      <c r="Q9" s="63" t="s">
        <v>81</v>
      </c>
      <c r="R9" s="63" t="s">
        <v>27</v>
      </c>
      <c r="S9" s="63" t="s">
        <v>76</v>
      </c>
      <c r="T9" s="63" t="s">
        <v>79</v>
      </c>
      <c r="U9" s="63" t="s">
        <v>80</v>
      </c>
      <c r="V9" s="63" t="s">
        <v>77</v>
      </c>
      <c r="W9" s="63" t="s">
        <v>81</v>
      </c>
      <c r="X9" s="63" t="s">
        <v>27</v>
      </c>
      <c r="Y9" s="63" t="s">
        <v>76</v>
      </c>
      <c r="Z9" s="63" t="s">
        <v>79</v>
      </c>
      <c r="AA9" s="63" t="s">
        <v>80</v>
      </c>
      <c r="AB9" s="147" t="s">
        <v>133</v>
      </c>
      <c r="AC9" s="178" t="s">
        <v>81</v>
      </c>
      <c r="AD9" s="63" t="s">
        <v>27</v>
      </c>
      <c r="AE9" s="182" t="s">
        <v>76</v>
      </c>
      <c r="AF9" s="182" t="s">
        <v>79</v>
      </c>
      <c r="AG9" s="193" t="s">
        <v>182</v>
      </c>
      <c r="AH9" s="202" t="s">
        <v>186</v>
      </c>
      <c r="AI9" s="202" t="s">
        <v>81</v>
      </c>
      <c r="AJ9" s="202" t="s">
        <v>27</v>
      </c>
      <c r="AK9" s="202" t="s">
        <v>139</v>
      </c>
      <c r="AL9" s="202" t="s">
        <v>185</v>
      </c>
      <c r="AM9" s="202" t="s">
        <v>184</v>
      </c>
      <c r="AN9" s="63" t="s">
        <v>135</v>
      </c>
      <c r="AO9" s="317"/>
      <c r="AP9" s="317"/>
      <c r="AQ9" s="317"/>
      <c r="AR9" s="317"/>
      <c r="AS9" s="317"/>
      <c r="AT9" s="317"/>
      <c r="AU9" s="451"/>
    </row>
    <row r="10" spans="1:47" s="76" customFormat="1" ht="43.5" customHeight="1" x14ac:dyDescent="0.25">
      <c r="A10" s="406" t="s">
        <v>102</v>
      </c>
      <c r="B10" s="375">
        <v>1</v>
      </c>
      <c r="C10" s="375" t="s">
        <v>103</v>
      </c>
      <c r="D10" s="375" t="s">
        <v>104</v>
      </c>
      <c r="E10" s="402">
        <v>441</v>
      </c>
      <c r="F10" s="375">
        <v>193</v>
      </c>
      <c r="G10" s="86" t="s">
        <v>5</v>
      </c>
      <c r="H10" s="74">
        <f>L10+R10+X10+AD10+AF10</f>
        <v>49</v>
      </c>
      <c r="I10" s="74">
        <v>6</v>
      </c>
      <c r="J10" s="74">
        <v>6</v>
      </c>
      <c r="K10" s="74">
        <v>6</v>
      </c>
      <c r="L10" s="74">
        <v>6</v>
      </c>
      <c r="M10" s="74">
        <v>13</v>
      </c>
      <c r="N10" s="74">
        <v>13</v>
      </c>
      <c r="O10" s="74">
        <v>13</v>
      </c>
      <c r="P10" s="74">
        <v>13</v>
      </c>
      <c r="Q10" s="74">
        <v>13</v>
      </c>
      <c r="R10" s="74">
        <v>12</v>
      </c>
      <c r="S10" s="74">
        <v>13</v>
      </c>
      <c r="T10" s="74">
        <v>13</v>
      </c>
      <c r="U10" s="74">
        <v>13</v>
      </c>
      <c r="V10" s="74">
        <v>13</v>
      </c>
      <c r="W10" s="74">
        <v>13</v>
      </c>
      <c r="X10" s="74">
        <v>12</v>
      </c>
      <c r="Y10" s="74">
        <v>13</v>
      </c>
      <c r="Z10" s="74">
        <v>13</v>
      </c>
      <c r="AA10" s="74">
        <v>13</v>
      </c>
      <c r="AB10" s="74">
        <v>13</v>
      </c>
      <c r="AC10" s="74">
        <v>13</v>
      </c>
      <c r="AD10" s="74">
        <v>13</v>
      </c>
      <c r="AE10" s="74">
        <v>6</v>
      </c>
      <c r="AF10" s="183">
        <v>6</v>
      </c>
      <c r="AG10" s="183">
        <v>6</v>
      </c>
      <c r="AH10" s="183">
        <v>6</v>
      </c>
      <c r="AI10" s="74"/>
      <c r="AJ10" s="153">
        <v>6</v>
      </c>
      <c r="AK10" s="74">
        <v>3</v>
      </c>
      <c r="AL10" s="153">
        <f>+AK10+2</f>
        <v>5</v>
      </c>
      <c r="AM10" s="153">
        <f>+AL10+1</f>
        <v>6</v>
      </c>
      <c r="AN10" s="148"/>
      <c r="AO10" s="75">
        <f>+AM10/AH10</f>
        <v>1</v>
      </c>
      <c r="AP10" s="75">
        <f t="shared" ref="AP10:AP15" si="0">(L10+R10+X10+AD10+AM10)/H10</f>
        <v>1</v>
      </c>
      <c r="AQ10" s="452" t="s">
        <v>218</v>
      </c>
      <c r="AR10" s="378" t="s">
        <v>132</v>
      </c>
      <c r="AS10" s="378" t="s">
        <v>132</v>
      </c>
      <c r="AT10" s="415" t="s">
        <v>148</v>
      </c>
      <c r="AU10" s="393" t="s">
        <v>149</v>
      </c>
    </row>
    <row r="11" spans="1:47" s="76" customFormat="1" ht="43.5" customHeight="1" x14ac:dyDescent="0.25">
      <c r="A11" s="407"/>
      <c r="B11" s="376"/>
      <c r="C11" s="376"/>
      <c r="D11" s="376"/>
      <c r="E11" s="403"/>
      <c r="F11" s="376"/>
      <c r="G11" s="87" t="s">
        <v>6</v>
      </c>
      <c r="H11" s="78">
        <f>L11+R11+X11+AD11+AH11</f>
        <v>17008297494</v>
      </c>
      <c r="I11" s="78">
        <v>677000000</v>
      </c>
      <c r="J11" s="78">
        <v>677000000</v>
      </c>
      <c r="K11" s="77">
        <v>909789822</v>
      </c>
      <c r="L11" s="78">
        <v>692484996</v>
      </c>
      <c r="M11" s="78">
        <v>4000000000</v>
      </c>
      <c r="N11" s="78">
        <v>4000000000</v>
      </c>
      <c r="O11" s="78">
        <v>3123400000</v>
      </c>
      <c r="P11" s="78">
        <v>3018021300</v>
      </c>
      <c r="Q11" s="78">
        <v>2974780262</v>
      </c>
      <c r="R11" s="78">
        <v>2957797184</v>
      </c>
      <c r="S11" s="78">
        <v>1440000000</v>
      </c>
      <c r="T11" s="78">
        <v>1440000000</v>
      </c>
      <c r="U11" s="78">
        <v>1440000000</v>
      </c>
      <c r="V11" s="78">
        <v>8231000000</v>
      </c>
      <c r="W11" s="78">
        <v>7908057363</v>
      </c>
      <c r="X11" s="79">
        <v>7795737907</v>
      </c>
      <c r="Y11" s="78">
        <v>1017260000</v>
      </c>
      <c r="Z11" s="78">
        <v>1017260000</v>
      </c>
      <c r="AA11" s="78">
        <f>1017260000+157000000</f>
        <v>1174260000</v>
      </c>
      <c r="AB11" s="78">
        <v>1174260000</v>
      </c>
      <c r="AC11" s="78">
        <v>4278753000</v>
      </c>
      <c r="AD11" s="78">
        <v>4141875407</v>
      </c>
      <c r="AE11" s="78">
        <v>1480054000</v>
      </c>
      <c r="AF11" s="78">
        <v>1480054000</v>
      </c>
      <c r="AG11" s="78">
        <v>1480054000</v>
      </c>
      <c r="AH11" s="77">
        <v>1420402000</v>
      </c>
      <c r="AI11" s="77"/>
      <c r="AJ11" s="77">
        <v>501694019</v>
      </c>
      <c r="AK11" s="78">
        <v>337621476</v>
      </c>
      <c r="AL11" s="78">
        <v>464175849</v>
      </c>
      <c r="AM11" s="77">
        <v>501694019</v>
      </c>
      <c r="AN11" s="145"/>
      <c r="AO11" s="80">
        <f>+AM11/AH11</f>
        <v>0.35320565515959568</v>
      </c>
      <c r="AP11" s="80">
        <f>(L11+R11+X11+AD11+AM11)/H11</f>
        <v>0.94598471826330111</v>
      </c>
      <c r="AQ11" s="453"/>
      <c r="AR11" s="379"/>
      <c r="AS11" s="379"/>
      <c r="AT11" s="416"/>
      <c r="AU11" s="394"/>
    </row>
    <row r="12" spans="1:47" s="76" customFormat="1" ht="43.5" customHeight="1" x14ac:dyDescent="0.25">
      <c r="A12" s="407"/>
      <c r="B12" s="376"/>
      <c r="C12" s="376"/>
      <c r="D12" s="376"/>
      <c r="E12" s="403"/>
      <c r="F12" s="376"/>
      <c r="G12" s="88" t="s">
        <v>7</v>
      </c>
      <c r="H12" s="119">
        <f>L12+R12+X12+AD12+AF12</f>
        <v>2</v>
      </c>
      <c r="I12" s="119">
        <v>0</v>
      </c>
      <c r="J12" s="119">
        <v>0</v>
      </c>
      <c r="K12" s="121">
        <v>0</v>
      </c>
      <c r="L12" s="119">
        <v>0</v>
      </c>
      <c r="M12" s="121">
        <v>0</v>
      </c>
      <c r="N12" s="119">
        <v>0</v>
      </c>
      <c r="O12" s="119">
        <v>0</v>
      </c>
      <c r="P12" s="119">
        <v>0</v>
      </c>
      <c r="Q12" s="119">
        <v>0</v>
      </c>
      <c r="R12" s="119">
        <v>0</v>
      </c>
      <c r="S12" s="119">
        <v>1</v>
      </c>
      <c r="T12" s="119">
        <v>1</v>
      </c>
      <c r="U12" s="119">
        <v>1</v>
      </c>
      <c r="V12" s="119">
        <v>1</v>
      </c>
      <c r="W12" s="119">
        <v>1</v>
      </c>
      <c r="X12" s="119">
        <v>1</v>
      </c>
      <c r="Y12" s="119">
        <v>1</v>
      </c>
      <c r="Z12" s="119">
        <v>1</v>
      </c>
      <c r="AA12" s="119">
        <v>1</v>
      </c>
      <c r="AB12" s="119">
        <v>1</v>
      </c>
      <c r="AC12" s="119">
        <v>1</v>
      </c>
      <c r="AD12" s="119">
        <v>1</v>
      </c>
      <c r="AE12" s="119">
        <v>0</v>
      </c>
      <c r="AF12" s="119">
        <v>0</v>
      </c>
      <c r="AG12" s="119">
        <v>0</v>
      </c>
      <c r="AH12" s="119">
        <v>0</v>
      </c>
      <c r="AI12" s="121"/>
      <c r="AJ12" s="154">
        <v>0</v>
      </c>
      <c r="AK12" s="119">
        <v>0</v>
      </c>
      <c r="AL12" s="154">
        <v>0</v>
      </c>
      <c r="AM12" s="154">
        <v>0</v>
      </c>
      <c r="AN12" s="146"/>
      <c r="AO12" s="80"/>
      <c r="AP12" s="80">
        <f t="shared" si="0"/>
        <v>1</v>
      </c>
      <c r="AQ12" s="453"/>
      <c r="AR12" s="379"/>
      <c r="AS12" s="379"/>
      <c r="AT12" s="416"/>
      <c r="AU12" s="394"/>
    </row>
    <row r="13" spans="1:47" s="76" customFormat="1" ht="43.5" customHeight="1" x14ac:dyDescent="0.25">
      <c r="A13" s="407"/>
      <c r="B13" s="376"/>
      <c r="C13" s="376"/>
      <c r="D13" s="376"/>
      <c r="E13" s="403"/>
      <c r="F13" s="376"/>
      <c r="G13" s="87" t="s">
        <v>8</v>
      </c>
      <c r="H13" s="78">
        <f>L13+R13+X13+AD13+AH13</f>
        <v>12768591568</v>
      </c>
      <c r="I13" s="78">
        <v>0</v>
      </c>
      <c r="J13" s="78">
        <v>0</v>
      </c>
      <c r="K13" s="81">
        <v>0</v>
      </c>
      <c r="L13" s="78">
        <v>0</v>
      </c>
      <c r="M13" s="78">
        <v>563456573</v>
      </c>
      <c r="N13" s="78">
        <v>563456573</v>
      </c>
      <c r="O13" s="81">
        <v>563456573</v>
      </c>
      <c r="P13" s="78">
        <v>563456571</v>
      </c>
      <c r="Q13" s="78">
        <v>538957170</v>
      </c>
      <c r="R13" s="78">
        <v>505326396</v>
      </c>
      <c r="S13" s="78">
        <v>2473687593</v>
      </c>
      <c r="T13" s="78">
        <v>2473687593</v>
      </c>
      <c r="U13" s="78">
        <v>2473687593</v>
      </c>
      <c r="V13" s="78">
        <v>2466156293</v>
      </c>
      <c r="W13" s="78">
        <v>2466156293</v>
      </c>
      <c r="X13" s="79">
        <v>2466156293</v>
      </c>
      <c r="Y13" s="78">
        <v>7383233214</v>
      </c>
      <c r="Z13" s="78">
        <v>7383233214</v>
      </c>
      <c r="AA13" s="78">
        <v>7383233214</v>
      </c>
      <c r="AB13" s="78">
        <v>7383233214</v>
      </c>
      <c r="AC13" s="78">
        <v>7373438639</v>
      </c>
      <c r="AD13" s="78">
        <v>7334994820</v>
      </c>
      <c r="AE13" s="81">
        <v>2462114059</v>
      </c>
      <c r="AF13" s="78">
        <v>2462114059</v>
      </c>
      <c r="AG13" s="78">
        <v>2462114059</v>
      </c>
      <c r="AH13" s="78">
        <v>2462114059</v>
      </c>
      <c r="AI13" s="81"/>
      <c r="AJ13" s="78">
        <v>246841873</v>
      </c>
      <c r="AK13" s="78">
        <v>230288990</v>
      </c>
      <c r="AL13" s="78">
        <v>246841873</v>
      </c>
      <c r="AM13" s="78">
        <v>246841873</v>
      </c>
      <c r="AN13" s="204"/>
      <c r="AO13" s="80">
        <f>+AM13/AH13</f>
        <v>0.10025606738148275</v>
      </c>
      <c r="AP13" s="80">
        <f>(L13+R13+X13+AD13+AM13)/H13</f>
        <v>0.82650614406433021</v>
      </c>
      <c r="AQ13" s="453"/>
      <c r="AR13" s="379"/>
      <c r="AS13" s="379"/>
      <c r="AT13" s="416"/>
      <c r="AU13" s="394"/>
    </row>
    <row r="14" spans="1:47" s="163" customFormat="1" ht="43.5" customHeight="1" x14ac:dyDescent="0.25">
      <c r="A14" s="407"/>
      <c r="B14" s="376"/>
      <c r="C14" s="376"/>
      <c r="D14" s="376"/>
      <c r="E14" s="403"/>
      <c r="F14" s="376"/>
      <c r="G14" s="162" t="s">
        <v>9</v>
      </c>
      <c r="H14" s="89">
        <f>H12+H10</f>
        <v>51</v>
      </c>
      <c r="I14" s="89">
        <f t="shared" ref="I14:W14" si="1">I12+I10</f>
        <v>6</v>
      </c>
      <c r="J14" s="89">
        <f t="shared" si="1"/>
        <v>6</v>
      </c>
      <c r="K14" s="89">
        <f t="shared" si="1"/>
        <v>6</v>
      </c>
      <c r="L14" s="89">
        <f>L12+L10</f>
        <v>6</v>
      </c>
      <c r="M14" s="89">
        <f t="shared" si="1"/>
        <v>13</v>
      </c>
      <c r="N14" s="89">
        <f t="shared" si="1"/>
        <v>13</v>
      </c>
      <c r="O14" s="89">
        <f t="shared" si="1"/>
        <v>13</v>
      </c>
      <c r="P14" s="89">
        <f t="shared" si="1"/>
        <v>13</v>
      </c>
      <c r="Q14" s="89">
        <f t="shared" si="1"/>
        <v>13</v>
      </c>
      <c r="R14" s="89">
        <f>R12+R10</f>
        <v>12</v>
      </c>
      <c r="S14" s="89">
        <f t="shared" si="1"/>
        <v>14</v>
      </c>
      <c r="T14" s="89">
        <f t="shared" si="1"/>
        <v>14</v>
      </c>
      <c r="U14" s="89">
        <f t="shared" si="1"/>
        <v>14</v>
      </c>
      <c r="V14" s="89">
        <f t="shared" si="1"/>
        <v>14</v>
      </c>
      <c r="W14" s="89">
        <f t="shared" si="1"/>
        <v>14</v>
      </c>
      <c r="X14" s="89">
        <f t="shared" ref="X14:AI14" si="2">X12+X10</f>
        <v>13</v>
      </c>
      <c r="Y14" s="89">
        <f t="shared" si="2"/>
        <v>14</v>
      </c>
      <c r="Z14" s="89">
        <f t="shared" si="2"/>
        <v>14</v>
      </c>
      <c r="AA14" s="89">
        <f t="shared" si="2"/>
        <v>14</v>
      </c>
      <c r="AB14" s="89">
        <f t="shared" si="2"/>
        <v>14</v>
      </c>
      <c r="AC14" s="89">
        <f t="shared" si="2"/>
        <v>14</v>
      </c>
      <c r="AD14" s="89">
        <f t="shared" ref="AD14" si="3">AD12+AD10</f>
        <v>14</v>
      </c>
      <c r="AE14" s="89">
        <f>AE12+AE10</f>
        <v>6</v>
      </c>
      <c r="AF14" s="89">
        <f>AF12+AF10</f>
        <v>6</v>
      </c>
      <c r="AG14" s="89">
        <f>AG12+AG10</f>
        <v>6</v>
      </c>
      <c r="AH14" s="89">
        <f t="shared" si="2"/>
        <v>6</v>
      </c>
      <c r="AI14" s="89">
        <f t="shared" si="2"/>
        <v>0</v>
      </c>
      <c r="AJ14" s="89">
        <f>AJ12+AJ10</f>
        <v>6</v>
      </c>
      <c r="AK14" s="89">
        <f>AK12+AK10</f>
        <v>3</v>
      </c>
      <c r="AL14" s="89">
        <f>AL12+AL10</f>
        <v>5</v>
      </c>
      <c r="AM14" s="89">
        <f>AM12+AM10</f>
        <v>6</v>
      </c>
      <c r="AN14" s="89"/>
      <c r="AO14" s="160">
        <f>+AM14/AH14</f>
        <v>1</v>
      </c>
      <c r="AP14" s="160">
        <f>(L14+R14+X14+AD14+AM14)/H14</f>
        <v>1</v>
      </c>
      <c r="AQ14" s="453"/>
      <c r="AR14" s="379"/>
      <c r="AS14" s="379"/>
      <c r="AT14" s="416"/>
      <c r="AU14" s="394"/>
    </row>
    <row r="15" spans="1:47" s="163" customFormat="1" ht="43.5" customHeight="1" thickBot="1" x14ac:dyDescent="0.3">
      <c r="A15" s="408"/>
      <c r="B15" s="377"/>
      <c r="C15" s="377"/>
      <c r="D15" s="377"/>
      <c r="E15" s="404"/>
      <c r="F15" s="377"/>
      <c r="G15" s="164" t="s">
        <v>10</v>
      </c>
      <c r="H15" s="82">
        <f>H11+H13</f>
        <v>29776889062</v>
      </c>
      <c r="I15" s="82">
        <f t="shared" ref="I15:AI15" si="4">I11+I13</f>
        <v>677000000</v>
      </c>
      <c r="J15" s="82">
        <f t="shared" si="4"/>
        <v>677000000</v>
      </c>
      <c r="K15" s="82">
        <f t="shared" si="4"/>
        <v>909789822</v>
      </c>
      <c r="L15" s="82">
        <f>L11+L13</f>
        <v>692484996</v>
      </c>
      <c r="M15" s="82">
        <f t="shared" si="4"/>
        <v>4563456573</v>
      </c>
      <c r="N15" s="82">
        <f t="shared" si="4"/>
        <v>4563456573</v>
      </c>
      <c r="O15" s="82">
        <f t="shared" si="4"/>
        <v>3686856573</v>
      </c>
      <c r="P15" s="82">
        <f t="shared" si="4"/>
        <v>3581477871</v>
      </c>
      <c r="Q15" s="82">
        <f t="shared" si="4"/>
        <v>3513737432</v>
      </c>
      <c r="R15" s="82">
        <f>R11+R13</f>
        <v>3463123580</v>
      </c>
      <c r="S15" s="82">
        <f t="shared" si="4"/>
        <v>3913687593</v>
      </c>
      <c r="T15" s="82">
        <f t="shared" si="4"/>
        <v>3913687593</v>
      </c>
      <c r="U15" s="82">
        <f t="shared" si="4"/>
        <v>3913687593</v>
      </c>
      <c r="V15" s="82">
        <f t="shared" si="4"/>
        <v>10697156293</v>
      </c>
      <c r="W15" s="82">
        <f t="shared" si="4"/>
        <v>10374213656</v>
      </c>
      <c r="X15" s="82">
        <f t="shared" ref="X15:AE15" si="5">X11+X13</f>
        <v>10261894200</v>
      </c>
      <c r="Y15" s="82">
        <f t="shared" si="5"/>
        <v>8400493214</v>
      </c>
      <c r="Z15" s="82">
        <f t="shared" si="5"/>
        <v>8400493214</v>
      </c>
      <c r="AA15" s="82">
        <f t="shared" si="5"/>
        <v>8557493214</v>
      </c>
      <c r="AB15" s="82">
        <f t="shared" si="5"/>
        <v>8557493214</v>
      </c>
      <c r="AC15" s="82">
        <f t="shared" si="5"/>
        <v>11652191639</v>
      </c>
      <c r="AD15" s="82">
        <f t="shared" ref="AD15" si="6">AD11+AD13</f>
        <v>11476870227</v>
      </c>
      <c r="AE15" s="82">
        <f t="shared" si="5"/>
        <v>3942168059</v>
      </c>
      <c r="AF15" s="82">
        <f t="shared" si="4"/>
        <v>3942168059</v>
      </c>
      <c r="AG15" s="82">
        <f t="shared" ref="AG15" si="7">AG11+AG13</f>
        <v>3942168059</v>
      </c>
      <c r="AH15" s="82">
        <f t="shared" si="4"/>
        <v>3882516059</v>
      </c>
      <c r="AI15" s="82">
        <f t="shared" si="4"/>
        <v>0</v>
      </c>
      <c r="AJ15" s="82">
        <f>AJ11+AJ13</f>
        <v>748535892</v>
      </c>
      <c r="AK15" s="82">
        <f>AK11+AK13</f>
        <v>567910466</v>
      </c>
      <c r="AL15" s="82">
        <f>AL11+AL13</f>
        <v>711017722</v>
      </c>
      <c r="AM15" s="82">
        <f>AM11+AM13</f>
        <v>748535892</v>
      </c>
      <c r="AN15" s="82"/>
      <c r="AO15" s="161">
        <f>+AM15/AH15</f>
        <v>0.19279659906746055</v>
      </c>
      <c r="AP15" s="161">
        <f t="shared" si="0"/>
        <v>0.89475125623517693</v>
      </c>
      <c r="AQ15" s="454"/>
      <c r="AR15" s="380"/>
      <c r="AS15" s="380"/>
      <c r="AT15" s="417"/>
      <c r="AU15" s="395"/>
    </row>
    <row r="16" spans="1:47" s="76" customFormat="1" ht="43.5" customHeight="1" x14ac:dyDescent="0.25">
      <c r="A16" s="406" t="s">
        <v>105</v>
      </c>
      <c r="B16" s="375">
        <v>2</v>
      </c>
      <c r="C16" s="375" t="s">
        <v>106</v>
      </c>
      <c r="D16" s="375" t="s">
        <v>107</v>
      </c>
      <c r="E16" s="402">
        <v>441</v>
      </c>
      <c r="F16" s="375">
        <v>193</v>
      </c>
      <c r="G16" s="86" t="s">
        <v>5</v>
      </c>
      <c r="H16" s="180">
        <v>1</v>
      </c>
      <c r="I16" s="122">
        <v>0.1</v>
      </c>
      <c r="J16" s="122">
        <v>0.1</v>
      </c>
      <c r="K16" s="122">
        <v>0.1</v>
      </c>
      <c r="L16" s="122">
        <v>0.02</v>
      </c>
      <c r="M16" s="122">
        <v>0.4</v>
      </c>
      <c r="N16" s="122">
        <v>0.4</v>
      </c>
      <c r="O16" s="122">
        <v>0.4</v>
      </c>
      <c r="P16" s="122">
        <v>0.4</v>
      </c>
      <c r="Q16" s="122">
        <v>0.4</v>
      </c>
      <c r="R16" s="122">
        <v>0.4</v>
      </c>
      <c r="S16" s="122">
        <v>0.65</v>
      </c>
      <c r="T16" s="122">
        <v>0.65</v>
      </c>
      <c r="U16" s="122">
        <v>0.65</v>
      </c>
      <c r="V16" s="122">
        <v>0.7</v>
      </c>
      <c r="W16" s="122">
        <v>0.7</v>
      </c>
      <c r="X16" s="122">
        <v>0.7</v>
      </c>
      <c r="Y16" s="122">
        <v>0.9</v>
      </c>
      <c r="Z16" s="122">
        <v>0.9</v>
      </c>
      <c r="AA16" s="122">
        <v>0.9</v>
      </c>
      <c r="AB16" s="122">
        <v>0.9</v>
      </c>
      <c r="AC16" s="122">
        <v>0.9</v>
      </c>
      <c r="AD16" s="122">
        <v>0.9</v>
      </c>
      <c r="AE16" s="122">
        <v>1</v>
      </c>
      <c r="AF16" s="184">
        <v>1</v>
      </c>
      <c r="AG16" s="184">
        <v>1</v>
      </c>
      <c r="AH16" s="184">
        <v>1</v>
      </c>
      <c r="AI16" s="122"/>
      <c r="AJ16" s="125">
        <v>1</v>
      </c>
      <c r="AK16" s="122">
        <f>+AD16+4.16666%</f>
        <v>0.94166660000000002</v>
      </c>
      <c r="AL16" s="125">
        <f>+AK16+1%</f>
        <v>0.95166660000000003</v>
      </c>
      <c r="AM16" s="125">
        <f>+AL16+4.83%</f>
        <v>0.99996660000000004</v>
      </c>
      <c r="AN16" s="144"/>
      <c r="AO16" s="75">
        <f>+AM16/AH16</f>
        <v>0.99996660000000004</v>
      </c>
      <c r="AP16" s="75">
        <f>+AM16/H16</f>
        <v>0.99996660000000004</v>
      </c>
      <c r="AQ16" s="412" t="s">
        <v>194</v>
      </c>
      <c r="AR16" s="378" t="s">
        <v>132</v>
      </c>
      <c r="AS16" s="378" t="s">
        <v>132</v>
      </c>
      <c r="AT16" s="420" t="s">
        <v>144</v>
      </c>
      <c r="AU16" s="455" t="s">
        <v>145</v>
      </c>
    </row>
    <row r="17" spans="1:47" s="76" customFormat="1" ht="43.5" customHeight="1" x14ac:dyDescent="0.25">
      <c r="A17" s="407"/>
      <c r="B17" s="376"/>
      <c r="C17" s="376"/>
      <c r="D17" s="376"/>
      <c r="E17" s="403"/>
      <c r="F17" s="376"/>
      <c r="G17" s="87" t="s">
        <v>6</v>
      </c>
      <c r="H17" s="78">
        <f>L17+R17+X17+AD17+AH17</f>
        <v>3623562657</v>
      </c>
      <c r="I17" s="78">
        <v>146000000</v>
      </c>
      <c r="J17" s="78">
        <v>146000000</v>
      </c>
      <c r="K17" s="77">
        <v>146197700</v>
      </c>
      <c r="L17" s="78">
        <v>0</v>
      </c>
      <c r="M17" s="78">
        <v>1387623000</v>
      </c>
      <c r="N17" s="78">
        <v>1387623000</v>
      </c>
      <c r="O17" s="78">
        <v>1884222500</v>
      </c>
      <c r="P17" s="78">
        <v>1984222500</v>
      </c>
      <c r="Q17" s="78">
        <v>1932846500</v>
      </c>
      <c r="R17" s="78">
        <v>1860558800</v>
      </c>
      <c r="S17" s="78">
        <v>405000000</v>
      </c>
      <c r="T17" s="78">
        <v>405000000</v>
      </c>
      <c r="U17" s="78">
        <v>405000000</v>
      </c>
      <c r="V17" s="78">
        <v>1305000000</v>
      </c>
      <c r="W17" s="78">
        <v>1158932000</v>
      </c>
      <c r="X17" s="79">
        <v>1043334857</v>
      </c>
      <c r="Y17" s="78">
        <v>420878000</v>
      </c>
      <c r="Z17" s="78">
        <v>420878000</v>
      </c>
      <c r="AA17" s="78">
        <f>420878000+90000000</f>
        <v>510878000</v>
      </c>
      <c r="AB17" s="78">
        <v>510878000</v>
      </c>
      <c r="AC17" s="78">
        <v>269192678</v>
      </c>
      <c r="AD17" s="78">
        <v>202485000</v>
      </c>
      <c r="AE17" s="78">
        <v>517184000</v>
      </c>
      <c r="AF17" s="78">
        <v>517184000</v>
      </c>
      <c r="AG17" s="78">
        <v>517184000</v>
      </c>
      <c r="AH17" s="78">
        <v>517184000</v>
      </c>
      <c r="AI17" s="77"/>
      <c r="AJ17" s="77">
        <v>149013622</v>
      </c>
      <c r="AK17" s="78">
        <v>8360000</v>
      </c>
      <c r="AL17" s="78">
        <v>36164000</v>
      </c>
      <c r="AM17" s="77">
        <v>149013622</v>
      </c>
      <c r="AN17" s="145"/>
      <c r="AO17" s="80">
        <f>+AM17/AH17</f>
        <v>0.28812496519613912</v>
      </c>
      <c r="AP17" s="80">
        <f>(L17+R17+X17+AD17+AM17)/H17</f>
        <v>0.89839547074237336</v>
      </c>
      <c r="AQ17" s="413"/>
      <c r="AR17" s="379"/>
      <c r="AS17" s="379"/>
      <c r="AT17" s="421"/>
      <c r="AU17" s="456"/>
    </row>
    <row r="18" spans="1:47" s="76" customFormat="1" ht="43.5" customHeight="1" x14ac:dyDescent="0.25">
      <c r="A18" s="407"/>
      <c r="B18" s="376"/>
      <c r="C18" s="376"/>
      <c r="D18" s="376"/>
      <c r="E18" s="403"/>
      <c r="F18" s="376"/>
      <c r="G18" s="88" t="s">
        <v>7</v>
      </c>
      <c r="H18" s="181">
        <f>L18+R18+X18+AD18+AF18</f>
        <v>0</v>
      </c>
      <c r="I18" s="118">
        <v>0</v>
      </c>
      <c r="J18" s="118">
        <v>0</v>
      </c>
      <c r="K18" s="123">
        <v>0</v>
      </c>
      <c r="L18" s="118">
        <v>0</v>
      </c>
      <c r="M18" s="123">
        <v>0</v>
      </c>
      <c r="N18" s="118">
        <v>0</v>
      </c>
      <c r="O18" s="118">
        <v>0</v>
      </c>
      <c r="P18" s="118">
        <v>0</v>
      </c>
      <c r="Q18" s="118">
        <v>0</v>
      </c>
      <c r="R18" s="118">
        <v>0</v>
      </c>
      <c r="S18" s="118">
        <v>0</v>
      </c>
      <c r="T18" s="118">
        <v>0</v>
      </c>
      <c r="U18" s="118">
        <v>0</v>
      </c>
      <c r="V18" s="118">
        <v>0</v>
      </c>
      <c r="W18" s="118">
        <v>0</v>
      </c>
      <c r="X18" s="118">
        <v>0</v>
      </c>
      <c r="Y18" s="118">
        <v>0</v>
      </c>
      <c r="Z18" s="118">
        <v>0</v>
      </c>
      <c r="AA18" s="118">
        <v>0</v>
      </c>
      <c r="AB18" s="123">
        <v>0</v>
      </c>
      <c r="AC18" s="123">
        <v>0</v>
      </c>
      <c r="AD18" s="123">
        <v>0</v>
      </c>
      <c r="AE18" s="118">
        <v>0</v>
      </c>
      <c r="AF18" s="118">
        <v>0</v>
      </c>
      <c r="AG18" s="118">
        <v>0</v>
      </c>
      <c r="AH18" s="209">
        <v>0</v>
      </c>
      <c r="AI18" s="123"/>
      <c r="AJ18" s="131">
        <v>0</v>
      </c>
      <c r="AK18" s="118">
        <v>0</v>
      </c>
      <c r="AL18" s="131">
        <v>0</v>
      </c>
      <c r="AM18" s="131">
        <v>0</v>
      </c>
      <c r="AN18" s="146"/>
      <c r="AO18" s="80"/>
      <c r="AP18" s="80"/>
      <c r="AQ18" s="413"/>
      <c r="AR18" s="379"/>
      <c r="AS18" s="379"/>
      <c r="AT18" s="421"/>
      <c r="AU18" s="456"/>
    </row>
    <row r="19" spans="1:47" s="76" customFormat="1" ht="43.5" customHeight="1" x14ac:dyDescent="0.25">
      <c r="A19" s="407"/>
      <c r="B19" s="376"/>
      <c r="C19" s="376"/>
      <c r="D19" s="376"/>
      <c r="E19" s="403"/>
      <c r="F19" s="376"/>
      <c r="G19" s="87" t="s">
        <v>8</v>
      </c>
      <c r="H19" s="78">
        <f>L19+R19+X19+AD19+AH19</f>
        <v>2717597458</v>
      </c>
      <c r="I19" s="78">
        <v>0</v>
      </c>
      <c r="J19" s="78">
        <v>0</v>
      </c>
      <c r="K19" s="81">
        <v>0</v>
      </c>
      <c r="L19" s="78">
        <v>0</v>
      </c>
      <c r="M19" s="78">
        <v>0</v>
      </c>
      <c r="N19" s="78">
        <v>0</v>
      </c>
      <c r="O19" s="81">
        <v>0</v>
      </c>
      <c r="P19" s="78">
        <v>0</v>
      </c>
      <c r="Q19" s="78">
        <v>0</v>
      </c>
      <c r="R19" s="78">
        <v>0</v>
      </c>
      <c r="S19" s="78">
        <v>1774009667</v>
      </c>
      <c r="T19" s="78">
        <v>1774009667</v>
      </c>
      <c r="U19" s="78">
        <v>1774009667</v>
      </c>
      <c r="V19" s="78">
        <v>1774009667</v>
      </c>
      <c r="W19" s="78">
        <v>1774009667</v>
      </c>
      <c r="X19" s="79">
        <v>1774009667</v>
      </c>
      <c r="Y19" s="78">
        <v>910294191</v>
      </c>
      <c r="Z19" s="78">
        <v>910294191</v>
      </c>
      <c r="AA19" s="78">
        <v>910294191</v>
      </c>
      <c r="AB19" s="78">
        <v>910294191</v>
      </c>
      <c r="AC19" s="78">
        <v>904076491</v>
      </c>
      <c r="AD19" s="78">
        <v>903886491</v>
      </c>
      <c r="AE19" s="81">
        <v>39701300</v>
      </c>
      <c r="AF19" s="81">
        <v>39701300</v>
      </c>
      <c r="AG19" s="81">
        <v>39701300</v>
      </c>
      <c r="AH19" s="81">
        <v>39701300</v>
      </c>
      <c r="AI19" s="81"/>
      <c r="AJ19" s="78">
        <v>34888700</v>
      </c>
      <c r="AK19" s="78">
        <v>29974700</v>
      </c>
      <c r="AL19" s="78">
        <v>34888700</v>
      </c>
      <c r="AM19" s="78">
        <v>34888700</v>
      </c>
      <c r="AN19" s="204"/>
      <c r="AO19" s="80">
        <f>+AM19/AH19</f>
        <v>0.87877978806739321</v>
      </c>
      <c r="AP19" s="80">
        <f>(L19+R19+X19+AD19+AM19)/H19</f>
        <v>0.99822909754870692</v>
      </c>
      <c r="AQ19" s="413"/>
      <c r="AR19" s="379"/>
      <c r="AS19" s="379"/>
      <c r="AT19" s="421"/>
      <c r="AU19" s="456"/>
    </row>
    <row r="20" spans="1:47" s="163" customFormat="1" ht="43.5" customHeight="1" x14ac:dyDescent="0.25">
      <c r="A20" s="407"/>
      <c r="B20" s="376"/>
      <c r="C20" s="376"/>
      <c r="D20" s="376"/>
      <c r="E20" s="403"/>
      <c r="F20" s="376"/>
      <c r="G20" s="162" t="s">
        <v>9</v>
      </c>
      <c r="H20" s="165">
        <f>H18+H16</f>
        <v>1</v>
      </c>
      <c r="I20" s="124">
        <f t="shared" ref="I20:AI20" si="8">I18+I16</f>
        <v>0.1</v>
      </c>
      <c r="J20" s="124">
        <f t="shared" si="8"/>
        <v>0.1</v>
      </c>
      <c r="K20" s="124">
        <f t="shared" si="8"/>
        <v>0.1</v>
      </c>
      <c r="L20" s="124">
        <f>L18+L16</f>
        <v>0.02</v>
      </c>
      <c r="M20" s="124">
        <f t="shared" si="8"/>
        <v>0.4</v>
      </c>
      <c r="N20" s="124">
        <f t="shared" si="8"/>
        <v>0.4</v>
      </c>
      <c r="O20" s="124">
        <f t="shared" si="8"/>
        <v>0.4</v>
      </c>
      <c r="P20" s="124">
        <f t="shared" si="8"/>
        <v>0.4</v>
      </c>
      <c r="Q20" s="124">
        <f t="shared" si="8"/>
        <v>0.4</v>
      </c>
      <c r="R20" s="124">
        <f>R18+R16</f>
        <v>0.4</v>
      </c>
      <c r="S20" s="124">
        <f t="shared" si="8"/>
        <v>0.65</v>
      </c>
      <c r="T20" s="124">
        <f t="shared" si="8"/>
        <v>0.65</v>
      </c>
      <c r="U20" s="124">
        <f t="shared" si="8"/>
        <v>0.65</v>
      </c>
      <c r="V20" s="124">
        <f t="shared" si="8"/>
        <v>0.7</v>
      </c>
      <c r="W20" s="124">
        <f t="shared" si="8"/>
        <v>0.7</v>
      </c>
      <c r="X20" s="124">
        <f t="shared" ref="X20:AE20" si="9">X18+X16</f>
        <v>0.7</v>
      </c>
      <c r="Y20" s="124">
        <f t="shared" si="9"/>
        <v>0.9</v>
      </c>
      <c r="Z20" s="124">
        <f t="shared" si="9"/>
        <v>0.9</v>
      </c>
      <c r="AA20" s="124">
        <f t="shared" si="9"/>
        <v>0.9</v>
      </c>
      <c r="AB20" s="124">
        <f t="shared" si="9"/>
        <v>0.9</v>
      </c>
      <c r="AC20" s="124">
        <f t="shared" si="9"/>
        <v>0.9</v>
      </c>
      <c r="AD20" s="124">
        <f t="shared" ref="AD20" si="10">AD18+AD16</f>
        <v>0.9</v>
      </c>
      <c r="AE20" s="124">
        <f t="shared" si="9"/>
        <v>1</v>
      </c>
      <c r="AF20" s="124">
        <f>AF18+AF16</f>
        <v>1</v>
      </c>
      <c r="AG20" s="124">
        <f>AG18+AG16</f>
        <v>1</v>
      </c>
      <c r="AH20" s="124">
        <f t="shared" si="8"/>
        <v>1</v>
      </c>
      <c r="AI20" s="124">
        <f t="shared" si="8"/>
        <v>0</v>
      </c>
      <c r="AJ20" s="124">
        <f>AJ18+AJ16</f>
        <v>1</v>
      </c>
      <c r="AK20" s="124">
        <f>AK18+AK16</f>
        <v>0.94166660000000002</v>
      </c>
      <c r="AL20" s="124">
        <f>AL18+AL16</f>
        <v>0.95166660000000003</v>
      </c>
      <c r="AM20" s="124">
        <f>AM18+AM16</f>
        <v>0.99996660000000004</v>
      </c>
      <c r="AN20" s="124"/>
      <c r="AO20" s="124">
        <f>+AM20/AH20</f>
        <v>0.99996660000000004</v>
      </c>
      <c r="AP20" s="124">
        <f>+AM20/H20</f>
        <v>0.99996660000000004</v>
      </c>
      <c r="AQ20" s="413"/>
      <c r="AR20" s="379"/>
      <c r="AS20" s="379"/>
      <c r="AT20" s="421"/>
      <c r="AU20" s="456"/>
    </row>
    <row r="21" spans="1:47" s="163" customFormat="1" ht="43.5" customHeight="1" thickBot="1" x14ac:dyDescent="0.3">
      <c r="A21" s="408"/>
      <c r="B21" s="377"/>
      <c r="C21" s="377"/>
      <c r="D21" s="377"/>
      <c r="E21" s="404"/>
      <c r="F21" s="377"/>
      <c r="G21" s="164" t="s">
        <v>10</v>
      </c>
      <c r="H21" s="82">
        <f>H17+H19</f>
        <v>6341160115</v>
      </c>
      <c r="I21" s="82">
        <f t="shared" ref="I21:AI21" si="11">I17+I19</f>
        <v>146000000</v>
      </c>
      <c r="J21" s="82">
        <f t="shared" si="11"/>
        <v>146000000</v>
      </c>
      <c r="K21" s="82">
        <f t="shared" si="11"/>
        <v>146197700</v>
      </c>
      <c r="L21" s="82">
        <f>L17+L19</f>
        <v>0</v>
      </c>
      <c r="M21" s="82">
        <f t="shared" si="11"/>
        <v>1387623000</v>
      </c>
      <c r="N21" s="82">
        <f t="shared" si="11"/>
        <v>1387623000</v>
      </c>
      <c r="O21" s="82">
        <f t="shared" si="11"/>
        <v>1884222500</v>
      </c>
      <c r="P21" s="82">
        <f t="shared" si="11"/>
        <v>1984222500</v>
      </c>
      <c r="Q21" s="82">
        <f t="shared" si="11"/>
        <v>1932846500</v>
      </c>
      <c r="R21" s="82">
        <f>R17+R19</f>
        <v>1860558800</v>
      </c>
      <c r="S21" s="82">
        <f t="shared" si="11"/>
        <v>2179009667</v>
      </c>
      <c r="T21" s="82">
        <f t="shared" si="11"/>
        <v>2179009667</v>
      </c>
      <c r="U21" s="82">
        <f t="shared" si="11"/>
        <v>2179009667</v>
      </c>
      <c r="V21" s="82">
        <f t="shared" si="11"/>
        <v>3079009667</v>
      </c>
      <c r="W21" s="82">
        <f t="shared" si="11"/>
        <v>2932941667</v>
      </c>
      <c r="X21" s="82">
        <f>X17+X19</f>
        <v>2817344524</v>
      </c>
      <c r="Y21" s="82">
        <f>Y17+Y19</f>
        <v>1331172191</v>
      </c>
      <c r="Z21" s="82">
        <f>Z17+Z19</f>
        <v>1331172191</v>
      </c>
      <c r="AA21" s="82">
        <f>AA17+AA19</f>
        <v>1421172191</v>
      </c>
      <c r="AB21" s="82">
        <f>AB17+AB19</f>
        <v>1421172191</v>
      </c>
      <c r="AC21" s="82">
        <f t="shared" si="11"/>
        <v>1173269169</v>
      </c>
      <c r="AD21" s="82">
        <f t="shared" ref="AD21" si="12">AD17+AD19</f>
        <v>1106371491</v>
      </c>
      <c r="AE21" s="82">
        <f>AE17+AE19</f>
        <v>556885300</v>
      </c>
      <c r="AF21" s="82">
        <f>AF17+AF19</f>
        <v>556885300</v>
      </c>
      <c r="AG21" s="82">
        <f>AG17+AG19</f>
        <v>556885300</v>
      </c>
      <c r="AH21" s="82">
        <f t="shared" si="11"/>
        <v>556885300</v>
      </c>
      <c r="AI21" s="82">
        <f t="shared" si="11"/>
        <v>0</v>
      </c>
      <c r="AJ21" s="82">
        <f>AJ17+AJ19</f>
        <v>183902322</v>
      </c>
      <c r="AK21" s="82">
        <f>AK17+AK19</f>
        <v>38334700</v>
      </c>
      <c r="AL21" s="82">
        <f>AL17+AL19</f>
        <v>71052700</v>
      </c>
      <c r="AM21" s="82">
        <f>AM17+AM19</f>
        <v>183902322</v>
      </c>
      <c r="AN21" s="82"/>
      <c r="AO21" s="161">
        <f>+AM21/AH21</f>
        <v>0.33023375190546417</v>
      </c>
      <c r="AP21" s="161">
        <f>(L21+R21+X21+AD21+AM21)/H21</f>
        <v>0.94118064025576176</v>
      </c>
      <c r="AQ21" s="414"/>
      <c r="AR21" s="380"/>
      <c r="AS21" s="380"/>
      <c r="AT21" s="422"/>
      <c r="AU21" s="457"/>
    </row>
    <row r="22" spans="1:47" s="76" customFormat="1" ht="43.5" customHeight="1" x14ac:dyDescent="0.25">
      <c r="A22" s="399" t="s">
        <v>108</v>
      </c>
      <c r="B22" s="402">
        <v>3</v>
      </c>
      <c r="C22" s="375" t="s">
        <v>109</v>
      </c>
      <c r="D22" s="375" t="s">
        <v>107</v>
      </c>
      <c r="E22" s="402">
        <v>441</v>
      </c>
      <c r="F22" s="375">
        <v>193</v>
      </c>
      <c r="G22" s="83" t="s">
        <v>5</v>
      </c>
      <c r="H22" s="180">
        <v>1</v>
      </c>
      <c r="I22" s="125">
        <v>0.1</v>
      </c>
      <c r="J22" s="125">
        <v>0.1</v>
      </c>
      <c r="K22" s="125">
        <v>0.09</v>
      </c>
      <c r="L22" s="125">
        <v>8.5000000000000006E-2</v>
      </c>
      <c r="M22" s="125">
        <v>0.4</v>
      </c>
      <c r="N22" s="125">
        <v>0.4</v>
      </c>
      <c r="O22" s="125">
        <v>0.36</v>
      </c>
      <c r="P22" s="125">
        <v>0.36</v>
      </c>
      <c r="Q22" s="125">
        <v>0.34</v>
      </c>
      <c r="R22" s="125">
        <v>0.34</v>
      </c>
      <c r="S22" s="125">
        <v>0.55000000000000004</v>
      </c>
      <c r="T22" s="125">
        <v>0.55000000000000004</v>
      </c>
      <c r="U22" s="125">
        <v>0.65</v>
      </c>
      <c r="V22" s="117">
        <v>0.65</v>
      </c>
      <c r="W22" s="117">
        <v>0.65</v>
      </c>
      <c r="X22" s="117">
        <v>0.65</v>
      </c>
      <c r="Y22" s="125">
        <v>0.9</v>
      </c>
      <c r="Z22" s="125">
        <v>0.9</v>
      </c>
      <c r="AA22" s="117">
        <v>0.9</v>
      </c>
      <c r="AB22" s="117">
        <v>0.9</v>
      </c>
      <c r="AC22" s="117">
        <v>0.9</v>
      </c>
      <c r="AD22" s="117">
        <v>0.9</v>
      </c>
      <c r="AE22" s="117">
        <v>1</v>
      </c>
      <c r="AF22" s="125">
        <v>1</v>
      </c>
      <c r="AG22" s="125">
        <v>1</v>
      </c>
      <c r="AH22" s="125">
        <v>1</v>
      </c>
      <c r="AI22" s="117"/>
      <c r="AJ22" s="210">
        <v>1</v>
      </c>
      <c r="AK22" s="117">
        <f>+AD22+6.3375%</f>
        <v>0.96337499999999998</v>
      </c>
      <c r="AL22" s="117">
        <f>+AK22+2.1125%</f>
        <v>0.98449999999999993</v>
      </c>
      <c r="AM22" s="210">
        <f>+AL22+1.55%</f>
        <v>0.99999999999999989</v>
      </c>
      <c r="AN22" s="90"/>
      <c r="AO22" s="75">
        <f>+AM22/AH22</f>
        <v>0.99999999999999989</v>
      </c>
      <c r="AP22" s="75">
        <f>+AM22/H22</f>
        <v>0.99999999999999989</v>
      </c>
      <c r="AQ22" s="412" t="s">
        <v>220</v>
      </c>
      <c r="AR22" s="378" t="s">
        <v>132</v>
      </c>
      <c r="AS22" s="378" t="s">
        <v>132</v>
      </c>
      <c r="AT22" s="467" t="s">
        <v>140</v>
      </c>
      <c r="AU22" s="483" t="s">
        <v>141</v>
      </c>
    </row>
    <row r="23" spans="1:47" s="76" customFormat="1" ht="43.5" customHeight="1" x14ac:dyDescent="0.25">
      <c r="A23" s="400"/>
      <c r="B23" s="403"/>
      <c r="C23" s="376"/>
      <c r="D23" s="376"/>
      <c r="E23" s="403"/>
      <c r="F23" s="376"/>
      <c r="G23" s="84" t="s">
        <v>6</v>
      </c>
      <c r="H23" s="78">
        <f>L23+R23+X23+AD23+AH23</f>
        <v>2318284945</v>
      </c>
      <c r="I23" s="77">
        <v>320000000</v>
      </c>
      <c r="J23" s="77">
        <v>320000000</v>
      </c>
      <c r="K23" s="77">
        <v>274476263</v>
      </c>
      <c r="L23" s="77">
        <v>241648991</v>
      </c>
      <c r="M23" s="77">
        <v>1300000000</v>
      </c>
      <c r="N23" s="77">
        <v>1300000000</v>
      </c>
      <c r="O23" s="77">
        <v>1090091500</v>
      </c>
      <c r="P23" s="77">
        <v>1095470200</v>
      </c>
      <c r="Q23" s="77">
        <v>981694400</v>
      </c>
      <c r="R23" s="78">
        <v>774108648</v>
      </c>
      <c r="S23" s="78">
        <v>360000000</v>
      </c>
      <c r="T23" s="78">
        <v>360000000</v>
      </c>
      <c r="U23" s="78">
        <v>760000000</v>
      </c>
      <c r="V23" s="78">
        <v>760000000</v>
      </c>
      <c r="W23" s="78">
        <v>701553167</v>
      </c>
      <c r="X23" s="79">
        <v>586603166</v>
      </c>
      <c r="Y23" s="78">
        <v>261213000</v>
      </c>
      <c r="Z23" s="78">
        <v>261213000</v>
      </c>
      <c r="AA23" s="78">
        <f>261213000+171000000</f>
        <v>432213000</v>
      </c>
      <c r="AB23" s="78">
        <v>432213000</v>
      </c>
      <c r="AC23" s="78">
        <v>367350000</v>
      </c>
      <c r="AD23" s="78">
        <v>352536462</v>
      </c>
      <c r="AE23" s="78">
        <v>469992000</v>
      </c>
      <c r="AF23" s="78">
        <v>469992000</v>
      </c>
      <c r="AG23" s="78">
        <v>469992000</v>
      </c>
      <c r="AH23" s="77">
        <v>363387678</v>
      </c>
      <c r="AI23" s="78"/>
      <c r="AJ23" s="78">
        <v>61910000</v>
      </c>
      <c r="AK23" s="78">
        <v>43744000</v>
      </c>
      <c r="AL23" s="78">
        <v>43744000</v>
      </c>
      <c r="AM23" s="78">
        <v>61910000</v>
      </c>
      <c r="AN23" s="79"/>
      <c r="AO23" s="80">
        <f>+AM23/AH23</f>
        <v>0.17036901289756995</v>
      </c>
      <c r="AP23" s="80">
        <f>(L23+R23+X23+AD23+AM23)/H23</f>
        <v>0.86995659068993347</v>
      </c>
      <c r="AQ23" s="413"/>
      <c r="AR23" s="379"/>
      <c r="AS23" s="379"/>
      <c r="AT23" s="468"/>
      <c r="AU23" s="484"/>
    </row>
    <row r="24" spans="1:47" s="76" customFormat="1" ht="43.5" customHeight="1" x14ac:dyDescent="0.25">
      <c r="A24" s="400"/>
      <c r="B24" s="403"/>
      <c r="C24" s="376"/>
      <c r="D24" s="376"/>
      <c r="E24" s="403"/>
      <c r="F24" s="376"/>
      <c r="G24" s="85" t="s">
        <v>7</v>
      </c>
      <c r="H24" s="181">
        <f>L24+R24+X24+AD24+AF24</f>
        <v>0</v>
      </c>
      <c r="I24" s="131">
        <v>0</v>
      </c>
      <c r="J24" s="131">
        <v>0</v>
      </c>
      <c r="K24" s="126">
        <v>0</v>
      </c>
      <c r="L24" s="126">
        <v>0</v>
      </c>
      <c r="M24" s="126">
        <v>0</v>
      </c>
      <c r="N24" s="118">
        <v>0</v>
      </c>
      <c r="O24" s="126">
        <v>0</v>
      </c>
      <c r="P24" s="126">
        <v>0</v>
      </c>
      <c r="Q24" s="126">
        <v>0</v>
      </c>
      <c r="R24" s="118">
        <v>0</v>
      </c>
      <c r="S24" s="118">
        <v>0</v>
      </c>
      <c r="T24" s="118">
        <v>0</v>
      </c>
      <c r="U24" s="118">
        <v>0</v>
      </c>
      <c r="V24" s="118">
        <v>0</v>
      </c>
      <c r="W24" s="118">
        <v>0</v>
      </c>
      <c r="X24" s="118">
        <v>0</v>
      </c>
      <c r="Y24" s="118">
        <v>0</v>
      </c>
      <c r="Z24" s="118">
        <v>0</v>
      </c>
      <c r="AA24" s="118">
        <v>0</v>
      </c>
      <c r="AB24" s="118">
        <v>0</v>
      </c>
      <c r="AC24" s="118">
        <v>0</v>
      </c>
      <c r="AD24" s="118">
        <v>0</v>
      </c>
      <c r="AE24" s="118">
        <v>0</v>
      </c>
      <c r="AF24" s="118">
        <v>0</v>
      </c>
      <c r="AG24" s="118">
        <v>0</v>
      </c>
      <c r="AH24" s="201">
        <v>0</v>
      </c>
      <c r="AI24" s="118"/>
      <c r="AJ24" s="211">
        <v>0</v>
      </c>
      <c r="AK24" s="118">
        <v>0</v>
      </c>
      <c r="AL24" s="118">
        <v>0</v>
      </c>
      <c r="AM24" s="211">
        <v>0</v>
      </c>
      <c r="AN24" s="91"/>
      <c r="AO24" s="80"/>
      <c r="AP24" s="80"/>
      <c r="AQ24" s="413"/>
      <c r="AR24" s="379"/>
      <c r="AS24" s="379"/>
      <c r="AT24" s="468"/>
      <c r="AU24" s="484"/>
    </row>
    <row r="25" spans="1:47" s="76" customFormat="1" ht="43.5" customHeight="1" x14ac:dyDescent="0.25">
      <c r="A25" s="400"/>
      <c r="B25" s="403"/>
      <c r="C25" s="376"/>
      <c r="D25" s="376"/>
      <c r="E25" s="403"/>
      <c r="F25" s="376"/>
      <c r="G25" s="84" t="s">
        <v>8</v>
      </c>
      <c r="H25" s="78">
        <f>L25+R25+X25+AD25+AH25</f>
        <v>1274333218</v>
      </c>
      <c r="I25" s="77"/>
      <c r="J25" s="77"/>
      <c r="K25" s="77"/>
      <c r="L25" s="92">
        <v>0</v>
      </c>
      <c r="M25" s="78">
        <v>208026241</v>
      </c>
      <c r="N25" s="78">
        <v>208026241</v>
      </c>
      <c r="O25" s="77">
        <v>208026241</v>
      </c>
      <c r="P25" s="77">
        <v>208026241</v>
      </c>
      <c r="Q25" s="77">
        <v>208026241</v>
      </c>
      <c r="R25" s="78">
        <v>208026241</v>
      </c>
      <c r="S25" s="78">
        <v>618057382</v>
      </c>
      <c r="T25" s="78">
        <v>618057382</v>
      </c>
      <c r="U25" s="78">
        <v>618057382</v>
      </c>
      <c r="V25" s="78">
        <v>618057382</v>
      </c>
      <c r="W25" s="78">
        <v>618057382</v>
      </c>
      <c r="X25" s="79">
        <v>532678682</v>
      </c>
      <c r="Y25" s="78">
        <v>485324099</v>
      </c>
      <c r="Z25" s="78">
        <v>485324099</v>
      </c>
      <c r="AA25" s="78">
        <f>485324099-18279666</f>
        <v>467044433</v>
      </c>
      <c r="AB25" s="78">
        <f>485324099-18279666</f>
        <v>467044433</v>
      </c>
      <c r="AC25" s="78">
        <f>485324099-18279666</f>
        <v>467044433</v>
      </c>
      <c r="AD25" s="78">
        <v>452489433</v>
      </c>
      <c r="AE25" s="78">
        <v>118849929</v>
      </c>
      <c r="AF25" s="78">
        <v>118849929</v>
      </c>
      <c r="AG25" s="78">
        <v>118849929</v>
      </c>
      <c r="AH25" s="77">
        <v>81138862</v>
      </c>
      <c r="AI25" s="78"/>
      <c r="AJ25" s="78">
        <v>35070487</v>
      </c>
      <c r="AK25" s="78">
        <v>31381387</v>
      </c>
      <c r="AL25" s="78">
        <v>35070487</v>
      </c>
      <c r="AM25" s="78">
        <v>35070487</v>
      </c>
      <c r="AN25" s="79"/>
      <c r="AO25" s="80">
        <f>+AM25/AH25</f>
        <v>0.43222798712656335</v>
      </c>
      <c r="AP25" s="80">
        <f>(L25+R25+X25+AD25+AM25)/H25</f>
        <v>0.96384903544121536</v>
      </c>
      <c r="AQ25" s="413"/>
      <c r="AR25" s="379"/>
      <c r="AS25" s="379"/>
      <c r="AT25" s="468"/>
      <c r="AU25" s="484"/>
    </row>
    <row r="26" spans="1:47" s="163" customFormat="1" ht="43.5" customHeight="1" x14ac:dyDescent="0.25">
      <c r="A26" s="400"/>
      <c r="B26" s="403"/>
      <c r="C26" s="376"/>
      <c r="D26" s="376"/>
      <c r="E26" s="403"/>
      <c r="F26" s="376"/>
      <c r="G26" s="166" t="s">
        <v>9</v>
      </c>
      <c r="H26" s="165">
        <f>H24+H22</f>
        <v>1</v>
      </c>
      <c r="I26" s="127">
        <f t="shared" ref="I26:W26" si="13">I24+I22</f>
        <v>0.1</v>
      </c>
      <c r="J26" s="127">
        <f t="shared" si="13"/>
        <v>0.1</v>
      </c>
      <c r="K26" s="127">
        <f t="shared" si="13"/>
        <v>0.09</v>
      </c>
      <c r="L26" s="127">
        <f>L24+L22</f>
        <v>8.5000000000000006E-2</v>
      </c>
      <c r="M26" s="127">
        <f t="shared" si="13"/>
        <v>0.4</v>
      </c>
      <c r="N26" s="127">
        <f t="shared" si="13"/>
        <v>0.4</v>
      </c>
      <c r="O26" s="127">
        <f t="shared" si="13"/>
        <v>0.36</v>
      </c>
      <c r="P26" s="127">
        <f t="shared" si="13"/>
        <v>0.36</v>
      </c>
      <c r="Q26" s="127">
        <f t="shared" si="13"/>
        <v>0.34</v>
      </c>
      <c r="R26" s="127">
        <f>R24+R22</f>
        <v>0.34</v>
      </c>
      <c r="S26" s="127">
        <f t="shared" si="13"/>
        <v>0.55000000000000004</v>
      </c>
      <c r="T26" s="127">
        <f t="shared" si="13"/>
        <v>0.55000000000000004</v>
      </c>
      <c r="U26" s="127">
        <f t="shared" si="13"/>
        <v>0.65</v>
      </c>
      <c r="V26" s="127">
        <f t="shared" si="13"/>
        <v>0.65</v>
      </c>
      <c r="W26" s="127">
        <f t="shared" si="13"/>
        <v>0.65</v>
      </c>
      <c r="X26" s="127">
        <f t="shared" ref="X26:AC26" si="14">X24+X22</f>
        <v>0.65</v>
      </c>
      <c r="Y26" s="127">
        <f t="shared" si="14"/>
        <v>0.9</v>
      </c>
      <c r="Z26" s="127">
        <f t="shared" si="14"/>
        <v>0.9</v>
      </c>
      <c r="AA26" s="127">
        <f t="shared" si="14"/>
        <v>0.9</v>
      </c>
      <c r="AB26" s="127">
        <f t="shared" si="14"/>
        <v>0.9</v>
      </c>
      <c r="AC26" s="127">
        <f t="shared" si="14"/>
        <v>0.9</v>
      </c>
      <c r="AD26" s="127">
        <f t="shared" ref="AD26" si="15">AD24+AD22</f>
        <v>0.9</v>
      </c>
      <c r="AE26" s="127">
        <f>AE24+AE22</f>
        <v>1</v>
      </c>
      <c r="AF26" s="127">
        <f>AF24+AF22</f>
        <v>1</v>
      </c>
      <c r="AG26" s="127">
        <f>AG24+AG22</f>
        <v>1</v>
      </c>
      <c r="AH26" s="127">
        <f t="shared" ref="AH26:AI26" si="16">AH24+AH22</f>
        <v>1</v>
      </c>
      <c r="AI26" s="127">
        <f t="shared" si="16"/>
        <v>0</v>
      </c>
      <c r="AJ26" s="127">
        <f>AJ24+AJ22</f>
        <v>1</v>
      </c>
      <c r="AK26" s="127">
        <f>AK24+AK22</f>
        <v>0.96337499999999998</v>
      </c>
      <c r="AL26" s="127">
        <f>AL24+AL22</f>
        <v>0.98449999999999993</v>
      </c>
      <c r="AM26" s="127">
        <f>AM24+AM22</f>
        <v>0.99999999999999989</v>
      </c>
      <c r="AN26" s="167"/>
      <c r="AO26" s="124">
        <f>+AM26/AH26</f>
        <v>0.99999999999999989</v>
      </c>
      <c r="AP26" s="124">
        <f>+AM26/H26</f>
        <v>0.99999999999999989</v>
      </c>
      <c r="AQ26" s="413"/>
      <c r="AR26" s="379"/>
      <c r="AS26" s="379"/>
      <c r="AT26" s="468"/>
      <c r="AU26" s="484"/>
    </row>
    <row r="27" spans="1:47" s="163" customFormat="1" ht="43.5" customHeight="1" thickBot="1" x14ac:dyDescent="0.3">
      <c r="A27" s="401"/>
      <c r="B27" s="404"/>
      <c r="C27" s="377"/>
      <c r="D27" s="377"/>
      <c r="E27" s="404"/>
      <c r="F27" s="377"/>
      <c r="G27" s="168" t="s">
        <v>10</v>
      </c>
      <c r="H27" s="82">
        <f>H23+H25</f>
        <v>3592618163</v>
      </c>
      <c r="I27" s="82">
        <f>+I23</f>
        <v>320000000</v>
      </c>
      <c r="J27" s="82">
        <f>+J23</f>
        <v>320000000</v>
      </c>
      <c r="K27" s="116">
        <v>274476263</v>
      </c>
      <c r="L27" s="116">
        <v>241648991</v>
      </c>
      <c r="M27" s="116">
        <v>1508026241</v>
      </c>
      <c r="N27" s="82">
        <v>1508026241</v>
      </c>
      <c r="O27" s="116">
        <v>1298117741</v>
      </c>
      <c r="P27" s="116">
        <f>+P23+P25</f>
        <v>1303496441</v>
      </c>
      <c r="Q27" s="116">
        <f>Q25+Q23</f>
        <v>1189720641</v>
      </c>
      <c r="R27" s="82">
        <f>R25+R23</f>
        <v>982134889</v>
      </c>
      <c r="S27" s="82">
        <f t="shared" ref="S27:W27" si="17">S23+S25</f>
        <v>978057382</v>
      </c>
      <c r="T27" s="82">
        <f t="shared" si="17"/>
        <v>978057382</v>
      </c>
      <c r="U27" s="82">
        <f t="shared" si="17"/>
        <v>1378057382</v>
      </c>
      <c r="V27" s="82">
        <f t="shared" si="17"/>
        <v>1378057382</v>
      </c>
      <c r="W27" s="82">
        <f t="shared" si="17"/>
        <v>1319610549</v>
      </c>
      <c r="X27" s="82">
        <f>X23+X25</f>
        <v>1119281848</v>
      </c>
      <c r="Y27" s="82">
        <f>Y25+Y23</f>
        <v>746537099</v>
      </c>
      <c r="Z27" s="82">
        <f>Z25+Z23</f>
        <v>746537099</v>
      </c>
      <c r="AA27" s="82">
        <f>AA25+AA23</f>
        <v>899257433</v>
      </c>
      <c r="AB27" s="82">
        <f t="shared" ref="AB27:AG27" si="18">AB23+AB25</f>
        <v>899257433</v>
      </c>
      <c r="AC27" s="82">
        <f t="shared" si="18"/>
        <v>834394433</v>
      </c>
      <c r="AD27" s="82">
        <f t="shared" si="18"/>
        <v>805025895</v>
      </c>
      <c r="AE27" s="82">
        <f t="shared" si="18"/>
        <v>588841929</v>
      </c>
      <c r="AF27" s="82">
        <f t="shared" si="18"/>
        <v>588841929</v>
      </c>
      <c r="AG27" s="82">
        <f t="shared" si="18"/>
        <v>588841929</v>
      </c>
      <c r="AH27" s="82">
        <f>AG23+AG25</f>
        <v>588841929</v>
      </c>
      <c r="AI27" s="82">
        <f>AH23+AH25</f>
        <v>444526540</v>
      </c>
      <c r="AJ27" s="82">
        <f>AJ23+AJ25</f>
        <v>96980487</v>
      </c>
      <c r="AK27" s="82">
        <f>AK23+AK25</f>
        <v>75125387</v>
      </c>
      <c r="AL27" s="82">
        <f>AL23+AL25</f>
        <v>78814487</v>
      </c>
      <c r="AM27" s="82">
        <f>AM23+AM25</f>
        <v>96980487</v>
      </c>
      <c r="AN27" s="82"/>
      <c r="AO27" s="161">
        <f>+AM27/AH27</f>
        <v>0.16469697931446048</v>
      </c>
      <c r="AP27" s="161">
        <f>(L27+R27+X27+AD27+AM27)/H27</f>
        <v>0.90326106554285657</v>
      </c>
      <c r="AQ27" s="414"/>
      <c r="AR27" s="380"/>
      <c r="AS27" s="380"/>
      <c r="AT27" s="469"/>
      <c r="AU27" s="485"/>
    </row>
    <row r="28" spans="1:47" s="76" customFormat="1" ht="43.5" customHeight="1" x14ac:dyDescent="0.25">
      <c r="A28" s="399" t="s">
        <v>110</v>
      </c>
      <c r="B28" s="409">
        <v>4</v>
      </c>
      <c r="C28" s="375" t="s">
        <v>111</v>
      </c>
      <c r="D28" s="470" t="s">
        <v>107</v>
      </c>
      <c r="E28" s="402">
        <v>441</v>
      </c>
      <c r="F28" s="375">
        <v>193</v>
      </c>
      <c r="G28" s="86" t="s">
        <v>5</v>
      </c>
      <c r="H28" s="74">
        <v>4</v>
      </c>
      <c r="I28" s="101">
        <v>0.1</v>
      </c>
      <c r="J28" s="101">
        <v>0.1</v>
      </c>
      <c r="K28" s="101">
        <v>0.1</v>
      </c>
      <c r="L28" s="101">
        <v>0.03</v>
      </c>
      <c r="M28" s="101">
        <v>1</v>
      </c>
      <c r="N28" s="101">
        <v>1</v>
      </c>
      <c r="O28" s="101">
        <v>1</v>
      </c>
      <c r="P28" s="101">
        <v>1</v>
      </c>
      <c r="Q28" s="101">
        <v>1</v>
      </c>
      <c r="R28" s="101">
        <v>1</v>
      </c>
      <c r="S28" s="101">
        <v>2</v>
      </c>
      <c r="T28" s="101">
        <v>2</v>
      </c>
      <c r="U28" s="101">
        <v>2</v>
      </c>
      <c r="V28" s="101">
        <v>2</v>
      </c>
      <c r="W28" s="101">
        <v>2</v>
      </c>
      <c r="X28" s="101">
        <v>2</v>
      </c>
      <c r="Y28" s="101">
        <v>3</v>
      </c>
      <c r="Z28" s="101">
        <v>3</v>
      </c>
      <c r="AA28" s="101">
        <v>3</v>
      </c>
      <c r="AB28" s="101">
        <v>3</v>
      </c>
      <c r="AC28" s="101">
        <v>3</v>
      </c>
      <c r="AD28" s="101">
        <v>3</v>
      </c>
      <c r="AE28" s="101">
        <v>4</v>
      </c>
      <c r="AF28" s="101">
        <v>4</v>
      </c>
      <c r="AG28" s="101">
        <v>4</v>
      </c>
      <c r="AH28" s="101">
        <v>4</v>
      </c>
      <c r="AI28" s="101"/>
      <c r="AJ28" s="93">
        <v>4</v>
      </c>
      <c r="AK28" s="101">
        <f>+AD28+0.1154</f>
        <v>3.1154000000000002</v>
      </c>
      <c r="AL28" s="101">
        <f>+AK28+0.1104</f>
        <v>3.2258</v>
      </c>
      <c r="AM28" s="93">
        <v>4</v>
      </c>
      <c r="AN28" s="93"/>
      <c r="AO28" s="75">
        <f>+AM28/AH28</f>
        <v>1</v>
      </c>
      <c r="AP28" s="75">
        <f>+AM28/H28</f>
        <v>1</v>
      </c>
      <c r="AQ28" s="473" t="s">
        <v>198</v>
      </c>
      <c r="AR28" s="378" t="s">
        <v>132</v>
      </c>
      <c r="AS28" s="378" t="s">
        <v>132</v>
      </c>
      <c r="AT28" s="458" t="s">
        <v>150</v>
      </c>
      <c r="AU28" s="458" t="s">
        <v>151</v>
      </c>
    </row>
    <row r="29" spans="1:47" s="76" customFormat="1" ht="43.5" customHeight="1" x14ac:dyDescent="0.25">
      <c r="A29" s="400"/>
      <c r="B29" s="410"/>
      <c r="C29" s="376"/>
      <c r="D29" s="471"/>
      <c r="E29" s="403"/>
      <c r="F29" s="376"/>
      <c r="G29" s="87" t="s">
        <v>6</v>
      </c>
      <c r="H29" s="78">
        <f>L29+R29+X29+AD29+AH29</f>
        <v>3640001507</v>
      </c>
      <c r="I29" s="77">
        <v>555000000</v>
      </c>
      <c r="J29" s="77">
        <v>555000000</v>
      </c>
      <c r="K29" s="77">
        <v>555000000</v>
      </c>
      <c r="L29" s="77">
        <v>424134803</v>
      </c>
      <c r="M29" s="77">
        <v>950000000</v>
      </c>
      <c r="N29" s="77">
        <v>950000000</v>
      </c>
      <c r="O29" s="77">
        <v>950000000</v>
      </c>
      <c r="P29" s="77">
        <v>950000000</v>
      </c>
      <c r="Q29" s="77">
        <v>1171419496</v>
      </c>
      <c r="R29" s="78">
        <v>729117705</v>
      </c>
      <c r="S29" s="78">
        <v>1450000000</v>
      </c>
      <c r="T29" s="78">
        <v>1450000000</v>
      </c>
      <c r="U29" s="78">
        <v>1450000000</v>
      </c>
      <c r="V29" s="78">
        <v>1450000000</v>
      </c>
      <c r="W29" s="78">
        <v>1450000000</v>
      </c>
      <c r="X29" s="79">
        <v>1058756219</v>
      </c>
      <c r="Y29" s="78">
        <v>1331154000</v>
      </c>
      <c r="Z29" s="78">
        <v>1331154000</v>
      </c>
      <c r="AA29" s="78">
        <v>1331154000</v>
      </c>
      <c r="AB29" s="78">
        <v>1331154000</v>
      </c>
      <c r="AC29" s="78">
        <v>1009412000</v>
      </c>
      <c r="AD29" s="78">
        <v>1004008780</v>
      </c>
      <c r="AE29" s="78">
        <v>423984000</v>
      </c>
      <c r="AF29" s="78">
        <v>423984000</v>
      </c>
      <c r="AG29" s="78">
        <v>423984000</v>
      </c>
      <c r="AH29" s="78">
        <v>423984000</v>
      </c>
      <c r="AI29" s="78"/>
      <c r="AJ29" s="78">
        <v>118586000</v>
      </c>
      <c r="AK29" s="78">
        <v>45520000</v>
      </c>
      <c r="AL29" s="78">
        <v>78559000</v>
      </c>
      <c r="AM29" s="78">
        <v>118586000</v>
      </c>
      <c r="AN29" s="79"/>
      <c r="AO29" s="80">
        <f>+AM29/AH29</f>
        <v>0.27969451677421792</v>
      </c>
      <c r="AP29" s="80">
        <f>(L29+R29+X29+AD29+AM29)/H29</f>
        <v>0.91609948528518559</v>
      </c>
      <c r="AQ29" s="474"/>
      <c r="AR29" s="379"/>
      <c r="AS29" s="379"/>
      <c r="AT29" s="459"/>
      <c r="AU29" s="459"/>
    </row>
    <row r="30" spans="1:47" s="76" customFormat="1" ht="43.5" customHeight="1" x14ac:dyDescent="0.25">
      <c r="A30" s="400"/>
      <c r="B30" s="410"/>
      <c r="C30" s="376"/>
      <c r="D30" s="471"/>
      <c r="E30" s="403"/>
      <c r="F30" s="376"/>
      <c r="G30" s="88" t="s">
        <v>7</v>
      </c>
      <c r="H30" s="181">
        <f>L30+R30+X30+AD30+AF30</f>
        <v>0</v>
      </c>
      <c r="I30" s="128">
        <v>0</v>
      </c>
      <c r="J30" s="128">
        <v>0</v>
      </c>
      <c r="K30" s="128">
        <v>0</v>
      </c>
      <c r="L30" s="129">
        <v>0</v>
      </c>
      <c r="M30" s="129">
        <v>0</v>
      </c>
      <c r="N30" s="128">
        <v>0</v>
      </c>
      <c r="O30" s="129">
        <v>0</v>
      </c>
      <c r="P30" s="129">
        <v>0</v>
      </c>
      <c r="Q30" s="129">
        <v>0</v>
      </c>
      <c r="R30" s="129">
        <v>0</v>
      </c>
      <c r="S30" s="128">
        <v>0</v>
      </c>
      <c r="T30" s="128">
        <v>0</v>
      </c>
      <c r="U30" s="128">
        <v>0</v>
      </c>
      <c r="V30" s="128">
        <v>0</v>
      </c>
      <c r="W30" s="128">
        <v>0</v>
      </c>
      <c r="X30" s="130">
        <v>0</v>
      </c>
      <c r="Y30" s="128">
        <v>0</v>
      </c>
      <c r="Z30" s="128">
        <v>0</v>
      </c>
      <c r="AA30" s="130">
        <v>0</v>
      </c>
      <c r="AB30" s="130">
        <v>0</v>
      </c>
      <c r="AC30" s="130">
        <v>0</v>
      </c>
      <c r="AD30" s="130">
        <v>0</v>
      </c>
      <c r="AE30" s="130">
        <v>0</v>
      </c>
      <c r="AF30" s="128">
        <v>0</v>
      </c>
      <c r="AG30" s="128">
        <v>0</v>
      </c>
      <c r="AH30" s="128">
        <v>0</v>
      </c>
      <c r="AI30" s="130"/>
      <c r="AJ30" s="212">
        <v>0</v>
      </c>
      <c r="AK30" s="130">
        <v>0</v>
      </c>
      <c r="AL30" s="194">
        <v>0</v>
      </c>
      <c r="AM30" s="212">
        <v>0</v>
      </c>
      <c r="AN30" s="203"/>
      <c r="AO30" s="80"/>
      <c r="AP30" s="80"/>
      <c r="AQ30" s="474"/>
      <c r="AR30" s="379"/>
      <c r="AS30" s="379"/>
      <c r="AT30" s="459"/>
      <c r="AU30" s="459"/>
    </row>
    <row r="31" spans="1:47" s="76" customFormat="1" ht="43.5" customHeight="1" x14ac:dyDescent="0.25">
      <c r="A31" s="400"/>
      <c r="B31" s="410"/>
      <c r="C31" s="376"/>
      <c r="D31" s="471"/>
      <c r="E31" s="403"/>
      <c r="F31" s="376"/>
      <c r="G31" s="87" t="s">
        <v>8</v>
      </c>
      <c r="H31" s="78">
        <f>L31+R31+X31+AD31+AH31</f>
        <v>2767106075</v>
      </c>
      <c r="I31" s="77"/>
      <c r="J31" s="77"/>
      <c r="K31" s="77">
        <v>0</v>
      </c>
      <c r="L31" s="77">
        <v>0</v>
      </c>
      <c r="M31" s="77">
        <v>348668387</v>
      </c>
      <c r="N31" s="77">
        <v>348668387</v>
      </c>
      <c r="O31" s="77">
        <v>348668387</v>
      </c>
      <c r="P31" s="77">
        <v>348668387</v>
      </c>
      <c r="Q31" s="77">
        <v>347928233</v>
      </c>
      <c r="R31" s="78">
        <v>347928233</v>
      </c>
      <c r="S31" s="78">
        <v>396992538</v>
      </c>
      <c r="T31" s="78">
        <v>396992538</v>
      </c>
      <c r="U31" s="78">
        <v>396992538</v>
      </c>
      <c r="V31" s="78">
        <v>396992538</v>
      </c>
      <c r="W31" s="78">
        <v>396992538</v>
      </c>
      <c r="X31" s="79">
        <v>396992538</v>
      </c>
      <c r="Y31" s="77">
        <v>1497861348</v>
      </c>
      <c r="Z31" s="77">
        <v>1497861348</v>
      </c>
      <c r="AA31" s="77">
        <v>1497861348</v>
      </c>
      <c r="AB31" s="77">
        <v>1497861348</v>
      </c>
      <c r="AC31" s="77">
        <v>1497861348</v>
      </c>
      <c r="AD31" s="77">
        <v>1333900991</v>
      </c>
      <c r="AE31" s="78">
        <v>688284313</v>
      </c>
      <c r="AF31" s="77">
        <v>688284313</v>
      </c>
      <c r="AG31" s="77">
        <v>688284313</v>
      </c>
      <c r="AH31" s="77">
        <v>688284313</v>
      </c>
      <c r="AI31" s="78"/>
      <c r="AJ31" s="78">
        <v>119099861</v>
      </c>
      <c r="AK31" s="78">
        <v>105849628</v>
      </c>
      <c r="AL31" s="78">
        <v>119099861</v>
      </c>
      <c r="AM31" s="78">
        <v>119099861</v>
      </c>
      <c r="AN31" s="79"/>
      <c r="AO31" s="80">
        <f>+AM31/AH31</f>
        <v>0.17303875557018542</v>
      </c>
      <c r="AP31" s="80">
        <f>(L31+R31+X31+AD31+AM31)/H31</f>
        <v>0.79430334921294987</v>
      </c>
      <c r="AQ31" s="474"/>
      <c r="AR31" s="379"/>
      <c r="AS31" s="379"/>
      <c r="AT31" s="459"/>
      <c r="AU31" s="459"/>
    </row>
    <row r="32" spans="1:47" s="163" customFormat="1" ht="43.5" customHeight="1" x14ac:dyDescent="0.25">
      <c r="A32" s="400"/>
      <c r="B32" s="410"/>
      <c r="C32" s="376"/>
      <c r="D32" s="471"/>
      <c r="E32" s="403"/>
      <c r="F32" s="376"/>
      <c r="G32" s="162" t="s">
        <v>9</v>
      </c>
      <c r="H32" s="89">
        <f>H30+H28</f>
        <v>4</v>
      </c>
      <c r="I32" s="155">
        <f t="shared" ref="I32:AI32" si="19">I30+I28</f>
        <v>0.1</v>
      </c>
      <c r="J32" s="155">
        <f t="shared" si="19"/>
        <v>0.1</v>
      </c>
      <c r="K32" s="155">
        <f t="shared" si="19"/>
        <v>0.1</v>
      </c>
      <c r="L32" s="155">
        <f>L30+L28</f>
        <v>0.03</v>
      </c>
      <c r="M32" s="155">
        <f t="shared" si="19"/>
        <v>1</v>
      </c>
      <c r="N32" s="155">
        <f t="shared" si="19"/>
        <v>1</v>
      </c>
      <c r="O32" s="155">
        <f t="shared" si="19"/>
        <v>1</v>
      </c>
      <c r="P32" s="155">
        <f t="shared" si="19"/>
        <v>1</v>
      </c>
      <c r="Q32" s="155">
        <f t="shared" si="19"/>
        <v>1</v>
      </c>
      <c r="R32" s="155">
        <f>R30+R28</f>
        <v>1</v>
      </c>
      <c r="S32" s="155">
        <f t="shared" si="19"/>
        <v>2</v>
      </c>
      <c r="T32" s="155">
        <f t="shared" si="19"/>
        <v>2</v>
      </c>
      <c r="U32" s="155">
        <f t="shared" si="19"/>
        <v>2</v>
      </c>
      <c r="V32" s="155">
        <f t="shared" si="19"/>
        <v>2</v>
      </c>
      <c r="W32" s="155">
        <f t="shared" si="19"/>
        <v>2</v>
      </c>
      <c r="X32" s="155">
        <f t="shared" ref="X32:AE32" si="20">X30+X28</f>
        <v>2</v>
      </c>
      <c r="Y32" s="155">
        <f t="shared" si="20"/>
        <v>3</v>
      </c>
      <c r="Z32" s="155">
        <f t="shared" si="20"/>
        <v>3</v>
      </c>
      <c r="AA32" s="155">
        <f t="shared" si="20"/>
        <v>3</v>
      </c>
      <c r="AB32" s="155">
        <f t="shared" si="20"/>
        <v>3</v>
      </c>
      <c r="AC32" s="155">
        <f t="shared" si="20"/>
        <v>3</v>
      </c>
      <c r="AD32" s="155">
        <f t="shared" ref="AD32" si="21">AD30+AD28</f>
        <v>3</v>
      </c>
      <c r="AE32" s="155">
        <f t="shared" si="20"/>
        <v>4</v>
      </c>
      <c r="AF32" s="155">
        <f>AF30+AF28</f>
        <v>4</v>
      </c>
      <c r="AG32" s="155">
        <f>AG30+AG28</f>
        <v>4</v>
      </c>
      <c r="AH32" s="155">
        <f t="shared" si="19"/>
        <v>4</v>
      </c>
      <c r="AI32" s="155">
        <f t="shared" si="19"/>
        <v>0</v>
      </c>
      <c r="AJ32" s="155">
        <f>AJ30+AJ28</f>
        <v>4</v>
      </c>
      <c r="AK32" s="155">
        <f>AK30+AK28</f>
        <v>3.1154000000000002</v>
      </c>
      <c r="AL32" s="155">
        <f>AL30+AL28</f>
        <v>3.2258</v>
      </c>
      <c r="AM32" s="155">
        <f>AM30+AM28</f>
        <v>4</v>
      </c>
      <c r="AN32" s="169"/>
      <c r="AO32" s="124">
        <f>+AM32/AH32</f>
        <v>1</v>
      </c>
      <c r="AP32" s="124">
        <f>+AM32/H32</f>
        <v>1</v>
      </c>
      <c r="AQ32" s="474"/>
      <c r="AR32" s="379"/>
      <c r="AS32" s="379"/>
      <c r="AT32" s="459"/>
      <c r="AU32" s="459"/>
    </row>
    <row r="33" spans="1:48" s="163" customFormat="1" ht="43.5" customHeight="1" thickBot="1" x14ac:dyDescent="0.3">
      <c r="A33" s="401"/>
      <c r="B33" s="411"/>
      <c r="C33" s="377"/>
      <c r="D33" s="472"/>
      <c r="E33" s="404"/>
      <c r="F33" s="377"/>
      <c r="G33" s="164" t="s">
        <v>10</v>
      </c>
      <c r="H33" s="82">
        <f>H29+H31</f>
        <v>6407107582</v>
      </c>
      <c r="I33" s="156">
        <f t="shared" ref="I33:AI33" si="22">I29+I31</f>
        <v>555000000</v>
      </c>
      <c r="J33" s="156">
        <f t="shared" si="22"/>
        <v>555000000</v>
      </c>
      <c r="K33" s="156">
        <f t="shared" si="22"/>
        <v>555000000</v>
      </c>
      <c r="L33" s="156">
        <f>L29+L31</f>
        <v>424134803</v>
      </c>
      <c r="M33" s="156">
        <f t="shared" si="22"/>
        <v>1298668387</v>
      </c>
      <c r="N33" s="156">
        <f t="shared" si="22"/>
        <v>1298668387</v>
      </c>
      <c r="O33" s="156">
        <f t="shared" si="22"/>
        <v>1298668387</v>
      </c>
      <c r="P33" s="156">
        <f t="shared" si="22"/>
        <v>1298668387</v>
      </c>
      <c r="Q33" s="156">
        <f t="shared" si="22"/>
        <v>1519347729</v>
      </c>
      <c r="R33" s="156">
        <f>R29+R31</f>
        <v>1077045938</v>
      </c>
      <c r="S33" s="156">
        <f t="shared" si="22"/>
        <v>1846992538</v>
      </c>
      <c r="T33" s="156">
        <f t="shared" si="22"/>
        <v>1846992538</v>
      </c>
      <c r="U33" s="156">
        <f t="shared" si="22"/>
        <v>1846992538</v>
      </c>
      <c r="V33" s="156">
        <f t="shared" si="22"/>
        <v>1846992538</v>
      </c>
      <c r="W33" s="156">
        <f t="shared" si="22"/>
        <v>1846992538</v>
      </c>
      <c r="X33" s="156">
        <f t="shared" ref="X33:AE33" si="23">X29+X31</f>
        <v>1455748757</v>
      </c>
      <c r="Y33" s="156">
        <f t="shared" si="23"/>
        <v>2829015348</v>
      </c>
      <c r="Z33" s="156">
        <f t="shared" si="23"/>
        <v>2829015348</v>
      </c>
      <c r="AA33" s="156">
        <f t="shared" si="23"/>
        <v>2829015348</v>
      </c>
      <c r="AB33" s="156">
        <f t="shared" si="23"/>
        <v>2829015348</v>
      </c>
      <c r="AC33" s="156">
        <f t="shared" si="23"/>
        <v>2507273348</v>
      </c>
      <c r="AD33" s="156">
        <f t="shared" ref="AD33" si="24">AD29+AD31</f>
        <v>2337909771</v>
      </c>
      <c r="AE33" s="156">
        <f t="shared" si="23"/>
        <v>1112268313</v>
      </c>
      <c r="AF33" s="156">
        <f>AF29+AF31</f>
        <v>1112268313</v>
      </c>
      <c r="AG33" s="156">
        <f>AG29+AG31</f>
        <v>1112268313</v>
      </c>
      <c r="AH33" s="156">
        <f t="shared" si="22"/>
        <v>1112268313</v>
      </c>
      <c r="AI33" s="156">
        <f t="shared" si="22"/>
        <v>0</v>
      </c>
      <c r="AJ33" s="156">
        <f>AJ29+AJ31</f>
        <v>237685861</v>
      </c>
      <c r="AK33" s="156">
        <f>AK29+AK31</f>
        <v>151369628</v>
      </c>
      <c r="AL33" s="156">
        <f>AL29+AL31</f>
        <v>197658861</v>
      </c>
      <c r="AM33" s="156">
        <f>AM29+AM31</f>
        <v>237685861</v>
      </c>
      <c r="AN33" s="156"/>
      <c r="AO33" s="161">
        <f>+AM33/AH33</f>
        <v>0.21369471576414495</v>
      </c>
      <c r="AP33" s="161">
        <f>(L33+R33+X33+AD33+AM33)/H33</f>
        <v>0.86349808539862283</v>
      </c>
      <c r="AQ33" s="475"/>
      <c r="AR33" s="380"/>
      <c r="AS33" s="380"/>
      <c r="AT33" s="460"/>
      <c r="AU33" s="460"/>
    </row>
    <row r="34" spans="1:48" s="76" customFormat="1" ht="43.5" customHeight="1" x14ac:dyDescent="0.25">
      <c r="A34" s="399" t="s">
        <v>112</v>
      </c>
      <c r="B34" s="402">
        <v>6</v>
      </c>
      <c r="C34" s="375" t="s">
        <v>113</v>
      </c>
      <c r="D34" s="378" t="s">
        <v>107</v>
      </c>
      <c r="E34" s="402">
        <v>441</v>
      </c>
      <c r="F34" s="375">
        <v>193</v>
      </c>
      <c r="G34" s="86" t="s">
        <v>5</v>
      </c>
      <c r="H34" s="180">
        <v>1</v>
      </c>
      <c r="I34" s="125">
        <v>0.1</v>
      </c>
      <c r="J34" s="125">
        <v>0.1</v>
      </c>
      <c r="K34" s="125">
        <v>0.1</v>
      </c>
      <c r="L34" s="125">
        <v>0.1</v>
      </c>
      <c r="M34" s="125">
        <v>0.4</v>
      </c>
      <c r="N34" s="125">
        <v>0.4</v>
      </c>
      <c r="O34" s="125">
        <v>0.4</v>
      </c>
      <c r="P34" s="125">
        <v>0.4</v>
      </c>
      <c r="Q34" s="125">
        <v>0.45</v>
      </c>
      <c r="R34" s="125">
        <v>0.45</v>
      </c>
      <c r="S34" s="125">
        <v>0.65</v>
      </c>
      <c r="T34" s="125">
        <v>0.65</v>
      </c>
      <c r="U34" s="125">
        <v>0.65</v>
      </c>
      <c r="V34" s="125">
        <v>0.65</v>
      </c>
      <c r="W34" s="125">
        <v>0.65</v>
      </c>
      <c r="X34" s="125">
        <v>0.6</v>
      </c>
      <c r="Y34" s="125">
        <v>0.9</v>
      </c>
      <c r="Z34" s="125">
        <v>0.9</v>
      </c>
      <c r="AA34" s="117">
        <v>0.9</v>
      </c>
      <c r="AB34" s="117">
        <v>0.9</v>
      </c>
      <c r="AC34" s="117">
        <v>0.9</v>
      </c>
      <c r="AD34" s="117">
        <v>0.9</v>
      </c>
      <c r="AE34" s="117">
        <v>1</v>
      </c>
      <c r="AF34" s="125">
        <v>1</v>
      </c>
      <c r="AG34" s="125">
        <v>1</v>
      </c>
      <c r="AH34" s="125">
        <v>1</v>
      </c>
      <c r="AI34" s="117"/>
      <c r="AJ34" s="213">
        <v>1</v>
      </c>
      <c r="AK34" s="125">
        <f>+AD34+5.5%</f>
        <v>0.95500000000000007</v>
      </c>
      <c r="AL34" s="125">
        <f>+AK34+0.87%</f>
        <v>0.96370000000000011</v>
      </c>
      <c r="AM34" s="213">
        <f>+AL34+3.63%</f>
        <v>1</v>
      </c>
      <c r="AN34" s="56"/>
      <c r="AO34" s="75">
        <f>+AM34/AH34</f>
        <v>1</v>
      </c>
      <c r="AP34" s="75">
        <f>+AM34/H34</f>
        <v>1</v>
      </c>
      <c r="AQ34" s="381" t="s">
        <v>201</v>
      </c>
      <c r="AR34" s="378" t="s">
        <v>132</v>
      </c>
      <c r="AS34" s="378" t="s">
        <v>132</v>
      </c>
      <c r="AT34" s="458" t="s">
        <v>152</v>
      </c>
      <c r="AU34" s="458" t="s">
        <v>153</v>
      </c>
    </row>
    <row r="35" spans="1:48" s="76" customFormat="1" ht="43.5" customHeight="1" x14ac:dyDescent="0.25">
      <c r="A35" s="400"/>
      <c r="B35" s="403"/>
      <c r="C35" s="376"/>
      <c r="D35" s="379"/>
      <c r="E35" s="403"/>
      <c r="F35" s="376"/>
      <c r="G35" s="87" t="s">
        <v>6</v>
      </c>
      <c r="H35" s="78">
        <f>L35+R35+X35+AD35+AH35</f>
        <v>4867916491</v>
      </c>
      <c r="I35" s="78">
        <v>2030000000</v>
      </c>
      <c r="J35" s="78">
        <v>2030000000</v>
      </c>
      <c r="K35" s="78">
        <v>2030000000</v>
      </c>
      <c r="L35" s="78">
        <v>1977115999</v>
      </c>
      <c r="M35" s="78">
        <v>600000000</v>
      </c>
      <c r="N35" s="78">
        <v>600000000</v>
      </c>
      <c r="O35" s="78">
        <v>600000000</v>
      </c>
      <c r="P35" s="78">
        <v>600000000</v>
      </c>
      <c r="Q35" s="78">
        <v>1040287290</v>
      </c>
      <c r="R35" s="78">
        <v>1023197440</v>
      </c>
      <c r="S35" s="78">
        <v>470000000</v>
      </c>
      <c r="T35" s="78">
        <v>470000000</v>
      </c>
      <c r="U35" s="78">
        <v>470000000</v>
      </c>
      <c r="V35" s="78">
        <v>470000000</v>
      </c>
      <c r="W35" s="78">
        <v>456589500</v>
      </c>
      <c r="X35" s="78">
        <v>111995500</v>
      </c>
      <c r="Y35" s="78">
        <v>1053326000</v>
      </c>
      <c r="Z35" s="78">
        <v>1053326000</v>
      </c>
      <c r="AA35" s="78">
        <v>1053326000</v>
      </c>
      <c r="AB35" s="78">
        <v>1053326000</v>
      </c>
      <c r="AC35" s="77">
        <v>839749000</v>
      </c>
      <c r="AD35" s="77">
        <v>573137552</v>
      </c>
      <c r="AE35" s="78">
        <v>1182470000</v>
      </c>
      <c r="AF35" s="78">
        <v>1182470000</v>
      </c>
      <c r="AG35" s="78">
        <v>1182470000</v>
      </c>
      <c r="AH35" s="78">
        <v>1182470000</v>
      </c>
      <c r="AI35" s="78"/>
      <c r="AJ35" s="78">
        <v>18414000</v>
      </c>
      <c r="AK35" s="78">
        <v>0</v>
      </c>
      <c r="AL35" s="78">
        <v>18414000</v>
      </c>
      <c r="AM35" s="78">
        <v>18414000</v>
      </c>
      <c r="AN35" s="79"/>
      <c r="AO35" s="80">
        <f>+AM35/AH35</f>
        <v>1.5572488096949605E-2</v>
      </c>
      <c r="AP35" s="80">
        <f>(L35+R35+X35+AD35+AM35)/H35</f>
        <v>0.76087182223603189</v>
      </c>
      <c r="AQ35" s="382"/>
      <c r="AR35" s="379"/>
      <c r="AS35" s="379"/>
      <c r="AT35" s="459"/>
      <c r="AU35" s="459"/>
    </row>
    <row r="36" spans="1:48" s="76" customFormat="1" ht="43.5" customHeight="1" x14ac:dyDescent="0.25">
      <c r="A36" s="400"/>
      <c r="B36" s="403"/>
      <c r="C36" s="376"/>
      <c r="D36" s="379"/>
      <c r="E36" s="403"/>
      <c r="F36" s="376"/>
      <c r="G36" s="88" t="s">
        <v>7</v>
      </c>
      <c r="H36" s="181">
        <f>L36+R36+X36+AD36+AF36</f>
        <v>0</v>
      </c>
      <c r="I36" s="131">
        <v>0</v>
      </c>
      <c r="J36" s="131">
        <v>0</v>
      </c>
      <c r="K36" s="123">
        <v>0</v>
      </c>
      <c r="L36" s="126">
        <v>0</v>
      </c>
      <c r="M36" s="126">
        <v>0</v>
      </c>
      <c r="N36" s="131">
        <v>0</v>
      </c>
      <c r="O36" s="126">
        <v>0</v>
      </c>
      <c r="P36" s="126">
        <v>0</v>
      </c>
      <c r="Q36" s="126">
        <v>0</v>
      </c>
      <c r="R36" s="126">
        <v>0</v>
      </c>
      <c r="S36" s="131">
        <v>0</v>
      </c>
      <c r="T36" s="131">
        <v>0</v>
      </c>
      <c r="U36" s="131">
        <v>0</v>
      </c>
      <c r="V36" s="131">
        <v>0</v>
      </c>
      <c r="W36" s="131">
        <v>0</v>
      </c>
      <c r="X36" s="118">
        <v>0</v>
      </c>
      <c r="Y36" s="131">
        <v>0</v>
      </c>
      <c r="Z36" s="131">
        <v>0</v>
      </c>
      <c r="AA36" s="118">
        <v>0</v>
      </c>
      <c r="AB36" s="118">
        <v>0</v>
      </c>
      <c r="AC36" s="118">
        <v>0</v>
      </c>
      <c r="AD36" s="118">
        <v>0</v>
      </c>
      <c r="AE36" s="118">
        <v>0</v>
      </c>
      <c r="AF36" s="131">
        <v>0</v>
      </c>
      <c r="AG36" s="131">
        <v>0</v>
      </c>
      <c r="AH36" s="201">
        <v>0</v>
      </c>
      <c r="AI36" s="118"/>
      <c r="AJ36" s="131">
        <v>0</v>
      </c>
      <c r="AK36" s="131">
        <v>0</v>
      </c>
      <c r="AL36" s="131">
        <v>0</v>
      </c>
      <c r="AM36" s="131">
        <v>0</v>
      </c>
      <c r="AN36" s="203"/>
      <c r="AO36" s="80"/>
      <c r="AP36" s="80"/>
      <c r="AQ36" s="382"/>
      <c r="AR36" s="379"/>
      <c r="AS36" s="379"/>
      <c r="AT36" s="459"/>
      <c r="AU36" s="459"/>
    </row>
    <row r="37" spans="1:48" s="76" customFormat="1" ht="43.5" customHeight="1" x14ac:dyDescent="0.25">
      <c r="A37" s="400"/>
      <c r="B37" s="403"/>
      <c r="C37" s="376"/>
      <c r="D37" s="379"/>
      <c r="E37" s="403"/>
      <c r="F37" s="376"/>
      <c r="G37" s="87" t="s">
        <v>8</v>
      </c>
      <c r="H37" s="78">
        <f>L37+R37+X37+AD37+AH37</f>
        <v>2846757808</v>
      </c>
      <c r="I37" s="77">
        <v>0</v>
      </c>
      <c r="J37" s="77">
        <v>0</v>
      </c>
      <c r="K37" s="81">
        <v>0</v>
      </c>
      <c r="L37" s="78">
        <v>0</v>
      </c>
      <c r="M37" s="77">
        <v>1929387523</v>
      </c>
      <c r="N37" s="77">
        <v>1929387523</v>
      </c>
      <c r="O37" s="78">
        <v>1929387523</v>
      </c>
      <c r="P37" s="78">
        <v>1929387523</v>
      </c>
      <c r="Q37" s="78">
        <v>1929387523</v>
      </c>
      <c r="R37" s="78">
        <v>1485410182</v>
      </c>
      <c r="S37" s="78">
        <v>901868640</v>
      </c>
      <c r="T37" s="78">
        <v>901868640</v>
      </c>
      <c r="U37" s="78">
        <v>901868640</v>
      </c>
      <c r="V37" s="78">
        <v>874296173</v>
      </c>
      <c r="W37" s="78">
        <f>874296173-413000</f>
        <v>873883173</v>
      </c>
      <c r="X37" s="79">
        <f>874296173-66939835</f>
        <v>807356338</v>
      </c>
      <c r="Y37" s="77">
        <v>21176333</v>
      </c>
      <c r="Z37" s="77">
        <v>21176333</v>
      </c>
      <c r="AA37" s="77">
        <v>21176333</v>
      </c>
      <c r="AB37" s="77">
        <v>21176333</v>
      </c>
      <c r="AC37" s="77">
        <v>21176333</v>
      </c>
      <c r="AD37" s="77">
        <v>21176333</v>
      </c>
      <c r="AE37" s="78">
        <v>532814955</v>
      </c>
      <c r="AF37" s="78">
        <v>532814955</v>
      </c>
      <c r="AG37" s="78">
        <v>532814955</v>
      </c>
      <c r="AH37" s="78">
        <v>532814955</v>
      </c>
      <c r="AI37" s="78"/>
      <c r="AJ37" s="78">
        <v>13308433</v>
      </c>
      <c r="AK37" s="78">
        <v>13308433</v>
      </c>
      <c r="AL37" s="78">
        <v>13308433</v>
      </c>
      <c r="AM37" s="78">
        <v>13308433</v>
      </c>
      <c r="AN37" s="79"/>
      <c r="AO37" s="80">
        <f>+AM37/AH37</f>
        <v>2.4977589076868159E-2</v>
      </c>
      <c r="AP37" s="80">
        <f>(L37+R37+X37+AD37+AM37)/H37</f>
        <v>0.81750940647635173</v>
      </c>
      <c r="AQ37" s="382"/>
      <c r="AR37" s="379"/>
      <c r="AS37" s="379"/>
      <c r="AT37" s="459"/>
      <c r="AU37" s="459"/>
    </row>
    <row r="38" spans="1:48" s="163" customFormat="1" ht="43.5" customHeight="1" x14ac:dyDescent="0.25">
      <c r="A38" s="400"/>
      <c r="B38" s="403"/>
      <c r="C38" s="376"/>
      <c r="D38" s="379"/>
      <c r="E38" s="403"/>
      <c r="F38" s="376"/>
      <c r="G38" s="162" t="s">
        <v>9</v>
      </c>
      <c r="H38" s="165">
        <f>H36+H34</f>
        <v>1</v>
      </c>
      <c r="I38" s="132">
        <f>I34+I36</f>
        <v>0.1</v>
      </c>
      <c r="J38" s="132">
        <f t="shared" ref="I38:AI39" si="25">J34+J36</f>
        <v>0.1</v>
      </c>
      <c r="K38" s="132">
        <f t="shared" si="25"/>
        <v>0.1</v>
      </c>
      <c r="L38" s="132">
        <f>L34+L36</f>
        <v>0.1</v>
      </c>
      <c r="M38" s="132">
        <f t="shared" si="25"/>
        <v>0.4</v>
      </c>
      <c r="N38" s="132">
        <f t="shared" si="25"/>
        <v>0.4</v>
      </c>
      <c r="O38" s="132">
        <f t="shared" si="25"/>
        <v>0.4</v>
      </c>
      <c r="P38" s="132">
        <f t="shared" si="25"/>
        <v>0.4</v>
      </c>
      <c r="Q38" s="132">
        <f t="shared" si="25"/>
        <v>0.45</v>
      </c>
      <c r="R38" s="132">
        <f>R34+R36</f>
        <v>0.45</v>
      </c>
      <c r="S38" s="132">
        <f t="shared" si="25"/>
        <v>0.65</v>
      </c>
      <c r="T38" s="132">
        <f t="shared" si="25"/>
        <v>0.65</v>
      </c>
      <c r="U38" s="132">
        <f t="shared" si="25"/>
        <v>0.65</v>
      </c>
      <c r="V38" s="132">
        <f t="shared" si="25"/>
        <v>0.65</v>
      </c>
      <c r="W38" s="132">
        <f t="shared" si="25"/>
        <v>0.65</v>
      </c>
      <c r="X38" s="132">
        <f t="shared" ref="X38:AE39" si="26">X34+X36</f>
        <v>0.6</v>
      </c>
      <c r="Y38" s="132">
        <f t="shared" si="26"/>
        <v>0.9</v>
      </c>
      <c r="Z38" s="132">
        <f t="shared" si="26"/>
        <v>0.9</v>
      </c>
      <c r="AA38" s="132">
        <f t="shared" si="26"/>
        <v>0.9</v>
      </c>
      <c r="AB38" s="132">
        <f t="shared" si="26"/>
        <v>0.9</v>
      </c>
      <c r="AC38" s="132">
        <f t="shared" si="26"/>
        <v>0.9</v>
      </c>
      <c r="AD38" s="132">
        <f t="shared" ref="AD38" si="27">AD34+AD36</f>
        <v>0.9</v>
      </c>
      <c r="AE38" s="132">
        <f t="shared" si="26"/>
        <v>1</v>
      </c>
      <c r="AF38" s="132">
        <f>AF34+AF36</f>
        <v>1</v>
      </c>
      <c r="AG38" s="132">
        <f>AG34+AG36</f>
        <v>1</v>
      </c>
      <c r="AH38" s="132">
        <f t="shared" si="25"/>
        <v>1</v>
      </c>
      <c r="AI38" s="132">
        <f t="shared" si="25"/>
        <v>0</v>
      </c>
      <c r="AJ38" s="132">
        <f t="shared" ref="AJ38" si="28">AJ34+AJ36</f>
        <v>1</v>
      </c>
      <c r="AK38" s="132">
        <f t="shared" ref="AK38:AM39" si="29">AK34+AK36</f>
        <v>0.95500000000000007</v>
      </c>
      <c r="AL38" s="132">
        <f t="shared" si="29"/>
        <v>0.96370000000000011</v>
      </c>
      <c r="AM38" s="132">
        <f t="shared" si="29"/>
        <v>1</v>
      </c>
      <c r="AN38" s="159"/>
      <c r="AO38" s="124">
        <f>+AM38/AH38</f>
        <v>1</v>
      </c>
      <c r="AP38" s="124">
        <f>+AM38/H38</f>
        <v>1</v>
      </c>
      <c r="AQ38" s="382"/>
      <c r="AR38" s="379"/>
      <c r="AS38" s="379"/>
      <c r="AT38" s="459"/>
      <c r="AU38" s="459"/>
    </row>
    <row r="39" spans="1:48" s="163" customFormat="1" ht="43.5" customHeight="1" thickBot="1" x14ac:dyDescent="0.3">
      <c r="A39" s="401"/>
      <c r="B39" s="404"/>
      <c r="C39" s="377"/>
      <c r="D39" s="380"/>
      <c r="E39" s="404"/>
      <c r="F39" s="377"/>
      <c r="G39" s="164" t="s">
        <v>10</v>
      </c>
      <c r="H39" s="82">
        <f>H35+H37</f>
        <v>7714674299</v>
      </c>
      <c r="I39" s="156">
        <f t="shared" si="25"/>
        <v>2030000000</v>
      </c>
      <c r="J39" s="156">
        <f t="shared" si="25"/>
        <v>2030000000</v>
      </c>
      <c r="K39" s="156">
        <f t="shared" si="25"/>
        <v>2030000000</v>
      </c>
      <c r="L39" s="156">
        <f>L35+L37</f>
        <v>1977115999</v>
      </c>
      <c r="M39" s="156">
        <f t="shared" si="25"/>
        <v>2529387523</v>
      </c>
      <c r="N39" s="156">
        <f t="shared" si="25"/>
        <v>2529387523</v>
      </c>
      <c r="O39" s="156">
        <f t="shared" si="25"/>
        <v>2529387523</v>
      </c>
      <c r="P39" s="156">
        <f t="shared" si="25"/>
        <v>2529387523</v>
      </c>
      <c r="Q39" s="156">
        <f t="shared" si="25"/>
        <v>2969674813</v>
      </c>
      <c r="R39" s="156">
        <f>R35+R37</f>
        <v>2508607622</v>
      </c>
      <c r="S39" s="156">
        <f t="shared" si="25"/>
        <v>1371868640</v>
      </c>
      <c r="T39" s="156">
        <f t="shared" si="25"/>
        <v>1371868640</v>
      </c>
      <c r="U39" s="156">
        <f t="shared" si="25"/>
        <v>1371868640</v>
      </c>
      <c r="V39" s="156">
        <f t="shared" si="25"/>
        <v>1344296173</v>
      </c>
      <c r="W39" s="156">
        <f t="shared" si="25"/>
        <v>1330472673</v>
      </c>
      <c r="X39" s="156">
        <f t="shared" si="26"/>
        <v>919351838</v>
      </c>
      <c r="Y39" s="156">
        <f t="shared" si="26"/>
        <v>1074502333</v>
      </c>
      <c r="Z39" s="156">
        <f t="shared" si="26"/>
        <v>1074502333</v>
      </c>
      <c r="AA39" s="156">
        <f t="shared" si="26"/>
        <v>1074502333</v>
      </c>
      <c r="AB39" s="156">
        <f t="shared" si="26"/>
        <v>1074502333</v>
      </c>
      <c r="AC39" s="156">
        <f t="shared" si="26"/>
        <v>860925333</v>
      </c>
      <c r="AD39" s="156">
        <f t="shared" ref="AD39" si="30">AD35+AD37</f>
        <v>594313885</v>
      </c>
      <c r="AE39" s="156">
        <f t="shared" si="26"/>
        <v>1715284955</v>
      </c>
      <c r="AF39" s="156">
        <f>AF35+AF37</f>
        <v>1715284955</v>
      </c>
      <c r="AG39" s="156">
        <f>AG35+AG37</f>
        <v>1715284955</v>
      </c>
      <c r="AH39" s="156">
        <f t="shared" si="25"/>
        <v>1715284955</v>
      </c>
      <c r="AI39" s="156">
        <f t="shared" si="25"/>
        <v>0</v>
      </c>
      <c r="AJ39" s="156">
        <f t="shared" ref="AJ39" si="31">AJ35+AJ37</f>
        <v>31722433</v>
      </c>
      <c r="AK39" s="156">
        <f t="shared" si="29"/>
        <v>13308433</v>
      </c>
      <c r="AL39" s="156">
        <f t="shared" si="29"/>
        <v>31722433</v>
      </c>
      <c r="AM39" s="156">
        <f t="shared" si="29"/>
        <v>31722433</v>
      </c>
      <c r="AN39" s="156"/>
      <c r="AO39" s="161">
        <f>+AM39/AH39</f>
        <v>1.8493972623924753E-2</v>
      </c>
      <c r="AP39" s="161">
        <f>(L39+R39+X39+AD39+AM39)/H39</f>
        <v>0.78177140644573573</v>
      </c>
      <c r="AQ39" s="383"/>
      <c r="AR39" s="380"/>
      <c r="AS39" s="380"/>
      <c r="AT39" s="460"/>
      <c r="AU39" s="460"/>
    </row>
    <row r="40" spans="1:48" s="3" customFormat="1" ht="43.5" customHeight="1" x14ac:dyDescent="0.2">
      <c r="A40" s="399" t="s">
        <v>114</v>
      </c>
      <c r="B40" s="402">
        <v>8</v>
      </c>
      <c r="C40" s="375" t="s">
        <v>115</v>
      </c>
      <c r="D40" s="378" t="s">
        <v>107</v>
      </c>
      <c r="E40" s="402">
        <v>441</v>
      </c>
      <c r="F40" s="375">
        <v>193</v>
      </c>
      <c r="G40" s="86" t="s">
        <v>5</v>
      </c>
      <c r="H40" s="74">
        <v>1</v>
      </c>
      <c r="I40" s="100">
        <v>0.1</v>
      </c>
      <c r="J40" s="100">
        <v>0.1</v>
      </c>
      <c r="K40" s="100">
        <v>0.1</v>
      </c>
      <c r="L40" s="100">
        <v>0.1</v>
      </c>
      <c r="M40" s="133">
        <v>0.4</v>
      </c>
      <c r="N40" s="133">
        <v>0.4</v>
      </c>
      <c r="O40" s="133">
        <v>0.4</v>
      </c>
      <c r="P40" s="133">
        <v>0.4</v>
      </c>
      <c r="Q40" s="133">
        <v>0.35</v>
      </c>
      <c r="R40" s="133">
        <v>0.35</v>
      </c>
      <c r="S40" s="133">
        <v>0.7</v>
      </c>
      <c r="T40" s="133">
        <v>0.7</v>
      </c>
      <c r="U40" s="133">
        <v>0.7</v>
      </c>
      <c r="V40" s="133">
        <v>0.7</v>
      </c>
      <c r="W40" s="133">
        <v>0.7</v>
      </c>
      <c r="X40" s="133">
        <v>0.7</v>
      </c>
      <c r="Y40" s="133">
        <v>0.98</v>
      </c>
      <c r="Z40" s="133">
        <v>0.98</v>
      </c>
      <c r="AA40" s="133">
        <v>0.98</v>
      </c>
      <c r="AB40" s="133">
        <v>0.98</v>
      </c>
      <c r="AC40" s="133">
        <v>0.98</v>
      </c>
      <c r="AD40" s="133">
        <v>0.98</v>
      </c>
      <c r="AE40" s="133">
        <v>1</v>
      </c>
      <c r="AF40" s="133">
        <v>1</v>
      </c>
      <c r="AG40" s="133">
        <v>1</v>
      </c>
      <c r="AH40" s="133">
        <v>1</v>
      </c>
      <c r="AI40" s="133"/>
      <c r="AJ40" s="94">
        <v>1</v>
      </c>
      <c r="AK40" s="157">
        <f>+AD40+0.012</f>
        <v>0.99199999999999999</v>
      </c>
      <c r="AL40" s="157">
        <f>+AK40+0.001</f>
        <v>0.99299999999999999</v>
      </c>
      <c r="AM40" s="94">
        <f>+AL40+0.007</f>
        <v>1</v>
      </c>
      <c r="AN40" s="94"/>
      <c r="AO40" s="75">
        <f>+AM40/AH40</f>
        <v>1</v>
      </c>
      <c r="AP40" s="75">
        <f>+AM40/H40</f>
        <v>1</v>
      </c>
      <c r="AQ40" s="381" t="s">
        <v>212</v>
      </c>
      <c r="AR40" s="378" t="s">
        <v>132</v>
      </c>
      <c r="AS40" s="378" t="s">
        <v>132</v>
      </c>
      <c r="AT40" s="381" t="s">
        <v>147</v>
      </c>
      <c r="AU40" s="396" t="s">
        <v>146</v>
      </c>
      <c r="AV40" s="76"/>
    </row>
    <row r="41" spans="1:48" s="3" customFormat="1" ht="43.5" customHeight="1" x14ac:dyDescent="0.2">
      <c r="A41" s="400"/>
      <c r="B41" s="403"/>
      <c r="C41" s="376"/>
      <c r="D41" s="379"/>
      <c r="E41" s="403"/>
      <c r="F41" s="376"/>
      <c r="G41" s="87" t="s">
        <v>6</v>
      </c>
      <c r="H41" s="78">
        <f>L41+R41+X41+AD41+AH41</f>
        <v>3419724458</v>
      </c>
      <c r="I41" s="78">
        <v>674264538</v>
      </c>
      <c r="J41" s="78">
        <v>674264538</v>
      </c>
      <c r="K41" s="78">
        <v>566605117</v>
      </c>
      <c r="L41" s="78">
        <v>412975502</v>
      </c>
      <c r="M41" s="78">
        <v>1250000000</v>
      </c>
      <c r="N41" s="78">
        <v>1250000000</v>
      </c>
      <c r="O41" s="78">
        <v>1080000000</v>
      </c>
      <c r="P41" s="78">
        <v>1080000000</v>
      </c>
      <c r="Q41" s="78">
        <v>834048762</v>
      </c>
      <c r="R41" s="78">
        <v>772059786</v>
      </c>
      <c r="S41" s="78">
        <v>950000000</v>
      </c>
      <c r="T41" s="78">
        <v>950000000</v>
      </c>
      <c r="U41" s="78">
        <v>950000000</v>
      </c>
      <c r="V41" s="78">
        <v>950000000</v>
      </c>
      <c r="W41" s="78">
        <v>1126000000</v>
      </c>
      <c r="X41" s="79">
        <v>622213454</v>
      </c>
      <c r="Y41" s="78">
        <v>1343563000</v>
      </c>
      <c r="Z41" s="78">
        <v>1343563000</v>
      </c>
      <c r="AA41" s="78">
        <f>1343563000-261000000</f>
        <v>1082563000</v>
      </c>
      <c r="AB41" s="78">
        <v>1082563000</v>
      </c>
      <c r="AC41" s="78">
        <v>748873000</v>
      </c>
      <c r="AD41" s="78">
        <v>648069716</v>
      </c>
      <c r="AE41" s="78">
        <v>1285855000</v>
      </c>
      <c r="AF41" s="78">
        <v>1285855000</v>
      </c>
      <c r="AG41" s="78">
        <v>1285855000</v>
      </c>
      <c r="AH41" s="77">
        <v>964406000</v>
      </c>
      <c r="AI41" s="78"/>
      <c r="AJ41" s="78">
        <v>243421000</v>
      </c>
      <c r="AK41" s="78">
        <v>125874000</v>
      </c>
      <c r="AL41" s="78">
        <v>144305000</v>
      </c>
      <c r="AM41" s="78">
        <v>243421000</v>
      </c>
      <c r="AN41" s="79"/>
      <c r="AO41" s="80">
        <f>+AM41/AH41</f>
        <v>0.25240510739252969</v>
      </c>
      <c r="AP41" s="80">
        <f>(L41+R41+X41+AD41+AM41)/H41</f>
        <v>0.7891686862918591</v>
      </c>
      <c r="AQ41" s="382"/>
      <c r="AR41" s="379"/>
      <c r="AS41" s="379"/>
      <c r="AT41" s="382"/>
      <c r="AU41" s="397"/>
    </row>
    <row r="42" spans="1:48" s="3" customFormat="1" ht="43.5" customHeight="1" x14ac:dyDescent="0.2">
      <c r="A42" s="400"/>
      <c r="B42" s="403"/>
      <c r="C42" s="376"/>
      <c r="D42" s="379"/>
      <c r="E42" s="403"/>
      <c r="F42" s="376"/>
      <c r="G42" s="88" t="s">
        <v>7</v>
      </c>
      <c r="H42" s="181">
        <f>L42+R42+X42+AD42+AF42</f>
        <v>0</v>
      </c>
      <c r="I42" s="120">
        <v>0</v>
      </c>
      <c r="J42" s="120">
        <v>0</v>
      </c>
      <c r="K42" s="120">
        <v>0</v>
      </c>
      <c r="L42" s="120">
        <v>0</v>
      </c>
      <c r="M42" s="120">
        <v>0</v>
      </c>
      <c r="N42" s="120">
        <v>0</v>
      </c>
      <c r="O42" s="120">
        <v>0</v>
      </c>
      <c r="P42" s="120">
        <v>0</v>
      </c>
      <c r="Q42" s="120">
        <v>0</v>
      </c>
      <c r="R42" s="120">
        <v>0</v>
      </c>
      <c r="S42" s="120">
        <v>0</v>
      </c>
      <c r="T42" s="120">
        <v>0</v>
      </c>
      <c r="U42" s="120">
        <v>0</v>
      </c>
      <c r="V42" s="120">
        <v>0</v>
      </c>
      <c r="W42" s="120">
        <v>0</v>
      </c>
      <c r="X42" s="120">
        <v>0</v>
      </c>
      <c r="Y42" s="120">
        <v>0</v>
      </c>
      <c r="Z42" s="120">
        <v>0</v>
      </c>
      <c r="AA42" s="120">
        <v>0</v>
      </c>
      <c r="AB42" s="120">
        <v>0</v>
      </c>
      <c r="AC42" s="120">
        <v>0</v>
      </c>
      <c r="AD42" s="120">
        <v>0</v>
      </c>
      <c r="AE42" s="120">
        <v>0</v>
      </c>
      <c r="AF42" s="120">
        <v>0</v>
      </c>
      <c r="AG42" s="120">
        <v>0</v>
      </c>
      <c r="AH42" s="120">
        <v>0</v>
      </c>
      <c r="AI42" s="120"/>
      <c r="AJ42" s="128">
        <v>0</v>
      </c>
      <c r="AK42" s="128">
        <v>0</v>
      </c>
      <c r="AL42" s="128">
        <v>0</v>
      </c>
      <c r="AM42" s="128">
        <v>0</v>
      </c>
      <c r="AN42" s="177"/>
      <c r="AO42" s="80"/>
      <c r="AP42" s="80"/>
      <c r="AQ42" s="382"/>
      <c r="AR42" s="379"/>
      <c r="AS42" s="379"/>
      <c r="AT42" s="382"/>
      <c r="AU42" s="397"/>
    </row>
    <row r="43" spans="1:48" s="3" customFormat="1" ht="43.5" customHeight="1" x14ac:dyDescent="0.2">
      <c r="A43" s="400"/>
      <c r="B43" s="403"/>
      <c r="C43" s="376"/>
      <c r="D43" s="379"/>
      <c r="E43" s="403"/>
      <c r="F43" s="376"/>
      <c r="G43" s="87" t="s">
        <v>8</v>
      </c>
      <c r="H43" s="78">
        <f>L43+R43+X43+AD43+AH43</f>
        <v>1165596857</v>
      </c>
      <c r="I43" s="95">
        <v>0</v>
      </c>
      <c r="J43" s="95">
        <v>0</v>
      </c>
      <c r="K43" s="81">
        <v>0</v>
      </c>
      <c r="L43" s="92">
        <v>0</v>
      </c>
      <c r="M43" s="96">
        <v>325677578</v>
      </c>
      <c r="N43" s="96">
        <v>325677578</v>
      </c>
      <c r="O43" s="97">
        <v>322781321</v>
      </c>
      <c r="P43" s="92">
        <v>322781321</v>
      </c>
      <c r="Q43" s="78">
        <v>322781321</v>
      </c>
      <c r="R43" s="78">
        <v>321060828</v>
      </c>
      <c r="S43" s="78">
        <v>461421554</v>
      </c>
      <c r="T43" s="78">
        <v>461421554</v>
      </c>
      <c r="U43" s="78">
        <v>461421554</v>
      </c>
      <c r="V43" s="78">
        <v>461421554</v>
      </c>
      <c r="W43" s="78">
        <v>461421554</v>
      </c>
      <c r="X43" s="98">
        <v>461421554</v>
      </c>
      <c r="Y43" s="78">
        <v>255193454</v>
      </c>
      <c r="Z43" s="78">
        <v>255193454</v>
      </c>
      <c r="AA43" s="78">
        <v>255193454</v>
      </c>
      <c r="AB43" s="78">
        <v>255193454</v>
      </c>
      <c r="AC43" s="78">
        <v>255193454</v>
      </c>
      <c r="AD43" s="78">
        <v>255193454</v>
      </c>
      <c r="AE43" s="81">
        <v>127921021</v>
      </c>
      <c r="AF43" s="78">
        <v>127921021</v>
      </c>
      <c r="AG43" s="78">
        <v>127921021</v>
      </c>
      <c r="AH43" s="78">
        <v>127921021</v>
      </c>
      <c r="AI43" s="81"/>
      <c r="AJ43" s="78">
        <v>121513021</v>
      </c>
      <c r="AK43" s="78">
        <v>95975803</v>
      </c>
      <c r="AL43" s="78">
        <v>121513021</v>
      </c>
      <c r="AM43" s="78">
        <v>121513021</v>
      </c>
      <c r="AN43" s="98"/>
      <c r="AO43" s="80">
        <f>+AM43/AH43</f>
        <v>0.9499065911927016</v>
      </c>
      <c r="AP43" s="80">
        <f>(L43+R43+X43+AD43+AM43)/H43</f>
        <v>0.99450238737217189</v>
      </c>
      <c r="AQ43" s="382"/>
      <c r="AR43" s="379"/>
      <c r="AS43" s="379"/>
      <c r="AT43" s="382"/>
      <c r="AU43" s="397"/>
    </row>
    <row r="44" spans="1:48" s="43" customFormat="1" ht="43.5" customHeight="1" x14ac:dyDescent="0.2">
      <c r="A44" s="400"/>
      <c r="B44" s="403"/>
      <c r="C44" s="376"/>
      <c r="D44" s="379"/>
      <c r="E44" s="403"/>
      <c r="F44" s="376"/>
      <c r="G44" s="162" t="s">
        <v>9</v>
      </c>
      <c r="H44" s="89">
        <f>H42+H40</f>
        <v>1</v>
      </c>
      <c r="I44" s="135">
        <f t="shared" ref="I44:AI45" si="32">I40+I42</f>
        <v>0.1</v>
      </c>
      <c r="J44" s="135">
        <f t="shared" si="32"/>
        <v>0.1</v>
      </c>
      <c r="K44" s="135">
        <f t="shared" si="32"/>
        <v>0.1</v>
      </c>
      <c r="L44" s="135">
        <f>L40+L42</f>
        <v>0.1</v>
      </c>
      <c r="M44" s="135">
        <f t="shared" si="32"/>
        <v>0.4</v>
      </c>
      <c r="N44" s="135">
        <f t="shared" si="32"/>
        <v>0.4</v>
      </c>
      <c r="O44" s="135">
        <f t="shared" si="32"/>
        <v>0.4</v>
      </c>
      <c r="P44" s="135">
        <f t="shared" si="32"/>
        <v>0.4</v>
      </c>
      <c r="Q44" s="135">
        <f t="shared" si="32"/>
        <v>0.35</v>
      </c>
      <c r="R44" s="135">
        <f>R40+R42</f>
        <v>0.35</v>
      </c>
      <c r="S44" s="135">
        <f t="shared" si="32"/>
        <v>0.7</v>
      </c>
      <c r="T44" s="135">
        <f t="shared" si="32"/>
        <v>0.7</v>
      </c>
      <c r="U44" s="135">
        <f t="shared" si="32"/>
        <v>0.7</v>
      </c>
      <c r="V44" s="135">
        <f t="shared" si="32"/>
        <v>0.7</v>
      </c>
      <c r="W44" s="135">
        <f t="shared" si="32"/>
        <v>0.7</v>
      </c>
      <c r="X44" s="135">
        <f t="shared" ref="X44:AE45" si="33">X40+X42</f>
        <v>0.7</v>
      </c>
      <c r="Y44" s="135">
        <f t="shared" si="33"/>
        <v>0.98</v>
      </c>
      <c r="Z44" s="135">
        <f t="shared" si="33"/>
        <v>0.98</v>
      </c>
      <c r="AA44" s="135">
        <f t="shared" si="33"/>
        <v>0.98</v>
      </c>
      <c r="AB44" s="135">
        <f t="shared" si="33"/>
        <v>0.98</v>
      </c>
      <c r="AC44" s="135">
        <f t="shared" si="33"/>
        <v>0.98</v>
      </c>
      <c r="AD44" s="135">
        <f t="shared" ref="AD44" si="34">AD40+AD42</f>
        <v>0.98</v>
      </c>
      <c r="AE44" s="135">
        <f t="shared" si="33"/>
        <v>1</v>
      </c>
      <c r="AF44" s="135">
        <f>AF40+AF42</f>
        <v>1</v>
      </c>
      <c r="AG44" s="135">
        <f>AG40+AG42</f>
        <v>1</v>
      </c>
      <c r="AH44" s="135">
        <f t="shared" si="32"/>
        <v>1</v>
      </c>
      <c r="AI44" s="135">
        <f t="shared" si="32"/>
        <v>0</v>
      </c>
      <c r="AJ44" s="135">
        <f t="shared" ref="AJ44" si="35">AJ40+AJ42</f>
        <v>1</v>
      </c>
      <c r="AK44" s="185">
        <f t="shared" ref="AK44:AM45" si="36">AK40+AK42</f>
        <v>0.99199999999999999</v>
      </c>
      <c r="AL44" s="185">
        <f t="shared" si="36"/>
        <v>0.99299999999999999</v>
      </c>
      <c r="AM44" s="135">
        <f t="shared" si="36"/>
        <v>1</v>
      </c>
      <c r="AN44" s="170"/>
      <c r="AO44" s="124">
        <f>+AM44/AH44</f>
        <v>1</v>
      </c>
      <c r="AP44" s="124">
        <f>+AM44/H44</f>
        <v>1</v>
      </c>
      <c r="AQ44" s="382"/>
      <c r="AR44" s="379"/>
      <c r="AS44" s="379"/>
      <c r="AT44" s="382"/>
      <c r="AU44" s="397"/>
    </row>
    <row r="45" spans="1:48" s="43" customFormat="1" ht="43.5" customHeight="1" thickBot="1" x14ac:dyDescent="0.25">
      <c r="A45" s="401"/>
      <c r="B45" s="404"/>
      <c r="C45" s="377"/>
      <c r="D45" s="380"/>
      <c r="E45" s="404"/>
      <c r="F45" s="377"/>
      <c r="G45" s="164" t="s">
        <v>10</v>
      </c>
      <c r="H45" s="82">
        <f>H41+H43</f>
        <v>4585321315</v>
      </c>
      <c r="I45" s="82">
        <f t="shared" si="32"/>
        <v>674264538</v>
      </c>
      <c r="J45" s="82">
        <f t="shared" si="32"/>
        <v>674264538</v>
      </c>
      <c r="K45" s="82">
        <f t="shared" si="32"/>
        <v>566605117</v>
      </c>
      <c r="L45" s="82">
        <f>L41+L43</f>
        <v>412975502</v>
      </c>
      <c r="M45" s="82">
        <f t="shared" si="32"/>
        <v>1575677578</v>
      </c>
      <c r="N45" s="82">
        <f t="shared" si="32"/>
        <v>1575677578</v>
      </c>
      <c r="O45" s="82">
        <f t="shared" si="32"/>
        <v>1402781321</v>
      </c>
      <c r="P45" s="82">
        <f t="shared" si="32"/>
        <v>1402781321</v>
      </c>
      <c r="Q45" s="82">
        <f t="shared" si="32"/>
        <v>1156830083</v>
      </c>
      <c r="R45" s="82">
        <f>R41+R43</f>
        <v>1093120614</v>
      </c>
      <c r="S45" s="82">
        <f t="shared" si="32"/>
        <v>1411421554</v>
      </c>
      <c r="T45" s="82">
        <f t="shared" si="32"/>
        <v>1411421554</v>
      </c>
      <c r="U45" s="82">
        <f t="shared" si="32"/>
        <v>1411421554</v>
      </c>
      <c r="V45" s="82">
        <f t="shared" si="32"/>
        <v>1411421554</v>
      </c>
      <c r="W45" s="82">
        <f t="shared" si="32"/>
        <v>1587421554</v>
      </c>
      <c r="X45" s="82">
        <f t="shared" si="33"/>
        <v>1083635008</v>
      </c>
      <c r="Y45" s="82">
        <f t="shared" si="33"/>
        <v>1598756454</v>
      </c>
      <c r="Z45" s="82">
        <f t="shared" si="33"/>
        <v>1598756454</v>
      </c>
      <c r="AA45" s="82">
        <f t="shared" si="33"/>
        <v>1337756454</v>
      </c>
      <c r="AB45" s="82">
        <f t="shared" si="33"/>
        <v>1337756454</v>
      </c>
      <c r="AC45" s="82">
        <f t="shared" si="33"/>
        <v>1004066454</v>
      </c>
      <c r="AD45" s="82">
        <f t="shared" ref="AD45" si="37">AD41+AD43</f>
        <v>903263170</v>
      </c>
      <c r="AE45" s="82">
        <f t="shared" si="33"/>
        <v>1413776021</v>
      </c>
      <c r="AF45" s="82">
        <f>AF41+AF43</f>
        <v>1413776021</v>
      </c>
      <c r="AG45" s="82">
        <f>AG41+AG43</f>
        <v>1413776021</v>
      </c>
      <c r="AH45" s="82">
        <f t="shared" si="32"/>
        <v>1092327021</v>
      </c>
      <c r="AI45" s="82">
        <f t="shared" si="32"/>
        <v>0</v>
      </c>
      <c r="AJ45" s="82">
        <f t="shared" ref="AJ45" si="38">AJ41+AJ43</f>
        <v>364934021</v>
      </c>
      <c r="AK45" s="82">
        <f t="shared" si="36"/>
        <v>221849803</v>
      </c>
      <c r="AL45" s="82">
        <f t="shared" si="36"/>
        <v>265818021</v>
      </c>
      <c r="AM45" s="82">
        <f t="shared" si="36"/>
        <v>364934021</v>
      </c>
      <c r="AN45" s="82"/>
      <c r="AO45" s="161">
        <f>+AM45/AH45</f>
        <v>0.33408861447546301</v>
      </c>
      <c r="AP45" s="161">
        <f>(L45+R45+X45+AD45+AM45)/H45</f>
        <v>0.84136487935524318</v>
      </c>
      <c r="AQ45" s="383"/>
      <c r="AR45" s="380"/>
      <c r="AS45" s="380"/>
      <c r="AT45" s="383"/>
      <c r="AU45" s="398"/>
    </row>
    <row r="46" spans="1:48" s="3" customFormat="1" ht="43.5" customHeight="1" x14ac:dyDescent="0.2">
      <c r="A46" s="399" t="s">
        <v>116</v>
      </c>
      <c r="B46" s="409">
        <v>10</v>
      </c>
      <c r="C46" s="375" t="s">
        <v>117</v>
      </c>
      <c r="D46" s="378" t="s">
        <v>107</v>
      </c>
      <c r="E46" s="402">
        <v>441</v>
      </c>
      <c r="F46" s="375">
        <v>193</v>
      </c>
      <c r="G46" s="86" t="s">
        <v>5</v>
      </c>
      <c r="H46" s="74">
        <v>1</v>
      </c>
      <c r="I46" s="100">
        <v>0.05</v>
      </c>
      <c r="J46" s="100">
        <v>0.05</v>
      </c>
      <c r="K46" s="99">
        <v>0.03</v>
      </c>
      <c r="L46" s="99">
        <v>0.03</v>
      </c>
      <c r="M46" s="100">
        <v>0.2</v>
      </c>
      <c r="N46" s="100">
        <v>0.2</v>
      </c>
      <c r="O46" s="99">
        <v>0.3</v>
      </c>
      <c r="P46" s="99">
        <v>0.3</v>
      </c>
      <c r="Q46" s="99">
        <v>0.3</v>
      </c>
      <c r="R46" s="99">
        <v>0.3</v>
      </c>
      <c r="S46" s="99">
        <v>0.35</v>
      </c>
      <c r="T46" s="99">
        <v>0.35</v>
      </c>
      <c r="U46" s="99">
        <v>0.35</v>
      </c>
      <c r="V46" s="99">
        <v>0.38</v>
      </c>
      <c r="W46" s="99">
        <v>0.38</v>
      </c>
      <c r="X46" s="99">
        <v>0.38</v>
      </c>
      <c r="Y46" s="99">
        <v>0.7</v>
      </c>
      <c r="Z46" s="99">
        <v>0.7</v>
      </c>
      <c r="AA46" s="99">
        <v>0.7</v>
      </c>
      <c r="AB46" s="99">
        <v>0.7</v>
      </c>
      <c r="AC46" s="99">
        <v>0.7</v>
      </c>
      <c r="AD46" s="99">
        <v>0.7</v>
      </c>
      <c r="AE46" s="99">
        <v>1</v>
      </c>
      <c r="AF46" s="99">
        <v>1</v>
      </c>
      <c r="AG46" s="99">
        <v>1</v>
      </c>
      <c r="AH46" s="99">
        <v>1</v>
      </c>
      <c r="AI46" s="99"/>
      <c r="AJ46" s="100">
        <v>0.97</v>
      </c>
      <c r="AK46" s="99">
        <f>+AD46+0.1239</f>
        <v>0.82389999999999997</v>
      </c>
      <c r="AL46" s="100">
        <f>+AK46+0.09309</f>
        <v>0.91698999999999997</v>
      </c>
      <c r="AM46" s="100">
        <f>+AL46+0.052</f>
        <v>0.96899000000000002</v>
      </c>
      <c r="AN46" s="100"/>
      <c r="AO46" s="75">
        <v>0.97</v>
      </c>
      <c r="AP46" s="75">
        <v>0.97</v>
      </c>
      <c r="AQ46" s="381" t="s">
        <v>197</v>
      </c>
      <c r="AR46" s="375" t="s">
        <v>213</v>
      </c>
      <c r="AS46" s="378" t="s">
        <v>132</v>
      </c>
      <c r="AT46" s="461" t="s">
        <v>142</v>
      </c>
      <c r="AU46" s="464" t="s">
        <v>143</v>
      </c>
      <c r="AV46" s="76"/>
    </row>
    <row r="47" spans="1:48" s="3" customFormat="1" ht="43.5" customHeight="1" x14ac:dyDescent="0.2">
      <c r="A47" s="400"/>
      <c r="B47" s="410"/>
      <c r="C47" s="376"/>
      <c r="D47" s="379"/>
      <c r="E47" s="403"/>
      <c r="F47" s="376"/>
      <c r="G47" s="87" t="s">
        <v>6</v>
      </c>
      <c r="H47" s="78">
        <f>L47+R47+X47+AD47+AH47</f>
        <v>6245564631</v>
      </c>
      <c r="I47" s="78">
        <v>253000000</v>
      </c>
      <c r="J47" s="78">
        <v>253000000</v>
      </c>
      <c r="K47" s="78">
        <v>173195636</v>
      </c>
      <c r="L47" s="78">
        <v>144155621</v>
      </c>
      <c r="M47" s="78">
        <v>750000000</v>
      </c>
      <c r="N47" s="98">
        <v>750000000</v>
      </c>
      <c r="O47" s="78">
        <v>1530000000</v>
      </c>
      <c r="P47" s="78">
        <v>1530000000</v>
      </c>
      <c r="Q47" s="78">
        <v>1463241300</v>
      </c>
      <c r="R47" s="78">
        <v>1460124700</v>
      </c>
      <c r="S47" s="78">
        <v>660000000</v>
      </c>
      <c r="T47" s="78">
        <v>660000000</v>
      </c>
      <c r="U47" s="78">
        <v>660000000</v>
      </c>
      <c r="V47" s="78">
        <v>2960000000</v>
      </c>
      <c r="W47" s="78">
        <v>2960000000</v>
      </c>
      <c r="X47" s="79">
        <f>702248900+10000</f>
        <v>702258900</v>
      </c>
      <c r="Y47" s="78">
        <v>3236432000</v>
      </c>
      <c r="Z47" s="78">
        <v>3236432000</v>
      </c>
      <c r="AA47" s="78">
        <f>3236432000-157000000</f>
        <v>3079432000</v>
      </c>
      <c r="AB47" s="78">
        <v>3079432000</v>
      </c>
      <c r="AC47" s="78">
        <v>2922758000</v>
      </c>
      <c r="AD47" s="78">
        <v>2897283410</v>
      </c>
      <c r="AE47" s="78">
        <v>1111429000</v>
      </c>
      <c r="AF47" s="78">
        <v>1111429000</v>
      </c>
      <c r="AG47" s="78">
        <v>1111429000</v>
      </c>
      <c r="AH47" s="77">
        <v>1041742000</v>
      </c>
      <c r="AI47" s="78"/>
      <c r="AJ47" s="78">
        <v>361000000</v>
      </c>
      <c r="AK47" s="78">
        <v>319682000</v>
      </c>
      <c r="AL47" s="78">
        <v>345514000</v>
      </c>
      <c r="AM47" s="78">
        <v>361000000</v>
      </c>
      <c r="AN47" s="79"/>
      <c r="AO47" s="80">
        <f>+AM47/AH47</f>
        <v>0.34653493859324092</v>
      </c>
      <c r="AP47" s="80">
        <f>(L47+R47+X47+AD47+AM47)/H47</f>
        <v>0.89100392995356703</v>
      </c>
      <c r="AQ47" s="382"/>
      <c r="AR47" s="376"/>
      <c r="AS47" s="379"/>
      <c r="AT47" s="462"/>
      <c r="AU47" s="465"/>
    </row>
    <row r="48" spans="1:48" s="3" customFormat="1" ht="43.5" customHeight="1" x14ac:dyDescent="0.2">
      <c r="A48" s="400"/>
      <c r="B48" s="410"/>
      <c r="C48" s="376"/>
      <c r="D48" s="379"/>
      <c r="E48" s="403"/>
      <c r="F48" s="376"/>
      <c r="G48" s="88" t="s">
        <v>7</v>
      </c>
      <c r="H48" s="181">
        <f>L48+R48+X48+AD48+AF48</f>
        <v>0</v>
      </c>
      <c r="I48" s="128">
        <v>0</v>
      </c>
      <c r="J48" s="128">
        <v>0</v>
      </c>
      <c r="K48" s="134">
        <v>0</v>
      </c>
      <c r="L48" s="120">
        <v>0</v>
      </c>
      <c r="M48" s="120">
        <v>0</v>
      </c>
      <c r="N48" s="128">
        <v>0</v>
      </c>
      <c r="O48" s="120">
        <v>0</v>
      </c>
      <c r="P48" s="120">
        <v>0</v>
      </c>
      <c r="Q48" s="120">
        <v>0</v>
      </c>
      <c r="R48" s="120">
        <v>0</v>
      </c>
      <c r="S48" s="128">
        <v>0</v>
      </c>
      <c r="T48" s="128">
        <v>0</v>
      </c>
      <c r="U48" s="128">
        <v>0</v>
      </c>
      <c r="V48" s="128">
        <v>0</v>
      </c>
      <c r="W48" s="128">
        <v>0</v>
      </c>
      <c r="X48" s="134">
        <v>0</v>
      </c>
      <c r="Y48" s="128">
        <v>0</v>
      </c>
      <c r="Z48" s="128">
        <v>0</v>
      </c>
      <c r="AA48" s="120">
        <v>0</v>
      </c>
      <c r="AB48" s="120">
        <v>0</v>
      </c>
      <c r="AC48" s="134">
        <v>0</v>
      </c>
      <c r="AD48" s="134">
        <v>0</v>
      </c>
      <c r="AE48" s="134">
        <v>0</v>
      </c>
      <c r="AF48" s="128">
        <v>0</v>
      </c>
      <c r="AG48" s="128">
        <v>0</v>
      </c>
      <c r="AH48" s="128">
        <v>0</v>
      </c>
      <c r="AI48" s="134"/>
      <c r="AJ48" s="214">
        <v>0</v>
      </c>
      <c r="AK48" s="128">
        <v>0</v>
      </c>
      <c r="AL48" s="128">
        <v>0</v>
      </c>
      <c r="AM48" s="214">
        <v>0</v>
      </c>
      <c r="AN48" s="205"/>
      <c r="AO48" s="80"/>
      <c r="AP48" s="80"/>
      <c r="AQ48" s="382"/>
      <c r="AR48" s="376"/>
      <c r="AS48" s="379"/>
      <c r="AT48" s="462"/>
      <c r="AU48" s="465"/>
    </row>
    <row r="49" spans="1:48" s="3" customFormat="1" ht="43.5" customHeight="1" x14ac:dyDescent="0.2">
      <c r="A49" s="400"/>
      <c r="B49" s="410"/>
      <c r="C49" s="376"/>
      <c r="D49" s="379"/>
      <c r="E49" s="403"/>
      <c r="F49" s="376"/>
      <c r="G49" s="87" t="s">
        <v>8</v>
      </c>
      <c r="H49" s="78">
        <f>L49+R49+X49+AD49+AH49</f>
        <v>3029681339</v>
      </c>
      <c r="I49" s="77">
        <v>0</v>
      </c>
      <c r="J49" s="77">
        <v>0</v>
      </c>
      <c r="K49" s="81">
        <v>0</v>
      </c>
      <c r="L49" s="92">
        <v>0</v>
      </c>
      <c r="M49" s="78">
        <v>49215150</v>
      </c>
      <c r="N49" s="78">
        <v>49215150</v>
      </c>
      <c r="O49" s="78">
        <v>49215150</v>
      </c>
      <c r="P49" s="78">
        <v>49215150</v>
      </c>
      <c r="Q49" s="78">
        <v>49215150</v>
      </c>
      <c r="R49" s="92">
        <v>49215150</v>
      </c>
      <c r="S49" s="78">
        <v>1071566666</v>
      </c>
      <c r="T49" s="78">
        <v>1071566666</v>
      </c>
      <c r="U49" s="78">
        <v>1071566666</v>
      </c>
      <c r="V49" s="78">
        <v>1066956533</v>
      </c>
      <c r="W49" s="78">
        <v>1066956533</v>
      </c>
      <c r="X49" s="78">
        <v>1066956533</v>
      </c>
      <c r="Y49" s="77">
        <v>188273435</v>
      </c>
      <c r="Z49" s="77">
        <v>188273435</v>
      </c>
      <c r="AA49" s="77">
        <f>188273435-6001066</f>
        <v>182272369</v>
      </c>
      <c r="AB49" s="77">
        <f>188273435-6001066</f>
        <v>182272369</v>
      </c>
      <c r="AC49" s="77">
        <f>188273435-6001066</f>
        <v>182272369</v>
      </c>
      <c r="AD49" s="77">
        <f>188273435-6001066</f>
        <v>182272369</v>
      </c>
      <c r="AE49" s="81">
        <v>1731237287</v>
      </c>
      <c r="AF49" s="77">
        <v>1731237287</v>
      </c>
      <c r="AG49" s="77">
        <v>1731237287</v>
      </c>
      <c r="AH49" s="77">
        <v>1731237287</v>
      </c>
      <c r="AI49" s="81"/>
      <c r="AJ49" s="78">
        <v>820781517</v>
      </c>
      <c r="AK49" s="78">
        <v>138781700</v>
      </c>
      <c r="AL49" s="78">
        <v>138781700</v>
      </c>
      <c r="AM49" s="78">
        <v>820781517</v>
      </c>
      <c r="AN49" s="78"/>
      <c r="AO49" s="80">
        <f>+AM49/AH49</f>
        <v>0.47410110859055221</v>
      </c>
      <c r="AP49" s="80">
        <f>(L49+R49+X49+AD49+AM49)/H49</f>
        <v>0.69948794340842724</v>
      </c>
      <c r="AQ49" s="382"/>
      <c r="AR49" s="376"/>
      <c r="AS49" s="379"/>
      <c r="AT49" s="462"/>
      <c r="AU49" s="465"/>
    </row>
    <row r="50" spans="1:48" s="43" customFormat="1" ht="43.5" customHeight="1" x14ac:dyDescent="0.2">
      <c r="A50" s="400"/>
      <c r="B50" s="410"/>
      <c r="C50" s="376"/>
      <c r="D50" s="379"/>
      <c r="E50" s="403"/>
      <c r="F50" s="376"/>
      <c r="G50" s="162" t="s">
        <v>9</v>
      </c>
      <c r="H50" s="89">
        <f>H48+H46</f>
        <v>1</v>
      </c>
      <c r="I50" s="143">
        <f t="shared" ref="I50:AI50" si="39">+I46+I48</f>
        <v>0.05</v>
      </c>
      <c r="J50" s="143">
        <f t="shared" si="39"/>
        <v>0.05</v>
      </c>
      <c r="K50" s="143">
        <f t="shared" si="39"/>
        <v>0.03</v>
      </c>
      <c r="L50" s="143">
        <f>+L46+L48</f>
        <v>0.03</v>
      </c>
      <c r="M50" s="143">
        <f t="shared" si="39"/>
        <v>0.2</v>
      </c>
      <c r="N50" s="143">
        <f t="shared" si="39"/>
        <v>0.2</v>
      </c>
      <c r="O50" s="143">
        <f t="shared" si="39"/>
        <v>0.3</v>
      </c>
      <c r="P50" s="143">
        <f t="shared" si="39"/>
        <v>0.3</v>
      </c>
      <c r="Q50" s="143">
        <f t="shared" si="39"/>
        <v>0.3</v>
      </c>
      <c r="R50" s="143">
        <f>+R46+R48</f>
        <v>0.3</v>
      </c>
      <c r="S50" s="143">
        <f t="shared" si="39"/>
        <v>0.35</v>
      </c>
      <c r="T50" s="143">
        <f t="shared" si="39"/>
        <v>0.35</v>
      </c>
      <c r="U50" s="143">
        <f t="shared" si="39"/>
        <v>0.35</v>
      </c>
      <c r="V50" s="143">
        <f t="shared" si="39"/>
        <v>0.38</v>
      </c>
      <c r="W50" s="143">
        <f t="shared" si="39"/>
        <v>0.38</v>
      </c>
      <c r="X50" s="143">
        <f t="shared" ref="X50:AE50" si="40">+X46+X48</f>
        <v>0.38</v>
      </c>
      <c r="Y50" s="143">
        <f t="shared" si="40"/>
        <v>0.7</v>
      </c>
      <c r="Z50" s="143">
        <f t="shared" si="40"/>
        <v>0.7</v>
      </c>
      <c r="AA50" s="143">
        <f t="shared" si="40"/>
        <v>0.7</v>
      </c>
      <c r="AB50" s="143">
        <f t="shared" si="40"/>
        <v>0.7</v>
      </c>
      <c r="AC50" s="143">
        <f t="shared" si="40"/>
        <v>0.7</v>
      </c>
      <c r="AD50" s="143">
        <f t="shared" ref="AD50" si="41">+AD46+AD48</f>
        <v>0.7</v>
      </c>
      <c r="AE50" s="143">
        <f t="shared" si="40"/>
        <v>1</v>
      </c>
      <c r="AF50" s="143">
        <f t="shared" si="39"/>
        <v>1</v>
      </c>
      <c r="AG50" s="143">
        <f t="shared" ref="AG50" si="42">+AG46+AG48</f>
        <v>1</v>
      </c>
      <c r="AH50" s="143">
        <f t="shared" si="39"/>
        <v>1</v>
      </c>
      <c r="AI50" s="143">
        <f t="shared" si="39"/>
        <v>0</v>
      </c>
      <c r="AJ50" s="143">
        <f>+AJ46+AJ48</f>
        <v>0.97</v>
      </c>
      <c r="AK50" s="143">
        <f>+AK46+AK48</f>
        <v>0.82389999999999997</v>
      </c>
      <c r="AL50" s="143">
        <f>+AL46+AL48</f>
        <v>0.91698999999999997</v>
      </c>
      <c r="AM50" s="143">
        <f>+AM46+AM48</f>
        <v>0.96899000000000002</v>
      </c>
      <c r="AN50" s="143"/>
      <c r="AO50" s="124">
        <v>0.97</v>
      </c>
      <c r="AP50" s="124">
        <v>0.97</v>
      </c>
      <c r="AQ50" s="382"/>
      <c r="AR50" s="376"/>
      <c r="AS50" s="379"/>
      <c r="AT50" s="462"/>
      <c r="AU50" s="465"/>
    </row>
    <row r="51" spans="1:48" s="43" customFormat="1" ht="43.5" customHeight="1" thickBot="1" x14ac:dyDescent="0.25">
      <c r="A51" s="401"/>
      <c r="B51" s="411"/>
      <c r="C51" s="377"/>
      <c r="D51" s="380"/>
      <c r="E51" s="404"/>
      <c r="F51" s="377"/>
      <c r="G51" s="164" t="s">
        <v>10</v>
      </c>
      <c r="H51" s="82">
        <f>H47+H49</f>
        <v>9275245970</v>
      </c>
      <c r="I51" s="82">
        <f t="shared" ref="I51:AI51" si="43">I47+I49</f>
        <v>253000000</v>
      </c>
      <c r="J51" s="82">
        <f t="shared" si="43"/>
        <v>253000000</v>
      </c>
      <c r="K51" s="82">
        <f t="shared" si="43"/>
        <v>173195636</v>
      </c>
      <c r="L51" s="82">
        <f>L47+L49</f>
        <v>144155621</v>
      </c>
      <c r="M51" s="82">
        <f t="shared" si="43"/>
        <v>799215150</v>
      </c>
      <c r="N51" s="82">
        <f t="shared" si="43"/>
        <v>799215150</v>
      </c>
      <c r="O51" s="82">
        <f t="shared" si="43"/>
        <v>1579215150</v>
      </c>
      <c r="P51" s="82">
        <f t="shared" si="43"/>
        <v>1579215150</v>
      </c>
      <c r="Q51" s="82">
        <f t="shared" si="43"/>
        <v>1512456450</v>
      </c>
      <c r="R51" s="82">
        <f>R47+R49</f>
        <v>1509339850</v>
      </c>
      <c r="S51" s="82">
        <f t="shared" si="43"/>
        <v>1731566666</v>
      </c>
      <c r="T51" s="82">
        <f t="shared" si="43"/>
        <v>1731566666</v>
      </c>
      <c r="U51" s="82">
        <f t="shared" si="43"/>
        <v>1731566666</v>
      </c>
      <c r="V51" s="82">
        <f t="shared" si="43"/>
        <v>4026956533</v>
      </c>
      <c r="W51" s="82">
        <f t="shared" si="43"/>
        <v>4026956533</v>
      </c>
      <c r="X51" s="82">
        <f t="shared" ref="X51:AE51" si="44">X47+X49</f>
        <v>1769215433</v>
      </c>
      <c r="Y51" s="82">
        <f t="shared" si="44"/>
        <v>3424705435</v>
      </c>
      <c r="Z51" s="82">
        <f t="shared" si="44"/>
        <v>3424705435</v>
      </c>
      <c r="AA51" s="82">
        <f t="shared" si="44"/>
        <v>3261704369</v>
      </c>
      <c r="AB51" s="82">
        <f t="shared" si="44"/>
        <v>3261704369</v>
      </c>
      <c r="AC51" s="82">
        <f t="shared" si="44"/>
        <v>3105030369</v>
      </c>
      <c r="AD51" s="82">
        <f t="shared" ref="AD51" si="45">AD47+AD49</f>
        <v>3079555779</v>
      </c>
      <c r="AE51" s="82">
        <f t="shared" si="44"/>
        <v>2842666287</v>
      </c>
      <c r="AF51" s="82">
        <f t="shared" si="43"/>
        <v>2842666287</v>
      </c>
      <c r="AG51" s="82">
        <f t="shared" ref="AG51" si="46">AG47+AG49</f>
        <v>2842666287</v>
      </c>
      <c r="AH51" s="82">
        <f t="shared" si="43"/>
        <v>2772979287</v>
      </c>
      <c r="AI51" s="82">
        <f t="shared" si="43"/>
        <v>0</v>
      </c>
      <c r="AJ51" s="82">
        <f>AJ47+AJ49</f>
        <v>1181781517</v>
      </c>
      <c r="AK51" s="82">
        <f>AK47+AK49</f>
        <v>458463700</v>
      </c>
      <c r="AL51" s="82">
        <f>AL47+AL49</f>
        <v>484295700</v>
      </c>
      <c r="AM51" s="82">
        <f>AM47+AM49</f>
        <v>1181781517</v>
      </c>
      <c r="AN51" s="82"/>
      <c r="AO51" s="161">
        <f>+AM51/AH51</f>
        <v>0.42617754937453306</v>
      </c>
      <c r="AP51" s="161">
        <f>(L51+R51+X51+AD51+AM51)/H51</f>
        <v>0.8284468384831416</v>
      </c>
      <c r="AQ51" s="383"/>
      <c r="AR51" s="377"/>
      <c r="AS51" s="380"/>
      <c r="AT51" s="463"/>
      <c r="AU51" s="466"/>
    </row>
    <row r="52" spans="1:48" s="3" customFormat="1" ht="43.5" customHeight="1" x14ac:dyDescent="0.2">
      <c r="A52" s="399" t="s">
        <v>116</v>
      </c>
      <c r="B52" s="409">
        <v>11</v>
      </c>
      <c r="C52" s="375" t="s">
        <v>118</v>
      </c>
      <c r="D52" s="375" t="s">
        <v>107</v>
      </c>
      <c r="E52" s="402">
        <v>441</v>
      </c>
      <c r="F52" s="375">
        <v>193</v>
      </c>
      <c r="G52" s="86" t="s">
        <v>5</v>
      </c>
      <c r="H52" s="74">
        <v>4</v>
      </c>
      <c r="I52" s="100">
        <v>0.1</v>
      </c>
      <c r="J52" s="100">
        <v>0.1</v>
      </c>
      <c r="K52" s="100">
        <v>0.1</v>
      </c>
      <c r="L52" s="99">
        <v>0.02</v>
      </c>
      <c r="M52" s="100">
        <v>1</v>
      </c>
      <c r="N52" s="100">
        <v>1</v>
      </c>
      <c r="O52" s="100">
        <v>1</v>
      </c>
      <c r="P52" s="100">
        <v>1</v>
      </c>
      <c r="Q52" s="100">
        <v>1</v>
      </c>
      <c r="R52" s="101">
        <v>1</v>
      </c>
      <c r="S52" s="100">
        <v>2</v>
      </c>
      <c r="T52" s="100">
        <v>2</v>
      </c>
      <c r="U52" s="100">
        <v>2</v>
      </c>
      <c r="V52" s="100">
        <v>2</v>
      </c>
      <c r="W52" s="100">
        <v>2</v>
      </c>
      <c r="X52" s="101">
        <v>2</v>
      </c>
      <c r="Y52" s="100">
        <v>3</v>
      </c>
      <c r="Z52" s="100">
        <v>3</v>
      </c>
      <c r="AA52" s="101">
        <v>3</v>
      </c>
      <c r="AB52" s="101">
        <v>3</v>
      </c>
      <c r="AC52" s="101">
        <v>3</v>
      </c>
      <c r="AD52" s="101">
        <v>3</v>
      </c>
      <c r="AE52" s="101">
        <v>4</v>
      </c>
      <c r="AF52" s="100">
        <v>4</v>
      </c>
      <c r="AG52" s="100">
        <v>4</v>
      </c>
      <c r="AH52" s="100">
        <v>4</v>
      </c>
      <c r="AI52" s="101"/>
      <c r="AJ52" s="101">
        <v>4</v>
      </c>
      <c r="AK52" s="101">
        <v>3.2401</v>
      </c>
      <c r="AL52" s="101">
        <f>+AK52+0.0574</f>
        <v>3.2974999999999999</v>
      </c>
      <c r="AM52" s="101">
        <v>4</v>
      </c>
      <c r="AN52" s="101"/>
      <c r="AO52" s="75">
        <f>+AM52/AH52</f>
        <v>1</v>
      </c>
      <c r="AP52" s="75">
        <f>+AM52/H52</f>
        <v>1</v>
      </c>
      <c r="AQ52" s="381" t="s">
        <v>205</v>
      </c>
      <c r="AR52" s="375" t="s">
        <v>132</v>
      </c>
      <c r="AS52" s="375" t="s">
        <v>132</v>
      </c>
      <c r="AT52" s="381" t="s">
        <v>150</v>
      </c>
      <c r="AU52" s="488" t="s">
        <v>151</v>
      </c>
      <c r="AV52" s="76"/>
    </row>
    <row r="53" spans="1:48" s="3" customFormat="1" ht="43.5" customHeight="1" x14ac:dyDescent="0.2">
      <c r="A53" s="400"/>
      <c r="B53" s="410"/>
      <c r="C53" s="376"/>
      <c r="D53" s="376"/>
      <c r="E53" s="403"/>
      <c r="F53" s="376"/>
      <c r="G53" s="87" t="s">
        <v>6</v>
      </c>
      <c r="H53" s="78">
        <f>L53+R53+X53+AD53+AH53</f>
        <v>3320292823</v>
      </c>
      <c r="I53" s="78">
        <v>390923675</v>
      </c>
      <c r="J53" s="78">
        <v>390923675</v>
      </c>
      <c r="K53" s="78">
        <v>390923675</v>
      </c>
      <c r="L53" s="78">
        <v>317287429</v>
      </c>
      <c r="M53" s="78">
        <v>1700000000</v>
      </c>
      <c r="N53" s="78">
        <v>1700000000</v>
      </c>
      <c r="O53" s="78">
        <v>1679909000</v>
      </c>
      <c r="P53" s="78">
        <v>1679909000</v>
      </c>
      <c r="Q53" s="78">
        <v>1445894504</v>
      </c>
      <c r="R53" s="78">
        <v>926030685</v>
      </c>
      <c r="S53" s="78">
        <v>2719000000</v>
      </c>
      <c r="T53" s="78">
        <v>2719000000</v>
      </c>
      <c r="U53" s="78">
        <v>2719000000</v>
      </c>
      <c r="V53" s="78">
        <v>2719000000</v>
      </c>
      <c r="W53" s="78">
        <f>1821457470-93896584</f>
        <v>1727560886</v>
      </c>
      <c r="X53" s="79">
        <v>1694238709</v>
      </c>
      <c r="Y53" s="78">
        <v>336174000</v>
      </c>
      <c r="Z53" s="78">
        <v>336174000</v>
      </c>
      <c r="AA53" s="78">
        <v>336174000</v>
      </c>
      <c r="AB53" s="78">
        <v>336174000</v>
      </c>
      <c r="AC53" s="78">
        <v>291612000</v>
      </c>
      <c r="AD53" s="78">
        <v>289136000</v>
      </c>
      <c r="AE53" s="78">
        <v>93600000</v>
      </c>
      <c r="AF53" s="78">
        <v>93600000</v>
      </c>
      <c r="AG53" s="78">
        <v>93600000</v>
      </c>
      <c r="AH53" s="78">
        <v>93600000</v>
      </c>
      <c r="AI53" s="78"/>
      <c r="AJ53" s="78">
        <v>15378000</v>
      </c>
      <c r="AK53" s="78">
        <v>0</v>
      </c>
      <c r="AL53" s="78">
        <v>7689000</v>
      </c>
      <c r="AM53" s="78">
        <v>15378000</v>
      </c>
      <c r="AN53" s="79"/>
      <c r="AO53" s="80">
        <f>+AM53/AH53</f>
        <v>0.16429487179487179</v>
      </c>
      <c r="AP53" s="80">
        <f>(L53+R53+X53+AD53+AM53)/H53</f>
        <v>0.97644123450252684</v>
      </c>
      <c r="AQ53" s="486"/>
      <c r="AR53" s="376"/>
      <c r="AS53" s="376"/>
      <c r="AT53" s="486"/>
      <c r="AU53" s="489"/>
    </row>
    <row r="54" spans="1:48" s="3" customFormat="1" ht="43.5" customHeight="1" x14ac:dyDescent="0.2">
      <c r="A54" s="400"/>
      <c r="B54" s="410"/>
      <c r="C54" s="376"/>
      <c r="D54" s="376"/>
      <c r="E54" s="403"/>
      <c r="F54" s="376"/>
      <c r="G54" s="88" t="s">
        <v>7</v>
      </c>
      <c r="H54" s="181">
        <f>L54+R54+X54+AD54+AF54</f>
        <v>0</v>
      </c>
      <c r="I54" s="128">
        <v>0</v>
      </c>
      <c r="J54" s="128">
        <v>0</v>
      </c>
      <c r="K54" s="120">
        <v>0</v>
      </c>
      <c r="L54" s="120">
        <v>0</v>
      </c>
      <c r="M54" s="120">
        <v>0</v>
      </c>
      <c r="N54" s="128">
        <v>0</v>
      </c>
      <c r="O54" s="120">
        <v>0</v>
      </c>
      <c r="P54" s="120">
        <v>0</v>
      </c>
      <c r="Q54" s="120">
        <v>0</v>
      </c>
      <c r="R54" s="120">
        <v>0</v>
      </c>
      <c r="S54" s="128">
        <v>0</v>
      </c>
      <c r="T54" s="128">
        <v>0</v>
      </c>
      <c r="U54" s="128">
        <v>0</v>
      </c>
      <c r="V54" s="128">
        <v>0</v>
      </c>
      <c r="W54" s="128">
        <v>0</v>
      </c>
      <c r="X54" s="120">
        <v>0</v>
      </c>
      <c r="Y54" s="128">
        <v>0</v>
      </c>
      <c r="Z54" s="128">
        <v>0</v>
      </c>
      <c r="AA54" s="120">
        <v>0</v>
      </c>
      <c r="AB54" s="120">
        <v>0</v>
      </c>
      <c r="AC54" s="120">
        <v>0</v>
      </c>
      <c r="AD54" s="120">
        <v>0</v>
      </c>
      <c r="AE54" s="120">
        <v>0</v>
      </c>
      <c r="AF54" s="128">
        <v>0</v>
      </c>
      <c r="AG54" s="128">
        <v>0</v>
      </c>
      <c r="AH54" s="128">
        <v>0</v>
      </c>
      <c r="AI54" s="130"/>
      <c r="AJ54" s="217">
        <v>0</v>
      </c>
      <c r="AK54" s="128">
        <v>0</v>
      </c>
      <c r="AL54" s="128">
        <v>0</v>
      </c>
      <c r="AM54" s="204">
        <v>0</v>
      </c>
      <c r="AN54" s="205"/>
      <c r="AO54" s="80"/>
      <c r="AP54" s="80"/>
      <c r="AQ54" s="486"/>
      <c r="AR54" s="376"/>
      <c r="AS54" s="376"/>
      <c r="AT54" s="486"/>
      <c r="AU54" s="489"/>
    </row>
    <row r="55" spans="1:48" s="3" customFormat="1" ht="43.5" customHeight="1" x14ac:dyDescent="0.2">
      <c r="A55" s="400"/>
      <c r="B55" s="410"/>
      <c r="C55" s="376"/>
      <c r="D55" s="376"/>
      <c r="E55" s="403"/>
      <c r="F55" s="376"/>
      <c r="G55" s="87" t="s">
        <v>8</v>
      </c>
      <c r="H55" s="78">
        <f>L55+R55+X55+AD55+AH55</f>
        <v>2252246059</v>
      </c>
      <c r="I55" s="77">
        <v>0</v>
      </c>
      <c r="J55" s="77">
        <v>0</v>
      </c>
      <c r="K55" s="78">
        <v>0</v>
      </c>
      <c r="L55" s="92">
        <v>0</v>
      </c>
      <c r="M55" s="92">
        <v>317287429</v>
      </c>
      <c r="N55" s="77">
        <v>317287429</v>
      </c>
      <c r="O55" s="92">
        <v>317287429</v>
      </c>
      <c r="P55" s="92">
        <v>317287429</v>
      </c>
      <c r="Q55" s="92">
        <v>317287429</v>
      </c>
      <c r="R55" s="92">
        <v>317287429</v>
      </c>
      <c r="S55" s="78">
        <v>861982634</v>
      </c>
      <c r="T55" s="78">
        <v>861982634</v>
      </c>
      <c r="U55" s="78">
        <v>861982634</v>
      </c>
      <c r="V55" s="78">
        <v>861982634</v>
      </c>
      <c r="W55" s="78">
        <v>861982634</v>
      </c>
      <c r="X55" s="98">
        <v>861982634</v>
      </c>
      <c r="Y55" s="77">
        <v>1048824580</v>
      </c>
      <c r="Z55" s="77">
        <v>1048824580</v>
      </c>
      <c r="AA55" s="77">
        <v>1048824580</v>
      </c>
      <c r="AB55" s="77">
        <v>1048824580</v>
      </c>
      <c r="AC55" s="77">
        <v>1048824580</v>
      </c>
      <c r="AD55" s="77">
        <v>1048463596</v>
      </c>
      <c r="AE55" s="78">
        <v>24512400</v>
      </c>
      <c r="AF55" s="77">
        <v>24512400</v>
      </c>
      <c r="AG55" s="77">
        <v>24512400</v>
      </c>
      <c r="AH55" s="77">
        <v>24512400</v>
      </c>
      <c r="AI55" s="78"/>
      <c r="AJ55" s="77">
        <v>24512400</v>
      </c>
      <c r="AK55" s="78">
        <v>20303200</v>
      </c>
      <c r="AL55" s="78">
        <v>21623733</v>
      </c>
      <c r="AM55" s="77">
        <v>24512400</v>
      </c>
      <c r="AN55" s="98"/>
      <c r="AO55" s="80">
        <f>+AM55/AH55</f>
        <v>1</v>
      </c>
      <c r="AP55" s="80">
        <f>(L55+R55+X55+AD55+AM55)/H55</f>
        <v>1</v>
      </c>
      <c r="AQ55" s="486"/>
      <c r="AR55" s="376"/>
      <c r="AS55" s="376"/>
      <c r="AT55" s="486"/>
      <c r="AU55" s="489"/>
    </row>
    <row r="56" spans="1:48" s="43" customFormat="1" ht="43.5" customHeight="1" x14ac:dyDescent="0.2">
      <c r="A56" s="400"/>
      <c r="B56" s="410"/>
      <c r="C56" s="376"/>
      <c r="D56" s="376"/>
      <c r="E56" s="403"/>
      <c r="F56" s="376"/>
      <c r="G56" s="162" t="s">
        <v>9</v>
      </c>
      <c r="H56" s="89">
        <f>H54+H52</f>
        <v>4</v>
      </c>
      <c r="I56" s="143">
        <f t="shared" ref="I56:AI56" si="47">+I52+I54</f>
        <v>0.1</v>
      </c>
      <c r="J56" s="143">
        <f t="shared" si="47"/>
        <v>0.1</v>
      </c>
      <c r="K56" s="143">
        <f t="shared" si="47"/>
        <v>0.1</v>
      </c>
      <c r="L56" s="143">
        <f>+L52+L54</f>
        <v>0.02</v>
      </c>
      <c r="M56" s="143">
        <f t="shared" si="47"/>
        <v>1</v>
      </c>
      <c r="N56" s="143">
        <f t="shared" si="47"/>
        <v>1</v>
      </c>
      <c r="O56" s="143">
        <f t="shared" si="47"/>
        <v>1</v>
      </c>
      <c r="P56" s="143">
        <f t="shared" si="47"/>
        <v>1</v>
      </c>
      <c r="Q56" s="143">
        <f t="shared" si="47"/>
        <v>1</v>
      </c>
      <c r="R56" s="143">
        <f>+R52+R54</f>
        <v>1</v>
      </c>
      <c r="S56" s="143">
        <f t="shared" si="47"/>
        <v>2</v>
      </c>
      <c r="T56" s="143">
        <f t="shared" si="47"/>
        <v>2</v>
      </c>
      <c r="U56" s="143">
        <f t="shared" si="47"/>
        <v>2</v>
      </c>
      <c r="V56" s="143">
        <f t="shared" si="47"/>
        <v>2</v>
      </c>
      <c r="W56" s="143">
        <f t="shared" si="47"/>
        <v>2</v>
      </c>
      <c r="X56" s="143">
        <f>+X52+X54</f>
        <v>2</v>
      </c>
      <c r="Y56" s="143">
        <f t="shared" si="47"/>
        <v>3</v>
      </c>
      <c r="Z56" s="143">
        <f>+Z52+Z54</f>
        <v>3</v>
      </c>
      <c r="AA56" s="143">
        <f>+AA52+AA54</f>
        <v>3</v>
      </c>
      <c r="AB56" s="143">
        <f>+AB52+AB54</f>
        <v>3</v>
      </c>
      <c r="AC56" s="143">
        <f>+AC52+AC54</f>
        <v>3</v>
      </c>
      <c r="AD56" s="143">
        <f>+AD52+AD54</f>
        <v>3</v>
      </c>
      <c r="AE56" s="143">
        <f t="shared" si="47"/>
        <v>4</v>
      </c>
      <c r="AF56" s="143">
        <f>+AF52+AF54</f>
        <v>4</v>
      </c>
      <c r="AG56" s="143">
        <f>+AG52+AG54</f>
        <v>4</v>
      </c>
      <c r="AH56" s="143">
        <f t="shared" si="47"/>
        <v>4</v>
      </c>
      <c r="AI56" s="143">
        <f t="shared" si="47"/>
        <v>0</v>
      </c>
      <c r="AJ56" s="143">
        <f>+AJ52+AJ54</f>
        <v>4</v>
      </c>
      <c r="AK56" s="143">
        <v>3.1459000000000001</v>
      </c>
      <c r="AL56" s="143">
        <f>+AL52+AL54</f>
        <v>3.2974999999999999</v>
      </c>
      <c r="AM56" s="143">
        <f>+AM52+AM54</f>
        <v>4</v>
      </c>
      <c r="AN56" s="143"/>
      <c r="AO56" s="124">
        <f>+AM56/AH56</f>
        <v>1</v>
      </c>
      <c r="AP56" s="124">
        <f>+AM56/H56</f>
        <v>1</v>
      </c>
      <c r="AQ56" s="486"/>
      <c r="AR56" s="376"/>
      <c r="AS56" s="376"/>
      <c r="AT56" s="486"/>
      <c r="AU56" s="489"/>
    </row>
    <row r="57" spans="1:48" s="43" customFormat="1" ht="43.5" customHeight="1" thickBot="1" x14ac:dyDescent="0.25">
      <c r="A57" s="401"/>
      <c r="B57" s="411"/>
      <c r="C57" s="377"/>
      <c r="D57" s="377"/>
      <c r="E57" s="404"/>
      <c r="F57" s="377"/>
      <c r="G57" s="164" t="s">
        <v>10</v>
      </c>
      <c r="H57" s="82">
        <f>H53+H55</f>
        <v>5572538882</v>
      </c>
      <c r="I57" s="158">
        <f t="shared" ref="I57:AI57" si="48">I53+I55</f>
        <v>390923675</v>
      </c>
      <c r="J57" s="158">
        <f t="shared" si="48"/>
        <v>390923675</v>
      </c>
      <c r="K57" s="158">
        <f t="shared" si="48"/>
        <v>390923675</v>
      </c>
      <c r="L57" s="158">
        <f t="shared" si="48"/>
        <v>317287429</v>
      </c>
      <c r="M57" s="158">
        <f t="shared" si="48"/>
        <v>2017287429</v>
      </c>
      <c r="N57" s="158">
        <f t="shared" si="48"/>
        <v>2017287429</v>
      </c>
      <c r="O57" s="158">
        <f t="shared" si="48"/>
        <v>1997196429</v>
      </c>
      <c r="P57" s="158">
        <f t="shared" si="48"/>
        <v>1997196429</v>
      </c>
      <c r="Q57" s="158">
        <f t="shared" si="48"/>
        <v>1763181933</v>
      </c>
      <c r="R57" s="158">
        <f>R53+R55</f>
        <v>1243318114</v>
      </c>
      <c r="S57" s="158">
        <f t="shared" si="48"/>
        <v>3580982634</v>
      </c>
      <c r="T57" s="158">
        <f t="shared" si="48"/>
        <v>3580982634</v>
      </c>
      <c r="U57" s="158">
        <f t="shared" si="48"/>
        <v>3580982634</v>
      </c>
      <c r="V57" s="158">
        <f t="shared" si="48"/>
        <v>3580982634</v>
      </c>
      <c r="W57" s="158">
        <f t="shared" si="48"/>
        <v>2589543520</v>
      </c>
      <c r="X57" s="158">
        <f t="shared" si="48"/>
        <v>2556221343</v>
      </c>
      <c r="Y57" s="158">
        <f t="shared" si="48"/>
        <v>1384998580</v>
      </c>
      <c r="Z57" s="158">
        <f>Z53+Z55</f>
        <v>1384998580</v>
      </c>
      <c r="AA57" s="158">
        <f>AA53+AA55</f>
        <v>1384998580</v>
      </c>
      <c r="AB57" s="158">
        <f>AB53+AB55</f>
        <v>1384998580</v>
      </c>
      <c r="AC57" s="158">
        <f>AC53+AC55</f>
        <v>1340436580</v>
      </c>
      <c r="AD57" s="158">
        <f>AD53+AD55</f>
        <v>1337599596</v>
      </c>
      <c r="AE57" s="158">
        <f t="shared" si="48"/>
        <v>118112400</v>
      </c>
      <c r="AF57" s="158">
        <f>AF53+AF55</f>
        <v>118112400</v>
      </c>
      <c r="AG57" s="158">
        <f>AG53+AG55</f>
        <v>118112400</v>
      </c>
      <c r="AH57" s="158">
        <f t="shared" si="48"/>
        <v>118112400</v>
      </c>
      <c r="AI57" s="158">
        <f t="shared" si="48"/>
        <v>0</v>
      </c>
      <c r="AJ57" s="158">
        <f>AJ53+AJ55</f>
        <v>39890400</v>
      </c>
      <c r="AK57" s="158">
        <v>20303200</v>
      </c>
      <c r="AL57" s="158">
        <f>AL53+AL55</f>
        <v>29312733</v>
      </c>
      <c r="AM57" s="158">
        <f>AM53+AM55</f>
        <v>39890400</v>
      </c>
      <c r="AN57" s="158"/>
      <c r="AO57" s="161">
        <f>+AM57/AH57</f>
        <v>0.3377325327400002</v>
      </c>
      <c r="AP57" s="161">
        <f>(L57+R57+X57+AD57+AM57)/H57</f>
        <v>0.98596295124065136</v>
      </c>
      <c r="AQ57" s="487"/>
      <c r="AR57" s="377"/>
      <c r="AS57" s="377"/>
      <c r="AT57" s="487"/>
      <c r="AU57" s="490"/>
    </row>
    <row r="58" spans="1:48" s="3" customFormat="1" ht="43.5" customHeight="1" x14ac:dyDescent="0.2">
      <c r="A58" s="399" t="s">
        <v>116</v>
      </c>
      <c r="B58" s="409">
        <v>12</v>
      </c>
      <c r="C58" s="375" t="s">
        <v>119</v>
      </c>
      <c r="D58" s="420" t="s">
        <v>165</v>
      </c>
      <c r="E58" s="402">
        <v>441</v>
      </c>
      <c r="F58" s="375">
        <v>193</v>
      </c>
      <c r="G58" s="86" t="s">
        <v>5</v>
      </c>
      <c r="H58" s="180">
        <v>1</v>
      </c>
      <c r="I58" s="125"/>
      <c r="J58" s="125"/>
      <c r="K58" s="125"/>
      <c r="L58" s="122">
        <v>0</v>
      </c>
      <c r="M58" s="125"/>
      <c r="N58" s="125"/>
      <c r="O58" s="125"/>
      <c r="P58" s="125"/>
      <c r="Q58" s="125"/>
      <c r="R58" s="122">
        <v>0</v>
      </c>
      <c r="S58" s="125">
        <v>0</v>
      </c>
      <c r="T58" s="125">
        <v>0</v>
      </c>
      <c r="U58" s="125">
        <v>0</v>
      </c>
      <c r="V58" s="125">
        <v>0</v>
      </c>
      <c r="W58" s="125">
        <v>0</v>
      </c>
      <c r="X58" s="122">
        <v>0</v>
      </c>
      <c r="Y58" s="125">
        <v>1</v>
      </c>
      <c r="Z58" s="125">
        <v>1</v>
      </c>
      <c r="AA58" s="125">
        <v>1</v>
      </c>
      <c r="AB58" s="117">
        <v>1</v>
      </c>
      <c r="AC58" s="117">
        <v>1</v>
      </c>
      <c r="AD58" s="117">
        <v>1</v>
      </c>
      <c r="AE58" s="117">
        <v>1</v>
      </c>
      <c r="AF58" s="125">
        <v>1</v>
      </c>
      <c r="AG58" s="125">
        <v>1</v>
      </c>
      <c r="AH58" s="125">
        <v>1</v>
      </c>
      <c r="AI58" s="117"/>
      <c r="AJ58" s="210">
        <v>0</v>
      </c>
      <c r="AK58" s="117">
        <v>0</v>
      </c>
      <c r="AL58" s="117">
        <v>0</v>
      </c>
      <c r="AM58" s="210">
        <v>0</v>
      </c>
      <c r="AN58" s="102"/>
      <c r="AO58" s="75">
        <f>+AM58/AF58</f>
        <v>0</v>
      </c>
      <c r="AP58" s="179">
        <f>100/200</f>
        <v>0.5</v>
      </c>
      <c r="AQ58" s="480" t="s">
        <v>208</v>
      </c>
      <c r="AR58" s="378" t="s">
        <v>132</v>
      </c>
      <c r="AS58" s="378" t="s">
        <v>132</v>
      </c>
      <c r="AT58" s="378" t="s">
        <v>132</v>
      </c>
      <c r="AU58" s="378" t="s">
        <v>132</v>
      </c>
    </row>
    <row r="59" spans="1:48" s="3" customFormat="1" ht="43.5" customHeight="1" x14ac:dyDescent="0.2">
      <c r="A59" s="400"/>
      <c r="B59" s="410"/>
      <c r="C59" s="376"/>
      <c r="D59" s="421"/>
      <c r="E59" s="403"/>
      <c r="F59" s="376"/>
      <c r="G59" s="87" t="s">
        <v>6</v>
      </c>
      <c r="H59" s="78">
        <f>L59+R59+X59+AD59+AH59</f>
        <v>406460330</v>
      </c>
      <c r="I59" s="78"/>
      <c r="J59" s="78"/>
      <c r="K59" s="78"/>
      <c r="L59" s="78">
        <v>0</v>
      </c>
      <c r="M59" s="78"/>
      <c r="N59" s="78"/>
      <c r="O59" s="78"/>
      <c r="P59" s="78"/>
      <c r="Q59" s="78"/>
      <c r="R59" s="78">
        <v>0</v>
      </c>
      <c r="S59" s="78">
        <v>0</v>
      </c>
      <c r="T59" s="78">
        <v>0</v>
      </c>
      <c r="U59" s="78">
        <v>0</v>
      </c>
      <c r="V59" s="78">
        <v>0</v>
      </c>
      <c r="W59" s="78">
        <v>0</v>
      </c>
      <c r="X59" s="79">
        <v>0</v>
      </c>
      <c r="Y59" s="78">
        <v>510381000</v>
      </c>
      <c r="Z59" s="78">
        <v>510381000</v>
      </c>
      <c r="AA59" s="78">
        <v>510381000</v>
      </c>
      <c r="AB59" s="78">
        <v>510381000</v>
      </c>
      <c r="AC59" s="78">
        <v>608681322</v>
      </c>
      <c r="AD59" s="78">
        <v>174456008</v>
      </c>
      <c r="AE59" s="78">
        <f>35149000+134000000</f>
        <v>169149000</v>
      </c>
      <c r="AF59" s="78">
        <v>169149000</v>
      </c>
      <c r="AG59" s="78">
        <v>169149000</v>
      </c>
      <c r="AH59" s="77">
        <v>232004322</v>
      </c>
      <c r="AI59" s="78"/>
      <c r="AJ59" s="78">
        <v>0</v>
      </c>
      <c r="AK59" s="78">
        <v>0</v>
      </c>
      <c r="AL59" s="78">
        <v>0</v>
      </c>
      <c r="AM59" s="78">
        <v>0</v>
      </c>
      <c r="AN59" s="79"/>
      <c r="AO59" s="80">
        <f>+AM59/AH59</f>
        <v>0</v>
      </c>
      <c r="AP59" s="80">
        <f>(L59+R59+X59+AD59+AM59)/H59</f>
        <v>0.42920795739156142</v>
      </c>
      <c r="AQ59" s="481"/>
      <c r="AR59" s="379"/>
      <c r="AS59" s="379"/>
      <c r="AT59" s="379"/>
      <c r="AU59" s="379"/>
    </row>
    <row r="60" spans="1:48" s="3" customFormat="1" ht="43.5" customHeight="1" x14ac:dyDescent="0.2">
      <c r="A60" s="400"/>
      <c r="B60" s="410"/>
      <c r="C60" s="376"/>
      <c r="D60" s="421"/>
      <c r="E60" s="403"/>
      <c r="F60" s="376"/>
      <c r="G60" s="88" t="s">
        <v>7</v>
      </c>
      <c r="H60" s="181">
        <f>L60+R60+X60+AD60+AF60</f>
        <v>0</v>
      </c>
      <c r="I60" s="131"/>
      <c r="J60" s="131"/>
      <c r="K60" s="118"/>
      <c r="L60" s="118">
        <v>0</v>
      </c>
      <c r="M60" s="118"/>
      <c r="N60" s="131"/>
      <c r="O60" s="118"/>
      <c r="P60" s="118"/>
      <c r="Q60" s="118"/>
      <c r="R60" s="118">
        <v>0</v>
      </c>
      <c r="S60" s="131">
        <v>0</v>
      </c>
      <c r="T60" s="131">
        <v>0</v>
      </c>
      <c r="U60" s="131">
        <v>0</v>
      </c>
      <c r="V60" s="131">
        <v>0</v>
      </c>
      <c r="W60" s="131">
        <v>0</v>
      </c>
      <c r="X60" s="118">
        <v>0</v>
      </c>
      <c r="Y60" s="131">
        <v>0</v>
      </c>
      <c r="Z60" s="131">
        <v>0</v>
      </c>
      <c r="AA60" s="131">
        <v>0</v>
      </c>
      <c r="AB60" s="118">
        <v>0</v>
      </c>
      <c r="AC60" s="118">
        <v>0</v>
      </c>
      <c r="AD60" s="118">
        <v>0</v>
      </c>
      <c r="AE60" s="118">
        <v>0</v>
      </c>
      <c r="AF60" s="131">
        <v>0</v>
      </c>
      <c r="AG60" s="131">
        <v>0</v>
      </c>
      <c r="AH60" s="201">
        <v>0</v>
      </c>
      <c r="AI60" s="118"/>
      <c r="AJ60" s="131">
        <v>0</v>
      </c>
      <c r="AK60" s="118">
        <v>0</v>
      </c>
      <c r="AL60" s="131">
        <v>0</v>
      </c>
      <c r="AM60" s="131">
        <v>0</v>
      </c>
      <c r="AN60" s="205"/>
      <c r="AO60" s="80"/>
      <c r="AP60" s="151"/>
      <c r="AQ60" s="481"/>
      <c r="AR60" s="379"/>
      <c r="AS60" s="379"/>
      <c r="AT60" s="379"/>
      <c r="AU60" s="379"/>
    </row>
    <row r="61" spans="1:48" s="3" customFormat="1" ht="43.5" customHeight="1" x14ac:dyDescent="0.2">
      <c r="A61" s="400"/>
      <c r="B61" s="410"/>
      <c r="C61" s="376"/>
      <c r="D61" s="421"/>
      <c r="E61" s="403"/>
      <c r="F61" s="376"/>
      <c r="G61" s="87" t="s">
        <v>8</v>
      </c>
      <c r="H61" s="78">
        <f>L61+R61+X61+AD61+AH61</f>
        <v>0</v>
      </c>
      <c r="I61" s="77"/>
      <c r="J61" s="77"/>
      <c r="K61" s="78"/>
      <c r="L61" s="92">
        <v>0</v>
      </c>
      <c r="M61" s="92"/>
      <c r="N61" s="77"/>
      <c r="O61" s="92"/>
      <c r="P61" s="92"/>
      <c r="Q61" s="92"/>
      <c r="R61" s="92">
        <v>0</v>
      </c>
      <c r="S61" s="78">
        <v>0</v>
      </c>
      <c r="T61" s="78">
        <v>0</v>
      </c>
      <c r="U61" s="78">
        <v>0</v>
      </c>
      <c r="V61" s="78">
        <v>0</v>
      </c>
      <c r="W61" s="78">
        <v>0</v>
      </c>
      <c r="X61" s="98">
        <v>0</v>
      </c>
      <c r="Y61" s="77">
        <v>0</v>
      </c>
      <c r="Z61" s="77">
        <v>0</v>
      </c>
      <c r="AA61" s="77">
        <v>0</v>
      </c>
      <c r="AB61" s="78">
        <v>0</v>
      </c>
      <c r="AC61" s="78">
        <v>0</v>
      </c>
      <c r="AD61" s="78">
        <v>0</v>
      </c>
      <c r="AE61" s="78">
        <v>0</v>
      </c>
      <c r="AF61" s="77">
        <v>0</v>
      </c>
      <c r="AG61" s="77">
        <v>0</v>
      </c>
      <c r="AH61" s="77">
        <v>0</v>
      </c>
      <c r="AI61" s="78"/>
      <c r="AJ61" s="78">
        <v>0</v>
      </c>
      <c r="AK61" s="78">
        <v>0</v>
      </c>
      <c r="AL61" s="78">
        <v>0</v>
      </c>
      <c r="AM61" s="78">
        <v>0</v>
      </c>
      <c r="AN61" s="98"/>
      <c r="AO61" s="80">
        <v>0</v>
      </c>
      <c r="AP61" s="80">
        <v>0</v>
      </c>
      <c r="AQ61" s="481"/>
      <c r="AR61" s="379"/>
      <c r="AS61" s="379"/>
      <c r="AT61" s="379"/>
      <c r="AU61" s="379"/>
    </row>
    <row r="62" spans="1:48" s="43" customFormat="1" ht="43.5" customHeight="1" x14ac:dyDescent="0.2">
      <c r="A62" s="400"/>
      <c r="B62" s="410"/>
      <c r="C62" s="376"/>
      <c r="D62" s="421"/>
      <c r="E62" s="403"/>
      <c r="F62" s="376"/>
      <c r="G62" s="162" t="s">
        <v>9</v>
      </c>
      <c r="H62" s="165">
        <f>H60+H58</f>
        <v>1</v>
      </c>
      <c r="I62" s="124">
        <f>I60+I58</f>
        <v>0</v>
      </c>
      <c r="J62" s="124">
        <f>J60+J58</f>
        <v>0</v>
      </c>
      <c r="K62" s="124">
        <f>K60+K58</f>
        <v>0</v>
      </c>
      <c r="L62" s="132">
        <v>0</v>
      </c>
      <c r="M62" s="124">
        <f t="shared" ref="M62:AJ62" si="49">M60+M58</f>
        <v>0</v>
      </c>
      <c r="N62" s="124">
        <f t="shared" si="49"/>
        <v>0</v>
      </c>
      <c r="O62" s="124">
        <f t="shared" si="49"/>
        <v>0</v>
      </c>
      <c r="P62" s="124">
        <f t="shared" si="49"/>
        <v>0</v>
      </c>
      <c r="Q62" s="124">
        <f t="shared" si="49"/>
        <v>0</v>
      </c>
      <c r="R62" s="124">
        <f>R60+R58</f>
        <v>0</v>
      </c>
      <c r="S62" s="124">
        <f t="shared" si="49"/>
        <v>0</v>
      </c>
      <c r="T62" s="124">
        <f t="shared" si="49"/>
        <v>0</v>
      </c>
      <c r="U62" s="124">
        <f t="shared" si="49"/>
        <v>0</v>
      </c>
      <c r="V62" s="124">
        <f t="shared" si="49"/>
        <v>0</v>
      </c>
      <c r="W62" s="124">
        <f t="shared" si="49"/>
        <v>0</v>
      </c>
      <c r="X62" s="124">
        <f t="shared" ref="X62:AE62" si="50">X60+X58</f>
        <v>0</v>
      </c>
      <c r="Y62" s="124">
        <f t="shared" si="50"/>
        <v>1</v>
      </c>
      <c r="Z62" s="124">
        <f t="shared" si="50"/>
        <v>1</v>
      </c>
      <c r="AA62" s="124">
        <f t="shared" si="50"/>
        <v>1</v>
      </c>
      <c r="AB62" s="124">
        <f t="shared" si="50"/>
        <v>1</v>
      </c>
      <c r="AC62" s="124">
        <f t="shared" si="50"/>
        <v>1</v>
      </c>
      <c r="AD62" s="124">
        <f t="shared" ref="AD62" si="51">AD60+AD58</f>
        <v>1</v>
      </c>
      <c r="AE62" s="124">
        <f t="shared" si="50"/>
        <v>1</v>
      </c>
      <c r="AF62" s="124">
        <f t="shared" si="49"/>
        <v>1</v>
      </c>
      <c r="AG62" s="124">
        <f t="shared" ref="AG62" si="52">AG60+AG58</f>
        <v>1</v>
      </c>
      <c r="AH62" s="124">
        <f t="shared" si="49"/>
        <v>1</v>
      </c>
      <c r="AI62" s="124">
        <f t="shared" si="49"/>
        <v>0</v>
      </c>
      <c r="AJ62" s="124">
        <f t="shared" si="49"/>
        <v>0</v>
      </c>
      <c r="AK62" s="124">
        <f t="shared" ref="AK62:AL62" si="53">AK60+AK58</f>
        <v>0</v>
      </c>
      <c r="AL62" s="124">
        <f t="shared" si="53"/>
        <v>0</v>
      </c>
      <c r="AM62" s="124">
        <f t="shared" ref="AM62" si="54">AM60+AM58</f>
        <v>0</v>
      </c>
      <c r="AN62" s="165"/>
      <c r="AO62" s="160">
        <f>+AM62/AF62</f>
        <v>0</v>
      </c>
      <c r="AP62" s="160">
        <f>(AM62)/H62</f>
        <v>0</v>
      </c>
      <c r="AQ62" s="481"/>
      <c r="AR62" s="379"/>
      <c r="AS62" s="379"/>
      <c r="AT62" s="379"/>
      <c r="AU62" s="379"/>
    </row>
    <row r="63" spans="1:48" s="43" customFormat="1" ht="43.5" customHeight="1" thickBot="1" x14ac:dyDescent="0.25">
      <c r="A63" s="476"/>
      <c r="B63" s="477"/>
      <c r="C63" s="478"/>
      <c r="D63" s="421"/>
      <c r="E63" s="479"/>
      <c r="F63" s="478"/>
      <c r="G63" s="186" t="s">
        <v>10</v>
      </c>
      <c r="H63" s="187">
        <f>H59+H61</f>
        <v>406460330</v>
      </c>
      <c r="I63" s="187">
        <f t="shared" ref="I63:AJ63" si="55">I59+I61</f>
        <v>0</v>
      </c>
      <c r="J63" s="187">
        <f t="shared" si="55"/>
        <v>0</v>
      </c>
      <c r="K63" s="187">
        <f t="shared" si="55"/>
        <v>0</v>
      </c>
      <c r="L63" s="188">
        <f>L59+L61</f>
        <v>0</v>
      </c>
      <c r="M63" s="187">
        <f t="shared" si="55"/>
        <v>0</v>
      </c>
      <c r="N63" s="187">
        <f t="shared" si="55"/>
        <v>0</v>
      </c>
      <c r="O63" s="187">
        <f t="shared" si="55"/>
        <v>0</v>
      </c>
      <c r="P63" s="187">
        <f t="shared" si="55"/>
        <v>0</v>
      </c>
      <c r="Q63" s="187">
        <f t="shared" si="55"/>
        <v>0</v>
      </c>
      <c r="R63" s="187">
        <f>R59+R61</f>
        <v>0</v>
      </c>
      <c r="S63" s="187">
        <f t="shared" si="55"/>
        <v>0</v>
      </c>
      <c r="T63" s="187">
        <f t="shared" si="55"/>
        <v>0</v>
      </c>
      <c r="U63" s="187">
        <f t="shared" si="55"/>
        <v>0</v>
      </c>
      <c r="V63" s="187">
        <f t="shared" si="55"/>
        <v>0</v>
      </c>
      <c r="W63" s="187">
        <f t="shared" si="55"/>
        <v>0</v>
      </c>
      <c r="X63" s="187">
        <f t="shared" ref="X63:AE63" si="56">X59+X61</f>
        <v>0</v>
      </c>
      <c r="Y63" s="187">
        <f t="shared" si="56"/>
        <v>510381000</v>
      </c>
      <c r="Z63" s="187">
        <f t="shared" si="56"/>
        <v>510381000</v>
      </c>
      <c r="AA63" s="187">
        <f t="shared" si="56"/>
        <v>510381000</v>
      </c>
      <c r="AB63" s="187">
        <f t="shared" si="56"/>
        <v>510381000</v>
      </c>
      <c r="AC63" s="187">
        <f t="shared" si="56"/>
        <v>608681322</v>
      </c>
      <c r="AD63" s="187">
        <f t="shared" ref="AD63" si="57">AD59+AD61</f>
        <v>174456008</v>
      </c>
      <c r="AE63" s="187">
        <f t="shared" si="56"/>
        <v>169149000</v>
      </c>
      <c r="AF63" s="187">
        <f t="shared" si="55"/>
        <v>169149000</v>
      </c>
      <c r="AG63" s="187">
        <f t="shared" ref="AG63" si="58">AG59+AG61</f>
        <v>169149000</v>
      </c>
      <c r="AH63" s="187">
        <f t="shared" si="55"/>
        <v>232004322</v>
      </c>
      <c r="AI63" s="187">
        <f t="shared" si="55"/>
        <v>0</v>
      </c>
      <c r="AJ63" s="187">
        <f t="shared" si="55"/>
        <v>0</v>
      </c>
      <c r="AK63" s="187">
        <f t="shared" ref="AK63:AL63" si="59">AK59+AK61</f>
        <v>0</v>
      </c>
      <c r="AL63" s="187">
        <f t="shared" si="59"/>
        <v>0</v>
      </c>
      <c r="AM63" s="187">
        <f t="shared" ref="AM63" si="60">AM59+AM61</f>
        <v>0</v>
      </c>
      <c r="AN63" s="187"/>
      <c r="AO63" s="189">
        <f>+AM63/AF63</f>
        <v>0</v>
      </c>
      <c r="AP63" s="189">
        <f>(L63+R63+X63+AD63+AM63)/H63</f>
        <v>0.42920795739156142</v>
      </c>
      <c r="AQ63" s="482"/>
      <c r="AR63" s="405"/>
      <c r="AS63" s="405"/>
      <c r="AT63" s="405"/>
      <c r="AU63" s="405"/>
    </row>
    <row r="64" spans="1:48" s="43" customFormat="1" ht="43.5" customHeight="1" x14ac:dyDescent="0.2">
      <c r="A64" s="369" t="s">
        <v>11</v>
      </c>
      <c r="B64" s="370"/>
      <c r="C64" s="370"/>
      <c r="D64" s="370"/>
      <c r="E64" s="370"/>
      <c r="F64" s="370"/>
      <c r="G64" s="190" t="s">
        <v>6</v>
      </c>
      <c r="H64" s="191">
        <f t="shared" ref="H64:AK64" si="61">+H11+H17+H23+H29+H35+H41+H47+H53+H59</f>
        <v>44850105336</v>
      </c>
      <c r="I64" s="192">
        <f t="shared" si="61"/>
        <v>5046188213</v>
      </c>
      <c r="J64" s="192">
        <f t="shared" si="61"/>
        <v>5046188213</v>
      </c>
      <c r="K64" s="192">
        <f t="shared" si="61"/>
        <v>5046188213</v>
      </c>
      <c r="L64" s="192">
        <f t="shared" si="61"/>
        <v>4209803341</v>
      </c>
      <c r="M64" s="192">
        <f t="shared" si="61"/>
        <v>11937623000</v>
      </c>
      <c r="N64" s="192">
        <f t="shared" si="61"/>
        <v>11937623000</v>
      </c>
      <c r="O64" s="192">
        <f t="shared" si="61"/>
        <v>11937623000</v>
      </c>
      <c r="P64" s="192">
        <f t="shared" si="61"/>
        <v>11937623000</v>
      </c>
      <c r="Q64" s="192">
        <f t="shared" si="61"/>
        <v>11844212514</v>
      </c>
      <c r="R64" s="192">
        <f t="shared" si="61"/>
        <v>10502994948</v>
      </c>
      <c r="S64" s="192">
        <f t="shared" si="61"/>
        <v>8454000000</v>
      </c>
      <c r="T64" s="192">
        <f t="shared" si="61"/>
        <v>8454000000</v>
      </c>
      <c r="U64" s="192">
        <f t="shared" si="61"/>
        <v>8854000000</v>
      </c>
      <c r="V64" s="192">
        <f t="shared" si="61"/>
        <v>18845000000</v>
      </c>
      <c r="W64" s="192">
        <f t="shared" si="61"/>
        <v>17488692916</v>
      </c>
      <c r="X64" s="192">
        <f t="shared" si="61"/>
        <v>13615138712</v>
      </c>
      <c r="Y64" s="192">
        <f t="shared" si="61"/>
        <v>9510381000</v>
      </c>
      <c r="Z64" s="192">
        <f t="shared" si="61"/>
        <v>9510381000</v>
      </c>
      <c r="AA64" s="192">
        <f t="shared" si="61"/>
        <v>9510381000</v>
      </c>
      <c r="AB64" s="192">
        <f t="shared" si="61"/>
        <v>9510381000</v>
      </c>
      <c r="AC64" s="192">
        <f t="shared" si="61"/>
        <v>11336381000</v>
      </c>
      <c r="AD64" s="192">
        <f t="shared" si="61"/>
        <v>10282988335</v>
      </c>
      <c r="AE64" s="192">
        <f t="shared" si="61"/>
        <v>6733717000</v>
      </c>
      <c r="AF64" s="192">
        <f t="shared" si="61"/>
        <v>6733717000</v>
      </c>
      <c r="AG64" s="192">
        <f t="shared" ref="AG64" si="62">+AG11+AG17+AG23+AG29+AG35+AG41+AG47+AG53+AG59</f>
        <v>6733717000</v>
      </c>
      <c r="AH64" s="192">
        <f t="shared" si="61"/>
        <v>6239180000</v>
      </c>
      <c r="AI64" s="192">
        <f t="shared" si="61"/>
        <v>0</v>
      </c>
      <c r="AJ64" s="192">
        <f t="shared" si="61"/>
        <v>1469416641</v>
      </c>
      <c r="AK64" s="192">
        <f t="shared" si="61"/>
        <v>880801476</v>
      </c>
      <c r="AL64" s="192">
        <f t="shared" ref="AL64:AM64" si="63">+AL11+AL17+AL23+AL29+AL35+AL41+AL47+AL53+AL59</f>
        <v>1138564849</v>
      </c>
      <c r="AM64" s="192">
        <f t="shared" si="63"/>
        <v>1469416641</v>
      </c>
      <c r="AN64" s="192"/>
      <c r="AO64" s="195"/>
      <c r="AP64" s="196"/>
      <c r="AQ64" s="384"/>
      <c r="AR64" s="385"/>
      <c r="AS64" s="385"/>
      <c r="AT64" s="385"/>
      <c r="AU64" s="386"/>
    </row>
    <row r="65" spans="1:47" s="43" customFormat="1" ht="43.5" customHeight="1" x14ac:dyDescent="0.2">
      <c r="A65" s="371"/>
      <c r="B65" s="372"/>
      <c r="C65" s="372"/>
      <c r="D65" s="372"/>
      <c r="E65" s="372"/>
      <c r="F65" s="372"/>
      <c r="G65" s="171" t="s">
        <v>8</v>
      </c>
      <c r="H65" s="172">
        <f t="shared" ref="H65:AK65" si="64">+H13+H19+H25+H31+H37+H43+H49+H55+H61</f>
        <v>28821910382</v>
      </c>
      <c r="I65" s="173">
        <f t="shared" si="64"/>
        <v>0</v>
      </c>
      <c r="J65" s="173">
        <f t="shared" si="64"/>
        <v>0</v>
      </c>
      <c r="K65" s="173">
        <f t="shared" si="64"/>
        <v>0</v>
      </c>
      <c r="L65" s="173">
        <f t="shared" si="64"/>
        <v>0</v>
      </c>
      <c r="M65" s="173">
        <f t="shared" si="64"/>
        <v>3741718881</v>
      </c>
      <c r="N65" s="173">
        <f t="shared" si="64"/>
        <v>3741718881</v>
      </c>
      <c r="O65" s="173">
        <f t="shared" si="64"/>
        <v>3738822624</v>
      </c>
      <c r="P65" s="173">
        <f t="shared" si="64"/>
        <v>3738822622</v>
      </c>
      <c r="Q65" s="173">
        <f t="shared" si="64"/>
        <v>3713583067</v>
      </c>
      <c r="R65" s="173">
        <f t="shared" si="64"/>
        <v>3234254459</v>
      </c>
      <c r="S65" s="173">
        <f t="shared" si="64"/>
        <v>8559586674</v>
      </c>
      <c r="T65" s="173">
        <f t="shared" si="64"/>
        <v>8559586674</v>
      </c>
      <c r="U65" s="173">
        <f t="shared" si="64"/>
        <v>8559586674</v>
      </c>
      <c r="V65" s="173">
        <f t="shared" si="64"/>
        <v>8519872774</v>
      </c>
      <c r="W65" s="173">
        <f t="shared" si="64"/>
        <v>8519459774</v>
      </c>
      <c r="X65" s="173">
        <f t="shared" si="64"/>
        <v>8367554239</v>
      </c>
      <c r="Y65" s="173">
        <f t="shared" si="64"/>
        <v>11790180654</v>
      </c>
      <c r="Z65" s="173">
        <f t="shared" si="64"/>
        <v>11790180654</v>
      </c>
      <c r="AA65" s="173">
        <f t="shared" si="64"/>
        <v>11765899922</v>
      </c>
      <c r="AB65" s="173">
        <f t="shared" si="64"/>
        <v>11765899922</v>
      </c>
      <c r="AC65" s="173">
        <f t="shared" si="64"/>
        <v>11749887647</v>
      </c>
      <c r="AD65" s="173">
        <f t="shared" si="64"/>
        <v>11532377487</v>
      </c>
      <c r="AE65" s="173">
        <f t="shared" si="64"/>
        <v>5725435264</v>
      </c>
      <c r="AF65" s="173">
        <f t="shared" si="64"/>
        <v>5725435264</v>
      </c>
      <c r="AG65" s="173">
        <f t="shared" ref="AG65" si="65">+AG13+AG19+AG25+AG31+AG37+AG43+AG49+AG55+AG61</f>
        <v>5725435264</v>
      </c>
      <c r="AH65" s="173">
        <f t="shared" si="64"/>
        <v>5687724197</v>
      </c>
      <c r="AI65" s="173">
        <f t="shared" si="64"/>
        <v>0</v>
      </c>
      <c r="AJ65" s="173">
        <f t="shared" si="64"/>
        <v>1416016292</v>
      </c>
      <c r="AK65" s="173">
        <f t="shared" si="64"/>
        <v>665863841</v>
      </c>
      <c r="AL65" s="173">
        <f t="shared" ref="AL65:AM65" si="66">+AL13+AL19+AL25+AL31+AL37+AL43+AL49+AL55+AL61</f>
        <v>731127808</v>
      </c>
      <c r="AM65" s="173">
        <f t="shared" si="66"/>
        <v>1416016292</v>
      </c>
      <c r="AN65" s="173"/>
      <c r="AO65" s="197"/>
      <c r="AP65" s="198"/>
      <c r="AQ65" s="387"/>
      <c r="AR65" s="388"/>
      <c r="AS65" s="388"/>
      <c r="AT65" s="388"/>
      <c r="AU65" s="389"/>
    </row>
    <row r="66" spans="1:47" s="43" customFormat="1" ht="43.5" customHeight="1" thickBot="1" x14ac:dyDescent="0.25">
      <c r="A66" s="373"/>
      <c r="B66" s="374"/>
      <c r="C66" s="374"/>
      <c r="D66" s="374"/>
      <c r="E66" s="374"/>
      <c r="F66" s="374"/>
      <c r="G66" s="174" t="s">
        <v>11</v>
      </c>
      <c r="H66" s="103">
        <f>+H64+H65</f>
        <v>73672015718</v>
      </c>
      <c r="I66" s="175">
        <f t="shared" ref="I66:AJ66" si="67">+I64+I65</f>
        <v>5046188213</v>
      </c>
      <c r="J66" s="175">
        <f t="shared" si="67"/>
        <v>5046188213</v>
      </c>
      <c r="K66" s="175">
        <f t="shared" si="67"/>
        <v>5046188213</v>
      </c>
      <c r="L66" s="175">
        <f>+L64+L65</f>
        <v>4209803341</v>
      </c>
      <c r="M66" s="175">
        <f t="shared" si="67"/>
        <v>15679341881</v>
      </c>
      <c r="N66" s="175">
        <f t="shared" si="67"/>
        <v>15679341881</v>
      </c>
      <c r="O66" s="175">
        <f t="shared" si="67"/>
        <v>15676445624</v>
      </c>
      <c r="P66" s="175">
        <f t="shared" si="67"/>
        <v>15676445622</v>
      </c>
      <c r="Q66" s="175">
        <f t="shared" si="67"/>
        <v>15557795581</v>
      </c>
      <c r="R66" s="175">
        <f>+R64+R65</f>
        <v>13737249407</v>
      </c>
      <c r="S66" s="175">
        <f t="shared" si="67"/>
        <v>17013586674</v>
      </c>
      <c r="T66" s="175">
        <f t="shared" si="67"/>
        <v>17013586674</v>
      </c>
      <c r="U66" s="175">
        <f t="shared" si="67"/>
        <v>17413586674</v>
      </c>
      <c r="V66" s="175">
        <f t="shared" si="67"/>
        <v>27364872774</v>
      </c>
      <c r="W66" s="175">
        <f t="shared" si="67"/>
        <v>26008152690</v>
      </c>
      <c r="X66" s="175">
        <f>+X64+X65</f>
        <v>21982692951</v>
      </c>
      <c r="Y66" s="175">
        <f>+Y64+Y65</f>
        <v>21300561654</v>
      </c>
      <c r="Z66" s="175">
        <f>+Z64+Z65</f>
        <v>21300561654</v>
      </c>
      <c r="AA66" s="175">
        <f>+AA64+AA65</f>
        <v>21276280922</v>
      </c>
      <c r="AB66" s="175">
        <f t="shared" si="67"/>
        <v>21276280922</v>
      </c>
      <c r="AC66" s="175">
        <f t="shared" si="67"/>
        <v>23086268647</v>
      </c>
      <c r="AD66" s="175">
        <f>+AD64+AD65</f>
        <v>21815365822</v>
      </c>
      <c r="AE66" s="175">
        <f>+AE64+AE65</f>
        <v>12459152264</v>
      </c>
      <c r="AF66" s="175">
        <f t="shared" si="67"/>
        <v>12459152264</v>
      </c>
      <c r="AG66" s="175">
        <f t="shared" ref="AG66" si="68">+AG64+AG65</f>
        <v>12459152264</v>
      </c>
      <c r="AH66" s="175">
        <f t="shared" si="67"/>
        <v>11926904197</v>
      </c>
      <c r="AI66" s="175">
        <f t="shared" si="67"/>
        <v>0</v>
      </c>
      <c r="AJ66" s="175">
        <f t="shared" si="67"/>
        <v>2885432933</v>
      </c>
      <c r="AK66" s="175">
        <f t="shared" ref="AK66" si="69">+AK64+AK65</f>
        <v>1546665317</v>
      </c>
      <c r="AL66" s="175">
        <f t="shared" ref="AL66:AM66" si="70">+AL64+AL65</f>
        <v>1869692657</v>
      </c>
      <c r="AM66" s="175">
        <f t="shared" si="70"/>
        <v>2885432933</v>
      </c>
      <c r="AN66" s="175"/>
      <c r="AO66" s="199"/>
      <c r="AP66" s="200"/>
      <c r="AQ66" s="390"/>
      <c r="AR66" s="391"/>
      <c r="AS66" s="391"/>
      <c r="AT66" s="391"/>
      <c r="AU66" s="392"/>
    </row>
    <row r="69" spans="1:47" ht="43.5" customHeight="1" x14ac:dyDescent="0.25">
      <c r="G69" s="28" t="s">
        <v>83</v>
      </c>
      <c r="H69" s="1"/>
      <c r="I69" s="1"/>
      <c r="J69" s="1"/>
      <c r="K69" s="1"/>
      <c r="L69" s="1"/>
      <c r="M69" s="1"/>
    </row>
    <row r="70" spans="1:47" ht="43.5" customHeight="1" x14ac:dyDescent="0.25">
      <c r="G70" s="30" t="s">
        <v>84</v>
      </c>
      <c r="H70" s="423" t="s">
        <v>85</v>
      </c>
      <c r="I70" s="423"/>
      <c r="J70" s="423"/>
      <c r="K70" s="423"/>
      <c r="L70" s="425" t="s">
        <v>86</v>
      </c>
      <c r="M70" s="425"/>
      <c r="N70" s="425"/>
    </row>
    <row r="71" spans="1:47" ht="43.5" customHeight="1" x14ac:dyDescent="0.25">
      <c r="G71" s="29">
        <v>11</v>
      </c>
      <c r="H71" s="424" t="s">
        <v>87</v>
      </c>
      <c r="I71" s="424"/>
      <c r="J71" s="424"/>
      <c r="K71" s="424"/>
      <c r="L71" s="426" t="s">
        <v>89</v>
      </c>
      <c r="M71" s="426"/>
      <c r="N71" s="426"/>
    </row>
  </sheetData>
  <autoFilter ref="A9:AV66" xr:uid="{00000000-0009-0000-0000-000001000000}"/>
  <mergeCells count="135">
    <mergeCell ref="AU22:AU27"/>
    <mergeCell ref="A52:A57"/>
    <mergeCell ref="B52:B57"/>
    <mergeCell ref="C52:C57"/>
    <mergeCell ref="D52:D57"/>
    <mergeCell ref="E52:E57"/>
    <mergeCell ref="F52:F57"/>
    <mergeCell ref="AQ52:AQ57"/>
    <mergeCell ref="AR52:AR57"/>
    <mergeCell ref="AS52:AS57"/>
    <mergeCell ref="AT52:AT57"/>
    <mergeCell ref="AU52:AU57"/>
    <mergeCell ref="C22:C27"/>
    <mergeCell ref="D22:D27"/>
    <mergeCell ref="E22:E27"/>
    <mergeCell ref="F22:F27"/>
    <mergeCell ref="AQ22:AQ27"/>
    <mergeCell ref="AR34:AR39"/>
    <mergeCell ref="AS34:AS39"/>
    <mergeCell ref="AT34:AT39"/>
    <mergeCell ref="AU34:AU39"/>
    <mergeCell ref="A28:A33"/>
    <mergeCell ref="B28:B33"/>
    <mergeCell ref="C28:C33"/>
    <mergeCell ref="D28:D33"/>
    <mergeCell ref="E28:E33"/>
    <mergeCell ref="F28:F33"/>
    <mergeCell ref="AQ28:AQ33"/>
    <mergeCell ref="AR28:AR33"/>
    <mergeCell ref="AS28:AS33"/>
    <mergeCell ref="A58:A63"/>
    <mergeCell ref="B58:B63"/>
    <mergeCell ref="C58:C63"/>
    <mergeCell ref="D58:D63"/>
    <mergeCell ref="E58:E63"/>
    <mergeCell ref="F58:F63"/>
    <mergeCell ref="AQ58:AQ63"/>
    <mergeCell ref="AR58:AR63"/>
    <mergeCell ref="AS58:AS63"/>
    <mergeCell ref="B22:B27"/>
    <mergeCell ref="C40:C45"/>
    <mergeCell ref="D40:D45"/>
    <mergeCell ref="E40:E45"/>
    <mergeCell ref="AU16:AU21"/>
    <mergeCell ref="C46:C51"/>
    <mergeCell ref="D46:D51"/>
    <mergeCell ref="E46:E51"/>
    <mergeCell ref="F46:F51"/>
    <mergeCell ref="AQ46:AQ51"/>
    <mergeCell ref="AR46:AR51"/>
    <mergeCell ref="AS46:AS51"/>
    <mergeCell ref="AT28:AT33"/>
    <mergeCell ref="AU28:AU33"/>
    <mergeCell ref="C34:C39"/>
    <mergeCell ref="D34:D39"/>
    <mergeCell ref="E34:E39"/>
    <mergeCell ref="F34:F39"/>
    <mergeCell ref="AQ34:AQ39"/>
    <mergeCell ref="AT46:AT51"/>
    <mergeCell ref="AU46:AU51"/>
    <mergeCell ref="AR22:AR27"/>
    <mergeCell ref="AS22:AS27"/>
    <mergeCell ref="AT22:AT27"/>
    <mergeCell ref="H70:K70"/>
    <mergeCell ref="H71:K71"/>
    <mergeCell ref="L70:N70"/>
    <mergeCell ref="L71:N71"/>
    <mergeCell ref="AO7:AO9"/>
    <mergeCell ref="H7:H9"/>
    <mergeCell ref="A1:E3"/>
    <mergeCell ref="A4:P4"/>
    <mergeCell ref="A5:P5"/>
    <mergeCell ref="AM3:AU3"/>
    <mergeCell ref="F1:AU1"/>
    <mergeCell ref="F3:AL3"/>
    <mergeCell ref="Q4:AU4"/>
    <mergeCell ref="Q5:AU5"/>
    <mergeCell ref="F2:AU2"/>
    <mergeCell ref="AR7:AR9"/>
    <mergeCell ref="AU7:AU9"/>
    <mergeCell ref="B10:B15"/>
    <mergeCell ref="C10:C15"/>
    <mergeCell ref="D10:D15"/>
    <mergeCell ref="B16:B21"/>
    <mergeCell ref="C16:C21"/>
    <mergeCell ref="E10:E15"/>
    <mergeCell ref="AQ10:AQ15"/>
    <mergeCell ref="AQ7:AQ9"/>
    <mergeCell ref="E16:E21"/>
    <mergeCell ref="AQ16:AQ21"/>
    <mergeCell ref="AR16:AR21"/>
    <mergeCell ref="E7:E9"/>
    <mergeCell ref="G7:G9"/>
    <mergeCell ref="AS10:AS15"/>
    <mergeCell ref="AT10:AT15"/>
    <mergeCell ref="A7:A9"/>
    <mergeCell ref="AS7:AS9"/>
    <mergeCell ref="AT7:AT9"/>
    <mergeCell ref="AP7:AP9"/>
    <mergeCell ref="B7:D8"/>
    <mergeCell ref="J7:AJ7"/>
    <mergeCell ref="I8:L8"/>
    <mergeCell ref="M8:R8"/>
    <mergeCell ref="S8:X8"/>
    <mergeCell ref="Y8:AD8"/>
    <mergeCell ref="AK8:AN8"/>
    <mergeCell ref="F7:F9"/>
    <mergeCell ref="AK7:AN7"/>
    <mergeCell ref="AT16:AT21"/>
    <mergeCell ref="A10:A15"/>
    <mergeCell ref="AE8:AJ8"/>
    <mergeCell ref="A64:F66"/>
    <mergeCell ref="F40:F45"/>
    <mergeCell ref="F10:F15"/>
    <mergeCell ref="AS16:AS21"/>
    <mergeCell ref="D16:D21"/>
    <mergeCell ref="AR40:AR45"/>
    <mergeCell ref="AS40:AS45"/>
    <mergeCell ref="AQ40:AQ45"/>
    <mergeCell ref="F16:F21"/>
    <mergeCell ref="AQ64:AU66"/>
    <mergeCell ref="AU10:AU15"/>
    <mergeCell ref="AR10:AR15"/>
    <mergeCell ref="AT40:AT45"/>
    <mergeCell ref="AU40:AU45"/>
    <mergeCell ref="A40:A45"/>
    <mergeCell ref="B40:B45"/>
    <mergeCell ref="AT58:AT63"/>
    <mergeCell ref="AU58:AU63"/>
    <mergeCell ref="A16:A21"/>
    <mergeCell ref="A46:A51"/>
    <mergeCell ref="B46:B51"/>
    <mergeCell ref="A34:A39"/>
    <mergeCell ref="B34:B39"/>
    <mergeCell ref="A22:A27"/>
  </mergeCells>
  <dataValidations disablePrompts="1" count="1">
    <dataValidation showDropDown="1" showInputMessage="1" showErrorMessage="1" sqref="D28:D39" xr:uid="{00000000-0002-0000-0100-000000000000}"/>
  </dataValidations>
  <hyperlinks>
    <hyperlink ref="AU46" r:id="rId1" xr:uid="{00000000-0004-0000-0100-000000000000}"/>
  </hyperlinks>
  <printOptions horizontalCentered="1" verticalCentered="1"/>
  <pageMargins left="0" right="0" top="0.35433070866141736" bottom="0.59055118110236227" header="0.31496062992125984" footer="0"/>
  <pageSetup scale="50" fitToHeight="0" orientation="landscape"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25"/>
  <sheetViews>
    <sheetView topLeftCell="A4" zoomScale="73" zoomScaleNormal="73" workbookViewId="0">
      <selection activeCell="V12" sqref="V12:V13"/>
    </sheetView>
  </sheetViews>
  <sheetFormatPr baseColWidth="10" defaultColWidth="11.42578125" defaultRowHeight="12.75" x14ac:dyDescent="0.25"/>
  <cols>
    <col min="1" max="1" width="8" style="45" customWidth="1"/>
    <col min="2" max="2" width="7.85546875" style="45" customWidth="1"/>
    <col min="3" max="3" width="23.7109375" style="17" customWidth="1"/>
    <col min="4" max="5" width="9.42578125" style="6" customWidth="1"/>
    <col min="6" max="6" width="7.140625" style="6" customWidth="1"/>
    <col min="7" max="10" width="8.5703125" style="6" customWidth="1"/>
    <col min="11" max="11" width="9" style="6" customWidth="1"/>
    <col min="12" max="13" width="8.5703125" style="6" customWidth="1"/>
    <col min="14" max="18" width="8.5703125" style="7" customWidth="1"/>
    <col min="19" max="19" width="9.5703125" style="7" customWidth="1"/>
    <col min="20" max="20" width="11" style="7" customWidth="1"/>
    <col min="21" max="21" width="11.42578125" style="7" customWidth="1"/>
    <col min="22" max="22" width="51.28515625" style="10" customWidth="1"/>
    <col min="23" max="23" width="11.42578125" style="10" customWidth="1"/>
    <col min="24" max="24" width="12.140625" style="10" bestFit="1" customWidth="1"/>
    <col min="25" max="33" width="11.42578125" style="10"/>
    <col min="34" max="16384" width="11.42578125" style="6"/>
  </cols>
  <sheetData>
    <row r="1" spans="1:22" s="8" customFormat="1" ht="25.5" customHeight="1" x14ac:dyDescent="0.25">
      <c r="A1" s="428"/>
      <c r="B1" s="429"/>
      <c r="C1" s="429"/>
      <c r="D1" s="533" t="s">
        <v>92</v>
      </c>
      <c r="E1" s="534"/>
      <c r="F1" s="534"/>
      <c r="G1" s="534"/>
      <c r="H1" s="534"/>
      <c r="I1" s="534"/>
      <c r="J1" s="534"/>
      <c r="K1" s="534"/>
      <c r="L1" s="534"/>
      <c r="M1" s="534"/>
      <c r="N1" s="534"/>
      <c r="O1" s="534"/>
      <c r="P1" s="534"/>
      <c r="Q1" s="534"/>
      <c r="R1" s="534"/>
      <c r="S1" s="534"/>
      <c r="T1" s="534"/>
      <c r="U1" s="534"/>
      <c r="V1" s="535"/>
    </row>
    <row r="2" spans="1:22" s="8" customFormat="1" ht="54" customHeight="1" x14ac:dyDescent="0.25">
      <c r="A2" s="310"/>
      <c r="B2" s="311"/>
      <c r="C2" s="311"/>
      <c r="D2" s="536" t="s">
        <v>91</v>
      </c>
      <c r="E2" s="537"/>
      <c r="F2" s="537"/>
      <c r="G2" s="537"/>
      <c r="H2" s="537"/>
      <c r="I2" s="537"/>
      <c r="J2" s="537"/>
      <c r="K2" s="537"/>
      <c r="L2" s="537"/>
      <c r="M2" s="537"/>
      <c r="N2" s="537"/>
      <c r="O2" s="537"/>
      <c r="P2" s="537"/>
      <c r="Q2" s="537"/>
      <c r="R2" s="537"/>
      <c r="S2" s="537"/>
      <c r="T2" s="537"/>
      <c r="U2" s="537"/>
      <c r="V2" s="538"/>
    </row>
    <row r="3" spans="1:22" s="8" customFormat="1" ht="42.75" customHeight="1" thickBot="1" x14ac:dyDescent="0.3">
      <c r="A3" s="432"/>
      <c r="B3" s="433"/>
      <c r="C3" s="433"/>
      <c r="D3" s="496" t="s">
        <v>137</v>
      </c>
      <c r="E3" s="334"/>
      <c r="F3" s="334"/>
      <c r="G3" s="334"/>
      <c r="H3" s="334"/>
      <c r="I3" s="334"/>
      <c r="J3" s="334"/>
      <c r="K3" s="334"/>
      <c r="L3" s="334"/>
      <c r="M3" s="334"/>
      <c r="N3" s="334"/>
      <c r="O3" s="334"/>
      <c r="P3" s="334"/>
      <c r="Q3" s="334"/>
      <c r="R3" s="334"/>
      <c r="S3" s="334"/>
      <c r="T3" s="334"/>
      <c r="U3" s="335"/>
      <c r="V3" s="34" t="s">
        <v>82</v>
      </c>
    </row>
    <row r="4" spans="1:22" s="8" customFormat="1" ht="28.5" customHeight="1" thickBot="1" x14ac:dyDescent="0.3">
      <c r="A4" s="337" t="s">
        <v>0</v>
      </c>
      <c r="B4" s="338"/>
      <c r="C4" s="545"/>
      <c r="D4" s="544" t="s">
        <v>93</v>
      </c>
      <c r="E4" s="544"/>
      <c r="F4" s="544"/>
      <c r="G4" s="544"/>
      <c r="H4" s="544"/>
      <c r="I4" s="544"/>
      <c r="J4" s="544"/>
      <c r="K4" s="544"/>
      <c r="L4" s="544"/>
      <c r="M4" s="544"/>
      <c r="N4" s="544"/>
      <c r="O4" s="544"/>
      <c r="P4" s="544"/>
      <c r="Q4" s="544"/>
      <c r="R4" s="544"/>
      <c r="S4" s="544"/>
      <c r="T4" s="544"/>
      <c r="U4" s="544"/>
      <c r="V4" s="544"/>
    </row>
    <row r="5" spans="1:22" s="8" customFormat="1" ht="54.75" customHeight="1" thickBot="1" x14ac:dyDescent="0.3">
      <c r="A5" s="438" t="s">
        <v>2</v>
      </c>
      <c r="B5" s="439"/>
      <c r="C5" s="543"/>
      <c r="D5" s="544" t="s">
        <v>94</v>
      </c>
      <c r="E5" s="544"/>
      <c r="F5" s="544"/>
      <c r="G5" s="544"/>
      <c r="H5" s="544"/>
      <c r="I5" s="544"/>
      <c r="J5" s="544"/>
      <c r="K5" s="544"/>
      <c r="L5" s="544"/>
      <c r="M5" s="544"/>
      <c r="N5" s="544"/>
      <c r="O5" s="544"/>
      <c r="P5" s="544"/>
      <c r="Q5" s="544"/>
      <c r="R5" s="544"/>
      <c r="S5" s="544"/>
      <c r="T5" s="544"/>
      <c r="U5" s="544"/>
      <c r="V5" s="544"/>
    </row>
    <row r="6" spans="1:22" s="72" customFormat="1" ht="36" customHeight="1" x14ac:dyDescent="0.25">
      <c r="A6" s="546" t="s">
        <v>28</v>
      </c>
      <c r="B6" s="530" t="s">
        <v>29</v>
      </c>
      <c r="C6" s="539" t="s">
        <v>30</v>
      </c>
      <c r="D6" s="541" t="s">
        <v>31</v>
      </c>
      <c r="E6" s="542"/>
      <c r="F6" s="530" t="s">
        <v>136</v>
      </c>
      <c r="G6" s="530"/>
      <c r="H6" s="530"/>
      <c r="I6" s="530"/>
      <c r="J6" s="530"/>
      <c r="K6" s="530"/>
      <c r="L6" s="530"/>
      <c r="M6" s="530"/>
      <c r="N6" s="530"/>
      <c r="O6" s="530"/>
      <c r="P6" s="530"/>
      <c r="Q6" s="530"/>
      <c r="R6" s="530"/>
      <c r="S6" s="530"/>
      <c r="T6" s="530" t="s">
        <v>35</v>
      </c>
      <c r="U6" s="530"/>
      <c r="V6" s="531" t="s">
        <v>290</v>
      </c>
    </row>
    <row r="7" spans="1:22" s="72" customFormat="1" ht="33" customHeight="1" thickBot="1" x14ac:dyDescent="0.3">
      <c r="A7" s="547"/>
      <c r="B7" s="548"/>
      <c r="C7" s="540"/>
      <c r="D7" s="104" t="s">
        <v>32</v>
      </c>
      <c r="E7" s="104" t="s">
        <v>33</v>
      </c>
      <c r="F7" s="104" t="s">
        <v>34</v>
      </c>
      <c r="G7" s="105" t="s">
        <v>12</v>
      </c>
      <c r="H7" s="105" t="s">
        <v>13</v>
      </c>
      <c r="I7" s="105" t="s">
        <v>14</v>
      </c>
      <c r="J7" s="105" t="s">
        <v>15</v>
      </c>
      <c r="K7" s="105" t="s">
        <v>16</v>
      </c>
      <c r="L7" s="105" t="s">
        <v>17</v>
      </c>
      <c r="M7" s="105" t="s">
        <v>18</v>
      </c>
      <c r="N7" s="105" t="s">
        <v>19</v>
      </c>
      <c r="O7" s="105" t="s">
        <v>169</v>
      </c>
      <c r="P7" s="105" t="s">
        <v>20</v>
      </c>
      <c r="Q7" s="105" t="s">
        <v>21</v>
      </c>
      <c r="R7" s="105" t="s">
        <v>22</v>
      </c>
      <c r="S7" s="106" t="s">
        <v>23</v>
      </c>
      <c r="T7" s="106" t="s">
        <v>36</v>
      </c>
      <c r="U7" s="106" t="s">
        <v>37</v>
      </c>
      <c r="V7" s="532"/>
    </row>
    <row r="8" spans="1:22" s="10" customFormat="1" ht="35.1" customHeight="1" x14ac:dyDescent="0.25">
      <c r="A8" s="508" t="s">
        <v>120</v>
      </c>
      <c r="B8" s="527" t="s">
        <v>103</v>
      </c>
      <c r="C8" s="521" t="s">
        <v>154</v>
      </c>
      <c r="D8" s="502" t="s">
        <v>121</v>
      </c>
      <c r="E8" s="502"/>
      <c r="F8" s="107" t="s">
        <v>24</v>
      </c>
      <c r="G8" s="215">
        <v>0.2</v>
      </c>
      <c r="H8" s="215">
        <v>0.2</v>
      </c>
      <c r="I8" s="215">
        <v>0.2</v>
      </c>
      <c r="J8" s="215">
        <v>0.2</v>
      </c>
      <c r="K8" s="215">
        <v>0.2</v>
      </c>
      <c r="L8" s="218"/>
      <c r="M8" s="56"/>
      <c r="N8" s="56"/>
      <c r="O8" s="56"/>
      <c r="P8" s="56"/>
      <c r="Q8" s="56"/>
      <c r="R8" s="56"/>
      <c r="S8" s="136">
        <f t="shared" ref="S8:S20" si="0">SUM(G8:R8)</f>
        <v>1</v>
      </c>
      <c r="T8" s="516">
        <v>0.15</v>
      </c>
      <c r="U8" s="497">
        <v>0.05</v>
      </c>
      <c r="V8" s="551" t="s">
        <v>214</v>
      </c>
    </row>
    <row r="9" spans="1:22" s="10" customFormat="1" ht="35.1" customHeight="1" x14ac:dyDescent="0.25">
      <c r="A9" s="509"/>
      <c r="B9" s="528"/>
      <c r="C9" s="506"/>
      <c r="D9" s="503"/>
      <c r="E9" s="503"/>
      <c r="F9" s="108" t="s">
        <v>25</v>
      </c>
      <c r="G9" s="48">
        <v>0.2</v>
      </c>
      <c r="H9" s="48">
        <v>0.2</v>
      </c>
      <c r="I9" s="48">
        <v>0.2</v>
      </c>
      <c r="J9" s="48">
        <v>0.2</v>
      </c>
      <c r="K9" s="48">
        <v>0.2</v>
      </c>
      <c r="L9" s="48"/>
      <c r="M9" s="48"/>
      <c r="N9" s="48"/>
      <c r="O9" s="48"/>
      <c r="P9" s="48"/>
      <c r="Q9" s="48"/>
      <c r="R9" s="48"/>
      <c r="S9" s="53">
        <f t="shared" si="0"/>
        <v>1</v>
      </c>
      <c r="T9" s="517"/>
      <c r="U9" s="498"/>
      <c r="V9" s="552"/>
    </row>
    <row r="10" spans="1:22" s="10" customFormat="1" ht="35.1" customHeight="1" x14ac:dyDescent="0.25">
      <c r="A10" s="509"/>
      <c r="B10" s="528"/>
      <c r="C10" s="506" t="s">
        <v>155</v>
      </c>
      <c r="D10" s="503" t="s">
        <v>121</v>
      </c>
      <c r="E10" s="503"/>
      <c r="F10" s="109" t="s">
        <v>24</v>
      </c>
      <c r="G10" s="48">
        <v>0.2</v>
      </c>
      <c r="H10" s="48">
        <v>0.2</v>
      </c>
      <c r="I10" s="48">
        <v>0.2</v>
      </c>
      <c r="J10" s="48">
        <v>0.2</v>
      </c>
      <c r="K10" s="48">
        <v>0.2</v>
      </c>
      <c r="L10" s="219"/>
      <c r="M10" s="220"/>
      <c r="N10" s="220"/>
      <c r="O10" s="220"/>
      <c r="P10" s="220"/>
      <c r="Q10" s="220"/>
      <c r="R10" s="220"/>
      <c r="S10" s="137">
        <f t="shared" si="0"/>
        <v>1</v>
      </c>
      <c r="T10" s="517"/>
      <c r="U10" s="498">
        <v>0.05</v>
      </c>
      <c r="V10" s="552" t="s">
        <v>216</v>
      </c>
    </row>
    <row r="11" spans="1:22" s="10" customFormat="1" ht="35.1" customHeight="1" x14ac:dyDescent="0.25">
      <c r="A11" s="509"/>
      <c r="B11" s="528"/>
      <c r="C11" s="506"/>
      <c r="D11" s="503"/>
      <c r="E11" s="503"/>
      <c r="F11" s="108" t="s">
        <v>25</v>
      </c>
      <c r="G11" s="48">
        <v>0.2</v>
      </c>
      <c r="H11" s="48">
        <v>0.2</v>
      </c>
      <c r="I11" s="48">
        <v>0.2</v>
      </c>
      <c r="J11" s="48">
        <v>0.2</v>
      </c>
      <c r="K11" s="48">
        <v>0.2</v>
      </c>
      <c r="L11" s="48"/>
      <c r="M11" s="48"/>
      <c r="N11" s="48"/>
      <c r="O11" s="48"/>
      <c r="P11" s="48"/>
      <c r="Q11" s="48"/>
      <c r="R11" s="48"/>
      <c r="S11" s="53">
        <f t="shared" si="0"/>
        <v>1</v>
      </c>
      <c r="T11" s="517"/>
      <c r="U11" s="498"/>
      <c r="V11" s="553"/>
    </row>
    <row r="12" spans="1:22" s="10" customFormat="1" ht="35.1" customHeight="1" x14ac:dyDescent="0.25">
      <c r="A12" s="509"/>
      <c r="B12" s="528"/>
      <c r="C12" s="506" t="s">
        <v>156</v>
      </c>
      <c r="D12" s="503" t="s">
        <v>121</v>
      </c>
      <c r="E12" s="503"/>
      <c r="F12" s="109" t="s">
        <v>24</v>
      </c>
      <c r="G12" s="48">
        <v>0.2</v>
      </c>
      <c r="H12" s="48">
        <v>0.2</v>
      </c>
      <c r="I12" s="48">
        <v>0.2</v>
      </c>
      <c r="J12" s="48">
        <v>0.2</v>
      </c>
      <c r="K12" s="48">
        <v>0.2</v>
      </c>
      <c r="L12" s="219"/>
      <c r="M12" s="220"/>
      <c r="N12" s="220"/>
      <c r="O12" s="220"/>
      <c r="P12" s="220"/>
      <c r="Q12" s="220"/>
      <c r="R12" s="220"/>
      <c r="S12" s="137">
        <f t="shared" si="0"/>
        <v>1</v>
      </c>
      <c r="T12" s="517"/>
      <c r="U12" s="498">
        <v>0.05</v>
      </c>
      <c r="V12" s="552" t="s">
        <v>215</v>
      </c>
    </row>
    <row r="13" spans="1:22" s="10" customFormat="1" ht="35.1" customHeight="1" thickBot="1" x14ac:dyDescent="0.3">
      <c r="A13" s="510"/>
      <c r="B13" s="529"/>
      <c r="C13" s="507"/>
      <c r="D13" s="515"/>
      <c r="E13" s="515"/>
      <c r="F13" s="110" t="s">
        <v>25</v>
      </c>
      <c r="G13" s="51">
        <v>0.2</v>
      </c>
      <c r="H13" s="51">
        <v>0.2</v>
      </c>
      <c r="I13" s="51">
        <v>0.2</v>
      </c>
      <c r="J13" s="51">
        <v>0.2</v>
      </c>
      <c r="K13" s="51">
        <v>0.2</v>
      </c>
      <c r="L13" s="51"/>
      <c r="M13" s="51"/>
      <c r="N13" s="51"/>
      <c r="O13" s="51"/>
      <c r="P13" s="51"/>
      <c r="Q13" s="51"/>
      <c r="R13" s="51"/>
      <c r="S13" s="138">
        <f t="shared" si="0"/>
        <v>1</v>
      </c>
      <c r="T13" s="518"/>
      <c r="U13" s="499"/>
      <c r="V13" s="554"/>
    </row>
    <row r="14" spans="1:22" s="10" customFormat="1" ht="35.1" customHeight="1" x14ac:dyDescent="0.25">
      <c r="A14" s="508" t="s">
        <v>122</v>
      </c>
      <c r="B14" s="524" t="s">
        <v>123</v>
      </c>
      <c r="C14" s="521" t="s">
        <v>157</v>
      </c>
      <c r="D14" s="502" t="s">
        <v>121</v>
      </c>
      <c r="E14" s="502"/>
      <c r="F14" s="107" t="s">
        <v>24</v>
      </c>
      <c r="G14" s="215">
        <v>0.2</v>
      </c>
      <c r="H14" s="215">
        <v>0.2</v>
      </c>
      <c r="I14" s="215">
        <v>0.2</v>
      </c>
      <c r="J14" s="215">
        <v>0.2</v>
      </c>
      <c r="K14" s="215">
        <v>0.2</v>
      </c>
      <c r="L14" s="221"/>
      <c r="M14" s="56"/>
      <c r="N14" s="56"/>
      <c r="O14" s="56"/>
      <c r="P14" s="56"/>
      <c r="Q14" s="56"/>
      <c r="R14" s="56"/>
      <c r="S14" s="136">
        <f t="shared" si="0"/>
        <v>1</v>
      </c>
      <c r="T14" s="516">
        <v>0.15</v>
      </c>
      <c r="U14" s="497">
        <v>0.05</v>
      </c>
      <c r="V14" s="491" t="s">
        <v>191</v>
      </c>
    </row>
    <row r="15" spans="1:22" s="10" customFormat="1" ht="35.1" customHeight="1" x14ac:dyDescent="0.25">
      <c r="A15" s="509"/>
      <c r="B15" s="525"/>
      <c r="C15" s="506"/>
      <c r="D15" s="503"/>
      <c r="E15" s="503"/>
      <c r="F15" s="108" t="s">
        <v>25</v>
      </c>
      <c r="G15" s="48">
        <v>0.2</v>
      </c>
      <c r="H15" s="48">
        <v>0.2</v>
      </c>
      <c r="I15" s="48">
        <v>0.2</v>
      </c>
      <c r="J15" s="48">
        <v>0.2</v>
      </c>
      <c r="K15" s="48">
        <v>0.2</v>
      </c>
      <c r="L15" s="48"/>
      <c r="M15" s="48"/>
      <c r="N15" s="48"/>
      <c r="O15" s="48"/>
      <c r="P15" s="48"/>
      <c r="Q15" s="48"/>
      <c r="R15" s="48"/>
      <c r="S15" s="53">
        <f t="shared" si="0"/>
        <v>1</v>
      </c>
      <c r="T15" s="517"/>
      <c r="U15" s="498"/>
      <c r="V15" s="492"/>
    </row>
    <row r="16" spans="1:22" s="10" customFormat="1" ht="35.1" customHeight="1" x14ac:dyDescent="0.25">
      <c r="A16" s="509"/>
      <c r="B16" s="525"/>
      <c r="C16" s="506" t="s">
        <v>158</v>
      </c>
      <c r="D16" s="503" t="s">
        <v>121</v>
      </c>
      <c r="E16" s="503"/>
      <c r="F16" s="109" t="s">
        <v>24</v>
      </c>
      <c r="G16" s="48">
        <v>0</v>
      </c>
      <c r="H16" s="48">
        <v>0</v>
      </c>
      <c r="I16" s="48">
        <v>0</v>
      </c>
      <c r="J16" s="48">
        <v>0</v>
      </c>
      <c r="K16" s="48">
        <v>1</v>
      </c>
      <c r="L16" s="216"/>
      <c r="M16" s="220"/>
      <c r="N16" s="220"/>
      <c r="O16" s="220"/>
      <c r="P16" s="220"/>
      <c r="Q16" s="220"/>
      <c r="R16" s="220"/>
      <c r="S16" s="137">
        <f t="shared" si="0"/>
        <v>1</v>
      </c>
      <c r="T16" s="517"/>
      <c r="U16" s="498">
        <v>0.05</v>
      </c>
      <c r="V16" s="492" t="s">
        <v>192</v>
      </c>
    </row>
    <row r="17" spans="1:33" s="10" customFormat="1" ht="35.1" customHeight="1" x14ac:dyDescent="0.25">
      <c r="A17" s="509"/>
      <c r="B17" s="525"/>
      <c r="C17" s="506"/>
      <c r="D17" s="503"/>
      <c r="E17" s="503"/>
      <c r="F17" s="108" t="s">
        <v>25</v>
      </c>
      <c r="G17" s="48">
        <v>0.05</v>
      </c>
      <c r="H17" s="48">
        <v>0.05</v>
      </c>
      <c r="I17" s="48">
        <v>0.05</v>
      </c>
      <c r="J17" s="48">
        <v>0.05</v>
      </c>
      <c r="K17" s="48">
        <v>0.8</v>
      </c>
      <c r="L17" s="48"/>
      <c r="M17" s="48"/>
      <c r="N17" s="48"/>
      <c r="O17" s="48"/>
      <c r="P17" s="48"/>
      <c r="Q17" s="48"/>
      <c r="R17" s="48"/>
      <c r="S17" s="53">
        <f t="shared" si="0"/>
        <v>1</v>
      </c>
      <c r="T17" s="517"/>
      <c r="U17" s="498"/>
      <c r="V17" s="492"/>
    </row>
    <row r="18" spans="1:33" s="10" customFormat="1" ht="35.1" customHeight="1" x14ac:dyDescent="0.25">
      <c r="A18" s="509"/>
      <c r="B18" s="525"/>
      <c r="C18" s="506" t="s">
        <v>159</v>
      </c>
      <c r="D18" s="503" t="s">
        <v>121</v>
      </c>
      <c r="E18" s="503"/>
      <c r="F18" s="109" t="s">
        <v>24</v>
      </c>
      <c r="G18" s="48">
        <v>0</v>
      </c>
      <c r="H18" s="48">
        <v>0</v>
      </c>
      <c r="I18" s="48">
        <v>0</v>
      </c>
      <c r="J18" s="48">
        <v>0</v>
      </c>
      <c r="K18" s="48">
        <v>1</v>
      </c>
      <c r="L18" s="48"/>
      <c r="M18" s="220"/>
      <c r="N18" s="220"/>
      <c r="O18" s="220"/>
      <c r="P18" s="220"/>
      <c r="Q18" s="220"/>
      <c r="R18" s="220"/>
      <c r="S18" s="137">
        <f t="shared" si="0"/>
        <v>1</v>
      </c>
      <c r="T18" s="517"/>
      <c r="U18" s="498">
        <v>0.05</v>
      </c>
      <c r="V18" s="492" t="s">
        <v>193</v>
      </c>
    </row>
    <row r="19" spans="1:33" s="10" customFormat="1" ht="35.1" customHeight="1" thickBot="1" x14ac:dyDescent="0.3">
      <c r="A19" s="510"/>
      <c r="B19" s="526"/>
      <c r="C19" s="507"/>
      <c r="D19" s="515"/>
      <c r="E19" s="515"/>
      <c r="F19" s="110" t="s">
        <v>25</v>
      </c>
      <c r="G19" s="51">
        <v>0</v>
      </c>
      <c r="H19" s="51">
        <v>0</v>
      </c>
      <c r="I19" s="51">
        <v>0.5</v>
      </c>
      <c r="J19" s="51">
        <v>0.05</v>
      </c>
      <c r="K19" s="51">
        <v>0.45</v>
      </c>
      <c r="L19" s="51"/>
      <c r="M19" s="51"/>
      <c r="N19" s="51"/>
      <c r="O19" s="51"/>
      <c r="P19" s="51"/>
      <c r="Q19" s="51"/>
      <c r="R19" s="51"/>
      <c r="S19" s="138">
        <f>SUM(G19:R19)</f>
        <v>1</v>
      </c>
      <c r="T19" s="518"/>
      <c r="U19" s="499"/>
      <c r="V19" s="493"/>
    </row>
    <row r="20" spans="1:33" s="8" customFormat="1" ht="35.1" customHeight="1" x14ac:dyDescent="0.25">
      <c r="A20" s="508" t="s">
        <v>124</v>
      </c>
      <c r="B20" s="524" t="s">
        <v>125</v>
      </c>
      <c r="C20" s="521" t="s">
        <v>160</v>
      </c>
      <c r="D20" s="502" t="s">
        <v>121</v>
      </c>
      <c r="E20" s="502"/>
      <c r="F20" s="111" t="s">
        <v>24</v>
      </c>
      <c r="G20" s="215">
        <v>0.215</v>
      </c>
      <c r="H20" s="215">
        <v>0.215</v>
      </c>
      <c r="I20" s="215">
        <v>0.215</v>
      </c>
      <c r="J20" s="215">
        <v>0.215</v>
      </c>
      <c r="K20" s="215">
        <v>0.14000000000000001</v>
      </c>
      <c r="L20" s="221"/>
      <c r="M20" s="56"/>
      <c r="N20" s="56"/>
      <c r="O20" s="56"/>
      <c r="P20" s="56"/>
      <c r="Q20" s="56"/>
      <c r="R20" s="56"/>
      <c r="S20" s="139">
        <f t="shared" si="0"/>
        <v>1</v>
      </c>
      <c r="T20" s="516">
        <v>0.1</v>
      </c>
      <c r="U20" s="497">
        <v>0.05</v>
      </c>
      <c r="V20" s="494" t="s">
        <v>195</v>
      </c>
      <c r="W20" s="10"/>
      <c r="X20" s="10"/>
      <c r="Y20" s="9"/>
      <c r="Z20" s="9"/>
      <c r="AA20" s="9"/>
      <c r="AB20" s="9"/>
      <c r="AC20" s="9"/>
      <c r="AD20" s="9"/>
    </row>
    <row r="21" spans="1:33" s="8" customFormat="1" ht="35.1" customHeight="1" x14ac:dyDescent="0.25">
      <c r="A21" s="509"/>
      <c r="B21" s="525"/>
      <c r="C21" s="506"/>
      <c r="D21" s="503"/>
      <c r="E21" s="503"/>
      <c r="F21" s="112" t="s">
        <v>25</v>
      </c>
      <c r="G21" s="48">
        <v>0.215</v>
      </c>
      <c r="H21" s="48">
        <v>0.215</v>
      </c>
      <c r="I21" s="48">
        <v>0.215</v>
      </c>
      <c r="J21" s="48">
        <v>0.215</v>
      </c>
      <c r="K21" s="48">
        <v>0.14000000000000001</v>
      </c>
      <c r="L21" s="48"/>
      <c r="M21" s="48"/>
      <c r="N21" s="48"/>
      <c r="O21" s="48"/>
      <c r="P21" s="48"/>
      <c r="Q21" s="48"/>
      <c r="R21" s="48"/>
      <c r="S21" s="140">
        <f>SUM(G21:R21)</f>
        <v>1</v>
      </c>
      <c r="T21" s="517"/>
      <c r="U21" s="498"/>
      <c r="V21" s="495"/>
      <c r="W21" s="9"/>
      <c r="X21" s="9"/>
      <c r="Y21" s="9"/>
      <c r="Z21" s="9"/>
      <c r="AA21" s="9"/>
      <c r="AB21" s="9"/>
      <c r="AC21" s="9"/>
      <c r="AD21" s="9"/>
    </row>
    <row r="22" spans="1:33" s="12" customFormat="1" ht="35.1" customHeight="1" x14ac:dyDescent="0.25">
      <c r="A22" s="509"/>
      <c r="B22" s="525"/>
      <c r="C22" s="506" t="s">
        <v>161</v>
      </c>
      <c r="D22" s="503" t="s">
        <v>121</v>
      </c>
      <c r="E22" s="503"/>
      <c r="F22" s="113" t="s">
        <v>24</v>
      </c>
      <c r="G22" s="48">
        <v>0.20749999999999999</v>
      </c>
      <c r="H22" s="48">
        <v>0.20749999999999999</v>
      </c>
      <c r="I22" s="48">
        <v>0.20749999999999999</v>
      </c>
      <c r="J22" s="48">
        <v>0.20749999999999999</v>
      </c>
      <c r="K22" s="48">
        <v>0.17</v>
      </c>
      <c r="L22" s="216"/>
      <c r="M22" s="220"/>
      <c r="N22" s="220"/>
      <c r="O22" s="220"/>
      <c r="P22" s="220"/>
      <c r="Q22" s="220"/>
      <c r="R22" s="220"/>
      <c r="S22" s="141">
        <f t="shared" ref="S22:S42" si="1">SUM(G22:R22)</f>
        <v>1</v>
      </c>
      <c r="T22" s="517"/>
      <c r="U22" s="498">
        <v>0.05</v>
      </c>
      <c r="V22" s="549" t="s">
        <v>196</v>
      </c>
      <c r="W22" s="10"/>
      <c r="X22" s="10"/>
      <c r="Y22" s="11"/>
      <c r="Z22" s="11"/>
      <c r="AA22" s="11"/>
      <c r="AB22" s="11"/>
      <c r="AC22" s="11"/>
      <c r="AD22" s="11"/>
      <c r="AE22" s="11"/>
      <c r="AF22" s="11"/>
      <c r="AG22" s="11"/>
    </row>
    <row r="23" spans="1:33" ht="35.1" customHeight="1" thickBot="1" x14ac:dyDescent="0.3">
      <c r="A23" s="510"/>
      <c r="B23" s="526"/>
      <c r="C23" s="507"/>
      <c r="D23" s="515"/>
      <c r="E23" s="515"/>
      <c r="F23" s="114" t="s">
        <v>25</v>
      </c>
      <c r="G23" s="51">
        <v>0.20749999999999999</v>
      </c>
      <c r="H23" s="51">
        <v>0.20749999999999999</v>
      </c>
      <c r="I23" s="51">
        <v>0.20749999999999999</v>
      </c>
      <c r="J23" s="51">
        <v>0.20749999999999999</v>
      </c>
      <c r="K23" s="51">
        <v>0.17</v>
      </c>
      <c r="L23" s="51"/>
      <c r="M23" s="51"/>
      <c r="N23" s="51"/>
      <c r="O23" s="51"/>
      <c r="P23" s="51"/>
      <c r="Q23" s="51"/>
      <c r="R23" s="51"/>
      <c r="S23" s="142">
        <f t="shared" si="1"/>
        <v>1</v>
      </c>
      <c r="T23" s="518"/>
      <c r="U23" s="499"/>
      <c r="V23" s="550"/>
    </row>
    <row r="24" spans="1:33" ht="35.1" customHeight="1" x14ac:dyDescent="0.25">
      <c r="A24" s="508" t="s">
        <v>134</v>
      </c>
      <c r="B24" s="375" t="s">
        <v>111</v>
      </c>
      <c r="C24" s="521" t="s">
        <v>162</v>
      </c>
      <c r="D24" s="522" t="s">
        <v>121</v>
      </c>
      <c r="E24" s="502"/>
      <c r="F24" s="107" t="s">
        <v>24</v>
      </c>
      <c r="G24" s="215"/>
      <c r="H24" s="215">
        <v>0.1</v>
      </c>
      <c r="I24" s="215">
        <v>0.2</v>
      </c>
      <c r="J24" s="215">
        <v>0.3</v>
      </c>
      <c r="K24" s="215">
        <v>0.4</v>
      </c>
      <c r="L24" s="221"/>
      <c r="M24" s="56"/>
      <c r="N24" s="56"/>
      <c r="O24" s="56"/>
      <c r="P24" s="56"/>
      <c r="Q24" s="56"/>
      <c r="R24" s="56"/>
      <c r="S24" s="136">
        <f t="shared" si="1"/>
        <v>1</v>
      </c>
      <c r="T24" s="516">
        <v>0.1</v>
      </c>
      <c r="U24" s="497">
        <v>0.04</v>
      </c>
      <c r="V24" s="564" t="s">
        <v>209</v>
      </c>
    </row>
    <row r="25" spans="1:33" ht="35.1" customHeight="1" x14ac:dyDescent="0.25">
      <c r="A25" s="509"/>
      <c r="B25" s="376"/>
      <c r="C25" s="506"/>
      <c r="D25" s="523"/>
      <c r="E25" s="503"/>
      <c r="F25" s="108" t="s">
        <v>25</v>
      </c>
      <c r="G25" s="48"/>
      <c r="H25" s="48">
        <v>0</v>
      </c>
      <c r="I25" s="48">
        <v>0</v>
      </c>
      <c r="J25" s="48">
        <v>0.1</v>
      </c>
      <c r="K25" s="48">
        <v>0.9</v>
      </c>
      <c r="L25" s="48"/>
      <c r="M25" s="48"/>
      <c r="N25" s="48"/>
      <c r="O25" s="48"/>
      <c r="P25" s="48"/>
      <c r="Q25" s="48"/>
      <c r="R25" s="48"/>
      <c r="S25" s="53">
        <f t="shared" si="1"/>
        <v>1</v>
      </c>
      <c r="T25" s="517"/>
      <c r="U25" s="498"/>
      <c r="V25" s="565"/>
    </row>
    <row r="26" spans="1:33" ht="35.1" customHeight="1" x14ac:dyDescent="0.25">
      <c r="A26" s="509"/>
      <c r="B26" s="376"/>
      <c r="C26" s="506" t="s">
        <v>163</v>
      </c>
      <c r="D26" s="523" t="s">
        <v>121</v>
      </c>
      <c r="E26" s="503"/>
      <c r="F26" s="109" t="s">
        <v>24</v>
      </c>
      <c r="G26" s="48">
        <v>0.17941176470588238</v>
      </c>
      <c r="H26" s="48">
        <v>0.22102941176470586</v>
      </c>
      <c r="I26" s="48">
        <v>0.27264705882352946</v>
      </c>
      <c r="J26" s="48">
        <v>0.2276470588235294</v>
      </c>
      <c r="K26" s="48">
        <v>9.9400000000000002E-2</v>
      </c>
      <c r="L26" s="216"/>
      <c r="M26" s="220"/>
      <c r="N26" s="220"/>
      <c r="O26" s="220"/>
      <c r="P26" s="220"/>
      <c r="Q26" s="220"/>
      <c r="R26" s="220"/>
      <c r="S26" s="137">
        <f>SUM(G26:R26)</f>
        <v>1.0001352941176471</v>
      </c>
      <c r="T26" s="517"/>
      <c r="U26" s="498">
        <v>0.03</v>
      </c>
      <c r="V26" s="572" t="s">
        <v>210</v>
      </c>
    </row>
    <row r="27" spans="1:33" ht="35.1" customHeight="1" x14ac:dyDescent="0.25">
      <c r="A27" s="509"/>
      <c r="B27" s="376"/>
      <c r="C27" s="506"/>
      <c r="D27" s="523"/>
      <c r="E27" s="503"/>
      <c r="F27" s="108" t="s">
        <v>25</v>
      </c>
      <c r="G27" s="48">
        <v>0.26080799999999998</v>
      </c>
      <c r="H27" s="48">
        <v>8.5366999999999998E-2</v>
      </c>
      <c r="I27" s="48">
        <v>0</v>
      </c>
      <c r="J27" s="48">
        <v>0</v>
      </c>
      <c r="K27" s="48">
        <v>0</v>
      </c>
      <c r="L27" s="48"/>
      <c r="M27" s="48"/>
      <c r="N27" s="48"/>
      <c r="O27" s="48"/>
      <c r="P27" s="48"/>
      <c r="Q27" s="48"/>
      <c r="R27" s="48"/>
      <c r="S27" s="53">
        <f>SUM(G27:R27)</f>
        <v>0.34617500000000001</v>
      </c>
      <c r="T27" s="517"/>
      <c r="U27" s="498"/>
      <c r="V27" s="573"/>
    </row>
    <row r="28" spans="1:33" ht="35.1" customHeight="1" x14ac:dyDescent="0.25">
      <c r="A28" s="509"/>
      <c r="B28" s="376"/>
      <c r="C28" s="506" t="s">
        <v>164</v>
      </c>
      <c r="D28" s="523" t="s">
        <v>121</v>
      </c>
      <c r="E28" s="503"/>
      <c r="F28" s="109" t="s">
        <v>24</v>
      </c>
      <c r="G28" s="48"/>
      <c r="H28" s="48">
        <v>7.3529411764705885E-2</v>
      </c>
      <c r="I28" s="48">
        <v>0.21691176470588236</v>
      </c>
      <c r="J28" s="48">
        <v>0.43382352941176472</v>
      </c>
      <c r="K28" s="216">
        <v>0.27579999999999999</v>
      </c>
      <c r="L28" s="216"/>
      <c r="M28" s="220"/>
      <c r="N28" s="220"/>
      <c r="O28" s="220"/>
      <c r="P28" s="220"/>
      <c r="Q28" s="220"/>
      <c r="R28" s="220"/>
      <c r="S28" s="137">
        <f t="shared" si="1"/>
        <v>1.0000647058823531</v>
      </c>
      <c r="T28" s="517"/>
      <c r="U28" s="498">
        <v>0.03</v>
      </c>
      <c r="V28" s="565" t="s">
        <v>211</v>
      </c>
    </row>
    <row r="29" spans="1:33" ht="35.1" customHeight="1" thickBot="1" x14ac:dyDescent="0.3">
      <c r="A29" s="509"/>
      <c r="B29" s="376"/>
      <c r="C29" s="506"/>
      <c r="D29" s="523"/>
      <c r="E29" s="503"/>
      <c r="F29" s="108" t="s">
        <v>25</v>
      </c>
      <c r="G29" s="48"/>
      <c r="H29" s="48">
        <v>0</v>
      </c>
      <c r="I29" s="48">
        <v>0</v>
      </c>
      <c r="J29" s="48">
        <v>0.23119999999999999</v>
      </c>
      <c r="K29" s="48">
        <v>0.28000000000000003</v>
      </c>
      <c r="L29" s="48"/>
      <c r="M29" s="48"/>
      <c r="N29" s="48"/>
      <c r="O29" s="48"/>
      <c r="P29" s="48"/>
      <c r="Q29" s="48"/>
      <c r="R29" s="48"/>
      <c r="S29" s="53">
        <f>SUM(G29:R29)</f>
        <v>0.51119999999999999</v>
      </c>
      <c r="T29" s="517"/>
      <c r="U29" s="498"/>
      <c r="V29" s="565"/>
    </row>
    <row r="30" spans="1:33" ht="35.1" customHeight="1" x14ac:dyDescent="0.25">
      <c r="A30" s="406" t="s">
        <v>126</v>
      </c>
      <c r="B30" s="375" t="s">
        <v>113</v>
      </c>
      <c r="C30" s="521" t="s">
        <v>170</v>
      </c>
      <c r="D30" s="522" t="s">
        <v>121</v>
      </c>
      <c r="E30" s="502"/>
      <c r="F30" s="107" t="s">
        <v>24</v>
      </c>
      <c r="G30" s="215">
        <v>0.2</v>
      </c>
      <c r="H30" s="215">
        <v>0.2</v>
      </c>
      <c r="I30" s="215">
        <v>0.2</v>
      </c>
      <c r="J30" s="215">
        <v>0.2</v>
      </c>
      <c r="K30" s="215">
        <v>0.2</v>
      </c>
      <c r="L30" s="221"/>
      <c r="M30" s="56"/>
      <c r="N30" s="56"/>
      <c r="O30" s="56"/>
      <c r="P30" s="56"/>
      <c r="Q30" s="56"/>
      <c r="R30" s="56"/>
      <c r="S30" s="136">
        <f t="shared" si="1"/>
        <v>1</v>
      </c>
      <c r="T30" s="516">
        <v>0.1</v>
      </c>
      <c r="U30" s="497">
        <v>0.05</v>
      </c>
      <c r="V30" s="568" t="s">
        <v>199</v>
      </c>
    </row>
    <row r="31" spans="1:33" ht="35.1" customHeight="1" x14ac:dyDescent="0.25">
      <c r="A31" s="407"/>
      <c r="B31" s="376"/>
      <c r="C31" s="506"/>
      <c r="D31" s="523"/>
      <c r="E31" s="503"/>
      <c r="F31" s="108" t="s">
        <v>25</v>
      </c>
      <c r="G31" s="48">
        <v>0.2</v>
      </c>
      <c r="H31" s="48">
        <v>0.2</v>
      </c>
      <c r="I31" s="48">
        <v>0.2</v>
      </c>
      <c r="J31" s="48">
        <v>6.4000000000000001E-2</v>
      </c>
      <c r="K31" s="48">
        <v>0.33600000000000002</v>
      </c>
      <c r="L31" s="48"/>
      <c r="M31" s="48"/>
      <c r="N31" s="48"/>
      <c r="O31" s="48"/>
      <c r="P31" s="48"/>
      <c r="Q31" s="48"/>
      <c r="R31" s="48"/>
      <c r="S31" s="53">
        <f>SUM(G31:R31)</f>
        <v>1.0000000000000002</v>
      </c>
      <c r="T31" s="517"/>
      <c r="U31" s="498"/>
      <c r="V31" s="569"/>
    </row>
    <row r="32" spans="1:33" ht="35.1" customHeight="1" x14ac:dyDescent="0.25">
      <c r="A32" s="407"/>
      <c r="B32" s="376"/>
      <c r="C32" s="506" t="s">
        <v>171</v>
      </c>
      <c r="D32" s="523" t="s">
        <v>121</v>
      </c>
      <c r="E32" s="503"/>
      <c r="F32" s="109" t="s">
        <v>24</v>
      </c>
      <c r="G32" s="48">
        <v>0</v>
      </c>
      <c r="H32" s="48">
        <v>0.25</v>
      </c>
      <c r="I32" s="48">
        <v>0.25</v>
      </c>
      <c r="J32" s="48">
        <v>0.25</v>
      </c>
      <c r="K32" s="48">
        <v>0.25</v>
      </c>
      <c r="L32" s="216"/>
      <c r="M32" s="220"/>
      <c r="N32" s="220"/>
      <c r="O32" s="220"/>
      <c r="P32" s="220"/>
      <c r="Q32" s="220"/>
      <c r="R32" s="220"/>
      <c r="S32" s="137">
        <f>SUM(G32:R32)</f>
        <v>1</v>
      </c>
      <c r="T32" s="517"/>
      <c r="U32" s="498">
        <v>0.05</v>
      </c>
      <c r="V32" s="569" t="s">
        <v>200</v>
      </c>
    </row>
    <row r="33" spans="1:22" ht="35.1" customHeight="1" thickBot="1" x14ac:dyDescent="0.3">
      <c r="A33" s="408"/>
      <c r="B33" s="377"/>
      <c r="C33" s="507"/>
      <c r="D33" s="570"/>
      <c r="E33" s="515"/>
      <c r="F33" s="110" t="s">
        <v>25</v>
      </c>
      <c r="G33" s="51"/>
      <c r="H33" s="51">
        <v>0.25</v>
      </c>
      <c r="I33" s="51">
        <v>0.25</v>
      </c>
      <c r="J33" s="51">
        <v>0.11</v>
      </c>
      <c r="K33" s="51">
        <v>0.39</v>
      </c>
      <c r="L33" s="51"/>
      <c r="M33" s="51"/>
      <c r="N33" s="51"/>
      <c r="O33" s="51"/>
      <c r="P33" s="51"/>
      <c r="Q33" s="51"/>
      <c r="R33" s="51"/>
      <c r="S33" s="138">
        <f>SUM(G33:R33)</f>
        <v>1</v>
      </c>
      <c r="T33" s="518"/>
      <c r="U33" s="499"/>
      <c r="V33" s="571"/>
    </row>
    <row r="34" spans="1:22" ht="35.1" customHeight="1" x14ac:dyDescent="0.25">
      <c r="A34" s="406" t="s">
        <v>127</v>
      </c>
      <c r="B34" s="375" t="s">
        <v>118</v>
      </c>
      <c r="C34" s="521" t="s">
        <v>172</v>
      </c>
      <c r="D34" s="522" t="s">
        <v>121</v>
      </c>
      <c r="E34" s="502"/>
      <c r="F34" s="107" t="s">
        <v>24</v>
      </c>
      <c r="G34" s="215">
        <v>0.2844628099173554</v>
      </c>
      <c r="H34" s="215">
        <v>0.14161127296509898</v>
      </c>
      <c r="I34" s="215">
        <v>0.11802366371365718</v>
      </c>
      <c r="J34" s="215">
        <v>0.30568642606575896</v>
      </c>
      <c r="K34" s="215">
        <v>0.15021582733812952</v>
      </c>
      <c r="L34" s="221"/>
      <c r="M34" s="56"/>
      <c r="N34" s="56"/>
      <c r="O34" s="56"/>
      <c r="P34" s="56"/>
      <c r="Q34" s="56"/>
      <c r="R34" s="56"/>
      <c r="S34" s="136">
        <f t="shared" si="1"/>
        <v>1</v>
      </c>
      <c r="T34" s="516">
        <v>0.1</v>
      </c>
      <c r="U34" s="497">
        <v>3.3000000000000002E-2</v>
      </c>
      <c r="V34" s="564" t="s">
        <v>202</v>
      </c>
    </row>
    <row r="35" spans="1:22" ht="35.1" customHeight="1" x14ac:dyDescent="0.25">
      <c r="A35" s="407"/>
      <c r="B35" s="376"/>
      <c r="C35" s="506"/>
      <c r="D35" s="523"/>
      <c r="E35" s="503"/>
      <c r="F35" s="108" t="s">
        <v>25</v>
      </c>
      <c r="G35" s="48">
        <v>0.26080999999999999</v>
      </c>
      <c r="H35" s="48">
        <v>8.5366999999999998E-2</v>
      </c>
      <c r="I35" s="48">
        <v>0</v>
      </c>
      <c r="J35" s="48">
        <v>0</v>
      </c>
      <c r="K35" s="48">
        <v>0.30780000000000002</v>
      </c>
      <c r="L35" s="48"/>
      <c r="M35" s="48"/>
      <c r="N35" s="48"/>
      <c r="O35" s="48"/>
      <c r="P35" s="48"/>
      <c r="Q35" s="48"/>
      <c r="R35" s="48"/>
      <c r="S35" s="53">
        <f t="shared" si="1"/>
        <v>0.65397700000000003</v>
      </c>
      <c r="T35" s="517"/>
      <c r="U35" s="498"/>
      <c r="V35" s="565"/>
    </row>
    <row r="36" spans="1:22" ht="35.1" customHeight="1" x14ac:dyDescent="0.25">
      <c r="A36" s="407"/>
      <c r="B36" s="376"/>
      <c r="C36" s="506" t="s">
        <v>173</v>
      </c>
      <c r="D36" s="523" t="s">
        <v>121</v>
      </c>
      <c r="E36" s="561"/>
      <c r="F36" s="109" t="s">
        <v>24</v>
      </c>
      <c r="G36" s="48">
        <v>0</v>
      </c>
      <c r="H36" s="48">
        <v>0.2446043165467626</v>
      </c>
      <c r="I36" s="48">
        <v>0.12949640287769784</v>
      </c>
      <c r="J36" s="48">
        <v>0.20863309352517986</v>
      </c>
      <c r="K36" s="48">
        <v>0.41726618705035973</v>
      </c>
      <c r="L36" s="216"/>
      <c r="M36" s="220"/>
      <c r="N36" s="220"/>
      <c r="O36" s="220"/>
      <c r="P36" s="220"/>
      <c r="Q36" s="220"/>
      <c r="R36" s="220"/>
      <c r="S36" s="137">
        <f t="shared" si="1"/>
        <v>1</v>
      </c>
      <c r="T36" s="517"/>
      <c r="U36" s="562">
        <v>3.3000000000000002E-2</v>
      </c>
      <c r="V36" s="565" t="s">
        <v>203</v>
      </c>
    </row>
    <row r="37" spans="1:22" ht="35.1" customHeight="1" x14ac:dyDescent="0.25">
      <c r="A37" s="407"/>
      <c r="B37" s="376"/>
      <c r="C37" s="506"/>
      <c r="D37" s="523"/>
      <c r="E37" s="567"/>
      <c r="F37" s="108" t="s">
        <v>25</v>
      </c>
      <c r="G37" s="48"/>
      <c r="H37" s="48">
        <v>0.2446043165467626</v>
      </c>
      <c r="I37" s="48">
        <v>0.12949640287769784</v>
      </c>
      <c r="J37" s="48">
        <v>0.1724</v>
      </c>
      <c r="K37" s="48">
        <v>0.35249999999999998</v>
      </c>
      <c r="L37" s="48"/>
      <c r="M37" s="48"/>
      <c r="N37" s="48"/>
      <c r="O37" s="48"/>
      <c r="P37" s="48"/>
      <c r="Q37" s="48"/>
      <c r="R37" s="48"/>
      <c r="S37" s="53">
        <f>SUM(G37:R37)</f>
        <v>0.89900071942446047</v>
      </c>
      <c r="T37" s="517"/>
      <c r="U37" s="566"/>
      <c r="V37" s="565"/>
    </row>
    <row r="38" spans="1:22" ht="35.1" customHeight="1" x14ac:dyDescent="0.25">
      <c r="A38" s="407"/>
      <c r="B38" s="376"/>
      <c r="C38" s="506" t="s">
        <v>174</v>
      </c>
      <c r="D38" s="523" t="s">
        <v>121</v>
      </c>
      <c r="E38" s="503"/>
      <c r="F38" s="109" t="s">
        <v>24</v>
      </c>
      <c r="G38" s="48"/>
      <c r="H38" s="48">
        <v>0.1</v>
      </c>
      <c r="I38" s="48">
        <v>0.2</v>
      </c>
      <c r="J38" s="48">
        <v>0.3</v>
      </c>
      <c r="K38" s="48">
        <v>0.4</v>
      </c>
      <c r="L38" s="216"/>
      <c r="M38" s="220"/>
      <c r="N38" s="220"/>
      <c r="O38" s="220"/>
      <c r="P38" s="220"/>
      <c r="Q38" s="220"/>
      <c r="R38" s="220"/>
      <c r="S38" s="137">
        <f t="shared" si="1"/>
        <v>1</v>
      </c>
      <c r="T38" s="517"/>
      <c r="U38" s="498">
        <v>3.4000000000000002E-2</v>
      </c>
      <c r="V38" s="565" t="s">
        <v>204</v>
      </c>
    </row>
    <row r="39" spans="1:22" ht="35.1" customHeight="1" thickBot="1" x14ac:dyDescent="0.3">
      <c r="A39" s="407"/>
      <c r="B39" s="376"/>
      <c r="C39" s="506"/>
      <c r="D39" s="523"/>
      <c r="E39" s="503"/>
      <c r="F39" s="108" t="s">
        <v>25</v>
      </c>
      <c r="G39" s="48"/>
      <c r="H39" s="48">
        <v>0</v>
      </c>
      <c r="I39" s="48">
        <v>0</v>
      </c>
      <c r="J39" s="48">
        <v>0</v>
      </c>
      <c r="K39" s="48">
        <v>0</v>
      </c>
      <c r="L39" s="48"/>
      <c r="M39" s="48"/>
      <c r="N39" s="48"/>
      <c r="O39" s="48"/>
      <c r="P39" s="48"/>
      <c r="Q39" s="48"/>
      <c r="R39" s="48"/>
      <c r="S39" s="53">
        <f>SUM(G39:R39)</f>
        <v>0</v>
      </c>
      <c r="T39" s="517"/>
      <c r="U39" s="498"/>
      <c r="V39" s="565"/>
    </row>
    <row r="40" spans="1:22" ht="35.1" customHeight="1" x14ac:dyDescent="0.25">
      <c r="A40" s="555" t="s">
        <v>130</v>
      </c>
      <c r="B40" s="375" t="s">
        <v>115</v>
      </c>
      <c r="C40" s="521" t="s">
        <v>175</v>
      </c>
      <c r="D40" s="522" t="s">
        <v>121</v>
      </c>
      <c r="E40" s="502"/>
      <c r="F40" s="107" t="s">
        <v>24</v>
      </c>
      <c r="G40" s="215">
        <v>0.2</v>
      </c>
      <c r="H40" s="215">
        <v>0.2</v>
      </c>
      <c r="I40" s="215">
        <v>0.2</v>
      </c>
      <c r="J40" s="215">
        <v>0.2</v>
      </c>
      <c r="K40" s="215">
        <v>0.2</v>
      </c>
      <c r="L40" s="221"/>
      <c r="M40" s="56"/>
      <c r="N40" s="56"/>
      <c r="O40" s="56"/>
      <c r="P40" s="56"/>
      <c r="Q40" s="56"/>
      <c r="R40" s="56"/>
      <c r="S40" s="46">
        <f t="shared" si="1"/>
        <v>1</v>
      </c>
      <c r="T40" s="516">
        <v>0.1</v>
      </c>
      <c r="U40" s="497">
        <v>0.04</v>
      </c>
      <c r="V40" s="514" t="s">
        <v>187</v>
      </c>
    </row>
    <row r="41" spans="1:22" ht="35.1" customHeight="1" x14ac:dyDescent="0.25">
      <c r="A41" s="556"/>
      <c r="B41" s="376"/>
      <c r="C41" s="506"/>
      <c r="D41" s="523"/>
      <c r="E41" s="503"/>
      <c r="F41" s="108" t="s">
        <v>25</v>
      </c>
      <c r="G41" s="48">
        <v>0.2</v>
      </c>
      <c r="H41" s="48">
        <v>0.2</v>
      </c>
      <c r="I41" s="48">
        <v>0.2</v>
      </c>
      <c r="J41" s="48">
        <v>0.05</v>
      </c>
      <c r="K41" s="48">
        <v>0.35</v>
      </c>
      <c r="L41" s="48"/>
      <c r="M41" s="48"/>
      <c r="N41" s="48"/>
      <c r="O41" s="48"/>
      <c r="P41" s="48"/>
      <c r="Q41" s="48"/>
      <c r="R41" s="48"/>
      <c r="S41" s="47">
        <f t="shared" si="1"/>
        <v>1</v>
      </c>
      <c r="T41" s="517"/>
      <c r="U41" s="498"/>
      <c r="V41" s="514"/>
    </row>
    <row r="42" spans="1:22" ht="35.1" customHeight="1" x14ac:dyDescent="0.25">
      <c r="A42" s="556"/>
      <c r="B42" s="376"/>
      <c r="C42" s="506" t="s">
        <v>176</v>
      </c>
      <c r="D42" s="523" t="s">
        <v>121</v>
      </c>
      <c r="E42" s="503"/>
      <c r="F42" s="109" t="s">
        <v>24</v>
      </c>
      <c r="G42" s="48">
        <v>0.2</v>
      </c>
      <c r="H42" s="48">
        <v>0.2</v>
      </c>
      <c r="I42" s="48">
        <v>0.2</v>
      </c>
      <c r="J42" s="48">
        <v>0.2</v>
      </c>
      <c r="K42" s="48">
        <v>0.2</v>
      </c>
      <c r="L42" s="216"/>
      <c r="M42" s="220"/>
      <c r="N42" s="220"/>
      <c r="O42" s="220"/>
      <c r="P42" s="220"/>
      <c r="Q42" s="220"/>
      <c r="R42" s="220"/>
      <c r="S42" s="49">
        <f t="shared" si="1"/>
        <v>1</v>
      </c>
      <c r="T42" s="517"/>
      <c r="U42" s="498">
        <v>0.03</v>
      </c>
      <c r="V42" s="514" t="s">
        <v>188</v>
      </c>
    </row>
    <row r="43" spans="1:22" ht="35.1" customHeight="1" x14ac:dyDescent="0.25">
      <c r="A43" s="556"/>
      <c r="B43" s="376"/>
      <c r="C43" s="506"/>
      <c r="D43" s="523"/>
      <c r="E43" s="503"/>
      <c r="F43" s="108" t="s">
        <v>25</v>
      </c>
      <c r="G43" s="48">
        <v>0.2</v>
      </c>
      <c r="H43" s="48">
        <v>0.2</v>
      </c>
      <c r="I43" s="48">
        <v>0.2</v>
      </c>
      <c r="J43" s="48">
        <v>0.05</v>
      </c>
      <c r="K43" s="48">
        <v>0.35</v>
      </c>
      <c r="L43" s="48"/>
      <c r="M43" s="48"/>
      <c r="N43" s="48"/>
      <c r="O43" s="48"/>
      <c r="P43" s="48"/>
      <c r="Q43" s="48"/>
      <c r="R43" s="48"/>
      <c r="S43" s="47">
        <f t="shared" ref="S43:S53" si="2">SUM(G43:R43)</f>
        <v>1</v>
      </c>
      <c r="T43" s="517"/>
      <c r="U43" s="498"/>
      <c r="V43" s="514"/>
    </row>
    <row r="44" spans="1:22" ht="35.1" customHeight="1" x14ac:dyDescent="0.25">
      <c r="A44" s="556"/>
      <c r="B44" s="376"/>
      <c r="C44" s="506" t="s">
        <v>177</v>
      </c>
      <c r="D44" s="523" t="s">
        <v>121</v>
      </c>
      <c r="E44" s="503"/>
      <c r="F44" s="109" t="s">
        <v>24</v>
      </c>
      <c r="G44" s="48">
        <v>0.2</v>
      </c>
      <c r="H44" s="48">
        <v>0.2</v>
      </c>
      <c r="I44" s="48">
        <v>0.2</v>
      </c>
      <c r="J44" s="48">
        <v>0.2</v>
      </c>
      <c r="K44" s="48">
        <v>0.2</v>
      </c>
      <c r="L44" s="216"/>
      <c r="M44" s="220"/>
      <c r="N44" s="220"/>
      <c r="O44" s="220"/>
      <c r="P44" s="220"/>
      <c r="Q44" s="220"/>
      <c r="R44" s="220"/>
      <c r="S44" s="49">
        <f t="shared" si="2"/>
        <v>1</v>
      </c>
      <c r="T44" s="517"/>
      <c r="U44" s="498">
        <v>0.03</v>
      </c>
      <c r="V44" s="514" t="s">
        <v>189</v>
      </c>
    </row>
    <row r="45" spans="1:22" ht="35.1" customHeight="1" thickBot="1" x14ac:dyDescent="0.3">
      <c r="A45" s="557"/>
      <c r="B45" s="478"/>
      <c r="C45" s="559"/>
      <c r="D45" s="560"/>
      <c r="E45" s="561"/>
      <c r="F45" s="115" t="s">
        <v>25</v>
      </c>
      <c r="G45" s="51">
        <v>0.2</v>
      </c>
      <c r="H45" s="51">
        <v>0.2</v>
      </c>
      <c r="I45" s="51">
        <v>0.2</v>
      </c>
      <c r="J45" s="51">
        <v>0.05</v>
      </c>
      <c r="K45" s="51">
        <v>0.35</v>
      </c>
      <c r="L45" s="51"/>
      <c r="M45" s="176"/>
      <c r="N45" s="176"/>
      <c r="O45" s="176"/>
      <c r="P45" s="55"/>
      <c r="Q45" s="55"/>
      <c r="R45" s="55"/>
      <c r="S45" s="54">
        <f t="shared" si="2"/>
        <v>1</v>
      </c>
      <c r="T45" s="558"/>
      <c r="U45" s="562"/>
      <c r="V45" s="563"/>
    </row>
    <row r="46" spans="1:22" ht="35.1" customHeight="1" x14ac:dyDescent="0.25">
      <c r="A46" s="555" t="s">
        <v>130</v>
      </c>
      <c r="B46" s="524" t="s">
        <v>131</v>
      </c>
      <c r="C46" s="521" t="s">
        <v>178</v>
      </c>
      <c r="D46" s="502" t="s">
        <v>121</v>
      </c>
      <c r="E46" s="40"/>
      <c r="F46" s="107" t="s">
        <v>24</v>
      </c>
      <c r="G46" s="56">
        <v>0</v>
      </c>
      <c r="H46" s="56">
        <v>0</v>
      </c>
      <c r="I46" s="56">
        <v>0</v>
      </c>
      <c r="J46" s="56">
        <v>0</v>
      </c>
      <c r="K46" s="56">
        <v>1</v>
      </c>
      <c r="L46" s="56"/>
      <c r="M46" s="56"/>
      <c r="N46" s="56"/>
      <c r="O46" s="56"/>
      <c r="P46" s="56"/>
      <c r="Q46" s="56"/>
      <c r="R46" s="56"/>
      <c r="S46" s="46">
        <f t="shared" si="2"/>
        <v>1</v>
      </c>
      <c r="T46" s="516">
        <v>0.05</v>
      </c>
      <c r="U46" s="575">
        <v>0.05</v>
      </c>
      <c r="V46" s="577" t="s">
        <v>221</v>
      </c>
    </row>
    <row r="47" spans="1:22" ht="35.1" customHeight="1" thickBot="1" x14ac:dyDescent="0.3">
      <c r="A47" s="574"/>
      <c r="B47" s="526"/>
      <c r="C47" s="507"/>
      <c r="D47" s="515"/>
      <c r="E47" s="41"/>
      <c r="F47" s="110" t="s">
        <v>25</v>
      </c>
      <c r="G47" s="52">
        <v>0</v>
      </c>
      <c r="H47" s="52">
        <v>0</v>
      </c>
      <c r="I47" s="52">
        <v>0</v>
      </c>
      <c r="J47" s="52">
        <v>0</v>
      </c>
      <c r="K47" s="52">
        <v>0</v>
      </c>
      <c r="L47" s="52"/>
      <c r="M47" s="52"/>
      <c r="N47" s="52"/>
      <c r="O47" s="52"/>
      <c r="P47" s="52"/>
      <c r="Q47" s="52"/>
      <c r="R47" s="52"/>
      <c r="S47" s="50">
        <f t="shared" si="2"/>
        <v>0</v>
      </c>
      <c r="T47" s="518"/>
      <c r="U47" s="576"/>
      <c r="V47" s="578"/>
    </row>
    <row r="48" spans="1:22" ht="35.1" customHeight="1" x14ac:dyDescent="0.25">
      <c r="A48" s="508" t="s">
        <v>128</v>
      </c>
      <c r="B48" s="511" t="s">
        <v>129</v>
      </c>
      <c r="C48" s="521" t="s">
        <v>179</v>
      </c>
      <c r="D48" s="519" t="s">
        <v>121</v>
      </c>
      <c r="E48" s="580"/>
      <c r="F48" s="107" t="s">
        <v>24</v>
      </c>
      <c r="G48" s="215">
        <v>0.2</v>
      </c>
      <c r="H48" s="215">
        <v>0.2</v>
      </c>
      <c r="I48" s="215">
        <v>0.2</v>
      </c>
      <c r="J48" s="215">
        <v>0.2</v>
      </c>
      <c r="K48" s="215">
        <v>0.2</v>
      </c>
      <c r="L48" s="221"/>
      <c r="M48" s="56"/>
      <c r="N48" s="56"/>
      <c r="O48" s="56"/>
      <c r="P48" s="56"/>
      <c r="Q48" s="56"/>
      <c r="R48" s="56"/>
      <c r="S48" s="46">
        <f t="shared" si="2"/>
        <v>1</v>
      </c>
      <c r="T48" s="516">
        <v>0.15</v>
      </c>
      <c r="U48" s="497">
        <v>0.05</v>
      </c>
      <c r="V48" s="514" t="s">
        <v>190</v>
      </c>
    </row>
    <row r="49" spans="1:22" ht="35.1" customHeight="1" x14ac:dyDescent="0.25">
      <c r="A49" s="509"/>
      <c r="B49" s="512"/>
      <c r="C49" s="506"/>
      <c r="D49" s="520"/>
      <c r="E49" s="504"/>
      <c r="F49" s="108" t="s">
        <v>25</v>
      </c>
      <c r="G49" s="48">
        <v>0.2</v>
      </c>
      <c r="H49" s="48">
        <v>0.2</v>
      </c>
      <c r="I49" s="48">
        <v>0.2</v>
      </c>
      <c r="J49" s="48">
        <v>0.05</v>
      </c>
      <c r="K49" s="48">
        <v>0.05</v>
      </c>
      <c r="L49" s="48"/>
      <c r="M49" s="48"/>
      <c r="N49" s="48"/>
      <c r="O49" s="48"/>
      <c r="P49" s="48"/>
      <c r="Q49" s="48"/>
      <c r="R49" s="48"/>
      <c r="S49" s="47">
        <f t="shared" si="2"/>
        <v>0.70000000000000018</v>
      </c>
      <c r="T49" s="517"/>
      <c r="U49" s="498"/>
      <c r="V49" s="514"/>
    </row>
    <row r="50" spans="1:22" ht="35.1" customHeight="1" x14ac:dyDescent="0.25">
      <c r="A50" s="509"/>
      <c r="B50" s="512"/>
      <c r="C50" s="506" t="s">
        <v>180</v>
      </c>
      <c r="D50" s="520" t="s">
        <v>121</v>
      </c>
      <c r="E50" s="504"/>
      <c r="F50" s="109" t="s">
        <v>24</v>
      </c>
      <c r="G50" s="48">
        <v>0.24</v>
      </c>
      <c r="H50" s="48">
        <v>0.24</v>
      </c>
      <c r="I50" s="48">
        <v>0.14000000000000001</v>
      </c>
      <c r="J50" s="48">
        <v>0.14000000000000001</v>
      </c>
      <c r="K50" s="48">
        <v>0.24</v>
      </c>
      <c r="L50" s="48"/>
      <c r="M50" s="220"/>
      <c r="N50" s="220"/>
      <c r="O50" s="220"/>
      <c r="P50" s="220"/>
      <c r="Q50" s="220"/>
      <c r="R50" s="220"/>
      <c r="S50" s="49">
        <f t="shared" si="2"/>
        <v>1</v>
      </c>
      <c r="T50" s="517"/>
      <c r="U50" s="498">
        <v>0.05</v>
      </c>
      <c r="V50" s="514" t="s">
        <v>206</v>
      </c>
    </row>
    <row r="51" spans="1:22" ht="35.1" customHeight="1" x14ac:dyDescent="0.25">
      <c r="A51" s="509"/>
      <c r="B51" s="512"/>
      <c r="C51" s="506"/>
      <c r="D51" s="520"/>
      <c r="E51" s="504"/>
      <c r="F51" s="108" t="s">
        <v>25</v>
      </c>
      <c r="G51" s="48">
        <v>0.24</v>
      </c>
      <c r="H51" s="48">
        <v>0.24</v>
      </c>
      <c r="I51" s="48">
        <v>0.14000000000000001</v>
      </c>
      <c r="J51" s="48">
        <v>0.14000000000000001</v>
      </c>
      <c r="K51" s="48">
        <v>0.24</v>
      </c>
      <c r="L51" s="48"/>
      <c r="M51" s="48"/>
      <c r="N51" s="48"/>
      <c r="O51" s="48"/>
      <c r="P51" s="48"/>
      <c r="Q51" s="48"/>
      <c r="R51" s="48"/>
      <c r="S51" s="47">
        <f t="shared" si="2"/>
        <v>1</v>
      </c>
      <c r="T51" s="517"/>
      <c r="U51" s="498"/>
      <c r="V51" s="514"/>
    </row>
    <row r="52" spans="1:22" ht="35.1" customHeight="1" x14ac:dyDescent="0.25">
      <c r="A52" s="509"/>
      <c r="B52" s="512"/>
      <c r="C52" s="506" t="s">
        <v>181</v>
      </c>
      <c r="D52" s="520" t="s">
        <v>121</v>
      </c>
      <c r="E52" s="504"/>
      <c r="F52" s="109" t="s">
        <v>24</v>
      </c>
      <c r="G52" s="48">
        <v>0.24</v>
      </c>
      <c r="H52" s="48">
        <v>0.24</v>
      </c>
      <c r="I52" s="48">
        <v>0.14000000000000001</v>
      </c>
      <c r="J52" s="48">
        <v>0.14000000000000001</v>
      </c>
      <c r="K52" s="48">
        <v>0.24</v>
      </c>
      <c r="L52" s="48"/>
      <c r="M52" s="220"/>
      <c r="N52" s="220"/>
      <c r="O52" s="220"/>
      <c r="P52" s="220"/>
      <c r="Q52" s="220"/>
      <c r="R52" s="220"/>
      <c r="S52" s="49">
        <f t="shared" si="2"/>
        <v>1</v>
      </c>
      <c r="T52" s="517"/>
      <c r="U52" s="498">
        <v>0.05</v>
      </c>
      <c r="V52" s="514" t="s">
        <v>207</v>
      </c>
    </row>
    <row r="53" spans="1:22" ht="35.1" customHeight="1" thickBot="1" x14ac:dyDescent="0.3">
      <c r="A53" s="510"/>
      <c r="B53" s="513"/>
      <c r="C53" s="507"/>
      <c r="D53" s="579"/>
      <c r="E53" s="505"/>
      <c r="F53" s="110" t="s">
        <v>25</v>
      </c>
      <c r="G53" s="51">
        <v>0.24</v>
      </c>
      <c r="H53" s="51">
        <v>0.24</v>
      </c>
      <c r="I53" s="51">
        <v>0.14000000000000001</v>
      </c>
      <c r="J53" s="51">
        <v>0.14000000000000001</v>
      </c>
      <c r="K53" s="51">
        <v>0.24</v>
      </c>
      <c r="L53" s="51"/>
      <c r="M53" s="51"/>
      <c r="N53" s="51"/>
      <c r="O53" s="52"/>
      <c r="P53" s="52"/>
      <c r="Q53" s="52"/>
      <c r="R53" s="52"/>
      <c r="S53" s="50">
        <f t="shared" si="2"/>
        <v>1</v>
      </c>
      <c r="T53" s="518"/>
      <c r="U53" s="499"/>
      <c r="V53" s="514"/>
    </row>
    <row r="54" spans="1:22" ht="39.950000000000003" customHeight="1" thickBot="1" x14ac:dyDescent="0.3">
      <c r="A54" s="500" t="s">
        <v>26</v>
      </c>
      <c r="B54" s="501"/>
      <c r="C54" s="501"/>
      <c r="D54" s="501"/>
      <c r="E54" s="501"/>
      <c r="F54" s="501"/>
      <c r="G54" s="501"/>
      <c r="H54" s="501"/>
      <c r="I54" s="501"/>
      <c r="J54" s="501"/>
      <c r="K54" s="501"/>
      <c r="L54" s="501"/>
      <c r="M54" s="501"/>
      <c r="N54" s="501"/>
      <c r="O54" s="501"/>
      <c r="P54" s="501"/>
      <c r="Q54" s="501"/>
      <c r="R54" s="501"/>
      <c r="S54" s="501"/>
      <c r="T54" s="57">
        <f>SUM(T8:T53)</f>
        <v>1</v>
      </c>
      <c r="U54" s="57">
        <f>SUM(U8:U53)</f>
        <v>1.0000000000000004</v>
      </c>
      <c r="V54" s="27"/>
    </row>
    <row r="55" spans="1:22" x14ac:dyDescent="0.25">
      <c r="A55" s="42"/>
      <c r="B55" s="42"/>
      <c r="C55" s="16"/>
      <c r="D55" s="10"/>
      <c r="E55" s="10"/>
      <c r="F55" s="10"/>
      <c r="G55" s="10"/>
      <c r="H55" s="10"/>
      <c r="I55" s="10"/>
      <c r="J55" s="10"/>
      <c r="K55" s="10"/>
      <c r="L55" s="10"/>
      <c r="M55" s="10"/>
      <c r="N55" s="13"/>
      <c r="O55" s="13"/>
      <c r="P55" s="13"/>
      <c r="Q55" s="13"/>
      <c r="R55" s="13"/>
      <c r="S55" s="13"/>
      <c r="T55" s="13"/>
      <c r="U55" s="13"/>
    </row>
    <row r="56" spans="1:22" x14ac:dyDescent="0.25">
      <c r="A56" s="42"/>
      <c r="B56" s="42"/>
      <c r="C56" s="16"/>
      <c r="D56" s="10"/>
      <c r="E56" s="10"/>
      <c r="F56" s="10"/>
      <c r="G56" s="10"/>
      <c r="H56" s="10"/>
      <c r="I56" s="10"/>
      <c r="J56" s="10"/>
      <c r="K56" s="10"/>
      <c r="L56" s="10"/>
      <c r="M56" s="10"/>
      <c r="N56" s="13"/>
      <c r="O56" s="13"/>
      <c r="P56" s="13"/>
      <c r="Q56" s="13"/>
      <c r="R56" s="13"/>
      <c r="S56" s="13"/>
      <c r="T56" s="13"/>
      <c r="U56" s="13"/>
    </row>
    <row r="57" spans="1:22" ht="15" x14ac:dyDescent="0.25">
      <c r="A57" s="43" t="s">
        <v>83</v>
      </c>
      <c r="B57" s="44"/>
      <c r="C57" s="2"/>
      <c r="D57" s="2"/>
      <c r="E57" s="2"/>
      <c r="F57" s="2"/>
      <c r="G57" s="2"/>
      <c r="H57" s="19"/>
      <c r="I57" s="10"/>
      <c r="J57" s="10"/>
      <c r="K57" s="10"/>
      <c r="L57" s="10"/>
      <c r="M57" s="10"/>
      <c r="N57" s="13"/>
      <c r="O57" s="13"/>
      <c r="P57" s="13"/>
      <c r="Q57" s="13"/>
      <c r="R57" s="13"/>
      <c r="S57" s="13"/>
      <c r="T57" s="13"/>
      <c r="U57" s="13"/>
    </row>
    <row r="58" spans="1:22" ht="15" x14ac:dyDescent="0.25">
      <c r="A58" s="39" t="s">
        <v>84</v>
      </c>
      <c r="B58" s="423" t="s">
        <v>85</v>
      </c>
      <c r="C58" s="423"/>
      <c r="D58" s="423"/>
      <c r="E58" s="423"/>
      <c r="F58" s="423"/>
      <c r="G58" s="423"/>
      <c r="H58" s="423"/>
      <c r="I58" s="425" t="s">
        <v>86</v>
      </c>
      <c r="J58" s="425"/>
      <c r="K58" s="425"/>
      <c r="L58" s="425"/>
      <c r="M58" s="425"/>
      <c r="N58" s="425"/>
      <c r="O58" s="425"/>
      <c r="P58" s="13"/>
      <c r="Q58" s="13"/>
      <c r="R58" s="13"/>
      <c r="S58" s="13"/>
      <c r="T58" s="13"/>
      <c r="U58" s="13"/>
    </row>
    <row r="59" spans="1:22" ht="15" x14ac:dyDescent="0.25">
      <c r="A59" s="32">
        <v>11</v>
      </c>
      <c r="B59" s="426" t="s">
        <v>87</v>
      </c>
      <c r="C59" s="426"/>
      <c r="D59" s="426"/>
      <c r="E59" s="426"/>
      <c r="F59" s="426"/>
      <c r="G59" s="426"/>
      <c r="H59" s="426"/>
      <c r="I59" s="426" t="s">
        <v>89</v>
      </c>
      <c r="J59" s="426"/>
      <c r="K59" s="426"/>
      <c r="L59" s="426"/>
      <c r="M59" s="426"/>
      <c r="N59" s="426"/>
      <c r="O59" s="426"/>
      <c r="P59" s="13"/>
      <c r="Q59" s="13"/>
      <c r="R59" s="13"/>
      <c r="S59" s="13"/>
      <c r="T59" s="13"/>
      <c r="U59" s="13"/>
    </row>
    <row r="60" spans="1:22" x14ac:dyDescent="0.25">
      <c r="A60" s="42"/>
      <c r="B60" s="42"/>
      <c r="C60" s="16"/>
      <c r="D60" s="10"/>
      <c r="E60" s="10"/>
      <c r="F60" s="10"/>
      <c r="G60" s="10"/>
      <c r="H60" s="10"/>
      <c r="I60" s="10"/>
      <c r="J60" s="10"/>
      <c r="K60" s="10"/>
      <c r="L60" s="10"/>
      <c r="M60" s="10"/>
      <c r="N60" s="13"/>
      <c r="O60" s="13"/>
      <c r="P60" s="13"/>
      <c r="Q60" s="13"/>
      <c r="R60" s="13"/>
      <c r="S60" s="13"/>
      <c r="T60" s="13"/>
      <c r="U60" s="13"/>
    </row>
    <row r="61" spans="1:22" x14ac:dyDescent="0.25">
      <c r="A61" s="42"/>
      <c r="B61" s="42"/>
      <c r="C61" s="16"/>
      <c r="D61" s="10"/>
      <c r="E61" s="10"/>
      <c r="F61" s="10"/>
      <c r="G61" s="10"/>
      <c r="H61" s="10"/>
      <c r="I61" s="10"/>
      <c r="J61" s="10"/>
      <c r="K61" s="10"/>
      <c r="L61" s="10"/>
      <c r="M61" s="10"/>
      <c r="N61" s="13"/>
      <c r="O61" s="13"/>
      <c r="P61" s="13"/>
      <c r="Q61" s="13"/>
      <c r="R61" s="13"/>
      <c r="S61" s="13"/>
      <c r="T61" s="13"/>
      <c r="U61" s="13"/>
    </row>
    <row r="62" spans="1:22" x14ac:dyDescent="0.25">
      <c r="A62" s="42"/>
      <c r="B62" s="42"/>
      <c r="C62" s="16"/>
      <c r="D62" s="10"/>
      <c r="E62" s="10"/>
      <c r="F62" s="10"/>
      <c r="G62" s="10"/>
      <c r="H62" s="10"/>
      <c r="I62" s="10"/>
      <c r="J62" s="10"/>
      <c r="K62" s="10"/>
      <c r="L62" s="10"/>
      <c r="M62" s="10"/>
      <c r="N62" s="13"/>
      <c r="O62" s="13"/>
      <c r="P62" s="13"/>
      <c r="Q62" s="13"/>
      <c r="R62" s="13"/>
      <c r="S62" s="13"/>
      <c r="T62" s="13"/>
      <c r="U62" s="13"/>
    </row>
    <row r="63" spans="1:22" x14ac:dyDescent="0.25">
      <c r="A63" s="42"/>
      <c r="B63" s="42"/>
      <c r="C63" s="16"/>
      <c r="D63" s="10"/>
      <c r="E63" s="10"/>
      <c r="F63" s="10"/>
      <c r="G63" s="10"/>
      <c r="H63" s="10"/>
      <c r="I63" s="10"/>
      <c r="J63" s="10"/>
      <c r="K63" s="10"/>
      <c r="L63" s="10"/>
      <c r="M63" s="10"/>
      <c r="N63" s="13"/>
      <c r="O63" s="13"/>
      <c r="P63" s="13"/>
      <c r="Q63" s="13"/>
      <c r="R63" s="13"/>
      <c r="S63" s="13"/>
      <c r="T63" s="13"/>
      <c r="U63" s="13"/>
    </row>
    <row r="64" spans="1:22" x14ac:dyDescent="0.25">
      <c r="A64" s="42"/>
      <c r="B64" s="42"/>
      <c r="C64" s="16"/>
      <c r="D64" s="10"/>
      <c r="E64" s="10"/>
      <c r="F64" s="10"/>
      <c r="G64" s="10"/>
      <c r="H64" s="10"/>
      <c r="I64" s="10"/>
      <c r="J64" s="10"/>
      <c r="K64" s="10"/>
      <c r="L64" s="10"/>
      <c r="M64" s="10"/>
      <c r="N64" s="13"/>
      <c r="O64" s="13"/>
      <c r="P64" s="13"/>
      <c r="Q64" s="13"/>
      <c r="R64" s="13"/>
      <c r="S64" s="13"/>
      <c r="T64" s="13"/>
      <c r="U64" s="13"/>
    </row>
    <row r="65" spans="1:21" x14ac:dyDescent="0.25">
      <c r="A65" s="42"/>
      <c r="B65" s="42"/>
      <c r="C65" s="16"/>
      <c r="D65" s="10"/>
      <c r="E65" s="10"/>
      <c r="F65" s="10"/>
      <c r="G65" s="10"/>
      <c r="H65" s="10"/>
      <c r="I65" s="10"/>
      <c r="J65" s="10"/>
      <c r="K65" s="10"/>
      <c r="L65" s="10"/>
      <c r="M65" s="10"/>
      <c r="N65" s="13"/>
      <c r="O65" s="13"/>
      <c r="P65" s="13"/>
      <c r="Q65" s="13"/>
      <c r="R65" s="13"/>
      <c r="S65" s="13"/>
      <c r="T65" s="13"/>
      <c r="U65" s="13"/>
    </row>
    <row r="66" spans="1:21" x14ac:dyDescent="0.25">
      <c r="A66" s="42"/>
      <c r="B66" s="42"/>
      <c r="C66" s="16"/>
      <c r="D66" s="10"/>
      <c r="E66" s="10"/>
      <c r="F66" s="10"/>
      <c r="G66" s="10"/>
      <c r="H66" s="10"/>
      <c r="I66" s="10"/>
      <c r="J66" s="10"/>
      <c r="K66" s="10"/>
      <c r="L66" s="10"/>
      <c r="M66" s="10"/>
      <c r="N66" s="13"/>
      <c r="O66" s="13"/>
      <c r="P66" s="13"/>
      <c r="Q66" s="13"/>
      <c r="R66" s="13"/>
      <c r="S66" s="13"/>
      <c r="T66" s="13"/>
      <c r="U66" s="13"/>
    </row>
    <row r="67" spans="1:21" x14ac:dyDescent="0.25">
      <c r="A67" s="42"/>
      <c r="B67" s="42"/>
      <c r="C67" s="16"/>
      <c r="D67" s="10"/>
      <c r="E67" s="10"/>
      <c r="F67" s="10"/>
      <c r="G67" s="10"/>
      <c r="H67" s="10"/>
      <c r="I67" s="10"/>
      <c r="J67" s="10"/>
      <c r="K67" s="10"/>
      <c r="L67" s="10"/>
      <c r="M67" s="10"/>
      <c r="N67" s="13"/>
      <c r="O67" s="13"/>
      <c r="P67" s="13"/>
      <c r="Q67" s="13"/>
      <c r="R67" s="13"/>
      <c r="S67" s="13"/>
      <c r="T67" s="13"/>
      <c r="U67" s="13"/>
    </row>
    <row r="68" spans="1:21" x14ac:dyDescent="0.25">
      <c r="A68" s="42"/>
      <c r="B68" s="42"/>
      <c r="C68" s="16"/>
      <c r="D68" s="10"/>
      <c r="E68" s="10"/>
      <c r="F68" s="10"/>
      <c r="G68" s="10"/>
      <c r="H68" s="10"/>
      <c r="I68" s="10"/>
      <c r="J68" s="10"/>
      <c r="K68" s="10"/>
      <c r="L68" s="10"/>
      <c r="M68" s="10"/>
      <c r="N68" s="13"/>
      <c r="O68" s="13"/>
      <c r="P68" s="13"/>
      <c r="Q68" s="13"/>
      <c r="R68" s="13"/>
      <c r="S68" s="13"/>
      <c r="T68" s="13"/>
      <c r="U68" s="13"/>
    </row>
    <row r="69" spans="1:21" x14ac:dyDescent="0.25">
      <c r="A69" s="42"/>
      <c r="B69" s="42"/>
      <c r="C69" s="16"/>
      <c r="D69" s="10"/>
      <c r="E69" s="10"/>
      <c r="F69" s="10"/>
      <c r="G69" s="10"/>
      <c r="H69" s="10"/>
      <c r="I69" s="10"/>
      <c r="J69" s="10"/>
      <c r="K69" s="10"/>
      <c r="L69" s="10"/>
      <c r="M69" s="10"/>
      <c r="N69" s="13"/>
      <c r="O69" s="13"/>
      <c r="P69" s="13"/>
      <c r="Q69" s="13"/>
      <c r="R69" s="13"/>
      <c r="S69" s="13"/>
      <c r="T69" s="13"/>
      <c r="U69" s="13"/>
    </row>
    <row r="70" spans="1:21" x14ac:dyDescent="0.25">
      <c r="A70" s="42"/>
      <c r="B70" s="42"/>
      <c r="C70" s="16"/>
      <c r="D70" s="10"/>
      <c r="E70" s="10"/>
      <c r="F70" s="10"/>
      <c r="G70" s="10"/>
      <c r="H70" s="10"/>
      <c r="I70" s="10"/>
      <c r="J70" s="10"/>
      <c r="K70" s="10"/>
      <c r="L70" s="10"/>
      <c r="M70" s="10"/>
      <c r="N70" s="13"/>
      <c r="O70" s="13"/>
      <c r="P70" s="13"/>
      <c r="Q70" s="13"/>
      <c r="R70" s="13"/>
      <c r="S70" s="13"/>
      <c r="T70" s="13"/>
      <c r="U70" s="13"/>
    </row>
    <row r="71" spans="1:21" x14ac:dyDescent="0.25">
      <c r="A71" s="42"/>
      <c r="B71" s="42"/>
      <c r="C71" s="16"/>
      <c r="D71" s="10"/>
      <c r="E71" s="10"/>
      <c r="F71" s="10"/>
      <c r="G71" s="10"/>
      <c r="H71" s="10"/>
      <c r="I71" s="10"/>
      <c r="J71" s="10"/>
      <c r="K71" s="10"/>
      <c r="L71" s="10"/>
      <c r="M71" s="10"/>
      <c r="N71" s="13"/>
      <c r="O71" s="13"/>
      <c r="P71" s="13"/>
      <c r="Q71" s="13"/>
      <c r="R71" s="13"/>
      <c r="S71" s="13"/>
      <c r="T71" s="13"/>
      <c r="U71" s="13"/>
    </row>
    <row r="72" spans="1:21" x14ac:dyDescent="0.25">
      <c r="A72" s="42"/>
      <c r="B72" s="42"/>
      <c r="C72" s="16"/>
      <c r="D72" s="10"/>
      <c r="E72" s="10"/>
      <c r="F72" s="10"/>
      <c r="G72" s="10"/>
      <c r="H72" s="10"/>
      <c r="I72" s="10"/>
      <c r="J72" s="10"/>
      <c r="K72" s="10"/>
      <c r="L72" s="10"/>
      <c r="M72" s="10"/>
      <c r="N72" s="13"/>
      <c r="O72" s="13"/>
      <c r="P72" s="13"/>
      <c r="Q72" s="13"/>
      <c r="R72" s="13"/>
      <c r="S72" s="13"/>
      <c r="T72" s="13"/>
      <c r="U72" s="13"/>
    </row>
    <row r="73" spans="1:21" x14ac:dyDescent="0.25">
      <c r="A73" s="42"/>
      <c r="B73" s="42"/>
      <c r="C73" s="16"/>
      <c r="D73" s="10"/>
      <c r="E73" s="10"/>
      <c r="F73" s="10"/>
      <c r="G73" s="10"/>
      <c r="H73" s="10"/>
      <c r="I73" s="10"/>
      <c r="J73" s="10"/>
      <c r="K73" s="10"/>
      <c r="L73" s="10"/>
      <c r="M73" s="10"/>
      <c r="N73" s="13"/>
      <c r="O73" s="13"/>
      <c r="P73" s="13"/>
      <c r="Q73" s="13"/>
      <c r="R73" s="13"/>
      <c r="S73" s="13"/>
      <c r="T73" s="13"/>
      <c r="U73" s="13"/>
    </row>
    <row r="74" spans="1:21" x14ac:dyDescent="0.25">
      <c r="A74" s="42"/>
      <c r="B74" s="42"/>
      <c r="C74" s="16"/>
      <c r="D74" s="10"/>
      <c r="E74" s="10"/>
      <c r="F74" s="10"/>
      <c r="G74" s="10"/>
      <c r="H74" s="10"/>
      <c r="I74" s="10"/>
      <c r="J74" s="10"/>
      <c r="K74" s="10"/>
      <c r="L74" s="10"/>
      <c r="M74" s="10"/>
      <c r="N74" s="13"/>
      <c r="O74" s="13"/>
      <c r="P74" s="13"/>
      <c r="Q74" s="13"/>
      <c r="R74" s="13"/>
      <c r="S74" s="13"/>
      <c r="T74" s="13"/>
      <c r="U74" s="13"/>
    </row>
    <row r="75" spans="1:21" x14ac:dyDescent="0.25">
      <c r="A75" s="42"/>
      <c r="B75" s="42"/>
      <c r="C75" s="16"/>
      <c r="D75" s="10"/>
      <c r="E75" s="10"/>
      <c r="F75" s="10"/>
      <c r="G75" s="10"/>
      <c r="H75" s="10"/>
      <c r="I75" s="10"/>
      <c r="J75" s="10"/>
      <c r="K75" s="10"/>
      <c r="L75" s="10"/>
      <c r="M75" s="10"/>
      <c r="N75" s="13"/>
      <c r="O75" s="13"/>
      <c r="P75" s="13"/>
      <c r="Q75" s="13"/>
      <c r="R75" s="13"/>
      <c r="S75" s="13"/>
      <c r="T75" s="13"/>
      <c r="U75" s="13"/>
    </row>
    <row r="76" spans="1:21" x14ac:dyDescent="0.25">
      <c r="A76" s="42"/>
      <c r="B76" s="42"/>
      <c r="C76" s="16"/>
      <c r="D76" s="10"/>
      <c r="E76" s="10"/>
      <c r="F76" s="10"/>
      <c r="G76" s="10"/>
      <c r="H76" s="10"/>
      <c r="I76" s="10"/>
      <c r="J76" s="10"/>
      <c r="K76" s="10"/>
      <c r="L76" s="10"/>
      <c r="M76" s="10"/>
      <c r="N76" s="13"/>
      <c r="O76" s="13"/>
      <c r="P76" s="13"/>
      <c r="Q76" s="13"/>
      <c r="R76" s="13"/>
      <c r="S76" s="13"/>
      <c r="T76" s="13"/>
      <c r="U76" s="13"/>
    </row>
    <row r="77" spans="1:21" x14ac:dyDescent="0.25">
      <c r="A77" s="42"/>
      <c r="B77" s="42"/>
      <c r="C77" s="16"/>
      <c r="D77" s="10"/>
      <c r="E77" s="10"/>
      <c r="F77" s="10"/>
      <c r="G77" s="10"/>
      <c r="H77" s="10"/>
      <c r="I77" s="10"/>
      <c r="J77" s="10"/>
      <c r="K77" s="10"/>
      <c r="L77" s="10"/>
      <c r="M77" s="10"/>
      <c r="N77" s="13"/>
      <c r="O77" s="13"/>
      <c r="P77" s="13"/>
      <c r="Q77" s="13"/>
      <c r="R77" s="13"/>
      <c r="S77" s="13"/>
      <c r="T77" s="13"/>
      <c r="U77" s="13"/>
    </row>
    <row r="78" spans="1:21" x14ac:dyDescent="0.25">
      <c r="A78" s="42"/>
      <c r="B78" s="42"/>
      <c r="C78" s="16"/>
      <c r="D78" s="10"/>
      <c r="E78" s="10"/>
      <c r="F78" s="10"/>
      <c r="G78" s="10"/>
      <c r="H78" s="10"/>
      <c r="I78" s="10"/>
      <c r="J78" s="10"/>
      <c r="K78" s="10"/>
      <c r="L78" s="10"/>
      <c r="M78" s="10"/>
      <c r="N78" s="13"/>
      <c r="O78" s="13"/>
      <c r="P78" s="13"/>
      <c r="Q78" s="13"/>
      <c r="R78" s="13"/>
      <c r="S78" s="13"/>
      <c r="T78" s="13"/>
      <c r="U78" s="13"/>
    </row>
    <row r="79" spans="1:21" x14ac:dyDescent="0.25">
      <c r="A79" s="42"/>
      <c r="B79" s="42"/>
      <c r="C79" s="16"/>
      <c r="D79" s="10"/>
      <c r="E79" s="10"/>
      <c r="F79" s="10"/>
      <c r="G79" s="10"/>
      <c r="H79" s="10"/>
      <c r="I79" s="10"/>
      <c r="J79" s="10"/>
      <c r="K79" s="10"/>
      <c r="L79" s="10"/>
      <c r="M79" s="10"/>
      <c r="N79" s="13"/>
      <c r="O79" s="13"/>
      <c r="P79" s="13"/>
      <c r="Q79" s="13"/>
      <c r="R79" s="13"/>
      <c r="S79" s="13"/>
      <c r="T79" s="13"/>
      <c r="U79" s="13"/>
    </row>
    <row r="80" spans="1:21" x14ac:dyDescent="0.25">
      <c r="A80" s="42"/>
      <c r="B80" s="42"/>
      <c r="C80" s="16"/>
      <c r="D80" s="10"/>
      <c r="E80" s="10"/>
      <c r="F80" s="10"/>
      <c r="G80" s="10"/>
      <c r="H80" s="10"/>
      <c r="I80" s="10"/>
      <c r="J80" s="10"/>
      <c r="K80" s="10"/>
      <c r="L80" s="10"/>
      <c r="M80" s="10"/>
      <c r="N80" s="13"/>
      <c r="O80" s="13"/>
      <c r="P80" s="13"/>
      <c r="Q80" s="13"/>
      <c r="R80" s="13"/>
      <c r="S80" s="13"/>
      <c r="T80" s="13"/>
      <c r="U80" s="13"/>
    </row>
    <row r="81" spans="1:21" x14ac:dyDescent="0.25">
      <c r="A81" s="42"/>
      <c r="B81" s="42"/>
      <c r="C81" s="16"/>
      <c r="D81" s="10"/>
      <c r="E81" s="10"/>
      <c r="F81" s="10"/>
      <c r="G81" s="10"/>
      <c r="H81" s="10"/>
      <c r="I81" s="10"/>
      <c r="J81" s="10"/>
      <c r="K81" s="10"/>
      <c r="L81" s="10"/>
      <c r="M81" s="10"/>
      <c r="N81" s="13"/>
      <c r="O81" s="13"/>
      <c r="P81" s="13"/>
      <c r="Q81" s="13"/>
      <c r="R81" s="13"/>
      <c r="S81" s="13"/>
      <c r="T81" s="13"/>
      <c r="U81" s="13"/>
    </row>
    <row r="82" spans="1:21" x14ac:dyDescent="0.25">
      <c r="A82" s="42"/>
      <c r="B82" s="42"/>
      <c r="C82" s="16"/>
      <c r="D82" s="10"/>
      <c r="E82" s="10"/>
      <c r="F82" s="10"/>
      <c r="G82" s="10"/>
      <c r="H82" s="10"/>
      <c r="I82" s="10"/>
      <c r="J82" s="10"/>
      <c r="K82" s="10"/>
      <c r="L82" s="10"/>
      <c r="M82" s="10"/>
      <c r="N82" s="13"/>
      <c r="O82" s="13"/>
      <c r="P82" s="13"/>
      <c r="Q82" s="13"/>
      <c r="R82" s="13"/>
      <c r="S82" s="13"/>
      <c r="T82" s="13"/>
      <c r="U82" s="13"/>
    </row>
    <row r="83" spans="1:21" x14ac:dyDescent="0.25">
      <c r="A83" s="42"/>
      <c r="B83" s="42"/>
      <c r="C83" s="16"/>
      <c r="D83" s="10"/>
      <c r="E83" s="10"/>
      <c r="F83" s="10"/>
      <c r="G83" s="10"/>
      <c r="H83" s="10"/>
      <c r="I83" s="10"/>
      <c r="J83" s="10"/>
      <c r="K83" s="10"/>
      <c r="L83" s="10"/>
      <c r="M83" s="10"/>
      <c r="N83" s="13"/>
      <c r="O83" s="13"/>
      <c r="P83" s="13"/>
      <c r="Q83" s="13"/>
      <c r="R83" s="13"/>
      <c r="S83" s="13"/>
      <c r="T83" s="13"/>
      <c r="U83" s="13"/>
    </row>
    <row r="84" spans="1:21" x14ac:dyDescent="0.25">
      <c r="A84" s="42"/>
      <c r="B84" s="42"/>
      <c r="C84" s="16"/>
      <c r="D84" s="10"/>
      <c r="E84" s="10"/>
      <c r="F84" s="10"/>
      <c r="G84" s="10"/>
      <c r="H84" s="10"/>
      <c r="I84" s="10"/>
      <c r="J84" s="10"/>
      <c r="K84" s="10"/>
      <c r="L84" s="10"/>
      <c r="M84" s="10"/>
      <c r="N84" s="13"/>
      <c r="O84" s="13"/>
      <c r="P84" s="13"/>
      <c r="Q84" s="13"/>
      <c r="R84" s="13"/>
      <c r="S84" s="13"/>
      <c r="T84" s="13"/>
      <c r="U84" s="13"/>
    </row>
    <row r="85" spans="1:21" x14ac:dyDescent="0.25">
      <c r="A85" s="42"/>
      <c r="B85" s="42"/>
      <c r="C85" s="16"/>
      <c r="D85" s="10"/>
      <c r="E85" s="10"/>
      <c r="F85" s="10"/>
      <c r="G85" s="10"/>
      <c r="H85" s="10"/>
      <c r="I85" s="10"/>
      <c r="J85" s="10"/>
      <c r="K85" s="10"/>
      <c r="L85" s="10"/>
      <c r="M85" s="10"/>
      <c r="N85" s="13"/>
      <c r="O85" s="13"/>
      <c r="P85" s="13"/>
      <c r="Q85" s="13"/>
      <c r="R85" s="13"/>
      <c r="S85" s="13"/>
      <c r="T85" s="13"/>
      <c r="U85" s="13"/>
    </row>
    <row r="86" spans="1:21" x14ac:dyDescent="0.25">
      <c r="A86" s="42"/>
      <c r="B86" s="42"/>
      <c r="C86" s="16"/>
      <c r="D86" s="10"/>
      <c r="E86" s="10"/>
      <c r="F86" s="10"/>
      <c r="G86" s="10"/>
      <c r="H86" s="10"/>
      <c r="I86" s="10"/>
      <c r="J86" s="10"/>
      <c r="K86" s="10"/>
      <c r="L86" s="10"/>
      <c r="M86" s="10"/>
      <c r="N86" s="13"/>
      <c r="O86" s="13"/>
      <c r="P86" s="13"/>
      <c r="Q86" s="13"/>
      <c r="R86" s="13"/>
      <c r="S86" s="13"/>
      <c r="T86" s="13"/>
      <c r="U86" s="13"/>
    </row>
    <row r="87" spans="1:21" x14ac:dyDescent="0.25">
      <c r="A87" s="42"/>
      <c r="B87" s="42"/>
      <c r="C87" s="16"/>
      <c r="D87" s="10"/>
      <c r="E87" s="10"/>
      <c r="F87" s="10"/>
      <c r="G87" s="10"/>
      <c r="H87" s="10"/>
      <c r="I87" s="10"/>
      <c r="J87" s="10"/>
      <c r="K87" s="10"/>
      <c r="L87" s="10"/>
      <c r="M87" s="10"/>
      <c r="N87" s="13"/>
      <c r="O87" s="13"/>
      <c r="P87" s="13"/>
      <c r="Q87" s="13"/>
      <c r="R87" s="13"/>
      <c r="S87" s="13"/>
      <c r="T87" s="13"/>
      <c r="U87" s="13"/>
    </row>
    <row r="88" spans="1:21" x14ac:dyDescent="0.25">
      <c r="A88" s="42"/>
      <c r="B88" s="42"/>
      <c r="C88" s="16"/>
      <c r="D88" s="10"/>
      <c r="E88" s="10"/>
      <c r="F88" s="10"/>
      <c r="G88" s="10"/>
      <c r="H88" s="10"/>
      <c r="I88" s="10"/>
      <c r="J88" s="10"/>
      <c r="K88" s="10"/>
      <c r="L88" s="10"/>
      <c r="M88" s="10"/>
      <c r="N88" s="13"/>
      <c r="O88" s="13"/>
      <c r="P88" s="13"/>
      <c r="Q88" s="13"/>
      <c r="R88" s="13"/>
      <c r="S88" s="13"/>
      <c r="T88" s="13"/>
      <c r="U88" s="13"/>
    </row>
    <row r="89" spans="1:21" x14ac:dyDescent="0.25">
      <c r="A89" s="42"/>
      <c r="B89" s="42"/>
      <c r="C89" s="16"/>
      <c r="D89" s="10"/>
      <c r="E89" s="10"/>
      <c r="F89" s="10"/>
      <c r="G89" s="10"/>
      <c r="H89" s="10"/>
      <c r="I89" s="10"/>
      <c r="J89" s="10"/>
      <c r="K89" s="10"/>
      <c r="L89" s="10"/>
      <c r="M89" s="10"/>
      <c r="N89" s="13"/>
      <c r="O89" s="13"/>
      <c r="P89" s="13"/>
      <c r="Q89" s="13"/>
      <c r="R89" s="13"/>
      <c r="S89" s="13"/>
      <c r="T89" s="13"/>
      <c r="U89" s="13"/>
    </row>
    <row r="90" spans="1:21" x14ac:dyDescent="0.25">
      <c r="A90" s="42"/>
      <c r="B90" s="42"/>
      <c r="C90" s="16"/>
      <c r="D90" s="10"/>
      <c r="E90" s="10"/>
      <c r="F90" s="10"/>
      <c r="G90" s="10"/>
      <c r="H90" s="10"/>
      <c r="I90" s="10"/>
      <c r="J90" s="10"/>
      <c r="K90" s="10"/>
      <c r="L90" s="10"/>
      <c r="M90" s="10"/>
      <c r="N90" s="13"/>
      <c r="O90" s="13"/>
      <c r="P90" s="13"/>
      <c r="Q90" s="13"/>
      <c r="R90" s="13"/>
      <c r="S90" s="13"/>
      <c r="T90" s="13"/>
      <c r="U90" s="13"/>
    </row>
    <row r="91" spans="1:21" x14ac:dyDescent="0.25">
      <c r="A91" s="42"/>
      <c r="B91" s="42"/>
      <c r="C91" s="16"/>
      <c r="D91" s="10"/>
      <c r="E91" s="10"/>
      <c r="F91" s="10"/>
      <c r="G91" s="10"/>
      <c r="H91" s="10"/>
      <c r="I91" s="10"/>
      <c r="J91" s="10"/>
      <c r="K91" s="10"/>
      <c r="L91" s="10"/>
      <c r="M91" s="10"/>
      <c r="N91" s="13"/>
      <c r="O91" s="13"/>
      <c r="P91" s="13"/>
      <c r="Q91" s="13"/>
      <c r="R91" s="13"/>
      <c r="S91" s="13"/>
      <c r="T91" s="13"/>
      <c r="U91" s="13"/>
    </row>
    <row r="92" spans="1:21" x14ac:dyDescent="0.25">
      <c r="A92" s="42"/>
      <c r="B92" s="42"/>
      <c r="C92" s="16"/>
      <c r="D92" s="10"/>
      <c r="E92" s="10"/>
      <c r="F92" s="10"/>
      <c r="G92" s="10"/>
      <c r="H92" s="10"/>
      <c r="I92" s="10"/>
      <c r="J92" s="10"/>
      <c r="K92" s="10"/>
      <c r="L92" s="10"/>
      <c r="M92" s="10"/>
      <c r="N92" s="13"/>
      <c r="O92" s="13"/>
      <c r="P92" s="13"/>
      <c r="Q92" s="13"/>
      <c r="R92" s="13"/>
      <c r="S92" s="13"/>
      <c r="T92" s="13"/>
      <c r="U92" s="13"/>
    </row>
    <row r="93" spans="1:21" x14ac:dyDescent="0.25">
      <c r="A93" s="42"/>
      <c r="B93" s="42"/>
      <c r="C93" s="16"/>
      <c r="D93" s="10"/>
      <c r="E93" s="10"/>
      <c r="F93" s="10"/>
      <c r="G93" s="10"/>
      <c r="H93" s="10"/>
      <c r="I93" s="10"/>
      <c r="J93" s="10"/>
      <c r="K93" s="10"/>
      <c r="L93" s="10"/>
      <c r="M93" s="10"/>
      <c r="N93" s="13"/>
      <c r="O93" s="13"/>
      <c r="P93" s="13"/>
      <c r="Q93" s="13"/>
      <c r="R93" s="13"/>
      <c r="S93" s="13"/>
      <c r="T93" s="13"/>
      <c r="U93" s="13"/>
    </row>
    <row r="94" spans="1:21" x14ac:dyDescent="0.25">
      <c r="A94" s="42"/>
      <c r="B94" s="42"/>
      <c r="C94" s="16"/>
      <c r="D94" s="10"/>
      <c r="E94" s="10"/>
      <c r="F94" s="10"/>
      <c r="G94" s="10"/>
      <c r="H94" s="10"/>
      <c r="I94" s="10"/>
      <c r="J94" s="10"/>
      <c r="K94" s="10"/>
      <c r="L94" s="10"/>
      <c r="M94" s="10"/>
      <c r="N94" s="13"/>
      <c r="O94" s="13"/>
      <c r="P94" s="13"/>
      <c r="Q94" s="13"/>
      <c r="R94" s="13"/>
      <c r="S94" s="13"/>
      <c r="T94" s="13"/>
      <c r="U94" s="13"/>
    </row>
    <row r="95" spans="1:21" x14ac:dyDescent="0.25">
      <c r="A95" s="42"/>
      <c r="B95" s="42"/>
      <c r="C95" s="16"/>
      <c r="D95" s="10"/>
      <c r="E95" s="10"/>
      <c r="F95" s="10"/>
      <c r="G95" s="10"/>
      <c r="H95" s="10"/>
      <c r="I95" s="10"/>
      <c r="J95" s="10"/>
      <c r="K95" s="10"/>
      <c r="L95" s="10"/>
      <c r="M95" s="10"/>
      <c r="N95" s="13"/>
      <c r="O95" s="13"/>
      <c r="P95" s="13"/>
      <c r="Q95" s="13"/>
      <c r="R95" s="13"/>
      <c r="S95" s="13"/>
      <c r="T95" s="13"/>
      <c r="U95" s="13"/>
    </row>
    <row r="96" spans="1:21" x14ac:dyDescent="0.25">
      <c r="A96" s="42"/>
      <c r="B96" s="42"/>
      <c r="C96" s="16"/>
      <c r="D96" s="10"/>
      <c r="E96" s="10"/>
      <c r="F96" s="10"/>
      <c r="G96" s="10"/>
      <c r="H96" s="10"/>
      <c r="I96" s="10"/>
      <c r="J96" s="10"/>
      <c r="K96" s="10"/>
      <c r="L96" s="10"/>
      <c r="M96" s="10"/>
      <c r="N96" s="13"/>
      <c r="O96" s="13"/>
      <c r="P96" s="13"/>
      <c r="Q96" s="13"/>
      <c r="R96" s="13"/>
      <c r="S96" s="13"/>
      <c r="T96" s="13"/>
      <c r="U96" s="13"/>
    </row>
    <row r="97" spans="1:21" x14ac:dyDescent="0.25">
      <c r="A97" s="42"/>
      <c r="B97" s="42"/>
      <c r="C97" s="16"/>
      <c r="D97" s="10"/>
      <c r="E97" s="10"/>
      <c r="F97" s="10"/>
      <c r="G97" s="10"/>
      <c r="H97" s="10"/>
      <c r="I97" s="10"/>
      <c r="J97" s="10"/>
      <c r="K97" s="10"/>
      <c r="L97" s="10"/>
      <c r="M97" s="10"/>
      <c r="N97" s="13"/>
      <c r="O97" s="13"/>
      <c r="P97" s="13"/>
      <c r="Q97" s="13"/>
      <c r="R97" s="13"/>
      <c r="S97" s="13"/>
      <c r="T97" s="13"/>
      <c r="U97" s="13"/>
    </row>
    <row r="98" spans="1:21" x14ac:dyDescent="0.25">
      <c r="A98" s="42"/>
      <c r="B98" s="42"/>
      <c r="C98" s="16"/>
      <c r="D98" s="10"/>
      <c r="E98" s="10"/>
      <c r="F98" s="10"/>
      <c r="G98" s="10"/>
      <c r="H98" s="10"/>
      <c r="I98" s="10"/>
      <c r="J98" s="10"/>
      <c r="K98" s="10"/>
      <c r="L98" s="10"/>
      <c r="M98" s="10"/>
      <c r="N98" s="13"/>
      <c r="O98" s="13"/>
      <c r="P98" s="13"/>
      <c r="Q98" s="13"/>
      <c r="R98" s="13"/>
      <c r="S98" s="13"/>
      <c r="T98" s="13"/>
      <c r="U98" s="13"/>
    </row>
    <row r="99" spans="1:21" x14ac:dyDescent="0.25">
      <c r="A99" s="42"/>
      <c r="B99" s="42"/>
      <c r="C99" s="16"/>
      <c r="D99" s="10"/>
      <c r="E99" s="10"/>
      <c r="F99" s="10"/>
      <c r="G99" s="10"/>
      <c r="H99" s="10"/>
      <c r="I99" s="10"/>
      <c r="J99" s="10"/>
      <c r="K99" s="10"/>
      <c r="L99" s="10"/>
      <c r="M99" s="10"/>
      <c r="N99" s="13"/>
      <c r="O99" s="13"/>
      <c r="P99" s="13"/>
      <c r="Q99" s="13"/>
      <c r="R99" s="13"/>
      <c r="S99" s="13"/>
      <c r="T99" s="13"/>
      <c r="U99" s="13"/>
    </row>
    <row r="100" spans="1:21" x14ac:dyDescent="0.25">
      <c r="A100" s="42"/>
      <c r="B100" s="42"/>
      <c r="C100" s="16"/>
      <c r="D100" s="10"/>
      <c r="E100" s="10"/>
      <c r="F100" s="10"/>
      <c r="G100" s="10"/>
      <c r="H100" s="10"/>
      <c r="I100" s="10"/>
      <c r="J100" s="10"/>
      <c r="K100" s="10"/>
      <c r="L100" s="10"/>
      <c r="M100" s="10"/>
      <c r="N100" s="13"/>
      <c r="O100" s="13"/>
      <c r="P100" s="13"/>
      <c r="Q100" s="13"/>
      <c r="R100" s="13"/>
      <c r="S100" s="13"/>
      <c r="T100" s="13"/>
      <c r="U100" s="13"/>
    </row>
    <row r="101" spans="1:21" x14ac:dyDescent="0.25">
      <c r="A101" s="42"/>
      <c r="B101" s="42"/>
      <c r="C101" s="16"/>
      <c r="D101" s="10"/>
      <c r="E101" s="10"/>
      <c r="F101" s="10"/>
      <c r="G101" s="10"/>
      <c r="H101" s="10"/>
      <c r="I101" s="10"/>
      <c r="J101" s="10"/>
      <c r="K101" s="10"/>
      <c r="L101" s="10"/>
      <c r="M101" s="10"/>
      <c r="N101" s="13"/>
      <c r="O101" s="13"/>
      <c r="P101" s="13"/>
      <c r="Q101" s="13"/>
      <c r="R101" s="13"/>
      <c r="S101" s="13"/>
      <c r="T101" s="13"/>
      <c r="U101" s="13"/>
    </row>
    <row r="102" spans="1:21" x14ac:dyDescent="0.25">
      <c r="A102" s="42"/>
      <c r="B102" s="42"/>
      <c r="C102" s="16"/>
      <c r="D102" s="10"/>
      <c r="E102" s="10"/>
      <c r="F102" s="10"/>
      <c r="G102" s="10"/>
      <c r="H102" s="10"/>
      <c r="I102" s="10"/>
      <c r="J102" s="10"/>
      <c r="K102" s="10"/>
      <c r="L102" s="10"/>
      <c r="M102" s="10"/>
      <c r="N102" s="13"/>
      <c r="O102" s="13"/>
      <c r="P102" s="13"/>
      <c r="Q102" s="13"/>
      <c r="R102" s="13"/>
      <c r="S102" s="13"/>
      <c r="T102" s="13"/>
      <c r="U102" s="13"/>
    </row>
    <row r="103" spans="1:21" x14ac:dyDescent="0.25">
      <c r="A103" s="42"/>
      <c r="B103" s="42"/>
      <c r="C103" s="16"/>
      <c r="D103" s="10"/>
      <c r="E103" s="10"/>
      <c r="F103" s="10"/>
      <c r="G103" s="10"/>
      <c r="H103" s="10"/>
      <c r="I103" s="10"/>
      <c r="J103" s="10"/>
      <c r="K103" s="10"/>
      <c r="L103" s="10"/>
      <c r="M103" s="10"/>
      <c r="N103" s="13"/>
      <c r="O103" s="13"/>
      <c r="P103" s="13"/>
      <c r="Q103" s="13"/>
      <c r="R103" s="13"/>
      <c r="S103" s="13"/>
      <c r="T103" s="13"/>
      <c r="U103" s="13"/>
    </row>
    <row r="104" spans="1:21" x14ac:dyDescent="0.25">
      <c r="A104" s="42"/>
      <c r="B104" s="42"/>
      <c r="C104" s="16"/>
      <c r="D104" s="10"/>
      <c r="E104" s="10"/>
      <c r="F104" s="10"/>
      <c r="G104" s="10"/>
      <c r="H104" s="10"/>
      <c r="I104" s="10"/>
      <c r="J104" s="10"/>
      <c r="K104" s="10"/>
      <c r="L104" s="10"/>
      <c r="M104" s="10"/>
      <c r="N104" s="13"/>
      <c r="O104" s="13"/>
      <c r="P104" s="13"/>
      <c r="Q104" s="13"/>
      <c r="R104" s="13"/>
      <c r="S104" s="13"/>
      <c r="T104" s="13"/>
      <c r="U104" s="13"/>
    </row>
    <row r="105" spans="1:21" x14ac:dyDescent="0.25">
      <c r="A105" s="42"/>
      <c r="B105" s="42"/>
      <c r="C105" s="16"/>
      <c r="D105" s="10"/>
      <c r="E105" s="10"/>
      <c r="F105" s="10"/>
      <c r="G105" s="10"/>
      <c r="H105" s="10"/>
      <c r="I105" s="10"/>
      <c r="J105" s="10"/>
      <c r="K105" s="10"/>
      <c r="L105" s="10"/>
      <c r="M105" s="10"/>
      <c r="N105" s="13"/>
      <c r="O105" s="13"/>
      <c r="P105" s="13"/>
      <c r="Q105" s="13"/>
      <c r="R105" s="13"/>
      <c r="S105" s="13"/>
      <c r="T105" s="13"/>
      <c r="U105" s="13"/>
    </row>
    <row r="106" spans="1:21" x14ac:dyDescent="0.25">
      <c r="A106" s="42"/>
      <c r="B106" s="42"/>
      <c r="C106" s="16"/>
      <c r="D106" s="10"/>
      <c r="E106" s="10"/>
      <c r="F106" s="10"/>
      <c r="G106" s="10"/>
      <c r="H106" s="10"/>
      <c r="I106" s="10"/>
      <c r="J106" s="10"/>
      <c r="K106" s="10"/>
      <c r="L106" s="10"/>
      <c r="M106" s="10"/>
      <c r="N106" s="13"/>
      <c r="O106" s="13"/>
      <c r="P106" s="13"/>
      <c r="Q106" s="13"/>
      <c r="R106" s="13"/>
      <c r="S106" s="13"/>
      <c r="T106" s="13"/>
      <c r="U106" s="13"/>
    </row>
    <row r="107" spans="1:21" x14ac:dyDescent="0.25">
      <c r="A107" s="42"/>
      <c r="B107" s="42"/>
      <c r="C107" s="16"/>
      <c r="D107" s="10"/>
      <c r="E107" s="10"/>
      <c r="F107" s="10"/>
      <c r="G107" s="10"/>
      <c r="H107" s="10"/>
      <c r="I107" s="10"/>
      <c r="J107" s="10"/>
      <c r="K107" s="10"/>
      <c r="L107" s="10"/>
      <c r="M107" s="10"/>
      <c r="N107" s="13"/>
      <c r="O107" s="13"/>
      <c r="P107" s="13"/>
      <c r="Q107" s="13"/>
      <c r="R107" s="13"/>
      <c r="S107" s="13"/>
      <c r="T107" s="13"/>
      <c r="U107" s="13"/>
    </row>
    <row r="108" spans="1:21" x14ac:dyDescent="0.25">
      <c r="A108" s="42"/>
      <c r="B108" s="42"/>
      <c r="C108" s="16"/>
      <c r="D108" s="10"/>
      <c r="E108" s="10"/>
      <c r="F108" s="10"/>
      <c r="G108" s="10"/>
      <c r="H108" s="10"/>
      <c r="I108" s="10"/>
      <c r="J108" s="10"/>
      <c r="K108" s="10"/>
      <c r="L108" s="10"/>
      <c r="M108" s="10"/>
      <c r="N108" s="13"/>
      <c r="O108" s="13"/>
      <c r="P108" s="13"/>
      <c r="Q108" s="13"/>
      <c r="R108" s="13"/>
      <c r="S108" s="13"/>
      <c r="T108" s="13"/>
      <c r="U108" s="13"/>
    </row>
    <row r="109" spans="1:21" x14ac:dyDescent="0.25">
      <c r="A109" s="42"/>
      <c r="B109" s="42"/>
      <c r="C109" s="16"/>
      <c r="D109" s="10"/>
      <c r="E109" s="10"/>
      <c r="F109" s="10"/>
      <c r="G109" s="10"/>
      <c r="H109" s="10"/>
      <c r="I109" s="10"/>
      <c r="J109" s="10"/>
      <c r="K109" s="10"/>
      <c r="L109" s="10"/>
      <c r="M109" s="10"/>
      <c r="N109" s="13"/>
      <c r="O109" s="13"/>
      <c r="P109" s="13"/>
      <c r="Q109" s="13"/>
      <c r="R109" s="13"/>
      <c r="S109" s="13"/>
      <c r="T109" s="13"/>
      <c r="U109" s="13"/>
    </row>
    <row r="110" spans="1:21" x14ac:dyDescent="0.25">
      <c r="A110" s="42"/>
      <c r="B110" s="42"/>
      <c r="C110" s="16"/>
      <c r="D110" s="10"/>
      <c r="E110" s="10"/>
      <c r="F110" s="10"/>
      <c r="G110" s="10"/>
      <c r="H110" s="10"/>
      <c r="I110" s="10"/>
      <c r="J110" s="10"/>
      <c r="K110" s="10"/>
      <c r="L110" s="10"/>
      <c r="M110" s="10"/>
      <c r="N110" s="13"/>
      <c r="O110" s="13"/>
      <c r="P110" s="13"/>
      <c r="Q110" s="13"/>
      <c r="R110" s="13"/>
      <c r="S110" s="13"/>
      <c r="T110" s="13"/>
      <c r="U110" s="13"/>
    </row>
    <row r="111" spans="1:21" x14ac:dyDescent="0.25">
      <c r="A111" s="42"/>
      <c r="B111" s="42"/>
      <c r="C111" s="16"/>
      <c r="D111" s="10"/>
      <c r="E111" s="10"/>
      <c r="F111" s="10"/>
      <c r="G111" s="10"/>
      <c r="H111" s="10"/>
      <c r="I111" s="10"/>
      <c r="J111" s="10"/>
      <c r="K111" s="10"/>
      <c r="L111" s="10"/>
      <c r="M111" s="10"/>
      <c r="N111" s="13"/>
      <c r="O111" s="13"/>
      <c r="P111" s="13"/>
      <c r="Q111" s="13"/>
      <c r="R111" s="13"/>
      <c r="S111" s="13"/>
      <c r="T111" s="13"/>
      <c r="U111" s="13"/>
    </row>
    <row r="112" spans="1:21" x14ac:dyDescent="0.25">
      <c r="A112" s="42"/>
      <c r="B112" s="42"/>
      <c r="C112" s="16"/>
      <c r="D112" s="10"/>
      <c r="E112" s="10"/>
      <c r="F112" s="10"/>
      <c r="G112" s="10"/>
      <c r="H112" s="10"/>
      <c r="I112" s="10"/>
      <c r="J112" s="10"/>
      <c r="K112" s="10"/>
      <c r="L112" s="10"/>
      <c r="M112" s="10"/>
      <c r="N112" s="13"/>
      <c r="O112" s="13"/>
      <c r="P112" s="13"/>
      <c r="Q112" s="13"/>
      <c r="R112" s="13"/>
      <c r="S112" s="13"/>
      <c r="T112" s="13"/>
      <c r="U112" s="13"/>
    </row>
    <row r="113" spans="1:21" x14ac:dyDescent="0.25">
      <c r="A113" s="42"/>
      <c r="B113" s="42"/>
      <c r="C113" s="16"/>
      <c r="D113" s="10"/>
      <c r="E113" s="10"/>
      <c r="F113" s="10"/>
      <c r="G113" s="10"/>
      <c r="H113" s="10"/>
      <c r="I113" s="10"/>
      <c r="J113" s="10"/>
      <c r="K113" s="10"/>
      <c r="L113" s="10"/>
      <c r="M113" s="10"/>
      <c r="N113" s="13"/>
      <c r="O113" s="13"/>
      <c r="P113" s="13"/>
      <c r="Q113" s="13"/>
      <c r="R113" s="13"/>
      <c r="S113" s="13"/>
      <c r="T113" s="13"/>
      <c r="U113" s="13"/>
    </row>
    <row r="114" spans="1:21" x14ac:dyDescent="0.25">
      <c r="A114" s="42"/>
      <c r="B114" s="42"/>
      <c r="C114" s="16"/>
      <c r="D114" s="10"/>
      <c r="E114" s="10"/>
      <c r="F114" s="10"/>
      <c r="G114" s="10"/>
      <c r="H114" s="10"/>
      <c r="I114" s="10"/>
      <c r="J114" s="10"/>
      <c r="K114" s="10"/>
      <c r="L114" s="10"/>
      <c r="M114" s="10"/>
      <c r="N114" s="13"/>
      <c r="O114" s="13"/>
      <c r="P114" s="13"/>
      <c r="Q114" s="13"/>
      <c r="R114" s="13"/>
      <c r="S114" s="13"/>
      <c r="T114" s="13"/>
      <c r="U114" s="13"/>
    </row>
    <row r="115" spans="1:21" x14ac:dyDescent="0.25">
      <c r="A115" s="42"/>
      <c r="B115" s="42"/>
      <c r="C115" s="16"/>
      <c r="D115" s="10"/>
      <c r="E115" s="10"/>
      <c r="F115" s="10"/>
      <c r="G115" s="10"/>
      <c r="H115" s="10"/>
      <c r="I115" s="10"/>
      <c r="J115" s="10"/>
      <c r="K115" s="10"/>
      <c r="L115" s="10"/>
      <c r="M115" s="10"/>
      <c r="N115" s="13"/>
      <c r="O115" s="13"/>
      <c r="P115" s="13"/>
      <c r="Q115" s="13"/>
      <c r="R115" s="13"/>
      <c r="S115" s="13"/>
      <c r="T115" s="13"/>
      <c r="U115" s="13"/>
    </row>
    <row r="116" spans="1:21" x14ac:dyDescent="0.25">
      <c r="A116" s="42"/>
      <c r="B116" s="42"/>
      <c r="C116" s="16"/>
      <c r="D116" s="10"/>
      <c r="E116" s="10"/>
      <c r="F116" s="10"/>
      <c r="G116" s="10"/>
      <c r="H116" s="10"/>
      <c r="I116" s="10"/>
      <c r="J116" s="10"/>
      <c r="K116" s="10"/>
      <c r="L116" s="10"/>
      <c r="M116" s="10"/>
      <c r="N116" s="13"/>
      <c r="O116" s="13"/>
      <c r="P116" s="13"/>
      <c r="Q116" s="13"/>
      <c r="R116" s="13"/>
      <c r="S116" s="13"/>
      <c r="T116" s="13"/>
      <c r="U116" s="13"/>
    </row>
    <row r="117" spans="1:21" x14ac:dyDescent="0.25">
      <c r="A117" s="42"/>
      <c r="B117" s="42"/>
      <c r="C117" s="16"/>
      <c r="D117" s="10"/>
      <c r="E117" s="10"/>
      <c r="F117" s="10"/>
      <c r="G117" s="10"/>
      <c r="H117" s="10"/>
      <c r="I117" s="10"/>
      <c r="J117" s="10"/>
      <c r="K117" s="10"/>
      <c r="L117" s="10"/>
      <c r="M117" s="10"/>
      <c r="N117" s="13"/>
      <c r="O117" s="13"/>
      <c r="P117" s="13"/>
      <c r="Q117" s="13"/>
      <c r="R117" s="13"/>
      <c r="S117" s="13"/>
      <c r="T117" s="13"/>
      <c r="U117" s="13"/>
    </row>
    <row r="118" spans="1:21" x14ac:dyDescent="0.25">
      <c r="A118" s="42"/>
      <c r="B118" s="42"/>
      <c r="C118" s="16"/>
      <c r="D118" s="10"/>
      <c r="E118" s="10"/>
      <c r="F118" s="10"/>
      <c r="G118" s="10"/>
      <c r="H118" s="10"/>
      <c r="I118" s="10"/>
      <c r="J118" s="10"/>
      <c r="K118" s="10"/>
      <c r="L118" s="10"/>
      <c r="M118" s="10"/>
      <c r="N118" s="13"/>
      <c r="O118" s="13"/>
      <c r="P118" s="13"/>
      <c r="Q118" s="13"/>
      <c r="R118" s="13"/>
      <c r="S118" s="13"/>
      <c r="T118" s="13"/>
      <c r="U118" s="13"/>
    </row>
    <row r="119" spans="1:21" x14ac:dyDescent="0.25">
      <c r="A119" s="42"/>
      <c r="B119" s="42"/>
      <c r="C119" s="16"/>
      <c r="D119" s="10"/>
      <c r="E119" s="10"/>
      <c r="F119" s="10"/>
      <c r="G119" s="10"/>
      <c r="H119" s="10"/>
      <c r="I119" s="10"/>
      <c r="J119" s="10"/>
      <c r="K119" s="10"/>
      <c r="L119" s="10"/>
      <c r="M119" s="10"/>
      <c r="N119" s="13"/>
      <c r="O119" s="13"/>
      <c r="P119" s="13"/>
      <c r="Q119" s="13"/>
      <c r="R119" s="13"/>
      <c r="S119" s="13"/>
      <c r="T119" s="13"/>
      <c r="U119" s="13"/>
    </row>
    <row r="120" spans="1:21" x14ac:dyDescent="0.25">
      <c r="A120" s="42"/>
      <c r="B120" s="42"/>
      <c r="C120" s="16"/>
      <c r="D120" s="10"/>
      <c r="E120" s="10"/>
      <c r="F120" s="10"/>
      <c r="G120" s="10"/>
      <c r="H120" s="10"/>
      <c r="I120" s="10"/>
      <c r="J120" s="10"/>
      <c r="K120" s="10"/>
      <c r="L120" s="10"/>
      <c r="M120" s="10"/>
      <c r="N120" s="13"/>
      <c r="O120" s="13"/>
      <c r="P120" s="13"/>
      <c r="Q120" s="13"/>
      <c r="R120" s="13"/>
      <c r="S120" s="13"/>
      <c r="T120" s="13"/>
      <c r="U120" s="13"/>
    </row>
    <row r="121" spans="1:21" x14ac:dyDescent="0.25">
      <c r="A121" s="42"/>
      <c r="B121" s="42"/>
      <c r="C121" s="16"/>
      <c r="D121" s="10"/>
      <c r="E121" s="10"/>
      <c r="F121" s="10"/>
      <c r="G121" s="10"/>
      <c r="H121" s="10"/>
      <c r="I121" s="10"/>
      <c r="J121" s="10"/>
      <c r="K121" s="10"/>
      <c r="L121" s="10"/>
      <c r="M121" s="10"/>
      <c r="N121" s="13"/>
      <c r="O121" s="13"/>
      <c r="P121" s="13"/>
      <c r="Q121" s="13"/>
      <c r="R121" s="13"/>
      <c r="S121" s="13"/>
      <c r="T121" s="13"/>
      <c r="U121" s="13"/>
    </row>
    <row r="122" spans="1:21" x14ac:dyDescent="0.25">
      <c r="C122" s="16"/>
      <c r="D122" s="10"/>
      <c r="E122" s="10"/>
      <c r="F122" s="10"/>
      <c r="G122" s="10"/>
      <c r="H122" s="10"/>
      <c r="I122" s="10"/>
      <c r="J122" s="10"/>
      <c r="K122" s="10"/>
      <c r="L122" s="10"/>
      <c r="M122" s="10"/>
      <c r="N122" s="13"/>
    </row>
    <row r="123" spans="1:21" x14ac:dyDescent="0.25">
      <c r="C123" s="16"/>
      <c r="D123" s="10"/>
      <c r="E123" s="10"/>
      <c r="F123" s="10"/>
      <c r="G123" s="10"/>
      <c r="H123" s="10"/>
      <c r="I123" s="10"/>
      <c r="J123" s="10"/>
      <c r="K123" s="10"/>
      <c r="L123" s="10"/>
      <c r="M123" s="10"/>
      <c r="N123" s="13"/>
    </row>
    <row r="124" spans="1:21" x14ac:dyDescent="0.25">
      <c r="C124" s="16"/>
      <c r="D124" s="10"/>
      <c r="E124" s="10"/>
      <c r="F124" s="10"/>
      <c r="G124" s="10"/>
      <c r="H124" s="10"/>
      <c r="I124" s="10"/>
      <c r="J124" s="10"/>
      <c r="K124" s="10"/>
      <c r="L124" s="10"/>
      <c r="M124" s="10"/>
      <c r="N124" s="13"/>
    </row>
    <row r="125" spans="1:21" x14ac:dyDescent="0.25">
      <c r="C125" s="16"/>
      <c r="D125" s="10"/>
      <c r="E125" s="10"/>
      <c r="F125" s="10"/>
      <c r="G125" s="10"/>
      <c r="H125" s="10"/>
      <c r="I125" s="10"/>
      <c r="J125" s="10"/>
      <c r="K125" s="10"/>
      <c r="L125" s="10"/>
      <c r="M125" s="10"/>
      <c r="N125" s="13"/>
    </row>
  </sheetData>
  <mergeCells count="161">
    <mergeCell ref="V50:V51"/>
    <mergeCell ref="V52:V53"/>
    <mergeCell ref="A46:A47"/>
    <mergeCell ref="B46:B47"/>
    <mergeCell ref="D46:D47"/>
    <mergeCell ref="C46:C47"/>
    <mergeCell ref="T46:T47"/>
    <mergeCell ref="U46:U47"/>
    <mergeCell ref="V46:V47"/>
    <mergeCell ref="C48:C49"/>
    <mergeCell ref="D52:D53"/>
    <mergeCell ref="E48:E49"/>
    <mergeCell ref="V24:V25"/>
    <mergeCell ref="C26:C27"/>
    <mergeCell ref="D26:D27"/>
    <mergeCell ref="E26:E27"/>
    <mergeCell ref="U26:U27"/>
    <mergeCell ref="V26:V27"/>
    <mergeCell ref="C28:C29"/>
    <mergeCell ref="D28:D29"/>
    <mergeCell ref="V28:V29"/>
    <mergeCell ref="A24:A29"/>
    <mergeCell ref="B24:B29"/>
    <mergeCell ref="C24:C25"/>
    <mergeCell ref="D24:D25"/>
    <mergeCell ref="E24:E25"/>
    <mergeCell ref="T24:T29"/>
    <mergeCell ref="U24:U25"/>
    <mergeCell ref="E28:E29"/>
    <mergeCell ref="U28:U29"/>
    <mergeCell ref="A30:A33"/>
    <mergeCell ref="B30:B33"/>
    <mergeCell ref="C30:C31"/>
    <mergeCell ref="D30:D31"/>
    <mergeCell ref="E30:E31"/>
    <mergeCell ref="T30:T33"/>
    <mergeCell ref="U30:U31"/>
    <mergeCell ref="V30:V31"/>
    <mergeCell ref="C32:C33"/>
    <mergeCell ref="D32:D33"/>
    <mergeCell ref="V32:V33"/>
    <mergeCell ref="E32:E33"/>
    <mergeCell ref="U32:U33"/>
    <mergeCell ref="A34:A39"/>
    <mergeCell ref="B34:B39"/>
    <mergeCell ref="C34:C35"/>
    <mergeCell ref="D34:D35"/>
    <mergeCell ref="E34:E35"/>
    <mergeCell ref="T34:T39"/>
    <mergeCell ref="U34:U35"/>
    <mergeCell ref="V34:V35"/>
    <mergeCell ref="C38:C39"/>
    <mergeCell ref="D38:D39"/>
    <mergeCell ref="E38:E39"/>
    <mergeCell ref="U38:U39"/>
    <mergeCell ref="V38:V39"/>
    <mergeCell ref="C36:C37"/>
    <mergeCell ref="U36:U37"/>
    <mergeCell ref="V36:V37"/>
    <mergeCell ref="D36:D37"/>
    <mergeCell ref="E36:E37"/>
    <mergeCell ref="A40:A45"/>
    <mergeCell ref="B40:B45"/>
    <mergeCell ref="T40:T45"/>
    <mergeCell ref="V40:V41"/>
    <mergeCell ref="C42:C43"/>
    <mergeCell ref="D42:D43"/>
    <mergeCell ref="E42:E43"/>
    <mergeCell ref="U42:U43"/>
    <mergeCell ref="V42:V43"/>
    <mergeCell ref="C44:C45"/>
    <mergeCell ref="D44:D45"/>
    <mergeCell ref="E44:E45"/>
    <mergeCell ref="U44:U45"/>
    <mergeCell ref="V44:V45"/>
    <mergeCell ref="A8:A13"/>
    <mergeCell ref="A14:A19"/>
    <mergeCell ref="A20:A23"/>
    <mergeCell ref="B20:B23"/>
    <mergeCell ref="C20:C21"/>
    <mergeCell ref="D20:D21"/>
    <mergeCell ref="E20:E21"/>
    <mergeCell ref="T20:T23"/>
    <mergeCell ref="V22:V23"/>
    <mergeCell ref="U8:U9"/>
    <mergeCell ref="U12:U13"/>
    <mergeCell ref="E10:E11"/>
    <mergeCell ref="C8:C9"/>
    <mergeCell ref="D8:D9"/>
    <mergeCell ref="E8:E9"/>
    <mergeCell ref="T8:T13"/>
    <mergeCell ref="V8:V9"/>
    <mergeCell ref="C10:C11"/>
    <mergeCell ref="D10:D11"/>
    <mergeCell ref="V10:V11"/>
    <mergeCell ref="C12:C13"/>
    <mergeCell ref="D12:D13"/>
    <mergeCell ref="E12:E13"/>
    <mergeCell ref="V12:V13"/>
    <mergeCell ref="T6:U6"/>
    <mergeCell ref="V6:V7"/>
    <mergeCell ref="A1:C3"/>
    <mergeCell ref="D1:V1"/>
    <mergeCell ref="D2:V2"/>
    <mergeCell ref="C6:C7"/>
    <mergeCell ref="D6:E6"/>
    <mergeCell ref="F6:S6"/>
    <mergeCell ref="A5:C5"/>
    <mergeCell ref="D4:V4"/>
    <mergeCell ref="D5:V5"/>
    <mergeCell ref="A4:C4"/>
    <mergeCell ref="A6:A7"/>
    <mergeCell ref="B6:B7"/>
    <mergeCell ref="U10:U11"/>
    <mergeCell ref="B14:B19"/>
    <mergeCell ref="D14:D15"/>
    <mergeCell ref="E14:E15"/>
    <mergeCell ref="D16:D17"/>
    <mergeCell ref="E16:E17"/>
    <mergeCell ref="D18:D19"/>
    <mergeCell ref="E18:E19"/>
    <mergeCell ref="C14:C15"/>
    <mergeCell ref="C16:C17"/>
    <mergeCell ref="C18:C19"/>
    <mergeCell ref="B8:B13"/>
    <mergeCell ref="T14:T19"/>
    <mergeCell ref="E22:E23"/>
    <mergeCell ref="T48:T53"/>
    <mergeCell ref="D48:D49"/>
    <mergeCell ref="D22:D23"/>
    <mergeCell ref="C40:C41"/>
    <mergeCell ref="D40:D41"/>
    <mergeCell ref="U48:U49"/>
    <mergeCell ref="C50:C51"/>
    <mergeCell ref="D50:D51"/>
    <mergeCell ref="E50:E51"/>
    <mergeCell ref="U50:U51"/>
    <mergeCell ref="V14:V15"/>
    <mergeCell ref="V16:V17"/>
    <mergeCell ref="V18:V19"/>
    <mergeCell ref="V20:V21"/>
    <mergeCell ref="D3:U3"/>
    <mergeCell ref="B59:H59"/>
    <mergeCell ref="B58:H58"/>
    <mergeCell ref="I58:O58"/>
    <mergeCell ref="I59:O59"/>
    <mergeCell ref="U14:U15"/>
    <mergeCell ref="U16:U17"/>
    <mergeCell ref="U20:U21"/>
    <mergeCell ref="U18:U19"/>
    <mergeCell ref="A54:S54"/>
    <mergeCell ref="U52:U53"/>
    <mergeCell ref="U22:U23"/>
    <mergeCell ref="U40:U41"/>
    <mergeCell ref="E40:E41"/>
    <mergeCell ref="E52:E53"/>
    <mergeCell ref="C52:C53"/>
    <mergeCell ref="A48:A53"/>
    <mergeCell ref="B48:B53"/>
    <mergeCell ref="C22:C23"/>
    <mergeCell ref="V48:V49"/>
  </mergeCells>
  <printOptions horizontalCentered="1" verticalCentered="1"/>
  <pageMargins left="0" right="0" top="0" bottom="0.59055118110236227" header="0.31496062992125984" footer="0"/>
  <pageSetup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7C189-0A8C-4217-970C-00A600923ECD}">
  <dimension ref="A1:Y1629"/>
  <sheetViews>
    <sheetView tabSelected="1" zoomScale="84" zoomScaleNormal="84" workbookViewId="0">
      <selection activeCell="H9" sqref="H9"/>
    </sheetView>
  </sheetViews>
  <sheetFormatPr baseColWidth="10" defaultColWidth="11.42578125" defaultRowHeight="14.25" x14ac:dyDescent="0.2"/>
  <cols>
    <col min="1" max="1" width="11.42578125" style="222"/>
    <col min="2" max="2" width="20.42578125" style="222" customWidth="1"/>
    <col min="3" max="3" width="16.42578125" style="222" customWidth="1"/>
    <col min="4" max="4" width="14.5703125" style="222" customWidth="1"/>
    <col min="5" max="5" width="27.85546875" style="222" bestFit="1" customWidth="1"/>
    <col min="6" max="6" width="16.7109375" style="222" bestFit="1" customWidth="1"/>
    <col min="7" max="7" width="16.7109375" style="306" bestFit="1" customWidth="1"/>
    <col min="8" max="8" width="22.42578125" style="222" customWidth="1"/>
    <col min="9" max="9" width="20.5703125" style="222" customWidth="1"/>
    <col min="10" max="10" width="22.42578125" style="222" customWidth="1"/>
    <col min="11" max="11" width="20.5703125" style="222" customWidth="1"/>
    <col min="12" max="12" width="22.85546875" style="307" customWidth="1"/>
    <col min="13" max="13" width="17.42578125" style="222" hidden="1" customWidth="1"/>
    <col min="14" max="14" width="17.42578125" style="222" customWidth="1"/>
    <col min="15" max="15" width="16.140625" style="222" customWidth="1"/>
    <col min="16" max="16" width="19.42578125" style="222" customWidth="1"/>
    <col min="17" max="18" width="20.85546875" style="222" customWidth="1"/>
    <col min="19" max="19" width="14" style="222" customWidth="1"/>
    <col min="20" max="20" width="14.5703125" style="222" customWidth="1"/>
    <col min="21" max="21" width="17.42578125" style="222" customWidth="1"/>
    <col min="22" max="22" width="13" style="222" customWidth="1"/>
    <col min="23" max="23" width="18.85546875" style="222" customWidth="1"/>
    <col min="24" max="24" width="15.42578125" style="222" customWidth="1"/>
    <col min="25" max="25" width="23.140625" style="222" customWidth="1"/>
    <col min="26" max="16384" width="11.42578125" style="222"/>
  </cols>
  <sheetData>
    <row r="1" spans="1:25" ht="27" customHeight="1" x14ac:dyDescent="0.2">
      <c r="A1" s="581"/>
      <c r="B1" s="582"/>
      <c r="C1" s="582"/>
      <c r="D1" s="582"/>
      <c r="E1" s="587" t="s">
        <v>92</v>
      </c>
      <c r="F1" s="588"/>
      <c r="G1" s="588"/>
      <c r="H1" s="588"/>
      <c r="I1" s="588"/>
      <c r="J1" s="588"/>
      <c r="K1" s="588"/>
      <c r="L1" s="588"/>
      <c r="M1" s="588"/>
      <c r="N1" s="588"/>
      <c r="O1" s="588"/>
      <c r="P1" s="588"/>
      <c r="Q1" s="588"/>
      <c r="R1" s="588"/>
      <c r="S1" s="588"/>
      <c r="T1" s="588"/>
      <c r="U1" s="588"/>
      <c r="V1" s="588"/>
      <c r="W1" s="588"/>
      <c r="X1" s="588"/>
      <c r="Y1" s="589"/>
    </row>
    <row r="2" spans="1:25" ht="27" customHeight="1" x14ac:dyDescent="0.2">
      <c r="A2" s="583"/>
      <c r="B2" s="584"/>
      <c r="C2" s="584"/>
      <c r="D2" s="584"/>
      <c r="E2" s="536" t="s">
        <v>222</v>
      </c>
      <c r="F2" s="537"/>
      <c r="G2" s="537"/>
      <c r="H2" s="537"/>
      <c r="I2" s="537"/>
      <c r="J2" s="537"/>
      <c r="K2" s="537"/>
      <c r="L2" s="537"/>
      <c r="M2" s="537"/>
      <c r="N2" s="537"/>
      <c r="O2" s="537"/>
      <c r="P2" s="537"/>
      <c r="Q2" s="537"/>
      <c r="R2" s="537"/>
      <c r="S2" s="537"/>
      <c r="T2" s="537"/>
      <c r="U2" s="537"/>
      <c r="V2" s="537"/>
      <c r="W2" s="537"/>
      <c r="X2" s="537"/>
      <c r="Y2" s="538"/>
    </row>
    <row r="3" spans="1:25" ht="27" customHeight="1" thickBot="1" x14ac:dyDescent="0.25">
      <c r="A3" s="585"/>
      <c r="B3" s="586"/>
      <c r="C3" s="586"/>
      <c r="D3" s="586"/>
      <c r="E3" s="590" t="s">
        <v>137</v>
      </c>
      <c r="F3" s="591"/>
      <c r="G3" s="591"/>
      <c r="H3" s="591"/>
      <c r="I3" s="591"/>
      <c r="J3" s="591"/>
      <c r="K3" s="591"/>
      <c r="L3" s="591"/>
      <c r="M3" s="591"/>
      <c r="N3" s="591"/>
      <c r="O3" s="591"/>
      <c r="P3" s="591"/>
      <c r="Q3" s="591"/>
      <c r="R3" s="591"/>
      <c r="S3" s="592" t="s">
        <v>82</v>
      </c>
      <c r="T3" s="592"/>
      <c r="U3" s="592"/>
      <c r="V3" s="592"/>
      <c r="W3" s="592"/>
      <c r="X3" s="592"/>
      <c r="Y3" s="593"/>
    </row>
    <row r="4" spans="1:25" ht="28.5" customHeight="1" x14ac:dyDescent="0.2">
      <c r="A4" s="594" t="s">
        <v>223</v>
      </c>
      <c r="B4" s="595"/>
      <c r="C4" s="595"/>
      <c r="D4" s="596"/>
      <c r="E4" s="597" t="s">
        <v>94</v>
      </c>
      <c r="F4" s="598"/>
      <c r="G4" s="598"/>
      <c r="H4" s="598"/>
      <c r="I4" s="598"/>
      <c r="J4" s="598"/>
      <c r="K4" s="598"/>
      <c r="L4" s="598"/>
      <c r="M4" s="598"/>
      <c r="N4" s="598"/>
      <c r="O4" s="598"/>
      <c r="P4" s="598"/>
      <c r="Q4" s="598"/>
      <c r="R4" s="598"/>
      <c r="S4" s="598"/>
      <c r="T4" s="598"/>
      <c r="U4" s="598"/>
      <c r="V4" s="598"/>
      <c r="W4" s="598"/>
      <c r="X4" s="598"/>
      <c r="Y4" s="599"/>
    </row>
    <row r="5" spans="1:25" ht="23.25" customHeight="1" thickBot="1" x14ac:dyDescent="0.25">
      <c r="A5" s="600" t="s">
        <v>224</v>
      </c>
      <c r="B5" s="601"/>
      <c r="C5" s="601"/>
      <c r="D5" s="602"/>
      <c r="E5" s="603" t="s">
        <v>291</v>
      </c>
      <c r="F5" s="604"/>
      <c r="G5" s="604"/>
      <c r="H5" s="604"/>
      <c r="I5" s="604"/>
      <c r="J5" s="604"/>
      <c r="K5" s="604"/>
      <c r="L5" s="604"/>
      <c r="M5" s="604"/>
      <c r="N5" s="604"/>
      <c r="O5" s="604"/>
      <c r="P5" s="604"/>
      <c r="Q5" s="604"/>
      <c r="R5" s="604"/>
      <c r="S5" s="604"/>
      <c r="T5" s="604"/>
      <c r="U5" s="604"/>
      <c r="V5" s="604"/>
      <c r="W5" s="604"/>
      <c r="X5" s="604"/>
      <c r="Y5" s="605"/>
    </row>
    <row r="6" spans="1:25" s="223" customFormat="1" ht="23.25" customHeight="1" x14ac:dyDescent="0.2">
      <c r="A6" s="606" t="s">
        <v>225</v>
      </c>
      <c r="B6" s="608" t="s">
        <v>226</v>
      </c>
      <c r="C6" s="608" t="s">
        <v>227</v>
      </c>
      <c r="D6" s="608" t="s">
        <v>228</v>
      </c>
      <c r="E6" s="608" t="s">
        <v>229</v>
      </c>
      <c r="F6" s="608" t="s">
        <v>230</v>
      </c>
      <c r="G6" s="608"/>
      <c r="H6" s="608"/>
      <c r="I6" s="608"/>
      <c r="J6" s="608" t="s">
        <v>231</v>
      </c>
      <c r="K6" s="608"/>
      <c r="L6" s="608"/>
      <c r="M6" s="608"/>
      <c r="N6" s="608" t="s">
        <v>232</v>
      </c>
      <c r="O6" s="608"/>
      <c r="P6" s="608"/>
      <c r="Q6" s="608"/>
      <c r="R6" s="608"/>
      <c r="S6" s="608" t="s">
        <v>233</v>
      </c>
      <c r="T6" s="608"/>
      <c r="U6" s="608"/>
      <c r="V6" s="608"/>
      <c r="W6" s="608"/>
      <c r="X6" s="608"/>
      <c r="Y6" s="611"/>
    </row>
    <row r="7" spans="1:25" s="223" customFormat="1" ht="23.25" customHeight="1" thickBot="1" x14ac:dyDescent="0.25">
      <c r="A7" s="607" t="s">
        <v>234</v>
      </c>
      <c r="B7" s="609"/>
      <c r="C7" s="609"/>
      <c r="D7" s="609"/>
      <c r="E7" s="609"/>
      <c r="F7" s="224" t="s">
        <v>235</v>
      </c>
      <c r="G7" s="224" t="s">
        <v>236</v>
      </c>
      <c r="H7" s="225" t="s">
        <v>184</v>
      </c>
      <c r="I7" s="224" t="s">
        <v>237</v>
      </c>
      <c r="J7" s="224" t="s">
        <v>235</v>
      </c>
      <c r="K7" s="224" t="s">
        <v>236</v>
      </c>
      <c r="L7" s="225" t="s">
        <v>238</v>
      </c>
      <c r="M7" s="226" t="s">
        <v>237</v>
      </c>
      <c r="N7" s="226" t="s">
        <v>239</v>
      </c>
      <c r="O7" s="226" t="s">
        <v>240</v>
      </c>
      <c r="P7" s="226" t="s">
        <v>241</v>
      </c>
      <c r="Q7" s="226" t="s">
        <v>242</v>
      </c>
      <c r="R7" s="226" t="s">
        <v>243</v>
      </c>
      <c r="S7" s="226" t="s">
        <v>244</v>
      </c>
      <c r="T7" s="226" t="s">
        <v>245</v>
      </c>
      <c r="U7" s="226" t="s">
        <v>246</v>
      </c>
      <c r="V7" s="226" t="s">
        <v>247</v>
      </c>
      <c r="W7" s="226" t="s">
        <v>248</v>
      </c>
      <c r="X7" s="226" t="s">
        <v>249</v>
      </c>
      <c r="Y7" s="227" t="s">
        <v>250</v>
      </c>
    </row>
    <row r="8" spans="1:25" s="231" customFormat="1" ht="24.95" customHeight="1" x14ac:dyDescent="0.2">
      <c r="A8" s="612">
        <v>1</v>
      </c>
      <c r="B8" s="614" t="s">
        <v>103</v>
      </c>
      <c r="C8" s="617" t="s">
        <v>251</v>
      </c>
      <c r="D8" s="228" t="s">
        <v>252</v>
      </c>
      <c r="E8" s="229">
        <f>+[2]INVERSIÓN!AE10</f>
        <v>6</v>
      </c>
      <c r="F8" s="229">
        <f>+[2]INVERSIÓN!AF10</f>
        <v>6</v>
      </c>
      <c r="G8" s="229">
        <f>+[2]INVERSIÓN!AG10</f>
        <v>6</v>
      </c>
      <c r="H8" s="229">
        <f>+[2]INVERSIÓN!AH10</f>
        <v>6</v>
      </c>
      <c r="I8" s="230"/>
      <c r="J8" s="229">
        <f>+[2]INVERSIÓN!AK10</f>
        <v>3</v>
      </c>
      <c r="K8" s="229">
        <f>+[2]INVERSIÓN!AL10</f>
        <v>5</v>
      </c>
      <c r="L8" s="229">
        <v>6</v>
      </c>
      <c r="M8" s="230"/>
      <c r="N8" s="620" t="s">
        <v>253</v>
      </c>
      <c r="O8" s="621" t="s">
        <v>132</v>
      </c>
      <c r="P8" s="620" t="s">
        <v>254</v>
      </c>
      <c r="Q8" s="622" t="s">
        <v>255</v>
      </c>
      <c r="R8" s="623" t="s">
        <v>256</v>
      </c>
      <c r="S8" s="624">
        <v>5429302</v>
      </c>
      <c r="T8" s="627" t="s">
        <v>257</v>
      </c>
      <c r="U8" s="621" t="s">
        <v>257</v>
      </c>
      <c r="V8" s="621" t="s">
        <v>257</v>
      </c>
      <c r="W8" s="621" t="s">
        <v>257</v>
      </c>
      <c r="X8" s="621" t="s">
        <v>257</v>
      </c>
      <c r="Y8" s="610">
        <v>8281030</v>
      </c>
    </row>
    <row r="9" spans="1:25" s="235" customFormat="1" ht="24.95" customHeight="1" x14ac:dyDescent="0.2">
      <c r="A9" s="612"/>
      <c r="B9" s="615"/>
      <c r="C9" s="618"/>
      <c r="D9" s="232" t="s">
        <v>258</v>
      </c>
      <c r="E9" s="233">
        <f>+[2]INVERSIÓN!AE11</f>
        <v>1480054000</v>
      </c>
      <c r="F9" s="233">
        <f>+[2]INVERSIÓN!AF11</f>
        <v>1480054000</v>
      </c>
      <c r="G9" s="233">
        <f>+[2]INVERSIÓN!AG11</f>
        <v>1480054000</v>
      </c>
      <c r="H9" s="233">
        <f>+[2]INVERSIÓN!AH11</f>
        <v>1420402000</v>
      </c>
      <c r="I9" s="234"/>
      <c r="J9" s="233">
        <f>+[2]INVERSIÓN!AK11</f>
        <v>337621476</v>
      </c>
      <c r="K9" s="233">
        <f>+[2]INVERSIÓN!AL11</f>
        <v>464175849</v>
      </c>
      <c r="L9" s="233">
        <v>501694019</v>
      </c>
      <c r="M9" s="234"/>
      <c r="N9" s="620"/>
      <c r="O9" s="621"/>
      <c r="P9" s="620"/>
      <c r="Q9" s="622"/>
      <c r="R9" s="623"/>
      <c r="S9" s="624"/>
      <c r="T9" s="627"/>
      <c r="U9" s="621"/>
      <c r="V9" s="621"/>
      <c r="W9" s="621"/>
      <c r="X9" s="621"/>
      <c r="Y9" s="610"/>
    </row>
    <row r="10" spans="1:25" s="231" customFormat="1" ht="24.95" customHeight="1" x14ac:dyDescent="0.2">
      <c r="A10" s="612"/>
      <c r="B10" s="615"/>
      <c r="C10" s="618"/>
      <c r="D10" s="236" t="s">
        <v>259</v>
      </c>
      <c r="E10" s="237">
        <f>+[2]INVERSIÓN!AE12</f>
        <v>0</v>
      </c>
      <c r="F10" s="237">
        <f>+[2]INVERSIÓN!AF12</f>
        <v>0</v>
      </c>
      <c r="G10" s="237">
        <f>+[2]INVERSIÓN!AG12</f>
        <v>0</v>
      </c>
      <c r="H10" s="237">
        <f>+[2]INVERSIÓN!AH12</f>
        <v>0</v>
      </c>
      <c r="I10" s="238"/>
      <c r="J10" s="237">
        <f>+[2]INVERSIÓN!AK12</f>
        <v>0</v>
      </c>
      <c r="K10" s="237">
        <f>+[2]INVERSIÓN!AL12</f>
        <v>0</v>
      </c>
      <c r="L10" s="237">
        <v>0</v>
      </c>
      <c r="M10" s="238"/>
      <c r="N10" s="620"/>
      <c r="O10" s="621"/>
      <c r="P10" s="620"/>
      <c r="Q10" s="622"/>
      <c r="R10" s="623"/>
      <c r="S10" s="624"/>
      <c r="T10" s="627"/>
      <c r="U10" s="621"/>
      <c r="V10" s="621"/>
      <c r="W10" s="621"/>
      <c r="X10" s="621"/>
      <c r="Y10" s="610"/>
    </row>
    <row r="11" spans="1:25" s="235" customFormat="1" ht="24.95" customHeight="1" x14ac:dyDescent="0.2">
      <c r="A11" s="612"/>
      <c r="B11" s="615"/>
      <c r="C11" s="619"/>
      <c r="D11" s="239" t="s">
        <v>260</v>
      </c>
      <c r="E11" s="240">
        <f>+[2]INVERSIÓN!AE13</f>
        <v>2462114059</v>
      </c>
      <c r="F11" s="240">
        <f>+[2]INVERSIÓN!AF13</f>
        <v>2462114059</v>
      </c>
      <c r="G11" s="240">
        <f>+[2]INVERSIÓN!AG13</f>
        <v>2462114059</v>
      </c>
      <c r="H11" s="240">
        <f>+[2]INVERSIÓN!AH13</f>
        <v>2462114059</v>
      </c>
      <c r="I11" s="241"/>
      <c r="J11" s="240">
        <f>+[2]INVERSIÓN!AK13</f>
        <v>230288990</v>
      </c>
      <c r="K11" s="240">
        <f>+[2]INVERSIÓN!AL13</f>
        <v>246841873</v>
      </c>
      <c r="L11" s="240">
        <v>246841873</v>
      </c>
      <c r="M11" s="241"/>
      <c r="N11" s="620"/>
      <c r="O11" s="621"/>
      <c r="P11" s="620"/>
      <c r="Q11" s="622"/>
      <c r="R11" s="623"/>
      <c r="S11" s="624"/>
      <c r="T11" s="627"/>
      <c r="U11" s="621"/>
      <c r="V11" s="621"/>
      <c r="W11" s="621"/>
      <c r="X11" s="621"/>
      <c r="Y11" s="610"/>
    </row>
    <row r="12" spans="1:25" s="231" customFormat="1" ht="24.95" customHeight="1" x14ac:dyDescent="0.2">
      <c r="A12" s="612"/>
      <c r="B12" s="615"/>
      <c r="C12" s="642" t="s">
        <v>261</v>
      </c>
      <c r="D12" s="242" t="s">
        <v>262</v>
      </c>
      <c r="E12" s="243">
        <v>6</v>
      </c>
      <c r="F12" s="243">
        <f t="shared" ref="F12:H13" si="0">F8</f>
        <v>6</v>
      </c>
      <c r="G12" s="243">
        <f t="shared" si="0"/>
        <v>6</v>
      </c>
      <c r="H12" s="243">
        <f t="shared" si="0"/>
        <v>6</v>
      </c>
      <c r="I12" s="244"/>
      <c r="J12" s="243">
        <f t="shared" ref="J12:L13" si="1">J8</f>
        <v>3</v>
      </c>
      <c r="K12" s="243">
        <f t="shared" si="1"/>
        <v>5</v>
      </c>
      <c r="L12" s="243">
        <f t="shared" si="1"/>
        <v>6</v>
      </c>
      <c r="M12" s="244"/>
      <c r="N12" s="644" t="s">
        <v>263</v>
      </c>
      <c r="O12" s="625" t="s">
        <v>132</v>
      </c>
      <c r="P12" s="625" t="s">
        <v>132</v>
      </c>
      <c r="Q12" s="625" t="s">
        <v>264</v>
      </c>
      <c r="R12" s="625" t="s">
        <v>265</v>
      </c>
      <c r="S12" s="625">
        <v>3810013</v>
      </c>
      <c r="T12" s="625">
        <v>4068770</v>
      </c>
      <c r="U12" s="625" t="s">
        <v>266</v>
      </c>
      <c r="V12" s="625" t="s">
        <v>266</v>
      </c>
      <c r="W12" s="625" t="s">
        <v>267</v>
      </c>
      <c r="X12" s="625" t="s">
        <v>268</v>
      </c>
      <c r="Y12" s="634">
        <v>8281030</v>
      </c>
    </row>
    <row r="13" spans="1:25" s="235" customFormat="1" ht="24.95" customHeight="1" thickBot="1" x14ac:dyDescent="0.25">
      <c r="A13" s="613"/>
      <c r="B13" s="616"/>
      <c r="C13" s="643"/>
      <c r="D13" s="245" t="s">
        <v>269</v>
      </c>
      <c r="E13" s="246">
        <f>E9</f>
        <v>1480054000</v>
      </c>
      <c r="F13" s="158">
        <f t="shared" si="0"/>
        <v>1480054000</v>
      </c>
      <c r="G13" s="158">
        <f t="shared" si="0"/>
        <v>1480054000</v>
      </c>
      <c r="H13" s="243">
        <f t="shared" si="0"/>
        <v>1420402000</v>
      </c>
      <c r="I13" s="247"/>
      <c r="J13" s="243">
        <f t="shared" si="1"/>
        <v>337621476</v>
      </c>
      <c r="K13" s="158">
        <f t="shared" si="1"/>
        <v>464175849</v>
      </c>
      <c r="L13" s="243">
        <f t="shared" si="1"/>
        <v>501694019</v>
      </c>
      <c r="M13" s="247"/>
      <c r="N13" s="645"/>
      <c r="O13" s="626"/>
      <c r="P13" s="626"/>
      <c r="Q13" s="626"/>
      <c r="R13" s="626"/>
      <c r="S13" s="626"/>
      <c r="T13" s="626"/>
      <c r="U13" s="626"/>
      <c r="V13" s="626"/>
      <c r="W13" s="626"/>
      <c r="X13" s="626"/>
      <c r="Y13" s="635"/>
    </row>
    <row r="14" spans="1:25" s="250" customFormat="1" ht="24.95" customHeight="1" x14ac:dyDescent="0.2">
      <c r="A14" s="636">
        <v>2</v>
      </c>
      <c r="B14" s="637" t="s">
        <v>123</v>
      </c>
      <c r="C14" s="640" t="s">
        <v>270</v>
      </c>
      <c r="D14" s="248" t="s">
        <v>252</v>
      </c>
      <c r="E14" s="210">
        <f>+[2]INVERSIÓN!AE16</f>
        <v>1</v>
      </c>
      <c r="F14" s="210">
        <f>+[2]INVERSIÓN!AF16</f>
        <v>1</v>
      </c>
      <c r="G14" s="210">
        <f>+[2]INVERSIÓN!AG16</f>
        <v>1</v>
      </c>
      <c r="H14" s="210">
        <f>+[2]INVERSIÓN!AH16</f>
        <v>1</v>
      </c>
      <c r="I14" s="249"/>
      <c r="J14" s="249">
        <f>+[2]INVERSIÓN!AK16</f>
        <v>0.94166660000000002</v>
      </c>
      <c r="K14" s="249">
        <f>+[2]INVERSIÓN!AL16</f>
        <v>0.95166660000000003</v>
      </c>
      <c r="L14" s="249">
        <v>0.99996660000000004</v>
      </c>
      <c r="M14" s="249"/>
      <c r="N14" s="641" t="s">
        <v>263</v>
      </c>
      <c r="O14" s="641" t="s">
        <v>132</v>
      </c>
      <c r="P14" s="641" t="s">
        <v>132</v>
      </c>
      <c r="Q14" s="641" t="s">
        <v>271</v>
      </c>
      <c r="R14" s="628" t="s">
        <v>272</v>
      </c>
      <c r="S14" s="628">
        <v>3810013</v>
      </c>
      <c r="T14" s="628">
        <v>4068770</v>
      </c>
      <c r="U14" s="629" t="s">
        <v>266</v>
      </c>
      <c r="V14" s="631" t="s">
        <v>266</v>
      </c>
      <c r="W14" s="631" t="s">
        <v>267</v>
      </c>
      <c r="X14" s="631" t="s">
        <v>268</v>
      </c>
      <c r="Y14" s="633">
        <v>8281030</v>
      </c>
    </row>
    <row r="15" spans="1:25" s="235" customFormat="1" ht="24.95" customHeight="1" x14ac:dyDescent="0.2">
      <c r="A15" s="612"/>
      <c r="B15" s="638"/>
      <c r="C15" s="618"/>
      <c r="D15" s="232" t="s">
        <v>258</v>
      </c>
      <c r="E15" s="78">
        <f>+[2]INVERSIÓN!AE17</f>
        <v>517184000</v>
      </c>
      <c r="F15" s="78">
        <f>+[2]INVERSIÓN!AF17</f>
        <v>517184000</v>
      </c>
      <c r="G15" s="78">
        <f>+[2]INVERSIÓN!AG17</f>
        <v>517184000</v>
      </c>
      <c r="H15" s="78">
        <f>+[2]INVERSIÓN!AH17</f>
        <v>517184000</v>
      </c>
      <c r="I15" s="78"/>
      <c r="J15" s="78">
        <f>+[2]INVERSIÓN!AK17</f>
        <v>8360000</v>
      </c>
      <c r="K15" s="78">
        <f>+[2]INVERSIÓN!AL17</f>
        <v>36164000</v>
      </c>
      <c r="L15" s="78">
        <v>149013622</v>
      </c>
      <c r="M15" s="78"/>
      <c r="N15" s="621"/>
      <c r="O15" s="621"/>
      <c r="P15" s="621"/>
      <c r="Q15" s="621"/>
      <c r="R15" s="627"/>
      <c r="S15" s="627"/>
      <c r="T15" s="627"/>
      <c r="U15" s="630"/>
      <c r="V15" s="632"/>
      <c r="W15" s="632"/>
      <c r="X15" s="632"/>
      <c r="Y15" s="610"/>
    </row>
    <row r="16" spans="1:25" s="250" customFormat="1" ht="24.95" customHeight="1" x14ac:dyDescent="0.2">
      <c r="A16" s="612"/>
      <c r="B16" s="638"/>
      <c r="C16" s="618"/>
      <c r="D16" s="251" t="s">
        <v>259</v>
      </c>
      <c r="E16" s="209">
        <f>+[2]INVERSIÓN!AE18</f>
        <v>0</v>
      </c>
      <c r="F16" s="209">
        <f>+[2]INVERSIÓN!AF18</f>
        <v>0</v>
      </c>
      <c r="G16" s="209">
        <f>+[2]INVERSIÓN!AG18</f>
        <v>0</v>
      </c>
      <c r="H16" s="209">
        <f>+[2]INVERSIÓN!AH18</f>
        <v>0</v>
      </c>
      <c r="I16" s="209"/>
      <c r="J16" s="209">
        <f>+[2]INVERSIÓN!AK18</f>
        <v>0</v>
      </c>
      <c r="K16" s="209">
        <f>+[2]INVERSIÓN!AL18</f>
        <v>0</v>
      </c>
      <c r="L16" s="209">
        <v>0</v>
      </c>
      <c r="M16" s="209"/>
      <c r="N16" s="621"/>
      <c r="O16" s="621"/>
      <c r="P16" s="621"/>
      <c r="Q16" s="621"/>
      <c r="R16" s="627"/>
      <c r="S16" s="627"/>
      <c r="T16" s="627"/>
      <c r="U16" s="630"/>
      <c r="V16" s="632"/>
      <c r="W16" s="632"/>
      <c r="X16" s="632"/>
      <c r="Y16" s="610"/>
    </row>
    <row r="17" spans="1:25" s="235" customFormat="1" ht="24.95" customHeight="1" x14ac:dyDescent="0.2">
      <c r="A17" s="612"/>
      <c r="B17" s="638"/>
      <c r="C17" s="619"/>
      <c r="D17" s="239" t="s">
        <v>260</v>
      </c>
      <c r="E17" s="252">
        <f>+[2]INVERSIÓN!AE19</f>
        <v>39701300</v>
      </c>
      <c r="F17" s="252">
        <f>+[2]INVERSIÓN!AF19</f>
        <v>39701300</v>
      </c>
      <c r="G17" s="252">
        <f>+[2]INVERSIÓN!AG19</f>
        <v>39701300</v>
      </c>
      <c r="H17" s="252">
        <f>+[2]INVERSIÓN!AH19</f>
        <v>39701300</v>
      </c>
      <c r="I17" s="252"/>
      <c r="J17" s="252">
        <f>+[2]INVERSIÓN!AK19</f>
        <v>29974700</v>
      </c>
      <c r="K17" s="252">
        <f>+[2]INVERSIÓN!AL19</f>
        <v>34888700</v>
      </c>
      <c r="L17" s="252">
        <v>34888700</v>
      </c>
      <c r="M17" s="252"/>
      <c r="N17" s="621"/>
      <c r="O17" s="621"/>
      <c r="P17" s="621"/>
      <c r="Q17" s="621"/>
      <c r="R17" s="627"/>
      <c r="S17" s="627"/>
      <c r="T17" s="627"/>
      <c r="U17" s="630"/>
      <c r="V17" s="632"/>
      <c r="W17" s="632"/>
      <c r="X17" s="632"/>
      <c r="Y17" s="610"/>
    </row>
    <row r="18" spans="1:25" s="250" customFormat="1" ht="24.95" customHeight="1" x14ac:dyDescent="0.2">
      <c r="A18" s="612"/>
      <c r="B18" s="638"/>
      <c r="C18" s="646" t="s">
        <v>273</v>
      </c>
      <c r="D18" s="253" t="s">
        <v>262</v>
      </c>
      <c r="E18" s="254">
        <f t="shared" ref="E18:H19" si="2">+E14+E16</f>
        <v>1</v>
      </c>
      <c r="F18" s="254">
        <f t="shared" si="2"/>
        <v>1</v>
      </c>
      <c r="G18" s="254">
        <f t="shared" si="2"/>
        <v>1</v>
      </c>
      <c r="H18" s="254">
        <f t="shared" si="2"/>
        <v>1</v>
      </c>
      <c r="I18" s="255"/>
      <c r="J18" s="254">
        <f t="shared" ref="J18:K19" si="3">+J14+J16</f>
        <v>0.94166660000000002</v>
      </c>
      <c r="K18" s="254">
        <f t="shared" si="3"/>
        <v>0.95166660000000003</v>
      </c>
      <c r="L18" s="254">
        <v>0.99996660000000004</v>
      </c>
      <c r="M18" s="255"/>
      <c r="N18" s="644" t="s">
        <v>263</v>
      </c>
      <c r="O18" s="625" t="s">
        <v>132</v>
      </c>
      <c r="P18" s="625" t="s">
        <v>132</v>
      </c>
      <c r="Q18" s="625" t="s">
        <v>264</v>
      </c>
      <c r="R18" s="625" t="s">
        <v>265</v>
      </c>
      <c r="S18" s="625">
        <v>3810013</v>
      </c>
      <c r="T18" s="625">
        <v>4068770</v>
      </c>
      <c r="U18" s="625" t="s">
        <v>266</v>
      </c>
      <c r="V18" s="625" t="s">
        <v>266</v>
      </c>
      <c r="W18" s="625" t="s">
        <v>267</v>
      </c>
      <c r="X18" s="625" t="s">
        <v>268</v>
      </c>
      <c r="Y18" s="634">
        <v>8281030</v>
      </c>
    </row>
    <row r="19" spans="1:25" s="235" customFormat="1" ht="24.95" customHeight="1" thickBot="1" x14ac:dyDescent="0.25">
      <c r="A19" s="613"/>
      <c r="B19" s="639"/>
      <c r="C19" s="647"/>
      <c r="D19" s="245" t="s">
        <v>269</v>
      </c>
      <c r="E19" s="82">
        <f t="shared" si="2"/>
        <v>556885300</v>
      </c>
      <c r="F19" s="82">
        <f t="shared" si="2"/>
        <v>556885300</v>
      </c>
      <c r="G19" s="82">
        <f t="shared" si="2"/>
        <v>556885300</v>
      </c>
      <c r="H19" s="82">
        <f t="shared" si="2"/>
        <v>556885300</v>
      </c>
      <c r="I19" s="82"/>
      <c r="J19" s="82">
        <f>+J15+J17</f>
        <v>38334700</v>
      </c>
      <c r="K19" s="82">
        <f t="shared" si="3"/>
        <v>71052700</v>
      </c>
      <c r="L19" s="82">
        <v>183902322</v>
      </c>
      <c r="M19" s="82"/>
      <c r="N19" s="645"/>
      <c r="O19" s="626"/>
      <c r="P19" s="626"/>
      <c r="Q19" s="626"/>
      <c r="R19" s="626"/>
      <c r="S19" s="626"/>
      <c r="T19" s="626"/>
      <c r="U19" s="626"/>
      <c r="V19" s="626"/>
      <c r="W19" s="626"/>
      <c r="X19" s="626"/>
      <c r="Y19" s="635"/>
    </row>
    <row r="20" spans="1:25" s="250" customFormat="1" ht="24.95" customHeight="1" x14ac:dyDescent="0.2">
      <c r="A20" s="636">
        <v>3</v>
      </c>
      <c r="B20" s="637" t="s">
        <v>125</v>
      </c>
      <c r="C20" s="640" t="s">
        <v>274</v>
      </c>
      <c r="D20" s="248" t="s">
        <v>252</v>
      </c>
      <c r="E20" s="256">
        <f>+[2]INVERSIÓN!AE22</f>
        <v>1</v>
      </c>
      <c r="F20" s="256">
        <f>+[2]INVERSIÓN!AF22</f>
        <v>1</v>
      </c>
      <c r="G20" s="256">
        <f>+[2]INVERSIÓN!AG22</f>
        <v>1</v>
      </c>
      <c r="H20" s="256">
        <f>+[2]INVERSIÓN!AH22</f>
        <v>1</v>
      </c>
      <c r="I20" s="249"/>
      <c r="J20" s="249">
        <f>+[2]INVERSIÓN!AK22</f>
        <v>0.96337499999999998</v>
      </c>
      <c r="K20" s="249">
        <f>+[2]INVERSIÓN!AL22</f>
        <v>0.98449999999999993</v>
      </c>
      <c r="L20" s="249">
        <v>0.99999999999999989</v>
      </c>
      <c r="M20" s="249"/>
      <c r="N20" s="641" t="s">
        <v>263</v>
      </c>
      <c r="O20" s="641" t="s">
        <v>132</v>
      </c>
      <c r="P20" s="641" t="s">
        <v>132</v>
      </c>
      <c r="Q20" s="641" t="s">
        <v>271</v>
      </c>
      <c r="R20" s="628" t="s">
        <v>272</v>
      </c>
      <c r="S20" s="628">
        <v>3810013</v>
      </c>
      <c r="T20" s="628">
        <v>4068770</v>
      </c>
      <c r="U20" s="629" t="s">
        <v>266</v>
      </c>
      <c r="V20" s="631" t="s">
        <v>266</v>
      </c>
      <c r="W20" s="631" t="s">
        <v>267</v>
      </c>
      <c r="X20" s="631" t="s">
        <v>268</v>
      </c>
      <c r="Y20" s="633">
        <v>8281030</v>
      </c>
    </row>
    <row r="21" spans="1:25" s="235" customFormat="1" ht="24.95" customHeight="1" x14ac:dyDescent="0.2">
      <c r="A21" s="612"/>
      <c r="B21" s="638"/>
      <c r="C21" s="618"/>
      <c r="D21" s="232" t="s">
        <v>258</v>
      </c>
      <c r="E21" s="78">
        <f>+[2]INVERSIÓN!AE23</f>
        <v>469992000</v>
      </c>
      <c r="F21" s="78">
        <f>+[2]INVERSIÓN!AF23</f>
        <v>469992000</v>
      </c>
      <c r="G21" s="78">
        <f>+[2]INVERSIÓN!AG23</f>
        <v>469992000</v>
      </c>
      <c r="H21" s="78">
        <f>+[2]INVERSIÓN!AH23</f>
        <v>363387678</v>
      </c>
      <c r="I21" s="78"/>
      <c r="J21" s="78">
        <f>+[2]INVERSIÓN!AK23</f>
        <v>43744000</v>
      </c>
      <c r="K21" s="78">
        <f>+[2]INVERSIÓN!AL23</f>
        <v>43744000</v>
      </c>
      <c r="L21" s="78">
        <v>61910000</v>
      </c>
      <c r="M21" s="78"/>
      <c r="N21" s="621"/>
      <c r="O21" s="621"/>
      <c r="P21" s="621"/>
      <c r="Q21" s="621"/>
      <c r="R21" s="627"/>
      <c r="S21" s="627"/>
      <c r="T21" s="627"/>
      <c r="U21" s="630"/>
      <c r="V21" s="632"/>
      <c r="W21" s="632"/>
      <c r="X21" s="632"/>
      <c r="Y21" s="610"/>
    </row>
    <row r="22" spans="1:25" s="250" customFormat="1" ht="24.95" customHeight="1" x14ac:dyDescent="0.2">
      <c r="A22" s="612"/>
      <c r="B22" s="638"/>
      <c r="C22" s="618"/>
      <c r="D22" s="251" t="s">
        <v>259</v>
      </c>
      <c r="E22" s="257">
        <f>+[2]INVERSIÓN!AE24</f>
        <v>0</v>
      </c>
      <c r="F22" s="257">
        <f>+[2]INVERSIÓN!AF24</f>
        <v>0</v>
      </c>
      <c r="G22" s="257">
        <f>+[2]INVERSIÓN!AG24</f>
        <v>0</v>
      </c>
      <c r="H22" s="257">
        <f>+[2]INVERSIÓN!AH24</f>
        <v>0</v>
      </c>
      <c r="I22" s="209"/>
      <c r="J22" s="209">
        <f>+[2]INVERSIÓN!AK24</f>
        <v>0</v>
      </c>
      <c r="K22" s="209">
        <f>+[2]INVERSIÓN!AL24</f>
        <v>0</v>
      </c>
      <c r="L22" s="209">
        <v>0</v>
      </c>
      <c r="M22" s="209"/>
      <c r="N22" s="621"/>
      <c r="O22" s="621"/>
      <c r="P22" s="621"/>
      <c r="Q22" s="621"/>
      <c r="R22" s="627"/>
      <c r="S22" s="627"/>
      <c r="T22" s="627"/>
      <c r="U22" s="630"/>
      <c r="V22" s="632"/>
      <c r="W22" s="632"/>
      <c r="X22" s="632"/>
      <c r="Y22" s="610"/>
    </row>
    <row r="23" spans="1:25" s="235" customFormat="1" ht="24.95" customHeight="1" x14ac:dyDescent="0.2">
      <c r="A23" s="612"/>
      <c r="B23" s="638"/>
      <c r="C23" s="619"/>
      <c r="D23" s="239" t="s">
        <v>260</v>
      </c>
      <c r="E23" s="240">
        <f>+[2]INVERSIÓN!AE25</f>
        <v>118849929</v>
      </c>
      <c r="F23" s="240">
        <f>+[2]INVERSIÓN!AF25</f>
        <v>118849929</v>
      </c>
      <c r="G23" s="240">
        <f>+[2]INVERSIÓN!AG25</f>
        <v>118849929</v>
      </c>
      <c r="H23" s="240">
        <f>+[2]INVERSIÓN!AH25</f>
        <v>81138862</v>
      </c>
      <c r="I23" s="252"/>
      <c r="J23" s="252">
        <f>+[2]INVERSIÓN!AK25</f>
        <v>31381387</v>
      </c>
      <c r="K23" s="252">
        <f>+[2]INVERSIÓN!AL25</f>
        <v>35070487</v>
      </c>
      <c r="L23" s="252">
        <v>35070487</v>
      </c>
      <c r="M23" s="252"/>
      <c r="N23" s="621"/>
      <c r="O23" s="621"/>
      <c r="P23" s="621"/>
      <c r="Q23" s="621"/>
      <c r="R23" s="627"/>
      <c r="S23" s="627"/>
      <c r="T23" s="627"/>
      <c r="U23" s="630"/>
      <c r="V23" s="632"/>
      <c r="W23" s="632"/>
      <c r="X23" s="632"/>
      <c r="Y23" s="610"/>
    </row>
    <row r="24" spans="1:25" s="250" customFormat="1" ht="24.95" customHeight="1" x14ac:dyDescent="0.2">
      <c r="A24" s="612"/>
      <c r="B24" s="638"/>
      <c r="C24" s="642" t="s">
        <v>275</v>
      </c>
      <c r="D24" s="253" t="s">
        <v>262</v>
      </c>
      <c r="E24" s="254">
        <f t="shared" ref="E24:H25" si="4">+E20+E22</f>
        <v>1</v>
      </c>
      <c r="F24" s="254">
        <f t="shared" si="4"/>
        <v>1</v>
      </c>
      <c r="G24" s="254">
        <f t="shared" si="4"/>
        <v>1</v>
      </c>
      <c r="H24" s="254">
        <f t="shared" si="4"/>
        <v>1</v>
      </c>
      <c r="I24" s="255"/>
      <c r="J24" s="254">
        <f>+J20+J22</f>
        <v>0.96337499999999998</v>
      </c>
      <c r="K24" s="254">
        <f t="shared" ref="K24:K25" si="5">+K20+K22</f>
        <v>0.98449999999999993</v>
      </c>
      <c r="L24" s="254">
        <v>0.99999999999999989</v>
      </c>
      <c r="M24" s="255"/>
      <c r="N24" s="644" t="s">
        <v>263</v>
      </c>
      <c r="O24" s="625" t="s">
        <v>132</v>
      </c>
      <c r="P24" s="625" t="s">
        <v>132</v>
      </c>
      <c r="Q24" s="625" t="s">
        <v>264</v>
      </c>
      <c r="R24" s="625" t="s">
        <v>265</v>
      </c>
      <c r="S24" s="625">
        <v>3810013</v>
      </c>
      <c r="T24" s="625">
        <v>4068770</v>
      </c>
      <c r="U24" s="625" t="s">
        <v>266</v>
      </c>
      <c r="V24" s="625" t="s">
        <v>266</v>
      </c>
      <c r="W24" s="625" t="s">
        <v>267</v>
      </c>
      <c r="X24" s="625" t="s">
        <v>268</v>
      </c>
      <c r="Y24" s="634">
        <v>8281030</v>
      </c>
    </row>
    <row r="25" spans="1:25" s="235" customFormat="1" ht="24.95" customHeight="1" thickBot="1" x14ac:dyDescent="0.25">
      <c r="A25" s="613"/>
      <c r="B25" s="639"/>
      <c r="C25" s="643"/>
      <c r="D25" s="245" t="s">
        <v>269</v>
      </c>
      <c r="E25" s="82">
        <f t="shared" si="4"/>
        <v>588841929</v>
      </c>
      <c r="F25" s="82">
        <f t="shared" si="4"/>
        <v>588841929</v>
      </c>
      <c r="G25" s="82">
        <f t="shared" si="4"/>
        <v>588841929</v>
      </c>
      <c r="H25" s="82">
        <f t="shared" si="4"/>
        <v>444526540</v>
      </c>
      <c r="I25" s="82"/>
      <c r="J25" s="82">
        <f>+J21+J23</f>
        <v>75125387</v>
      </c>
      <c r="K25" s="82">
        <f t="shared" si="5"/>
        <v>78814487</v>
      </c>
      <c r="L25" s="82">
        <v>96980487</v>
      </c>
      <c r="M25" s="82"/>
      <c r="N25" s="645"/>
      <c r="O25" s="626"/>
      <c r="P25" s="626"/>
      <c r="Q25" s="626"/>
      <c r="R25" s="626"/>
      <c r="S25" s="626"/>
      <c r="T25" s="626"/>
      <c r="U25" s="626"/>
      <c r="V25" s="626"/>
      <c r="W25" s="626"/>
      <c r="X25" s="626"/>
      <c r="Y25" s="635"/>
    </row>
    <row r="26" spans="1:25" s="231" customFormat="1" ht="24.95" customHeight="1" x14ac:dyDescent="0.2">
      <c r="A26" s="636">
        <v>4</v>
      </c>
      <c r="B26" s="637" t="s">
        <v>111</v>
      </c>
      <c r="C26" s="640" t="s">
        <v>276</v>
      </c>
      <c r="D26" s="258" t="s">
        <v>252</v>
      </c>
      <c r="E26" s="259">
        <f>+[2]INVERSIÓN!AE28</f>
        <v>4</v>
      </c>
      <c r="F26" s="259">
        <f>+[2]INVERSIÓN!AF28</f>
        <v>4</v>
      </c>
      <c r="G26" s="259">
        <f>+[2]INVERSIÓN!AG28</f>
        <v>4</v>
      </c>
      <c r="H26" s="259">
        <f>+[2]INVERSIÓN!AH28</f>
        <v>4</v>
      </c>
      <c r="I26" s="260"/>
      <c r="J26" s="259">
        <f>+[2]INVERSIÓN!AK28</f>
        <v>3.1154000000000002</v>
      </c>
      <c r="K26" s="259">
        <f>+[2]INVERSIÓN!AL28</f>
        <v>3.2258</v>
      </c>
      <c r="L26" s="261">
        <v>4</v>
      </c>
      <c r="M26" s="260"/>
      <c r="N26" s="641" t="s">
        <v>263</v>
      </c>
      <c r="O26" s="641" t="s">
        <v>132</v>
      </c>
      <c r="P26" s="641" t="s">
        <v>132</v>
      </c>
      <c r="Q26" s="641" t="s">
        <v>271</v>
      </c>
      <c r="R26" s="628" t="s">
        <v>272</v>
      </c>
      <c r="S26" s="628">
        <v>3810013</v>
      </c>
      <c r="T26" s="628">
        <v>4068770</v>
      </c>
      <c r="U26" s="629" t="s">
        <v>266</v>
      </c>
      <c r="V26" s="631" t="s">
        <v>266</v>
      </c>
      <c r="W26" s="631" t="s">
        <v>267</v>
      </c>
      <c r="X26" s="631" t="s">
        <v>268</v>
      </c>
      <c r="Y26" s="633">
        <v>8281030</v>
      </c>
    </row>
    <row r="27" spans="1:25" s="235" customFormat="1" ht="24.95" customHeight="1" x14ac:dyDescent="0.2">
      <c r="A27" s="612"/>
      <c r="B27" s="638"/>
      <c r="C27" s="618"/>
      <c r="D27" s="232" t="s">
        <v>258</v>
      </c>
      <c r="E27" s="78">
        <f>+[2]INVERSIÓN!AE29</f>
        <v>423984000</v>
      </c>
      <c r="F27" s="78">
        <f>+[2]INVERSIÓN!AF29</f>
        <v>423984000</v>
      </c>
      <c r="G27" s="78">
        <f>+[2]INVERSIÓN!AG29</f>
        <v>423984000</v>
      </c>
      <c r="H27" s="78">
        <f>+[2]INVERSIÓN!AH29</f>
        <v>423984000</v>
      </c>
      <c r="I27" s="78"/>
      <c r="J27" s="78">
        <f>+[2]INVERSIÓN!AK29</f>
        <v>45520000</v>
      </c>
      <c r="K27" s="78">
        <f>+[2]INVERSIÓN!AL29</f>
        <v>78559000</v>
      </c>
      <c r="L27" s="78">
        <v>118586000</v>
      </c>
      <c r="M27" s="78"/>
      <c r="N27" s="621"/>
      <c r="O27" s="621"/>
      <c r="P27" s="621"/>
      <c r="Q27" s="621"/>
      <c r="R27" s="627"/>
      <c r="S27" s="627"/>
      <c r="T27" s="627"/>
      <c r="U27" s="630"/>
      <c r="V27" s="632"/>
      <c r="W27" s="632"/>
      <c r="X27" s="632"/>
      <c r="Y27" s="610"/>
    </row>
    <row r="28" spans="1:25" s="231" customFormat="1" ht="24.95" customHeight="1" x14ac:dyDescent="0.2">
      <c r="A28" s="612"/>
      <c r="B28" s="638"/>
      <c r="C28" s="618"/>
      <c r="D28" s="236" t="s">
        <v>259</v>
      </c>
      <c r="E28" s="262">
        <f>+[2]INVERSIÓN!AE30</f>
        <v>0</v>
      </c>
      <c r="F28" s="262">
        <f>+[2]INVERSIÓN!AF30</f>
        <v>0</v>
      </c>
      <c r="G28" s="262">
        <f>+[2]INVERSIÓN!AG30</f>
        <v>0</v>
      </c>
      <c r="H28" s="262">
        <f>+[2]INVERSIÓN!AH30</f>
        <v>0</v>
      </c>
      <c r="I28" s="263"/>
      <c r="J28" s="262">
        <f>+[2]INVERSIÓN!AK30</f>
        <v>0</v>
      </c>
      <c r="K28" s="262">
        <f>+[2]INVERSIÓN!AL30</f>
        <v>0</v>
      </c>
      <c r="L28" s="264">
        <v>0</v>
      </c>
      <c r="M28" s="263"/>
      <c r="N28" s="621"/>
      <c r="O28" s="621"/>
      <c r="P28" s="621"/>
      <c r="Q28" s="621"/>
      <c r="R28" s="627"/>
      <c r="S28" s="627"/>
      <c r="T28" s="627"/>
      <c r="U28" s="630"/>
      <c r="V28" s="632"/>
      <c r="W28" s="632"/>
      <c r="X28" s="632"/>
      <c r="Y28" s="610"/>
    </row>
    <row r="29" spans="1:25" s="235" customFormat="1" ht="24.95" customHeight="1" x14ac:dyDescent="0.2">
      <c r="A29" s="612"/>
      <c r="B29" s="638"/>
      <c r="C29" s="619"/>
      <c r="D29" s="239" t="s">
        <v>260</v>
      </c>
      <c r="E29" s="240">
        <f>+[2]INVERSIÓN!AE31</f>
        <v>688284313</v>
      </c>
      <c r="F29" s="240">
        <f>+[2]INVERSIÓN!AF31</f>
        <v>688284313</v>
      </c>
      <c r="G29" s="240">
        <f>+[2]INVERSIÓN!AG31</f>
        <v>688284313</v>
      </c>
      <c r="H29" s="240">
        <f>+[2]INVERSIÓN!AH31</f>
        <v>688284313</v>
      </c>
      <c r="I29" s="252"/>
      <c r="J29" s="240">
        <f>+[2]INVERSIÓN!AK31</f>
        <v>105849628</v>
      </c>
      <c r="K29" s="240">
        <f>+[2]INVERSIÓN!AL31</f>
        <v>119099861</v>
      </c>
      <c r="L29" s="252">
        <v>119099861</v>
      </c>
      <c r="M29" s="252"/>
      <c r="N29" s="621"/>
      <c r="O29" s="621"/>
      <c r="P29" s="621"/>
      <c r="Q29" s="621"/>
      <c r="R29" s="627"/>
      <c r="S29" s="627"/>
      <c r="T29" s="627"/>
      <c r="U29" s="630"/>
      <c r="V29" s="632"/>
      <c r="W29" s="632"/>
      <c r="X29" s="632"/>
      <c r="Y29" s="610"/>
    </row>
    <row r="30" spans="1:25" s="231" customFormat="1" ht="24.95" customHeight="1" x14ac:dyDescent="0.2">
      <c r="A30" s="612"/>
      <c r="B30" s="638"/>
      <c r="C30" s="642" t="s">
        <v>277</v>
      </c>
      <c r="D30" s="242" t="s">
        <v>262</v>
      </c>
      <c r="E30" s="265">
        <f t="shared" ref="E30:H31" si="6">+E26+E28</f>
        <v>4</v>
      </c>
      <c r="F30" s="265">
        <f t="shared" si="6"/>
        <v>4</v>
      </c>
      <c r="G30" s="265">
        <f t="shared" si="6"/>
        <v>4</v>
      </c>
      <c r="H30" s="265">
        <f t="shared" si="6"/>
        <v>4</v>
      </c>
      <c r="I30" s="266"/>
      <c r="J30" s="267">
        <f t="shared" ref="J30:K31" si="7">+J26+J28</f>
        <v>3.1154000000000002</v>
      </c>
      <c r="K30" s="267">
        <f t="shared" si="7"/>
        <v>3.2258</v>
      </c>
      <c r="L30" s="267">
        <v>4</v>
      </c>
      <c r="M30" s="266"/>
      <c r="N30" s="644" t="s">
        <v>263</v>
      </c>
      <c r="O30" s="625" t="s">
        <v>132</v>
      </c>
      <c r="P30" s="625" t="s">
        <v>132</v>
      </c>
      <c r="Q30" s="625" t="s">
        <v>264</v>
      </c>
      <c r="R30" s="625" t="s">
        <v>265</v>
      </c>
      <c r="S30" s="625">
        <v>3810013</v>
      </c>
      <c r="T30" s="625">
        <v>4068770</v>
      </c>
      <c r="U30" s="625" t="s">
        <v>266</v>
      </c>
      <c r="V30" s="625" t="s">
        <v>266</v>
      </c>
      <c r="W30" s="625" t="s">
        <v>267</v>
      </c>
      <c r="X30" s="625" t="s">
        <v>268</v>
      </c>
      <c r="Y30" s="634">
        <v>8281030</v>
      </c>
    </row>
    <row r="31" spans="1:25" s="235" customFormat="1" ht="24.95" customHeight="1" thickBot="1" x14ac:dyDescent="0.25">
      <c r="A31" s="613"/>
      <c r="B31" s="639"/>
      <c r="C31" s="643"/>
      <c r="D31" s="245" t="s">
        <v>269</v>
      </c>
      <c r="E31" s="82">
        <f t="shared" si="6"/>
        <v>1112268313</v>
      </c>
      <c r="F31" s="82">
        <f t="shared" si="6"/>
        <v>1112268313</v>
      </c>
      <c r="G31" s="82">
        <f t="shared" si="6"/>
        <v>1112268313</v>
      </c>
      <c r="H31" s="82">
        <f t="shared" si="6"/>
        <v>1112268313</v>
      </c>
      <c r="I31" s="82"/>
      <c r="J31" s="82">
        <f t="shared" si="7"/>
        <v>151369628</v>
      </c>
      <c r="K31" s="82">
        <f t="shared" si="7"/>
        <v>197658861</v>
      </c>
      <c r="L31" s="82">
        <v>237685861</v>
      </c>
      <c r="M31" s="82"/>
      <c r="N31" s="645"/>
      <c r="O31" s="626"/>
      <c r="P31" s="626"/>
      <c r="Q31" s="626"/>
      <c r="R31" s="626"/>
      <c r="S31" s="626"/>
      <c r="T31" s="626"/>
      <c r="U31" s="626"/>
      <c r="V31" s="626"/>
      <c r="W31" s="626"/>
      <c r="X31" s="626"/>
      <c r="Y31" s="635"/>
    </row>
    <row r="32" spans="1:25" s="250" customFormat="1" ht="24.95" customHeight="1" x14ac:dyDescent="0.2">
      <c r="A32" s="636">
        <v>6</v>
      </c>
      <c r="B32" s="637" t="s">
        <v>113</v>
      </c>
      <c r="C32" s="640" t="s">
        <v>278</v>
      </c>
      <c r="D32" s="248" t="s">
        <v>252</v>
      </c>
      <c r="E32" s="268">
        <f>+[2]INVERSIÓN!AE34</f>
        <v>1</v>
      </c>
      <c r="F32" s="268">
        <f>+[2]INVERSIÓN!AF34</f>
        <v>1</v>
      </c>
      <c r="G32" s="268">
        <f>+[2]INVERSIÓN!AG34</f>
        <v>1</v>
      </c>
      <c r="H32" s="268">
        <f>+[2]INVERSIÓN!AH34</f>
        <v>1</v>
      </c>
      <c r="I32" s="249"/>
      <c r="J32" s="268">
        <f>+[2]INVERSIÓN!AK34</f>
        <v>0.95500000000000007</v>
      </c>
      <c r="K32" s="268">
        <f>+[2]INVERSIÓN!AL34</f>
        <v>0.96370000000000011</v>
      </c>
      <c r="L32" s="269">
        <v>1</v>
      </c>
      <c r="M32" s="249"/>
      <c r="N32" s="641" t="s">
        <v>263</v>
      </c>
      <c r="O32" s="641" t="s">
        <v>132</v>
      </c>
      <c r="P32" s="641" t="s">
        <v>132</v>
      </c>
      <c r="Q32" s="641" t="s">
        <v>271</v>
      </c>
      <c r="R32" s="628" t="s">
        <v>272</v>
      </c>
      <c r="S32" s="628">
        <v>3810013</v>
      </c>
      <c r="T32" s="628">
        <v>4068770</v>
      </c>
      <c r="U32" s="629" t="s">
        <v>266</v>
      </c>
      <c r="V32" s="631" t="s">
        <v>266</v>
      </c>
      <c r="W32" s="631" t="s">
        <v>267</v>
      </c>
      <c r="X32" s="631" t="s">
        <v>268</v>
      </c>
      <c r="Y32" s="633">
        <v>8281030</v>
      </c>
    </row>
    <row r="33" spans="1:25" s="235" customFormat="1" ht="24.95" customHeight="1" x14ac:dyDescent="0.2">
      <c r="A33" s="612"/>
      <c r="B33" s="638"/>
      <c r="C33" s="618"/>
      <c r="D33" s="232" t="s">
        <v>258</v>
      </c>
      <c r="E33" s="78">
        <f>+[2]INVERSIÓN!AE35</f>
        <v>1182470000</v>
      </c>
      <c r="F33" s="78">
        <f>+[2]INVERSIÓN!AF35</f>
        <v>1182470000</v>
      </c>
      <c r="G33" s="78">
        <f>+[2]INVERSIÓN!AG35</f>
        <v>1182470000</v>
      </c>
      <c r="H33" s="78">
        <f>+[2]INVERSIÓN!AH35</f>
        <v>1182470000</v>
      </c>
      <c r="I33" s="78"/>
      <c r="J33" s="78">
        <f>+[2]INVERSIÓN!AK35</f>
        <v>0</v>
      </c>
      <c r="K33" s="78">
        <f>+[2]INVERSIÓN!AL35</f>
        <v>18414000</v>
      </c>
      <c r="L33" s="78">
        <v>18414000</v>
      </c>
      <c r="M33" s="78"/>
      <c r="N33" s="621"/>
      <c r="O33" s="621"/>
      <c r="P33" s="621"/>
      <c r="Q33" s="621"/>
      <c r="R33" s="627"/>
      <c r="S33" s="627"/>
      <c r="T33" s="627"/>
      <c r="U33" s="630"/>
      <c r="V33" s="632"/>
      <c r="W33" s="632"/>
      <c r="X33" s="632"/>
      <c r="Y33" s="610"/>
    </row>
    <row r="34" spans="1:25" s="250" customFormat="1" ht="24.95" customHeight="1" x14ac:dyDescent="0.2">
      <c r="A34" s="612"/>
      <c r="B34" s="638"/>
      <c r="C34" s="618"/>
      <c r="D34" s="251" t="s">
        <v>259</v>
      </c>
      <c r="E34" s="270">
        <f>+[2]INVERSIÓN!AE36</f>
        <v>0</v>
      </c>
      <c r="F34" s="270">
        <f>+[2]INVERSIÓN!AF36</f>
        <v>0</v>
      </c>
      <c r="G34" s="270">
        <f>+[2]INVERSIÓN!AG36</f>
        <v>0</v>
      </c>
      <c r="H34" s="270">
        <f>+[2]INVERSIÓN!AH36</f>
        <v>0</v>
      </c>
      <c r="I34" s="209"/>
      <c r="J34" s="270">
        <f>+[2]INVERSIÓN!AK36</f>
        <v>0</v>
      </c>
      <c r="K34" s="270">
        <f>+[2]INVERSIÓN!AL36</f>
        <v>0</v>
      </c>
      <c r="L34" s="271">
        <v>0</v>
      </c>
      <c r="M34" s="209"/>
      <c r="N34" s="621"/>
      <c r="O34" s="621"/>
      <c r="P34" s="621"/>
      <c r="Q34" s="621"/>
      <c r="R34" s="627"/>
      <c r="S34" s="627"/>
      <c r="T34" s="627"/>
      <c r="U34" s="630"/>
      <c r="V34" s="632"/>
      <c r="W34" s="632"/>
      <c r="X34" s="632"/>
      <c r="Y34" s="610"/>
    </row>
    <row r="35" spans="1:25" s="235" customFormat="1" ht="24.95" customHeight="1" x14ac:dyDescent="0.2">
      <c r="A35" s="612"/>
      <c r="B35" s="638"/>
      <c r="C35" s="619"/>
      <c r="D35" s="239" t="s">
        <v>260</v>
      </c>
      <c r="E35" s="272">
        <f>+[2]INVERSIÓN!AE37</f>
        <v>532814955</v>
      </c>
      <c r="F35" s="272">
        <f>+[2]INVERSIÓN!AF37</f>
        <v>532814955</v>
      </c>
      <c r="G35" s="272">
        <f>+[2]INVERSIÓN!AG37</f>
        <v>532814955</v>
      </c>
      <c r="H35" s="272">
        <f>+[2]INVERSIÓN!AH37</f>
        <v>532814955</v>
      </c>
      <c r="I35" s="252"/>
      <c r="J35" s="272">
        <f>+[2]INVERSIÓN!AK37</f>
        <v>13308433</v>
      </c>
      <c r="K35" s="272">
        <f>+[2]INVERSIÓN!AL37</f>
        <v>13308433</v>
      </c>
      <c r="L35" s="273">
        <v>13308433</v>
      </c>
      <c r="M35" s="252"/>
      <c r="N35" s="621"/>
      <c r="O35" s="621"/>
      <c r="P35" s="621"/>
      <c r="Q35" s="621"/>
      <c r="R35" s="627"/>
      <c r="S35" s="627"/>
      <c r="T35" s="627"/>
      <c r="U35" s="630"/>
      <c r="V35" s="632"/>
      <c r="W35" s="632"/>
      <c r="X35" s="632"/>
      <c r="Y35" s="610"/>
    </row>
    <row r="36" spans="1:25" s="250" customFormat="1" ht="24.95" customHeight="1" x14ac:dyDescent="0.2">
      <c r="A36" s="612"/>
      <c r="B36" s="638"/>
      <c r="C36" s="642" t="s">
        <v>279</v>
      </c>
      <c r="D36" s="253" t="s">
        <v>262</v>
      </c>
      <c r="E36" s="274">
        <f t="shared" ref="E36:H37" si="8">+E32+E34</f>
        <v>1</v>
      </c>
      <c r="F36" s="274">
        <f t="shared" si="8"/>
        <v>1</v>
      </c>
      <c r="G36" s="274">
        <f t="shared" si="8"/>
        <v>1</v>
      </c>
      <c r="H36" s="274">
        <f t="shared" si="8"/>
        <v>1</v>
      </c>
      <c r="I36" s="255"/>
      <c r="J36" s="274">
        <f t="shared" ref="J36:K37" si="9">+J32+J34</f>
        <v>0.95500000000000007</v>
      </c>
      <c r="K36" s="274">
        <f t="shared" si="9"/>
        <v>0.96370000000000011</v>
      </c>
      <c r="L36" s="274">
        <v>1</v>
      </c>
      <c r="M36" s="255"/>
      <c r="N36" s="644" t="s">
        <v>263</v>
      </c>
      <c r="O36" s="625" t="s">
        <v>132</v>
      </c>
      <c r="P36" s="625" t="s">
        <v>132</v>
      </c>
      <c r="Q36" s="625" t="s">
        <v>264</v>
      </c>
      <c r="R36" s="625" t="s">
        <v>265</v>
      </c>
      <c r="S36" s="625">
        <v>3810013</v>
      </c>
      <c r="T36" s="625">
        <v>4068770</v>
      </c>
      <c r="U36" s="625" t="s">
        <v>266</v>
      </c>
      <c r="V36" s="625" t="s">
        <v>266</v>
      </c>
      <c r="W36" s="625" t="s">
        <v>267</v>
      </c>
      <c r="X36" s="625" t="s">
        <v>268</v>
      </c>
      <c r="Y36" s="634">
        <v>8281030</v>
      </c>
    </row>
    <row r="37" spans="1:25" s="235" customFormat="1" ht="24.95" customHeight="1" thickBot="1" x14ac:dyDescent="0.25">
      <c r="A37" s="613"/>
      <c r="B37" s="639"/>
      <c r="C37" s="643"/>
      <c r="D37" s="245" t="s">
        <v>269</v>
      </c>
      <c r="E37" s="82">
        <f t="shared" si="8"/>
        <v>1715284955</v>
      </c>
      <c r="F37" s="82">
        <f t="shared" si="8"/>
        <v>1715284955</v>
      </c>
      <c r="G37" s="82">
        <f t="shared" si="8"/>
        <v>1715284955</v>
      </c>
      <c r="H37" s="82">
        <f t="shared" si="8"/>
        <v>1715284955</v>
      </c>
      <c r="I37" s="82"/>
      <c r="J37" s="82">
        <f t="shared" si="9"/>
        <v>13308433</v>
      </c>
      <c r="K37" s="82">
        <f t="shared" si="9"/>
        <v>31722433</v>
      </c>
      <c r="L37" s="82">
        <v>31722433</v>
      </c>
      <c r="M37" s="82"/>
      <c r="N37" s="645"/>
      <c r="O37" s="626"/>
      <c r="P37" s="626"/>
      <c r="Q37" s="626"/>
      <c r="R37" s="626"/>
      <c r="S37" s="626"/>
      <c r="T37" s="626"/>
      <c r="U37" s="626"/>
      <c r="V37" s="626"/>
      <c r="W37" s="626"/>
      <c r="X37" s="626"/>
      <c r="Y37" s="635"/>
    </row>
    <row r="38" spans="1:25" s="278" customFormat="1" ht="24.95" customHeight="1" x14ac:dyDescent="0.2">
      <c r="A38" s="636">
        <v>8</v>
      </c>
      <c r="B38" s="637" t="s">
        <v>115</v>
      </c>
      <c r="C38" s="640" t="s">
        <v>280</v>
      </c>
      <c r="D38" s="275" t="s">
        <v>252</v>
      </c>
      <c r="E38" s="276">
        <f>+[2]INVERSIÓN!AE40</f>
        <v>1</v>
      </c>
      <c r="F38" s="276">
        <f>+[2]INVERSIÓN!AF40</f>
        <v>1</v>
      </c>
      <c r="G38" s="276">
        <f>+[2]INVERSIÓN!AG40</f>
        <v>1</v>
      </c>
      <c r="H38" s="276">
        <f>+[2]INVERSIÓN!AH40</f>
        <v>1</v>
      </c>
      <c r="I38" s="277"/>
      <c r="J38" s="276">
        <f>+[2]INVERSIÓN!AK40</f>
        <v>0.99199999999999999</v>
      </c>
      <c r="K38" s="276">
        <f>+[2]INVERSIÓN!AL40</f>
        <v>0.99299999999999999</v>
      </c>
      <c r="L38" s="276">
        <v>1</v>
      </c>
      <c r="M38" s="277"/>
      <c r="N38" s="641" t="s">
        <v>263</v>
      </c>
      <c r="O38" s="641" t="s">
        <v>132</v>
      </c>
      <c r="P38" s="641" t="s">
        <v>132</v>
      </c>
      <c r="Q38" s="641" t="s">
        <v>271</v>
      </c>
      <c r="R38" s="628" t="s">
        <v>272</v>
      </c>
      <c r="S38" s="628">
        <v>3810013</v>
      </c>
      <c r="T38" s="628">
        <v>4068770</v>
      </c>
      <c r="U38" s="629" t="s">
        <v>266</v>
      </c>
      <c r="V38" s="631" t="s">
        <v>266</v>
      </c>
      <c r="W38" s="631" t="s">
        <v>267</v>
      </c>
      <c r="X38" s="631" t="s">
        <v>268</v>
      </c>
      <c r="Y38" s="633">
        <v>8281030</v>
      </c>
    </row>
    <row r="39" spans="1:25" s="235" customFormat="1" ht="24.95" customHeight="1" x14ac:dyDescent="0.2">
      <c r="A39" s="612"/>
      <c r="B39" s="638"/>
      <c r="C39" s="618"/>
      <c r="D39" s="232" t="s">
        <v>258</v>
      </c>
      <c r="E39" s="78">
        <f>+[2]INVERSIÓN!AE41</f>
        <v>1285855000</v>
      </c>
      <c r="F39" s="78">
        <f>+[2]INVERSIÓN!AF41</f>
        <v>1285855000</v>
      </c>
      <c r="G39" s="78">
        <f>+[2]INVERSIÓN!AG41</f>
        <v>1285855000</v>
      </c>
      <c r="H39" s="78">
        <f>+[2]INVERSIÓN!AH41</f>
        <v>964406000</v>
      </c>
      <c r="I39" s="78"/>
      <c r="J39" s="78">
        <f>+[2]INVERSIÓN!AK41</f>
        <v>125874000</v>
      </c>
      <c r="K39" s="78">
        <f>+[2]INVERSIÓN!AL41</f>
        <v>144305000</v>
      </c>
      <c r="L39" s="78">
        <v>243421000</v>
      </c>
      <c r="M39" s="78"/>
      <c r="N39" s="621"/>
      <c r="O39" s="621"/>
      <c r="P39" s="621"/>
      <c r="Q39" s="621"/>
      <c r="R39" s="627"/>
      <c r="S39" s="627"/>
      <c r="T39" s="627"/>
      <c r="U39" s="630"/>
      <c r="V39" s="632"/>
      <c r="W39" s="632"/>
      <c r="X39" s="632"/>
      <c r="Y39" s="610"/>
    </row>
    <row r="40" spans="1:25" s="278" customFormat="1" ht="24.95" customHeight="1" x14ac:dyDescent="0.2">
      <c r="A40" s="612"/>
      <c r="B40" s="638"/>
      <c r="C40" s="618"/>
      <c r="D40" s="279" t="s">
        <v>259</v>
      </c>
      <c r="E40" s="280">
        <f>+[2]INVERSIÓN!AE42</f>
        <v>0</v>
      </c>
      <c r="F40" s="280">
        <f>+[2]INVERSIÓN!AF42</f>
        <v>0</v>
      </c>
      <c r="G40" s="280">
        <f>+[2]INVERSIÓN!AG42</f>
        <v>0</v>
      </c>
      <c r="H40" s="280">
        <f>+[2]INVERSIÓN!AH42</f>
        <v>0</v>
      </c>
      <c r="I40" s="280"/>
      <c r="J40" s="280">
        <f>+[2]INVERSIÓN!AK42</f>
        <v>0</v>
      </c>
      <c r="K40" s="280">
        <f>+[2]INVERSIÓN!AL42</f>
        <v>0</v>
      </c>
      <c r="L40" s="280">
        <v>0</v>
      </c>
      <c r="M40" s="280"/>
      <c r="N40" s="621"/>
      <c r="O40" s="621"/>
      <c r="P40" s="621"/>
      <c r="Q40" s="621"/>
      <c r="R40" s="627"/>
      <c r="S40" s="627"/>
      <c r="T40" s="627"/>
      <c r="U40" s="630"/>
      <c r="V40" s="632"/>
      <c r="W40" s="632"/>
      <c r="X40" s="632"/>
      <c r="Y40" s="610"/>
    </row>
    <row r="41" spans="1:25" s="235" customFormat="1" ht="24.95" customHeight="1" x14ac:dyDescent="0.2">
      <c r="A41" s="612"/>
      <c r="B41" s="638"/>
      <c r="C41" s="619"/>
      <c r="D41" s="239" t="s">
        <v>260</v>
      </c>
      <c r="E41" s="252">
        <f>+[2]INVERSIÓN!AE43</f>
        <v>127921021</v>
      </c>
      <c r="F41" s="252">
        <f>+[2]INVERSIÓN!AF43</f>
        <v>127921021</v>
      </c>
      <c r="G41" s="252">
        <f>+[2]INVERSIÓN!AG43</f>
        <v>127921021</v>
      </c>
      <c r="H41" s="252">
        <f>+[2]INVERSIÓN!AH43</f>
        <v>127921021</v>
      </c>
      <c r="I41" s="252"/>
      <c r="J41" s="252">
        <f>+[2]INVERSIÓN!AK43</f>
        <v>95975803</v>
      </c>
      <c r="K41" s="252">
        <f>+[2]INVERSIÓN!AL43</f>
        <v>121513021</v>
      </c>
      <c r="L41" s="252">
        <v>121513021</v>
      </c>
      <c r="M41" s="252"/>
      <c r="N41" s="621"/>
      <c r="O41" s="621"/>
      <c r="P41" s="621"/>
      <c r="Q41" s="621"/>
      <c r="R41" s="627"/>
      <c r="S41" s="627"/>
      <c r="T41" s="627"/>
      <c r="U41" s="630"/>
      <c r="V41" s="632"/>
      <c r="W41" s="632"/>
      <c r="X41" s="632"/>
      <c r="Y41" s="610"/>
    </row>
    <row r="42" spans="1:25" s="278" customFormat="1" ht="24.95" customHeight="1" x14ac:dyDescent="0.2">
      <c r="A42" s="612"/>
      <c r="B42" s="638"/>
      <c r="C42" s="642" t="s">
        <v>281</v>
      </c>
      <c r="D42" s="281" t="s">
        <v>262</v>
      </c>
      <c r="E42" s="282">
        <f t="shared" ref="E42:H43" si="10">+E38+E40</f>
        <v>1</v>
      </c>
      <c r="F42" s="282">
        <f t="shared" si="10"/>
        <v>1</v>
      </c>
      <c r="G42" s="282">
        <f t="shared" si="10"/>
        <v>1</v>
      </c>
      <c r="H42" s="282">
        <f t="shared" si="10"/>
        <v>1</v>
      </c>
      <c r="I42" s="283"/>
      <c r="J42" s="282">
        <f t="shared" ref="J42:K43" si="11">+J38+J40</f>
        <v>0.99199999999999999</v>
      </c>
      <c r="K42" s="282">
        <f t="shared" si="11"/>
        <v>0.99299999999999999</v>
      </c>
      <c r="L42" s="282">
        <v>1</v>
      </c>
      <c r="M42" s="283"/>
      <c r="N42" s="644" t="s">
        <v>263</v>
      </c>
      <c r="O42" s="625" t="s">
        <v>132</v>
      </c>
      <c r="P42" s="625" t="s">
        <v>132</v>
      </c>
      <c r="Q42" s="625" t="s">
        <v>264</v>
      </c>
      <c r="R42" s="625" t="s">
        <v>265</v>
      </c>
      <c r="S42" s="625">
        <v>3810013</v>
      </c>
      <c r="T42" s="625">
        <v>4068770</v>
      </c>
      <c r="U42" s="625" t="s">
        <v>266</v>
      </c>
      <c r="V42" s="625" t="s">
        <v>266</v>
      </c>
      <c r="W42" s="625" t="s">
        <v>267</v>
      </c>
      <c r="X42" s="625" t="s">
        <v>268</v>
      </c>
      <c r="Y42" s="634">
        <v>8281030</v>
      </c>
    </row>
    <row r="43" spans="1:25" s="235" customFormat="1" ht="24.95" customHeight="1" thickBot="1" x14ac:dyDescent="0.25">
      <c r="A43" s="613"/>
      <c r="B43" s="639"/>
      <c r="C43" s="643"/>
      <c r="D43" s="245" t="s">
        <v>269</v>
      </c>
      <c r="E43" s="82">
        <f t="shared" si="10"/>
        <v>1413776021</v>
      </c>
      <c r="F43" s="82">
        <f t="shared" si="10"/>
        <v>1413776021</v>
      </c>
      <c r="G43" s="82">
        <f t="shared" si="10"/>
        <v>1413776021</v>
      </c>
      <c r="H43" s="82">
        <f t="shared" si="10"/>
        <v>1092327021</v>
      </c>
      <c r="I43" s="82"/>
      <c r="J43" s="82">
        <f t="shared" si="11"/>
        <v>221849803</v>
      </c>
      <c r="K43" s="82">
        <f t="shared" si="11"/>
        <v>265818021</v>
      </c>
      <c r="L43" s="82">
        <v>364934021</v>
      </c>
      <c r="M43" s="82"/>
      <c r="N43" s="645"/>
      <c r="O43" s="626"/>
      <c r="P43" s="626"/>
      <c r="Q43" s="626"/>
      <c r="R43" s="626"/>
      <c r="S43" s="626"/>
      <c r="T43" s="626"/>
      <c r="U43" s="626"/>
      <c r="V43" s="626"/>
      <c r="W43" s="626"/>
      <c r="X43" s="626"/>
      <c r="Y43" s="635"/>
    </row>
    <row r="44" spans="1:25" s="278" customFormat="1" ht="24.95" customHeight="1" x14ac:dyDescent="0.2">
      <c r="A44" s="636">
        <v>10</v>
      </c>
      <c r="B44" s="637" t="s">
        <v>129</v>
      </c>
      <c r="C44" s="640" t="s">
        <v>282</v>
      </c>
      <c r="D44" s="275" t="s">
        <v>252</v>
      </c>
      <c r="E44" s="284">
        <f>+[2]INVERSIÓN!AE46</f>
        <v>1</v>
      </c>
      <c r="F44" s="284">
        <f>+[2]INVERSIÓN!AF46</f>
        <v>1</v>
      </c>
      <c r="G44" s="284">
        <f>+[2]INVERSIÓN!AG46</f>
        <v>1</v>
      </c>
      <c r="H44" s="284">
        <f>+[2]INVERSIÓN!AH46</f>
        <v>1</v>
      </c>
      <c r="I44" s="277"/>
      <c r="J44" s="277">
        <f>+[2]INVERSIÓN!AK46</f>
        <v>0.82389999999999997</v>
      </c>
      <c r="K44" s="277">
        <f>+[2]INVERSIÓN!AL46</f>
        <v>0.91698999999999997</v>
      </c>
      <c r="L44" s="277">
        <v>0.96899000000000002</v>
      </c>
      <c r="M44" s="277"/>
      <c r="N44" s="641" t="s">
        <v>263</v>
      </c>
      <c r="O44" s="641" t="s">
        <v>132</v>
      </c>
      <c r="P44" s="641" t="s">
        <v>132</v>
      </c>
      <c r="Q44" s="641" t="s">
        <v>271</v>
      </c>
      <c r="R44" s="628" t="s">
        <v>272</v>
      </c>
      <c r="S44" s="628">
        <v>3810013</v>
      </c>
      <c r="T44" s="628">
        <v>4068770</v>
      </c>
      <c r="U44" s="629" t="s">
        <v>266</v>
      </c>
      <c r="V44" s="631" t="s">
        <v>266</v>
      </c>
      <c r="W44" s="631" t="s">
        <v>267</v>
      </c>
      <c r="X44" s="631" t="s">
        <v>268</v>
      </c>
      <c r="Y44" s="633">
        <v>8281030</v>
      </c>
    </row>
    <row r="45" spans="1:25" s="235" customFormat="1" ht="24.95" customHeight="1" x14ac:dyDescent="0.2">
      <c r="A45" s="612"/>
      <c r="B45" s="638"/>
      <c r="C45" s="618"/>
      <c r="D45" s="232" t="s">
        <v>258</v>
      </c>
      <c r="E45" s="78">
        <f>+[2]INVERSIÓN!AE47</f>
        <v>1111429000</v>
      </c>
      <c r="F45" s="78">
        <f>+[2]INVERSIÓN!AF47</f>
        <v>1111429000</v>
      </c>
      <c r="G45" s="78">
        <f>+[2]INVERSIÓN!AG47</f>
        <v>1111429000</v>
      </c>
      <c r="H45" s="78">
        <f>+[2]INVERSIÓN!AH47</f>
        <v>1041742000</v>
      </c>
      <c r="I45" s="78"/>
      <c r="J45" s="78">
        <f>+[2]INVERSIÓN!AK47</f>
        <v>319682000</v>
      </c>
      <c r="K45" s="78">
        <f>+[2]INVERSIÓN!AL47</f>
        <v>345514000</v>
      </c>
      <c r="L45" s="78">
        <v>361000000</v>
      </c>
      <c r="M45" s="78"/>
      <c r="N45" s="621"/>
      <c r="O45" s="621"/>
      <c r="P45" s="621"/>
      <c r="Q45" s="621"/>
      <c r="R45" s="627"/>
      <c r="S45" s="627"/>
      <c r="T45" s="627"/>
      <c r="U45" s="630"/>
      <c r="V45" s="632"/>
      <c r="W45" s="632"/>
      <c r="X45" s="632"/>
      <c r="Y45" s="610"/>
    </row>
    <row r="46" spans="1:25" s="278" customFormat="1" ht="24.95" customHeight="1" x14ac:dyDescent="0.2">
      <c r="A46" s="612"/>
      <c r="B46" s="638"/>
      <c r="C46" s="618"/>
      <c r="D46" s="279" t="s">
        <v>259</v>
      </c>
      <c r="E46" s="285">
        <f>+[2]INVERSIÓN!AE48</f>
        <v>0</v>
      </c>
      <c r="F46" s="285">
        <f>+[2]INVERSIÓN!AF48</f>
        <v>0</v>
      </c>
      <c r="G46" s="285">
        <f>+[2]INVERSIÓN!AG48</f>
        <v>0</v>
      </c>
      <c r="H46" s="285">
        <f>+[2]INVERSIÓN!AH48</f>
        <v>0</v>
      </c>
      <c r="I46" s="280"/>
      <c r="J46" s="286">
        <f>+[2]INVERSIÓN!AK48</f>
        <v>0</v>
      </c>
      <c r="K46" s="286">
        <f>+[2]INVERSIÓN!AL48</f>
        <v>0</v>
      </c>
      <c r="L46" s="286">
        <v>0</v>
      </c>
      <c r="M46" s="280"/>
      <c r="N46" s="621"/>
      <c r="O46" s="621"/>
      <c r="P46" s="621"/>
      <c r="Q46" s="621"/>
      <c r="R46" s="627"/>
      <c r="S46" s="627"/>
      <c r="T46" s="627"/>
      <c r="U46" s="630"/>
      <c r="V46" s="632"/>
      <c r="W46" s="632"/>
      <c r="X46" s="632"/>
      <c r="Y46" s="610"/>
    </row>
    <row r="47" spans="1:25" s="235" customFormat="1" ht="24.95" customHeight="1" x14ac:dyDescent="0.2">
      <c r="A47" s="612"/>
      <c r="B47" s="638"/>
      <c r="C47" s="619"/>
      <c r="D47" s="239" t="s">
        <v>260</v>
      </c>
      <c r="E47" s="240">
        <f>+[2]INVERSIÓN!AE49</f>
        <v>1731237287</v>
      </c>
      <c r="F47" s="240">
        <f>+[2]INVERSIÓN!AF49</f>
        <v>1731237287</v>
      </c>
      <c r="G47" s="240">
        <f>+[2]INVERSIÓN!AG49</f>
        <v>1731237287</v>
      </c>
      <c r="H47" s="240">
        <f>+[2]INVERSIÓN!AH49</f>
        <v>1731237287</v>
      </c>
      <c r="I47" s="252"/>
      <c r="J47" s="252">
        <f>+[2]INVERSIÓN!AK49</f>
        <v>138781700</v>
      </c>
      <c r="K47" s="252">
        <f>+[2]INVERSIÓN!AL49</f>
        <v>138781700</v>
      </c>
      <c r="L47" s="252">
        <v>820781517</v>
      </c>
      <c r="M47" s="252"/>
      <c r="N47" s="621"/>
      <c r="O47" s="621"/>
      <c r="P47" s="621"/>
      <c r="Q47" s="621"/>
      <c r="R47" s="627"/>
      <c r="S47" s="627"/>
      <c r="T47" s="627"/>
      <c r="U47" s="630"/>
      <c r="V47" s="632"/>
      <c r="W47" s="632"/>
      <c r="X47" s="632"/>
      <c r="Y47" s="610"/>
    </row>
    <row r="48" spans="1:25" s="278" customFormat="1" ht="24.95" customHeight="1" x14ac:dyDescent="0.2">
      <c r="A48" s="612"/>
      <c r="B48" s="638"/>
      <c r="C48" s="642" t="s">
        <v>283</v>
      </c>
      <c r="D48" s="281" t="s">
        <v>262</v>
      </c>
      <c r="E48" s="287">
        <f t="shared" ref="E48:H49" si="12">+E44+E46</f>
        <v>1</v>
      </c>
      <c r="F48" s="287">
        <f t="shared" si="12"/>
        <v>1</v>
      </c>
      <c r="G48" s="287">
        <f t="shared" si="12"/>
        <v>1</v>
      </c>
      <c r="H48" s="287">
        <f t="shared" si="12"/>
        <v>1</v>
      </c>
      <c r="I48" s="283"/>
      <c r="J48" s="287">
        <f t="shared" ref="J48:K49" si="13">+J44+J46</f>
        <v>0.82389999999999997</v>
      </c>
      <c r="K48" s="287">
        <f t="shared" si="13"/>
        <v>0.91698999999999997</v>
      </c>
      <c r="L48" s="287">
        <v>0.96899000000000002</v>
      </c>
      <c r="M48" s="283"/>
      <c r="N48" s="644" t="s">
        <v>263</v>
      </c>
      <c r="O48" s="625" t="s">
        <v>132</v>
      </c>
      <c r="P48" s="625" t="s">
        <v>132</v>
      </c>
      <c r="Q48" s="625" t="s">
        <v>264</v>
      </c>
      <c r="R48" s="625" t="s">
        <v>265</v>
      </c>
      <c r="S48" s="625">
        <v>3810013</v>
      </c>
      <c r="T48" s="625">
        <v>4068770</v>
      </c>
      <c r="U48" s="625" t="s">
        <v>266</v>
      </c>
      <c r="V48" s="625" t="s">
        <v>266</v>
      </c>
      <c r="W48" s="625" t="s">
        <v>267</v>
      </c>
      <c r="X48" s="625" t="s">
        <v>268</v>
      </c>
      <c r="Y48" s="634">
        <v>8281030</v>
      </c>
    </row>
    <row r="49" spans="1:25" s="235" customFormat="1" ht="24.95" customHeight="1" thickBot="1" x14ac:dyDescent="0.25">
      <c r="A49" s="613"/>
      <c r="B49" s="639"/>
      <c r="C49" s="643"/>
      <c r="D49" s="245" t="s">
        <v>269</v>
      </c>
      <c r="E49" s="82">
        <f t="shared" si="12"/>
        <v>2842666287</v>
      </c>
      <c r="F49" s="82">
        <f t="shared" si="12"/>
        <v>2842666287</v>
      </c>
      <c r="G49" s="82">
        <f t="shared" si="12"/>
        <v>2842666287</v>
      </c>
      <c r="H49" s="82">
        <f t="shared" si="12"/>
        <v>2772979287</v>
      </c>
      <c r="I49" s="82"/>
      <c r="J49" s="82">
        <f t="shared" si="13"/>
        <v>458463700</v>
      </c>
      <c r="K49" s="82">
        <f t="shared" si="13"/>
        <v>484295700</v>
      </c>
      <c r="L49" s="82">
        <v>1181781517</v>
      </c>
      <c r="M49" s="82"/>
      <c r="N49" s="645"/>
      <c r="O49" s="626"/>
      <c r="P49" s="626"/>
      <c r="Q49" s="626"/>
      <c r="R49" s="626"/>
      <c r="S49" s="626"/>
      <c r="T49" s="626"/>
      <c r="U49" s="626"/>
      <c r="V49" s="626"/>
      <c r="W49" s="626"/>
      <c r="X49" s="626"/>
      <c r="Y49" s="635"/>
    </row>
    <row r="50" spans="1:25" s="278" customFormat="1" ht="24.95" customHeight="1" x14ac:dyDescent="0.2">
      <c r="A50" s="636">
        <v>11</v>
      </c>
      <c r="B50" s="648" t="s">
        <v>118</v>
      </c>
      <c r="C50" s="651" t="s">
        <v>284</v>
      </c>
      <c r="D50" s="275" t="s">
        <v>252</v>
      </c>
      <c r="E50" s="288">
        <f>+[2]INVERSIÓN!AE52</f>
        <v>4</v>
      </c>
      <c r="F50" s="288">
        <f>+[2]INVERSIÓN!AF52</f>
        <v>4</v>
      </c>
      <c r="G50" s="288">
        <f>+[2]INVERSIÓN!AG52</f>
        <v>4</v>
      </c>
      <c r="H50" s="288">
        <f>+[2]INVERSIÓN!AH52</f>
        <v>4</v>
      </c>
      <c r="I50" s="277"/>
      <c r="J50" s="288">
        <f>+[2]INVERSIÓN!AK52</f>
        <v>3.2401</v>
      </c>
      <c r="K50" s="288">
        <f>+[2]INVERSIÓN!AL52</f>
        <v>3.2974999999999999</v>
      </c>
      <c r="L50" s="289">
        <v>4</v>
      </c>
      <c r="M50" s="290"/>
      <c r="N50" s="641" t="s">
        <v>263</v>
      </c>
      <c r="O50" s="641" t="s">
        <v>132</v>
      </c>
      <c r="P50" s="641" t="s">
        <v>132</v>
      </c>
      <c r="Q50" s="641" t="s">
        <v>271</v>
      </c>
      <c r="R50" s="628" t="s">
        <v>272</v>
      </c>
      <c r="S50" s="628">
        <v>3810013</v>
      </c>
      <c r="T50" s="628">
        <v>4068770</v>
      </c>
      <c r="U50" s="629" t="s">
        <v>266</v>
      </c>
      <c r="V50" s="631" t="s">
        <v>266</v>
      </c>
      <c r="W50" s="631" t="s">
        <v>267</v>
      </c>
      <c r="X50" s="631" t="s">
        <v>268</v>
      </c>
      <c r="Y50" s="633">
        <v>8281030</v>
      </c>
    </row>
    <row r="51" spans="1:25" s="235" customFormat="1" ht="24.95" customHeight="1" x14ac:dyDescent="0.2">
      <c r="A51" s="612"/>
      <c r="B51" s="649"/>
      <c r="C51" s="652"/>
      <c r="D51" s="232" t="s">
        <v>258</v>
      </c>
      <c r="E51" s="78">
        <f>+[2]INVERSIÓN!AE53</f>
        <v>93600000</v>
      </c>
      <c r="F51" s="78">
        <f>+[2]INVERSIÓN!AF53</f>
        <v>93600000</v>
      </c>
      <c r="G51" s="78">
        <f>+[2]INVERSIÓN!AG53</f>
        <v>93600000</v>
      </c>
      <c r="H51" s="78">
        <f>+[2]INVERSIÓN!AH53</f>
        <v>93600000</v>
      </c>
      <c r="I51" s="234"/>
      <c r="J51" s="78">
        <f>+[2]INVERSIÓN!AK53</f>
        <v>0</v>
      </c>
      <c r="K51" s="78">
        <f>+[2]INVERSIÓN!AL53</f>
        <v>7689000</v>
      </c>
      <c r="L51" s="78">
        <v>15378000</v>
      </c>
      <c r="M51" s="234"/>
      <c r="N51" s="621"/>
      <c r="O51" s="621"/>
      <c r="P51" s="621"/>
      <c r="Q51" s="621"/>
      <c r="R51" s="627"/>
      <c r="S51" s="627"/>
      <c r="T51" s="627"/>
      <c r="U51" s="630"/>
      <c r="V51" s="632"/>
      <c r="W51" s="632"/>
      <c r="X51" s="632"/>
      <c r="Y51" s="610"/>
    </row>
    <row r="52" spans="1:25" s="278" customFormat="1" ht="24.95" customHeight="1" x14ac:dyDescent="0.2">
      <c r="A52" s="612"/>
      <c r="B52" s="649"/>
      <c r="C52" s="652"/>
      <c r="D52" s="279" t="s">
        <v>259</v>
      </c>
      <c r="E52" s="285">
        <f>+[2]INVERSIÓN!AE54</f>
        <v>0</v>
      </c>
      <c r="F52" s="285">
        <f>+[2]INVERSIÓN!AF54</f>
        <v>0</v>
      </c>
      <c r="G52" s="285">
        <f>+[2]INVERSIÓN!AG54</f>
        <v>0</v>
      </c>
      <c r="H52" s="285">
        <f>+[2]INVERSIÓN!AH54</f>
        <v>0</v>
      </c>
      <c r="I52" s="291"/>
      <c r="J52" s="285">
        <f>+[2]INVERSIÓN!AK54</f>
        <v>0</v>
      </c>
      <c r="K52" s="285">
        <f>+[2]INVERSIÓN!AL54</f>
        <v>0</v>
      </c>
      <c r="L52" s="286">
        <v>0</v>
      </c>
      <c r="M52" s="291"/>
      <c r="N52" s="621"/>
      <c r="O52" s="621"/>
      <c r="P52" s="621"/>
      <c r="Q52" s="621"/>
      <c r="R52" s="627"/>
      <c r="S52" s="627"/>
      <c r="T52" s="627"/>
      <c r="U52" s="630"/>
      <c r="V52" s="632"/>
      <c r="W52" s="632"/>
      <c r="X52" s="632"/>
      <c r="Y52" s="610"/>
    </row>
    <row r="53" spans="1:25" s="235" customFormat="1" ht="24.95" customHeight="1" x14ac:dyDescent="0.2">
      <c r="A53" s="612"/>
      <c r="B53" s="649"/>
      <c r="C53" s="653"/>
      <c r="D53" s="239" t="s">
        <v>260</v>
      </c>
      <c r="E53" s="240">
        <f>+[2]INVERSIÓN!AE55</f>
        <v>24512400</v>
      </c>
      <c r="F53" s="240">
        <f>+[2]INVERSIÓN!AF55</f>
        <v>24512400</v>
      </c>
      <c r="G53" s="240">
        <f>+[2]INVERSIÓN!AG55</f>
        <v>24512400</v>
      </c>
      <c r="H53" s="240">
        <f>+[2]INVERSIÓN!AH55</f>
        <v>24512400</v>
      </c>
      <c r="I53" s="241"/>
      <c r="J53" s="240">
        <f>+[2]INVERSIÓN!AK55</f>
        <v>20303200</v>
      </c>
      <c r="K53" s="240">
        <f>+[2]INVERSIÓN!AL55</f>
        <v>21623733</v>
      </c>
      <c r="L53" s="252">
        <v>24512400</v>
      </c>
      <c r="M53" s="241"/>
      <c r="N53" s="621"/>
      <c r="O53" s="621"/>
      <c r="P53" s="621"/>
      <c r="Q53" s="621"/>
      <c r="R53" s="627"/>
      <c r="S53" s="627"/>
      <c r="T53" s="627"/>
      <c r="U53" s="630"/>
      <c r="V53" s="632"/>
      <c r="W53" s="632"/>
      <c r="X53" s="632"/>
      <c r="Y53" s="610"/>
    </row>
    <row r="54" spans="1:25" s="278" customFormat="1" ht="24.95" customHeight="1" x14ac:dyDescent="0.2">
      <c r="A54" s="612"/>
      <c r="B54" s="649"/>
      <c r="C54" s="642" t="s">
        <v>285</v>
      </c>
      <c r="D54" s="281" t="s">
        <v>262</v>
      </c>
      <c r="E54" s="292">
        <f t="shared" ref="E54:H55" si="14">+E50+E52</f>
        <v>4</v>
      </c>
      <c r="F54" s="292">
        <f t="shared" si="14"/>
        <v>4</v>
      </c>
      <c r="G54" s="292">
        <f t="shared" si="14"/>
        <v>4</v>
      </c>
      <c r="H54" s="292">
        <f t="shared" si="14"/>
        <v>4</v>
      </c>
      <c r="I54" s="283"/>
      <c r="J54" s="292">
        <f t="shared" ref="J54:K55" si="15">+J50+J52</f>
        <v>3.2401</v>
      </c>
      <c r="K54" s="292">
        <f t="shared" si="15"/>
        <v>3.2974999999999999</v>
      </c>
      <c r="L54" s="292">
        <v>4</v>
      </c>
      <c r="M54" s="293"/>
      <c r="N54" s="644" t="s">
        <v>263</v>
      </c>
      <c r="O54" s="625" t="s">
        <v>132</v>
      </c>
      <c r="P54" s="625" t="s">
        <v>132</v>
      </c>
      <c r="Q54" s="625" t="s">
        <v>264</v>
      </c>
      <c r="R54" s="625" t="s">
        <v>265</v>
      </c>
      <c r="S54" s="625">
        <v>3810013</v>
      </c>
      <c r="T54" s="625">
        <v>4068770</v>
      </c>
      <c r="U54" s="625" t="s">
        <v>266</v>
      </c>
      <c r="V54" s="625" t="s">
        <v>266</v>
      </c>
      <c r="W54" s="625" t="s">
        <v>267</v>
      </c>
      <c r="X54" s="625" t="s">
        <v>268</v>
      </c>
      <c r="Y54" s="634">
        <v>8281030</v>
      </c>
    </row>
    <row r="55" spans="1:25" s="235" customFormat="1" ht="24.95" customHeight="1" thickBot="1" x14ac:dyDescent="0.25">
      <c r="A55" s="613"/>
      <c r="B55" s="650"/>
      <c r="C55" s="643"/>
      <c r="D55" s="245" t="s">
        <v>269</v>
      </c>
      <c r="E55" s="82">
        <f t="shared" si="14"/>
        <v>118112400</v>
      </c>
      <c r="F55" s="82">
        <f t="shared" si="14"/>
        <v>118112400</v>
      </c>
      <c r="G55" s="82">
        <f t="shared" si="14"/>
        <v>118112400</v>
      </c>
      <c r="H55" s="82">
        <f t="shared" si="14"/>
        <v>118112400</v>
      </c>
      <c r="I55" s="82"/>
      <c r="J55" s="82">
        <f t="shared" si="15"/>
        <v>20303200</v>
      </c>
      <c r="K55" s="82">
        <f t="shared" si="15"/>
        <v>29312733</v>
      </c>
      <c r="L55" s="82">
        <v>39890400</v>
      </c>
      <c r="M55" s="116"/>
      <c r="N55" s="645"/>
      <c r="O55" s="626"/>
      <c r="P55" s="626"/>
      <c r="Q55" s="626"/>
      <c r="R55" s="626"/>
      <c r="S55" s="626"/>
      <c r="T55" s="626"/>
      <c r="U55" s="626"/>
      <c r="V55" s="626"/>
      <c r="W55" s="626"/>
      <c r="X55" s="626"/>
      <c r="Y55" s="635"/>
    </row>
    <row r="56" spans="1:25" s="235" customFormat="1" ht="24.95" customHeight="1" x14ac:dyDescent="0.2">
      <c r="A56" s="654" t="s">
        <v>286</v>
      </c>
      <c r="B56" s="655"/>
      <c r="C56" s="655"/>
      <c r="D56" s="294" t="s">
        <v>287</v>
      </c>
      <c r="E56" s="295">
        <f>E9+E15+E21+E27+E33+E39+E45+E51</f>
        <v>6564568000</v>
      </c>
      <c r="F56" s="295">
        <f t="shared" ref="F56:G56" si="16">F9+F15+F21+F27+F33+F39+F45+F51</f>
        <v>6564568000</v>
      </c>
      <c r="G56" s="295">
        <f t="shared" si="16"/>
        <v>6564568000</v>
      </c>
      <c r="H56" s="295">
        <f>H9+H15+H21+H27+H33+H39+H45+H51</f>
        <v>6007175678</v>
      </c>
      <c r="I56" s="295">
        <f t="shared" ref="I56:M56" si="17">+I13+I19+I25+I31+I37+I43+I49+I55</f>
        <v>0</v>
      </c>
      <c r="J56" s="295">
        <f>J9+J15+J21+J27+J33+J39+J45+J51</f>
        <v>880801476</v>
      </c>
      <c r="K56" s="295">
        <f t="shared" ref="K56:L56" si="18">K9+K15+K21+K27+K33+K39+K45+K51</f>
        <v>1138564849</v>
      </c>
      <c r="L56" s="295">
        <f t="shared" si="18"/>
        <v>1469416641</v>
      </c>
      <c r="M56" s="295">
        <f t="shared" si="17"/>
        <v>0</v>
      </c>
      <c r="N56" s="660"/>
      <c r="O56" s="660"/>
      <c r="P56" s="660"/>
      <c r="Q56" s="660"/>
      <c r="R56" s="660"/>
      <c r="S56" s="660"/>
      <c r="T56" s="660"/>
      <c r="U56" s="660"/>
      <c r="V56" s="660"/>
      <c r="W56" s="660"/>
      <c r="X56" s="660"/>
      <c r="Y56" s="661"/>
    </row>
    <row r="57" spans="1:25" s="235" customFormat="1" ht="24.95" customHeight="1" x14ac:dyDescent="0.2">
      <c r="A57" s="656"/>
      <c r="B57" s="657"/>
      <c r="C57" s="657"/>
      <c r="D57" s="296" t="s">
        <v>288</v>
      </c>
      <c r="E57" s="297">
        <f>E11+E17+E23+E29+E35+E41+E47+E53</f>
        <v>5725435264</v>
      </c>
      <c r="F57" s="297">
        <f t="shared" ref="F57:H57" si="19">F11+F17+F23+F29+F35+F41+F47+F53</f>
        <v>5725435264</v>
      </c>
      <c r="G57" s="297">
        <f t="shared" si="19"/>
        <v>5725435264</v>
      </c>
      <c r="H57" s="297">
        <f t="shared" si="19"/>
        <v>5687724197</v>
      </c>
      <c r="I57" s="297">
        <f t="shared" ref="I57:M57" si="20">+I11+I17+I23+I29+I35+I41+I47+I53</f>
        <v>0</v>
      </c>
      <c r="J57" s="297">
        <f>+J11+J17+J23+J29+J35+J41+J47+H53</f>
        <v>670073041</v>
      </c>
      <c r="K57" s="297">
        <f t="shared" ref="K57" si="21">+K11+K17+K23+K29+K35+K41+K47+I53</f>
        <v>709504075</v>
      </c>
      <c r="L57" s="297">
        <f>L53+L47+L41+L35+L29+L23+L17+L11</f>
        <v>1416016292</v>
      </c>
      <c r="M57" s="297">
        <f t="shared" si="20"/>
        <v>0</v>
      </c>
      <c r="N57" s="662"/>
      <c r="O57" s="662"/>
      <c r="P57" s="662"/>
      <c r="Q57" s="662"/>
      <c r="R57" s="662"/>
      <c r="S57" s="662"/>
      <c r="T57" s="662"/>
      <c r="U57" s="662"/>
      <c r="V57" s="662"/>
      <c r="W57" s="662"/>
      <c r="X57" s="662"/>
      <c r="Y57" s="663"/>
    </row>
    <row r="58" spans="1:25" s="235" customFormat="1" ht="24.95" customHeight="1" thickBot="1" x14ac:dyDescent="0.25">
      <c r="A58" s="658"/>
      <c r="B58" s="659"/>
      <c r="C58" s="659"/>
      <c r="D58" s="298" t="s">
        <v>289</v>
      </c>
      <c r="E58" s="299">
        <f>E56+E57</f>
        <v>12290003264</v>
      </c>
      <c r="F58" s="299">
        <f t="shared" ref="F58:H58" si="22">F56+F57</f>
        <v>12290003264</v>
      </c>
      <c r="G58" s="299">
        <f t="shared" si="22"/>
        <v>12290003264</v>
      </c>
      <c r="H58" s="299">
        <f t="shared" si="22"/>
        <v>11694899875</v>
      </c>
      <c r="I58" s="299">
        <f t="shared" ref="I58:M58" si="23">+I56+I57</f>
        <v>0</v>
      </c>
      <c r="J58" s="299">
        <f>+J56+J57</f>
        <v>1550874517</v>
      </c>
      <c r="K58" s="299">
        <f t="shared" ref="K58:L58" si="24">+K56+K57</f>
        <v>1848068924</v>
      </c>
      <c r="L58" s="299">
        <f t="shared" si="24"/>
        <v>2885432933</v>
      </c>
      <c r="M58" s="299">
        <f t="shared" si="23"/>
        <v>0</v>
      </c>
      <c r="N58" s="664"/>
      <c r="O58" s="664"/>
      <c r="P58" s="664"/>
      <c r="Q58" s="664"/>
      <c r="R58" s="664"/>
      <c r="S58" s="664"/>
      <c r="T58" s="664"/>
      <c r="U58" s="664"/>
      <c r="V58" s="664"/>
      <c r="W58" s="664"/>
      <c r="X58" s="664"/>
      <c r="Y58" s="665"/>
    </row>
    <row r="59" spans="1:25" x14ac:dyDescent="0.2">
      <c r="A59" s="300"/>
      <c r="B59" s="300"/>
      <c r="C59" s="300"/>
      <c r="D59" s="300"/>
      <c r="E59" s="300"/>
      <c r="F59" s="300"/>
      <c r="G59" s="300"/>
      <c r="H59" s="300"/>
      <c r="I59" s="300"/>
      <c r="J59" s="300"/>
      <c r="K59" s="300"/>
      <c r="L59" s="300"/>
      <c r="M59" s="300"/>
      <c r="N59" s="300"/>
      <c r="O59" s="300"/>
      <c r="P59" s="300"/>
      <c r="Q59" s="300"/>
      <c r="R59" s="300"/>
      <c r="S59" s="300"/>
      <c r="T59" s="300"/>
      <c r="U59" s="300"/>
      <c r="V59" s="300"/>
      <c r="W59" s="300"/>
      <c r="X59" s="300"/>
      <c r="Y59" s="300"/>
    </row>
    <row r="60" spans="1:25" ht="18" x14ac:dyDescent="0.25">
      <c r="A60" s="300"/>
      <c r="B60" s="300"/>
      <c r="C60" s="300"/>
      <c r="D60" s="300"/>
      <c r="E60" s="300"/>
      <c r="F60" s="300"/>
      <c r="G60" s="300"/>
      <c r="H60" s="300"/>
      <c r="I60" s="300"/>
      <c r="J60" s="300"/>
      <c r="K60" s="300"/>
      <c r="L60" s="300"/>
      <c r="M60" s="300"/>
      <c r="N60" s="300"/>
      <c r="O60" s="300"/>
      <c r="P60" s="300"/>
      <c r="Q60" s="301"/>
      <c r="R60" s="301"/>
      <c r="S60" s="301"/>
      <c r="T60" s="301"/>
      <c r="U60" s="301"/>
      <c r="V60" s="301"/>
      <c r="W60" s="301"/>
      <c r="X60" s="301"/>
      <c r="Y60" s="301"/>
    </row>
    <row r="61" spans="1:25" ht="18" x14ac:dyDescent="0.25">
      <c r="A61" s="302" t="s">
        <v>83</v>
      </c>
      <c r="B61" s="300"/>
      <c r="C61" s="300"/>
      <c r="D61" s="300"/>
      <c r="E61" s="300"/>
      <c r="F61" s="300"/>
      <c r="G61" s="300"/>
      <c r="H61" s="300"/>
      <c r="I61" s="300"/>
      <c r="J61" s="300"/>
      <c r="K61" s="300"/>
      <c r="L61" s="300"/>
      <c r="M61" s="300"/>
      <c r="N61" s="300"/>
      <c r="O61" s="300"/>
      <c r="P61" s="300"/>
      <c r="Q61" s="301"/>
      <c r="R61" s="301"/>
      <c r="S61" s="301"/>
      <c r="T61" s="301"/>
      <c r="U61" s="301"/>
      <c r="V61" s="303"/>
      <c r="W61" s="303"/>
      <c r="X61" s="303"/>
      <c r="Y61" s="303"/>
    </row>
    <row r="62" spans="1:25" ht="18" x14ac:dyDescent="0.25">
      <c r="A62" s="304" t="s">
        <v>84</v>
      </c>
      <c r="B62" s="666" t="s">
        <v>85</v>
      </c>
      <c r="C62" s="666"/>
      <c r="D62" s="666"/>
      <c r="E62" s="666"/>
      <c r="F62" s="667" t="s">
        <v>86</v>
      </c>
      <c r="G62" s="667"/>
      <c r="H62" s="667"/>
      <c r="I62" s="300"/>
      <c r="J62" s="300"/>
      <c r="K62" s="300"/>
      <c r="L62" s="300"/>
      <c r="M62" s="300"/>
      <c r="N62" s="300"/>
      <c r="O62" s="300"/>
      <c r="P62" s="300"/>
      <c r="Q62" s="301"/>
      <c r="R62" s="301"/>
      <c r="S62" s="301"/>
      <c r="T62" s="301"/>
      <c r="U62" s="301"/>
      <c r="V62" s="301"/>
      <c r="W62" s="301"/>
      <c r="X62" s="301"/>
      <c r="Y62" s="301"/>
    </row>
    <row r="63" spans="1:25" x14ac:dyDescent="0.2">
      <c r="A63" s="305">
        <v>11</v>
      </c>
      <c r="B63" s="668" t="s">
        <v>87</v>
      </c>
      <c r="C63" s="668"/>
      <c r="D63" s="668"/>
      <c r="E63" s="668"/>
      <c r="F63" s="668" t="s">
        <v>89</v>
      </c>
      <c r="G63" s="668"/>
      <c r="H63" s="668"/>
      <c r="I63" s="300"/>
      <c r="J63" s="300"/>
      <c r="K63" s="300"/>
      <c r="L63" s="300"/>
      <c r="M63" s="300"/>
      <c r="N63" s="300"/>
      <c r="O63" s="300"/>
      <c r="P63" s="300"/>
      <c r="Q63" s="300"/>
      <c r="R63" s="300"/>
      <c r="S63" s="300"/>
      <c r="T63" s="300"/>
      <c r="U63" s="300"/>
      <c r="V63" s="300"/>
      <c r="W63" s="300"/>
      <c r="X63" s="300"/>
      <c r="Y63" s="300"/>
    </row>
    <row r="64" spans="1:25" x14ac:dyDescent="0.2">
      <c r="G64" s="222"/>
      <c r="L64" s="222"/>
    </row>
    <row r="65" spans="7:12" x14ac:dyDescent="0.2">
      <c r="G65" s="222"/>
      <c r="L65" s="222"/>
    </row>
    <row r="66" spans="7:12" x14ac:dyDescent="0.2">
      <c r="G66" s="222"/>
      <c r="L66" s="222"/>
    </row>
    <row r="67" spans="7:12" x14ac:dyDescent="0.2">
      <c r="G67" s="222"/>
      <c r="L67" s="222"/>
    </row>
    <row r="68" spans="7:12" x14ac:dyDescent="0.2">
      <c r="G68" s="222"/>
      <c r="L68" s="222"/>
    </row>
    <row r="69" spans="7:12" x14ac:dyDescent="0.2">
      <c r="G69" s="222"/>
      <c r="L69" s="222"/>
    </row>
    <row r="70" spans="7:12" x14ac:dyDescent="0.2">
      <c r="G70" s="222"/>
      <c r="L70" s="222"/>
    </row>
    <row r="71" spans="7:12" x14ac:dyDescent="0.2">
      <c r="G71" s="222"/>
      <c r="L71" s="222"/>
    </row>
    <row r="72" spans="7:12" x14ac:dyDescent="0.2">
      <c r="G72" s="222"/>
      <c r="L72" s="222"/>
    </row>
    <row r="73" spans="7:12" x14ac:dyDescent="0.2">
      <c r="G73" s="222"/>
      <c r="L73" s="222"/>
    </row>
    <row r="74" spans="7:12" x14ac:dyDescent="0.2">
      <c r="G74" s="222"/>
      <c r="L74" s="222"/>
    </row>
    <row r="75" spans="7:12" x14ac:dyDescent="0.2">
      <c r="G75" s="222"/>
      <c r="L75" s="222"/>
    </row>
    <row r="76" spans="7:12" x14ac:dyDescent="0.2">
      <c r="G76" s="222"/>
      <c r="L76" s="222"/>
    </row>
    <row r="77" spans="7:12" x14ac:dyDescent="0.2">
      <c r="G77" s="222"/>
      <c r="L77" s="222"/>
    </row>
    <row r="78" spans="7:12" x14ac:dyDescent="0.2">
      <c r="G78" s="222"/>
      <c r="L78" s="222"/>
    </row>
    <row r="79" spans="7:12" x14ac:dyDescent="0.2">
      <c r="G79" s="222"/>
      <c r="L79" s="222"/>
    </row>
    <row r="80" spans="7:12" x14ac:dyDescent="0.2">
      <c r="G80" s="222"/>
      <c r="L80" s="222"/>
    </row>
    <row r="81" spans="7:12" x14ac:dyDescent="0.2">
      <c r="G81" s="222"/>
      <c r="L81" s="222"/>
    </row>
    <row r="82" spans="7:12" x14ac:dyDescent="0.2">
      <c r="G82" s="222"/>
      <c r="L82" s="222"/>
    </row>
    <row r="83" spans="7:12" x14ac:dyDescent="0.2">
      <c r="G83" s="222"/>
      <c r="L83" s="222"/>
    </row>
    <row r="84" spans="7:12" x14ac:dyDescent="0.2">
      <c r="G84" s="222"/>
      <c r="L84" s="222"/>
    </row>
    <row r="85" spans="7:12" x14ac:dyDescent="0.2">
      <c r="G85" s="222"/>
      <c r="L85" s="222"/>
    </row>
    <row r="86" spans="7:12" x14ac:dyDescent="0.2">
      <c r="G86" s="222"/>
      <c r="L86" s="222"/>
    </row>
    <row r="87" spans="7:12" x14ac:dyDescent="0.2">
      <c r="G87" s="222"/>
      <c r="L87" s="222"/>
    </row>
    <row r="88" spans="7:12" x14ac:dyDescent="0.2">
      <c r="G88" s="222"/>
      <c r="L88" s="222"/>
    </row>
    <row r="89" spans="7:12" x14ac:dyDescent="0.2">
      <c r="G89" s="222"/>
      <c r="L89" s="222"/>
    </row>
    <row r="90" spans="7:12" x14ac:dyDescent="0.2">
      <c r="G90" s="222"/>
      <c r="L90" s="222"/>
    </row>
    <row r="91" spans="7:12" x14ac:dyDescent="0.2">
      <c r="G91" s="222"/>
      <c r="L91" s="222"/>
    </row>
    <row r="92" spans="7:12" x14ac:dyDescent="0.2">
      <c r="G92" s="222"/>
      <c r="L92" s="222"/>
    </row>
    <row r="93" spans="7:12" x14ac:dyDescent="0.2">
      <c r="G93" s="222"/>
      <c r="L93" s="222"/>
    </row>
    <row r="94" spans="7:12" x14ac:dyDescent="0.2">
      <c r="G94" s="222"/>
      <c r="L94" s="222"/>
    </row>
    <row r="95" spans="7:12" x14ac:dyDescent="0.2">
      <c r="G95" s="222"/>
      <c r="L95" s="222"/>
    </row>
    <row r="96" spans="7:12" x14ac:dyDescent="0.2">
      <c r="G96" s="222"/>
      <c r="L96" s="222"/>
    </row>
    <row r="97" spans="7:12" x14ac:dyDescent="0.2">
      <c r="G97" s="222"/>
      <c r="L97" s="222"/>
    </row>
    <row r="98" spans="7:12" x14ac:dyDescent="0.2">
      <c r="G98" s="222"/>
      <c r="L98" s="222"/>
    </row>
    <row r="99" spans="7:12" x14ac:dyDescent="0.2">
      <c r="G99" s="222"/>
      <c r="L99" s="222"/>
    </row>
    <row r="100" spans="7:12" x14ac:dyDescent="0.2">
      <c r="G100" s="222"/>
      <c r="L100" s="222"/>
    </row>
    <row r="101" spans="7:12" x14ac:dyDescent="0.2">
      <c r="G101" s="222"/>
      <c r="L101" s="222"/>
    </row>
    <row r="102" spans="7:12" x14ac:dyDescent="0.2">
      <c r="G102" s="222"/>
      <c r="L102" s="222"/>
    </row>
    <row r="103" spans="7:12" x14ac:dyDescent="0.2">
      <c r="G103" s="222"/>
      <c r="L103" s="222"/>
    </row>
    <row r="104" spans="7:12" x14ac:dyDescent="0.2">
      <c r="G104" s="222"/>
      <c r="L104" s="222"/>
    </row>
    <row r="105" spans="7:12" x14ac:dyDescent="0.2">
      <c r="G105" s="222"/>
      <c r="L105" s="222"/>
    </row>
    <row r="106" spans="7:12" x14ac:dyDescent="0.2">
      <c r="G106" s="222"/>
      <c r="L106" s="222"/>
    </row>
    <row r="107" spans="7:12" x14ac:dyDescent="0.2">
      <c r="G107" s="222"/>
      <c r="L107" s="222"/>
    </row>
    <row r="108" spans="7:12" x14ac:dyDescent="0.2">
      <c r="G108" s="222"/>
      <c r="L108" s="222"/>
    </row>
    <row r="109" spans="7:12" x14ac:dyDescent="0.2">
      <c r="G109" s="222"/>
      <c r="L109" s="222"/>
    </row>
    <row r="110" spans="7:12" x14ac:dyDescent="0.2">
      <c r="G110" s="222"/>
      <c r="L110" s="222"/>
    </row>
    <row r="111" spans="7:12" x14ac:dyDescent="0.2">
      <c r="G111" s="222"/>
      <c r="L111" s="222"/>
    </row>
    <row r="112" spans="7:12" x14ac:dyDescent="0.2">
      <c r="G112" s="222"/>
      <c r="L112" s="222"/>
    </row>
    <row r="113" spans="7:12" x14ac:dyDescent="0.2">
      <c r="G113" s="222"/>
      <c r="L113" s="222"/>
    </row>
    <row r="114" spans="7:12" x14ac:dyDescent="0.2">
      <c r="G114" s="222"/>
      <c r="L114" s="222"/>
    </row>
    <row r="115" spans="7:12" x14ac:dyDescent="0.2">
      <c r="G115" s="222"/>
      <c r="L115" s="222"/>
    </row>
    <row r="116" spans="7:12" x14ac:dyDescent="0.2">
      <c r="G116" s="222"/>
      <c r="L116" s="222"/>
    </row>
    <row r="117" spans="7:12" x14ac:dyDescent="0.2">
      <c r="G117" s="222"/>
      <c r="L117" s="222"/>
    </row>
    <row r="118" spans="7:12" x14ac:dyDescent="0.2">
      <c r="G118" s="222"/>
      <c r="L118" s="222"/>
    </row>
    <row r="119" spans="7:12" x14ac:dyDescent="0.2">
      <c r="G119" s="222"/>
      <c r="L119" s="222"/>
    </row>
    <row r="120" spans="7:12" x14ac:dyDescent="0.2">
      <c r="G120" s="222"/>
      <c r="L120" s="222"/>
    </row>
    <row r="121" spans="7:12" x14ac:dyDescent="0.2">
      <c r="G121" s="222"/>
      <c r="L121" s="222"/>
    </row>
    <row r="122" spans="7:12" x14ac:dyDescent="0.2">
      <c r="G122" s="222"/>
      <c r="L122" s="222"/>
    </row>
    <row r="123" spans="7:12" x14ac:dyDescent="0.2">
      <c r="G123" s="222"/>
      <c r="L123" s="222"/>
    </row>
    <row r="124" spans="7:12" x14ac:dyDescent="0.2">
      <c r="G124" s="222"/>
      <c r="L124" s="222"/>
    </row>
    <row r="125" spans="7:12" x14ac:dyDescent="0.2">
      <c r="G125" s="222"/>
      <c r="L125" s="222"/>
    </row>
    <row r="126" spans="7:12" x14ac:dyDescent="0.2">
      <c r="G126" s="222"/>
      <c r="L126" s="222"/>
    </row>
    <row r="127" spans="7:12" x14ac:dyDescent="0.2">
      <c r="G127" s="222"/>
      <c r="L127" s="222"/>
    </row>
    <row r="128" spans="7:12" x14ac:dyDescent="0.2">
      <c r="G128" s="222"/>
      <c r="L128" s="222"/>
    </row>
    <row r="129" spans="7:12" x14ac:dyDescent="0.2">
      <c r="G129" s="222"/>
      <c r="L129" s="222"/>
    </row>
    <row r="130" spans="7:12" x14ac:dyDescent="0.2">
      <c r="G130" s="222"/>
      <c r="L130" s="222"/>
    </row>
    <row r="131" spans="7:12" x14ac:dyDescent="0.2">
      <c r="G131" s="222"/>
      <c r="L131" s="222"/>
    </row>
    <row r="132" spans="7:12" x14ac:dyDescent="0.2">
      <c r="G132" s="222"/>
      <c r="L132" s="222"/>
    </row>
    <row r="133" spans="7:12" x14ac:dyDescent="0.2">
      <c r="G133" s="222"/>
      <c r="L133" s="222"/>
    </row>
    <row r="134" spans="7:12" x14ac:dyDescent="0.2">
      <c r="G134" s="222"/>
      <c r="L134" s="222"/>
    </row>
    <row r="135" spans="7:12" x14ac:dyDescent="0.2">
      <c r="G135" s="222"/>
      <c r="L135" s="222"/>
    </row>
    <row r="136" spans="7:12" x14ac:dyDescent="0.2">
      <c r="G136" s="222"/>
      <c r="L136" s="222"/>
    </row>
    <row r="137" spans="7:12" x14ac:dyDescent="0.2">
      <c r="G137" s="222"/>
      <c r="L137" s="222"/>
    </row>
    <row r="138" spans="7:12" x14ac:dyDescent="0.2">
      <c r="G138" s="222"/>
      <c r="L138" s="222"/>
    </row>
    <row r="139" spans="7:12" x14ac:dyDescent="0.2">
      <c r="G139" s="222"/>
      <c r="L139" s="222"/>
    </row>
    <row r="140" spans="7:12" x14ac:dyDescent="0.2">
      <c r="G140" s="222"/>
      <c r="L140" s="222"/>
    </row>
    <row r="141" spans="7:12" x14ac:dyDescent="0.2">
      <c r="G141" s="222"/>
      <c r="L141" s="222"/>
    </row>
    <row r="142" spans="7:12" x14ac:dyDescent="0.2">
      <c r="G142" s="222"/>
      <c r="L142" s="222"/>
    </row>
    <row r="143" spans="7:12" x14ac:dyDescent="0.2">
      <c r="G143" s="222"/>
      <c r="L143" s="222"/>
    </row>
    <row r="144" spans="7:12" x14ac:dyDescent="0.2">
      <c r="G144" s="222"/>
      <c r="L144" s="222"/>
    </row>
    <row r="145" spans="7:12" x14ac:dyDescent="0.2">
      <c r="G145" s="222"/>
      <c r="L145" s="222"/>
    </row>
    <row r="146" spans="7:12" x14ac:dyDescent="0.2">
      <c r="G146" s="222"/>
      <c r="L146" s="222"/>
    </row>
    <row r="147" spans="7:12" x14ac:dyDescent="0.2">
      <c r="G147" s="222"/>
      <c r="L147" s="222"/>
    </row>
    <row r="148" spans="7:12" x14ac:dyDescent="0.2">
      <c r="G148" s="222"/>
      <c r="L148" s="222"/>
    </row>
    <row r="149" spans="7:12" x14ac:dyDescent="0.2">
      <c r="G149" s="222"/>
      <c r="L149" s="222"/>
    </row>
    <row r="150" spans="7:12" x14ac:dyDescent="0.2">
      <c r="G150" s="222"/>
      <c r="L150" s="222"/>
    </row>
    <row r="151" spans="7:12" x14ac:dyDescent="0.2">
      <c r="G151" s="222"/>
      <c r="L151" s="222"/>
    </row>
    <row r="152" spans="7:12" x14ac:dyDescent="0.2">
      <c r="G152" s="222"/>
      <c r="L152" s="222"/>
    </row>
    <row r="153" spans="7:12" x14ac:dyDescent="0.2">
      <c r="G153" s="222"/>
      <c r="L153" s="222"/>
    </row>
    <row r="154" spans="7:12" x14ac:dyDescent="0.2">
      <c r="G154" s="222"/>
      <c r="L154" s="222"/>
    </row>
    <row r="155" spans="7:12" x14ac:dyDescent="0.2">
      <c r="G155" s="222"/>
      <c r="L155" s="222"/>
    </row>
    <row r="156" spans="7:12" x14ac:dyDescent="0.2">
      <c r="G156" s="222"/>
      <c r="L156" s="222"/>
    </row>
    <row r="157" spans="7:12" x14ac:dyDescent="0.2">
      <c r="G157" s="222"/>
      <c r="L157" s="222"/>
    </row>
    <row r="158" spans="7:12" x14ac:dyDescent="0.2">
      <c r="G158" s="222"/>
      <c r="L158" s="222"/>
    </row>
    <row r="159" spans="7:12" x14ac:dyDescent="0.2">
      <c r="G159" s="222"/>
      <c r="L159" s="222"/>
    </row>
    <row r="160" spans="7:12" x14ac:dyDescent="0.2">
      <c r="G160" s="222"/>
      <c r="L160" s="222"/>
    </row>
    <row r="161" spans="7:12" x14ac:dyDescent="0.2">
      <c r="G161" s="222"/>
      <c r="L161" s="222"/>
    </row>
    <row r="162" spans="7:12" x14ac:dyDescent="0.2">
      <c r="G162" s="222"/>
      <c r="L162" s="222"/>
    </row>
    <row r="163" spans="7:12" x14ac:dyDescent="0.2">
      <c r="G163" s="222"/>
      <c r="L163" s="222"/>
    </row>
    <row r="164" spans="7:12" x14ac:dyDescent="0.2">
      <c r="G164" s="222"/>
      <c r="L164" s="222"/>
    </row>
    <row r="165" spans="7:12" x14ac:dyDescent="0.2">
      <c r="G165" s="222"/>
      <c r="L165" s="222"/>
    </row>
    <row r="166" spans="7:12" x14ac:dyDescent="0.2">
      <c r="G166" s="222"/>
      <c r="L166" s="222"/>
    </row>
    <row r="167" spans="7:12" x14ac:dyDescent="0.2">
      <c r="G167" s="222"/>
      <c r="L167" s="222"/>
    </row>
    <row r="168" spans="7:12" x14ac:dyDescent="0.2">
      <c r="G168" s="222"/>
      <c r="L168" s="222"/>
    </row>
    <row r="169" spans="7:12" x14ac:dyDescent="0.2">
      <c r="G169" s="222"/>
      <c r="L169" s="222"/>
    </row>
    <row r="170" spans="7:12" x14ac:dyDescent="0.2">
      <c r="G170" s="222"/>
      <c r="L170" s="222"/>
    </row>
    <row r="171" spans="7:12" x14ac:dyDescent="0.2">
      <c r="G171" s="222"/>
      <c r="L171" s="222"/>
    </row>
    <row r="172" spans="7:12" x14ac:dyDescent="0.2">
      <c r="G172" s="222"/>
      <c r="L172" s="222"/>
    </row>
    <row r="173" spans="7:12" x14ac:dyDescent="0.2">
      <c r="G173" s="222"/>
      <c r="L173" s="222"/>
    </row>
    <row r="174" spans="7:12" x14ac:dyDescent="0.2">
      <c r="G174" s="222"/>
      <c r="L174" s="222"/>
    </row>
    <row r="175" spans="7:12" x14ac:dyDescent="0.2">
      <c r="G175" s="222"/>
      <c r="L175" s="222"/>
    </row>
    <row r="176" spans="7:12" x14ac:dyDescent="0.2">
      <c r="G176" s="222"/>
      <c r="L176" s="222"/>
    </row>
    <row r="177" spans="7:12" x14ac:dyDescent="0.2">
      <c r="G177" s="222"/>
      <c r="L177" s="222"/>
    </row>
    <row r="178" spans="7:12" x14ac:dyDescent="0.2">
      <c r="G178" s="222"/>
      <c r="L178" s="222"/>
    </row>
    <row r="179" spans="7:12" x14ac:dyDescent="0.2">
      <c r="G179" s="222"/>
      <c r="L179" s="222"/>
    </row>
    <row r="180" spans="7:12" x14ac:dyDescent="0.2">
      <c r="G180" s="222"/>
      <c r="L180" s="222"/>
    </row>
    <row r="181" spans="7:12" x14ac:dyDescent="0.2">
      <c r="G181" s="222"/>
      <c r="L181" s="222"/>
    </row>
    <row r="182" spans="7:12" x14ac:dyDescent="0.2">
      <c r="G182" s="222"/>
      <c r="L182" s="222"/>
    </row>
    <row r="183" spans="7:12" x14ac:dyDescent="0.2">
      <c r="G183" s="222"/>
      <c r="L183" s="222"/>
    </row>
    <row r="184" spans="7:12" x14ac:dyDescent="0.2">
      <c r="G184" s="222"/>
      <c r="L184" s="222"/>
    </row>
    <row r="185" spans="7:12" x14ac:dyDescent="0.2">
      <c r="G185" s="222"/>
      <c r="L185" s="222"/>
    </row>
    <row r="186" spans="7:12" x14ac:dyDescent="0.2">
      <c r="G186" s="222"/>
      <c r="L186" s="222"/>
    </row>
    <row r="187" spans="7:12" x14ac:dyDescent="0.2">
      <c r="G187" s="222"/>
      <c r="L187" s="222"/>
    </row>
    <row r="188" spans="7:12" x14ac:dyDescent="0.2">
      <c r="G188" s="222"/>
      <c r="L188" s="222"/>
    </row>
    <row r="189" spans="7:12" x14ac:dyDescent="0.2">
      <c r="G189" s="222"/>
      <c r="L189" s="222"/>
    </row>
    <row r="190" spans="7:12" x14ac:dyDescent="0.2">
      <c r="G190" s="222"/>
      <c r="L190" s="222"/>
    </row>
    <row r="191" spans="7:12" x14ac:dyDescent="0.2">
      <c r="G191" s="222"/>
      <c r="L191" s="222"/>
    </row>
    <row r="192" spans="7:12" x14ac:dyDescent="0.2">
      <c r="G192" s="222"/>
      <c r="L192" s="222"/>
    </row>
    <row r="193" spans="7:12" x14ac:dyDescent="0.2">
      <c r="G193" s="222"/>
      <c r="L193" s="222"/>
    </row>
    <row r="194" spans="7:12" x14ac:dyDescent="0.2">
      <c r="G194" s="222"/>
      <c r="L194" s="222"/>
    </row>
    <row r="195" spans="7:12" x14ac:dyDescent="0.2">
      <c r="G195" s="222"/>
      <c r="L195" s="222"/>
    </row>
    <row r="196" spans="7:12" x14ac:dyDescent="0.2">
      <c r="G196" s="222"/>
      <c r="L196" s="222"/>
    </row>
    <row r="197" spans="7:12" x14ac:dyDescent="0.2">
      <c r="G197" s="222"/>
      <c r="L197" s="222"/>
    </row>
    <row r="198" spans="7:12" x14ac:dyDescent="0.2">
      <c r="G198" s="222"/>
      <c r="L198" s="222"/>
    </row>
    <row r="199" spans="7:12" x14ac:dyDescent="0.2">
      <c r="G199" s="222"/>
      <c r="L199" s="222"/>
    </row>
    <row r="200" spans="7:12" x14ac:dyDescent="0.2">
      <c r="G200" s="222"/>
      <c r="L200" s="222"/>
    </row>
    <row r="201" spans="7:12" x14ac:dyDescent="0.2">
      <c r="G201" s="222"/>
      <c r="L201" s="222"/>
    </row>
    <row r="202" spans="7:12" x14ac:dyDescent="0.2">
      <c r="G202" s="222"/>
      <c r="L202" s="222"/>
    </row>
    <row r="203" spans="7:12" x14ac:dyDescent="0.2">
      <c r="G203" s="222"/>
      <c r="L203" s="222"/>
    </row>
    <row r="204" spans="7:12" x14ac:dyDescent="0.2">
      <c r="G204" s="222"/>
      <c r="L204" s="222"/>
    </row>
    <row r="205" spans="7:12" x14ac:dyDescent="0.2">
      <c r="G205" s="222"/>
      <c r="L205" s="222"/>
    </row>
    <row r="206" spans="7:12" x14ac:dyDescent="0.2">
      <c r="G206" s="222"/>
      <c r="L206" s="222"/>
    </row>
    <row r="207" spans="7:12" x14ac:dyDescent="0.2">
      <c r="G207" s="222"/>
      <c r="L207" s="222"/>
    </row>
    <row r="208" spans="7:12" x14ac:dyDescent="0.2">
      <c r="G208" s="222"/>
      <c r="L208" s="222"/>
    </row>
    <row r="209" spans="7:12" x14ac:dyDescent="0.2">
      <c r="G209" s="222"/>
      <c r="L209" s="222"/>
    </row>
    <row r="210" spans="7:12" x14ac:dyDescent="0.2">
      <c r="G210" s="222"/>
      <c r="L210" s="222"/>
    </row>
    <row r="211" spans="7:12" x14ac:dyDescent="0.2">
      <c r="G211" s="222"/>
      <c r="L211" s="222"/>
    </row>
    <row r="212" spans="7:12" x14ac:dyDescent="0.2">
      <c r="G212" s="222"/>
      <c r="L212" s="222"/>
    </row>
    <row r="213" spans="7:12" x14ac:dyDescent="0.2">
      <c r="G213" s="222"/>
      <c r="L213" s="222"/>
    </row>
    <row r="214" spans="7:12" x14ac:dyDescent="0.2">
      <c r="G214" s="222"/>
      <c r="L214" s="222"/>
    </row>
    <row r="215" spans="7:12" x14ac:dyDescent="0.2">
      <c r="G215" s="222"/>
      <c r="L215" s="222"/>
    </row>
    <row r="216" spans="7:12" x14ac:dyDescent="0.2">
      <c r="G216" s="222"/>
      <c r="L216" s="222"/>
    </row>
    <row r="217" spans="7:12" x14ac:dyDescent="0.2">
      <c r="G217" s="222"/>
      <c r="L217" s="222"/>
    </row>
    <row r="218" spans="7:12" x14ac:dyDescent="0.2">
      <c r="G218" s="222"/>
      <c r="L218" s="222"/>
    </row>
    <row r="219" spans="7:12" x14ac:dyDescent="0.2">
      <c r="G219" s="222"/>
      <c r="L219" s="222"/>
    </row>
    <row r="220" spans="7:12" x14ac:dyDescent="0.2">
      <c r="G220" s="222"/>
      <c r="L220" s="222"/>
    </row>
    <row r="221" spans="7:12" x14ac:dyDescent="0.2">
      <c r="G221" s="222"/>
      <c r="L221" s="222"/>
    </row>
    <row r="222" spans="7:12" x14ac:dyDescent="0.2">
      <c r="G222" s="222"/>
      <c r="L222" s="222"/>
    </row>
    <row r="223" spans="7:12" x14ac:dyDescent="0.2">
      <c r="G223" s="222"/>
      <c r="L223" s="222"/>
    </row>
    <row r="224" spans="7:12" x14ac:dyDescent="0.2">
      <c r="G224" s="222"/>
      <c r="L224" s="222"/>
    </row>
    <row r="225" spans="7:12" x14ac:dyDescent="0.2">
      <c r="G225" s="222"/>
      <c r="L225" s="222"/>
    </row>
    <row r="226" spans="7:12" x14ac:dyDescent="0.2">
      <c r="G226" s="222"/>
      <c r="L226" s="222"/>
    </row>
    <row r="227" spans="7:12" x14ac:dyDescent="0.2">
      <c r="G227" s="222"/>
      <c r="L227" s="222"/>
    </row>
    <row r="228" spans="7:12" x14ac:dyDescent="0.2">
      <c r="G228" s="222"/>
      <c r="L228" s="222"/>
    </row>
    <row r="229" spans="7:12" x14ac:dyDescent="0.2">
      <c r="G229" s="222"/>
      <c r="L229" s="222"/>
    </row>
    <row r="230" spans="7:12" x14ac:dyDescent="0.2">
      <c r="G230" s="222"/>
      <c r="L230" s="222"/>
    </row>
    <row r="231" spans="7:12" x14ac:dyDescent="0.2">
      <c r="G231" s="222"/>
      <c r="L231" s="222"/>
    </row>
    <row r="232" spans="7:12" x14ac:dyDescent="0.2">
      <c r="G232" s="222"/>
      <c r="L232" s="222"/>
    </row>
    <row r="233" spans="7:12" x14ac:dyDescent="0.2">
      <c r="G233" s="222"/>
      <c r="L233" s="222"/>
    </row>
    <row r="234" spans="7:12" x14ac:dyDescent="0.2">
      <c r="G234" s="222"/>
      <c r="L234" s="222"/>
    </row>
    <row r="235" spans="7:12" x14ac:dyDescent="0.2">
      <c r="G235" s="222"/>
      <c r="L235" s="222"/>
    </row>
    <row r="236" spans="7:12" x14ac:dyDescent="0.2">
      <c r="G236" s="222"/>
      <c r="L236" s="222"/>
    </row>
    <row r="237" spans="7:12" x14ac:dyDescent="0.2">
      <c r="G237" s="222"/>
      <c r="L237" s="222"/>
    </row>
    <row r="238" spans="7:12" x14ac:dyDescent="0.2">
      <c r="G238" s="222"/>
      <c r="L238" s="222"/>
    </row>
    <row r="239" spans="7:12" x14ac:dyDescent="0.2">
      <c r="G239" s="222"/>
      <c r="L239" s="222"/>
    </row>
    <row r="240" spans="7:12" x14ac:dyDescent="0.2">
      <c r="G240" s="222"/>
      <c r="L240" s="222"/>
    </row>
    <row r="241" spans="7:12" x14ac:dyDescent="0.2">
      <c r="G241" s="222"/>
      <c r="L241" s="222"/>
    </row>
    <row r="242" spans="7:12" x14ac:dyDescent="0.2">
      <c r="G242" s="222"/>
      <c r="L242" s="222"/>
    </row>
    <row r="243" spans="7:12" x14ac:dyDescent="0.2">
      <c r="G243" s="222"/>
      <c r="L243" s="222"/>
    </row>
    <row r="244" spans="7:12" x14ac:dyDescent="0.2">
      <c r="G244" s="222"/>
      <c r="L244" s="222"/>
    </row>
    <row r="245" spans="7:12" x14ac:dyDescent="0.2">
      <c r="G245" s="222"/>
      <c r="L245" s="222"/>
    </row>
    <row r="246" spans="7:12" x14ac:dyDescent="0.2">
      <c r="G246" s="222"/>
      <c r="L246" s="222"/>
    </row>
    <row r="247" spans="7:12" x14ac:dyDescent="0.2">
      <c r="G247" s="222"/>
      <c r="L247" s="222"/>
    </row>
    <row r="248" spans="7:12" x14ac:dyDescent="0.2">
      <c r="G248" s="222"/>
      <c r="L248" s="222"/>
    </row>
    <row r="249" spans="7:12" x14ac:dyDescent="0.2">
      <c r="G249" s="222"/>
      <c r="L249" s="222"/>
    </row>
    <row r="250" spans="7:12" x14ac:dyDescent="0.2">
      <c r="G250" s="222"/>
      <c r="L250" s="222"/>
    </row>
    <row r="251" spans="7:12" x14ac:dyDescent="0.2">
      <c r="G251" s="222"/>
      <c r="L251" s="222"/>
    </row>
    <row r="252" spans="7:12" x14ac:dyDescent="0.2">
      <c r="G252" s="222"/>
      <c r="L252" s="222"/>
    </row>
    <row r="253" spans="7:12" x14ac:dyDescent="0.2">
      <c r="G253" s="222"/>
      <c r="L253" s="222"/>
    </row>
    <row r="254" spans="7:12" x14ac:dyDescent="0.2">
      <c r="G254" s="222"/>
      <c r="L254" s="222"/>
    </row>
    <row r="255" spans="7:12" x14ac:dyDescent="0.2">
      <c r="G255" s="222"/>
      <c r="L255" s="222"/>
    </row>
    <row r="256" spans="7:12" x14ac:dyDescent="0.2">
      <c r="G256" s="222"/>
      <c r="L256" s="222"/>
    </row>
    <row r="257" spans="7:12" x14ac:dyDescent="0.2">
      <c r="G257" s="222"/>
      <c r="L257" s="222"/>
    </row>
    <row r="258" spans="7:12" x14ac:dyDescent="0.2">
      <c r="G258" s="222"/>
      <c r="L258" s="222"/>
    </row>
    <row r="259" spans="7:12" x14ac:dyDescent="0.2">
      <c r="G259" s="222"/>
      <c r="L259" s="222"/>
    </row>
    <row r="260" spans="7:12" x14ac:dyDescent="0.2">
      <c r="G260" s="222"/>
      <c r="L260" s="222"/>
    </row>
    <row r="261" spans="7:12" x14ac:dyDescent="0.2">
      <c r="G261" s="222"/>
      <c r="L261" s="222"/>
    </row>
    <row r="262" spans="7:12" x14ac:dyDescent="0.2">
      <c r="G262" s="222"/>
      <c r="L262" s="222"/>
    </row>
    <row r="263" spans="7:12" x14ac:dyDescent="0.2">
      <c r="G263" s="222"/>
      <c r="L263" s="222"/>
    </row>
    <row r="264" spans="7:12" x14ac:dyDescent="0.2">
      <c r="G264" s="222"/>
      <c r="L264" s="222"/>
    </row>
    <row r="265" spans="7:12" x14ac:dyDescent="0.2">
      <c r="G265" s="222"/>
      <c r="L265" s="222"/>
    </row>
    <row r="266" spans="7:12" x14ac:dyDescent="0.2">
      <c r="G266" s="222"/>
      <c r="L266" s="222"/>
    </row>
    <row r="267" spans="7:12" x14ac:dyDescent="0.2">
      <c r="G267" s="222"/>
      <c r="L267" s="222"/>
    </row>
    <row r="268" spans="7:12" x14ac:dyDescent="0.2">
      <c r="G268" s="222"/>
      <c r="L268" s="222"/>
    </row>
    <row r="269" spans="7:12" x14ac:dyDescent="0.2">
      <c r="G269" s="222"/>
      <c r="L269" s="222"/>
    </row>
    <row r="270" spans="7:12" x14ac:dyDescent="0.2">
      <c r="G270" s="222"/>
      <c r="L270" s="222"/>
    </row>
    <row r="271" spans="7:12" x14ac:dyDescent="0.2">
      <c r="G271" s="222"/>
      <c r="L271" s="222"/>
    </row>
    <row r="272" spans="7:12" x14ac:dyDescent="0.2">
      <c r="G272" s="222"/>
      <c r="L272" s="222"/>
    </row>
    <row r="273" spans="7:12" x14ac:dyDescent="0.2">
      <c r="G273" s="222"/>
      <c r="L273" s="222"/>
    </row>
    <row r="274" spans="7:12" x14ac:dyDescent="0.2">
      <c r="G274" s="222"/>
      <c r="L274" s="222"/>
    </row>
    <row r="275" spans="7:12" x14ac:dyDescent="0.2">
      <c r="G275" s="222"/>
      <c r="L275" s="222"/>
    </row>
    <row r="276" spans="7:12" x14ac:dyDescent="0.2">
      <c r="G276" s="222"/>
      <c r="L276" s="222"/>
    </row>
    <row r="277" spans="7:12" x14ac:dyDescent="0.2">
      <c r="G277" s="222"/>
      <c r="L277" s="222"/>
    </row>
    <row r="278" spans="7:12" x14ac:dyDescent="0.2">
      <c r="G278" s="222"/>
      <c r="L278" s="222"/>
    </row>
    <row r="279" spans="7:12" x14ac:dyDescent="0.2">
      <c r="G279" s="222"/>
      <c r="L279" s="222"/>
    </row>
    <row r="280" spans="7:12" x14ac:dyDescent="0.2">
      <c r="G280" s="222"/>
      <c r="L280" s="222"/>
    </row>
    <row r="281" spans="7:12" x14ac:dyDescent="0.2">
      <c r="G281" s="222"/>
      <c r="L281" s="222"/>
    </row>
    <row r="282" spans="7:12" x14ac:dyDescent="0.2">
      <c r="G282" s="222"/>
      <c r="L282" s="222"/>
    </row>
    <row r="283" spans="7:12" x14ac:dyDescent="0.2">
      <c r="G283" s="222"/>
      <c r="L283" s="222"/>
    </row>
    <row r="284" spans="7:12" x14ac:dyDescent="0.2">
      <c r="G284" s="222"/>
      <c r="L284" s="222"/>
    </row>
    <row r="285" spans="7:12" x14ac:dyDescent="0.2">
      <c r="G285" s="222"/>
      <c r="L285" s="222"/>
    </row>
    <row r="286" spans="7:12" x14ac:dyDescent="0.2">
      <c r="G286" s="222"/>
      <c r="L286" s="222"/>
    </row>
    <row r="287" spans="7:12" x14ac:dyDescent="0.2">
      <c r="G287" s="222"/>
      <c r="L287" s="222"/>
    </row>
    <row r="288" spans="7:12" x14ac:dyDescent="0.2">
      <c r="G288" s="222"/>
      <c r="L288" s="222"/>
    </row>
    <row r="289" spans="7:12" x14ac:dyDescent="0.2">
      <c r="G289" s="222"/>
      <c r="L289" s="222"/>
    </row>
    <row r="290" spans="7:12" x14ac:dyDescent="0.2">
      <c r="G290" s="222"/>
      <c r="L290" s="222"/>
    </row>
    <row r="291" spans="7:12" x14ac:dyDescent="0.2">
      <c r="G291" s="222"/>
      <c r="L291" s="222"/>
    </row>
    <row r="292" spans="7:12" x14ac:dyDescent="0.2">
      <c r="G292" s="222"/>
      <c r="L292" s="222"/>
    </row>
    <row r="293" spans="7:12" x14ac:dyDescent="0.2">
      <c r="G293" s="222"/>
      <c r="L293" s="222"/>
    </row>
    <row r="294" spans="7:12" x14ac:dyDescent="0.2">
      <c r="G294" s="222"/>
      <c r="L294" s="222"/>
    </row>
    <row r="295" spans="7:12" x14ac:dyDescent="0.2">
      <c r="G295" s="222"/>
      <c r="L295" s="222"/>
    </row>
    <row r="296" spans="7:12" x14ac:dyDescent="0.2">
      <c r="G296" s="222"/>
      <c r="L296" s="222"/>
    </row>
    <row r="297" spans="7:12" x14ac:dyDescent="0.2">
      <c r="G297" s="222"/>
      <c r="L297" s="222"/>
    </row>
    <row r="298" spans="7:12" x14ac:dyDescent="0.2">
      <c r="G298" s="222"/>
      <c r="L298" s="222"/>
    </row>
    <row r="299" spans="7:12" x14ac:dyDescent="0.2">
      <c r="G299" s="222"/>
      <c r="L299" s="222"/>
    </row>
    <row r="300" spans="7:12" x14ac:dyDescent="0.2">
      <c r="G300" s="222"/>
      <c r="L300" s="222"/>
    </row>
    <row r="301" spans="7:12" x14ac:dyDescent="0.2">
      <c r="G301" s="222"/>
      <c r="L301" s="222"/>
    </row>
    <row r="302" spans="7:12" x14ac:dyDescent="0.2">
      <c r="G302" s="222"/>
      <c r="L302" s="222"/>
    </row>
    <row r="303" spans="7:12" x14ac:dyDescent="0.2">
      <c r="G303" s="222"/>
      <c r="L303" s="222"/>
    </row>
    <row r="304" spans="7:12" x14ac:dyDescent="0.2">
      <c r="G304" s="222"/>
      <c r="L304" s="222"/>
    </row>
    <row r="305" spans="7:12" x14ac:dyDescent="0.2">
      <c r="G305" s="222"/>
      <c r="L305" s="222"/>
    </row>
    <row r="306" spans="7:12" x14ac:dyDescent="0.2">
      <c r="G306" s="222"/>
      <c r="L306" s="222"/>
    </row>
    <row r="307" spans="7:12" x14ac:dyDescent="0.2">
      <c r="G307" s="222"/>
      <c r="L307" s="222"/>
    </row>
    <row r="308" spans="7:12" x14ac:dyDescent="0.2">
      <c r="G308" s="222"/>
      <c r="L308" s="222"/>
    </row>
    <row r="309" spans="7:12" x14ac:dyDescent="0.2">
      <c r="G309" s="222"/>
      <c r="L309" s="222"/>
    </row>
    <row r="310" spans="7:12" x14ac:dyDescent="0.2">
      <c r="G310" s="222"/>
      <c r="L310" s="222"/>
    </row>
    <row r="311" spans="7:12" x14ac:dyDescent="0.2">
      <c r="G311" s="222"/>
      <c r="L311" s="222"/>
    </row>
    <row r="312" spans="7:12" x14ac:dyDescent="0.2">
      <c r="G312" s="222"/>
      <c r="L312" s="222"/>
    </row>
    <row r="313" spans="7:12" x14ac:dyDescent="0.2">
      <c r="G313" s="222"/>
      <c r="L313" s="222"/>
    </row>
    <row r="314" spans="7:12" x14ac:dyDescent="0.2">
      <c r="G314" s="222"/>
      <c r="L314" s="222"/>
    </row>
    <row r="315" spans="7:12" x14ac:dyDescent="0.2">
      <c r="G315" s="222"/>
      <c r="L315" s="222"/>
    </row>
    <row r="316" spans="7:12" x14ac:dyDescent="0.2">
      <c r="G316" s="222"/>
      <c r="L316" s="222"/>
    </row>
    <row r="317" spans="7:12" x14ac:dyDescent="0.2">
      <c r="G317" s="222"/>
      <c r="L317" s="222"/>
    </row>
    <row r="318" spans="7:12" x14ac:dyDescent="0.2">
      <c r="G318" s="222"/>
      <c r="L318" s="222"/>
    </row>
    <row r="319" spans="7:12" x14ac:dyDescent="0.2">
      <c r="G319" s="222"/>
      <c r="L319" s="222"/>
    </row>
    <row r="320" spans="7:12" x14ac:dyDescent="0.2">
      <c r="G320" s="222"/>
      <c r="L320" s="222"/>
    </row>
    <row r="321" spans="7:12" x14ac:dyDescent="0.2">
      <c r="G321" s="222"/>
      <c r="L321" s="222"/>
    </row>
    <row r="322" spans="7:12" x14ac:dyDescent="0.2">
      <c r="G322" s="222"/>
      <c r="L322" s="222"/>
    </row>
    <row r="323" spans="7:12" x14ac:dyDescent="0.2">
      <c r="G323" s="222"/>
      <c r="L323" s="222"/>
    </row>
    <row r="324" spans="7:12" x14ac:dyDescent="0.2">
      <c r="G324" s="222"/>
      <c r="L324" s="222"/>
    </row>
    <row r="325" spans="7:12" x14ac:dyDescent="0.2">
      <c r="G325" s="222"/>
      <c r="L325" s="222"/>
    </row>
    <row r="326" spans="7:12" x14ac:dyDescent="0.2">
      <c r="G326" s="222"/>
      <c r="L326" s="222"/>
    </row>
    <row r="327" spans="7:12" x14ac:dyDescent="0.2">
      <c r="G327" s="222"/>
      <c r="L327" s="222"/>
    </row>
    <row r="328" spans="7:12" x14ac:dyDescent="0.2">
      <c r="G328" s="222"/>
      <c r="L328" s="222"/>
    </row>
    <row r="329" spans="7:12" x14ac:dyDescent="0.2">
      <c r="G329" s="222"/>
      <c r="L329" s="222"/>
    </row>
    <row r="330" spans="7:12" x14ac:dyDescent="0.2">
      <c r="G330" s="222"/>
      <c r="L330" s="222"/>
    </row>
    <row r="331" spans="7:12" x14ac:dyDescent="0.2">
      <c r="G331" s="222"/>
      <c r="L331" s="222"/>
    </row>
    <row r="332" spans="7:12" x14ac:dyDescent="0.2">
      <c r="G332" s="222"/>
      <c r="L332" s="222"/>
    </row>
    <row r="333" spans="7:12" x14ac:dyDescent="0.2">
      <c r="G333" s="222"/>
      <c r="L333" s="222"/>
    </row>
    <row r="334" spans="7:12" x14ac:dyDescent="0.2">
      <c r="G334" s="222"/>
      <c r="L334" s="222"/>
    </row>
    <row r="335" spans="7:12" x14ac:dyDescent="0.2">
      <c r="G335" s="222"/>
      <c r="L335" s="222"/>
    </row>
    <row r="336" spans="7:12" x14ac:dyDescent="0.2">
      <c r="G336" s="222"/>
      <c r="L336" s="222"/>
    </row>
    <row r="337" spans="7:12" x14ac:dyDescent="0.2">
      <c r="G337" s="222"/>
      <c r="L337" s="222"/>
    </row>
    <row r="338" spans="7:12" x14ac:dyDescent="0.2">
      <c r="G338" s="222"/>
      <c r="L338" s="222"/>
    </row>
    <row r="339" spans="7:12" x14ac:dyDescent="0.2">
      <c r="G339" s="222"/>
      <c r="L339" s="222"/>
    </row>
    <row r="340" spans="7:12" x14ac:dyDescent="0.2">
      <c r="G340" s="222"/>
      <c r="L340" s="222"/>
    </row>
    <row r="341" spans="7:12" x14ac:dyDescent="0.2">
      <c r="G341" s="222"/>
      <c r="L341" s="222"/>
    </row>
    <row r="342" spans="7:12" x14ac:dyDescent="0.2">
      <c r="G342" s="222"/>
      <c r="L342" s="222"/>
    </row>
    <row r="343" spans="7:12" x14ac:dyDescent="0.2">
      <c r="G343" s="222"/>
      <c r="L343" s="222"/>
    </row>
    <row r="344" spans="7:12" x14ac:dyDescent="0.2">
      <c r="G344" s="222"/>
      <c r="L344" s="222"/>
    </row>
    <row r="345" spans="7:12" x14ac:dyDescent="0.2">
      <c r="G345" s="222"/>
      <c r="L345" s="222"/>
    </row>
    <row r="346" spans="7:12" x14ac:dyDescent="0.2">
      <c r="G346" s="222"/>
      <c r="L346" s="222"/>
    </row>
    <row r="347" spans="7:12" x14ac:dyDescent="0.2">
      <c r="G347" s="222"/>
      <c r="L347" s="222"/>
    </row>
    <row r="348" spans="7:12" x14ac:dyDescent="0.2">
      <c r="G348" s="222"/>
      <c r="L348" s="222"/>
    </row>
    <row r="349" spans="7:12" x14ac:dyDescent="0.2">
      <c r="G349" s="222"/>
      <c r="L349" s="222"/>
    </row>
    <row r="350" spans="7:12" x14ac:dyDescent="0.2">
      <c r="G350" s="222"/>
      <c r="L350" s="222"/>
    </row>
    <row r="351" spans="7:12" x14ac:dyDescent="0.2">
      <c r="G351" s="222"/>
      <c r="L351" s="222"/>
    </row>
    <row r="352" spans="7:12" x14ac:dyDescent="0.2">
      <c r="G352" s="222"/>
      <c r="L352" s="222"/>
    </row>
    <row r="353" spans="7:12" x14ac:dyDescent="0.2">
      <c r="G353" s="222"/>
      <c r="L353" s="222"/>
    </row>
    <row r="354" spans="7:12" x14ac:dyDescent="0.2">
      <c r="G354" s="222"/>
      <c r="L354" s="222"/>
    </row>
    <row r="355" spans="7:12" x14ac:dyDescent="0.2">
      <c r="G355" s="222"/>
      <c r="L355" s="222"/>
    </row>
    <row r="356" spans="7:12" x14ac:dyDescent="0.2">
      <c r="G356" s="222"/>
      <c r="L356" s="222"/>
    </row>
    <row r="357" spans="7:12" x14ac:dyDescent="0.2">
      <c r="G357" s="222"/>
      <c r="L357" s="222"/>
    </row>
    <row r="358" spans="7:12" x14ac:dyDescent="0.2">
      <c r="G358" s="222"/>
      <c r="L358" s="222"/>
    </row>
    <row r="359" spans="7:12" x14ac:dyDescent="0.2">
      <c r="G359" s="222"/>
      <c r="L359" s="222"/>
    </row>
    <row r="360" spans="7:12" x14ac:dyDescent="0.2">
      <c r="G360" s="222"/>
      <c r="L360" s="222"/>
    </row>
    <row r="361" spans="7:12" x14ac:dyDescent="0.2">
      <c r="G361" s="222"/>
      <c r="L361" s="222"/>
    </row>
    <row r="362" spans="7:12" x14ac:dyDescent="0.2">
      <c r="G362" s="222"/>
      <c r="L362" s="222"/>
    </row>
    <row r="363" spans="7:12" x14ac:dyDescent="0.2">
      <c r="G363" s="222"/>
      <c r="L363" s="222"/>
    </row>
    <row r="364" spans="7:12" x14ac:dyDescent="0.2">
      <c r="G364" s="222"/>
      <c r="L364" s="222"/>
    </row>
    <row r="365" spans="7:12" x14ac:dyDescent="0.2">
      <c r="G365" s="222"/>
      <c r="L365" s="222"/>
    </row>
    <row r="366" spans="7:12" x14ac:dyDescent="0.2">
      <c r="G366" s="222"/>
      <c r="L366" s="222"/>
    </row>
    <row r="367" spans="7:12" x14ac:dyDescent="0.2">
      <c r="G367" s="222"/>
      <c r="L367" s="222"/>
    </row>
    <row r="368" spans="7:12" x14ac:dyDescent="0.2">
      <c r="G368" s="222"/>
      <c r="L368" s="222"/>
    </row>
    <row r="369" spans="7:12" x14ac:dyDescent="0.2">
      <c r="G369" s="222"/>
      <c r="L369" s="222"/>
    </row>
    <row r="370" spans="7:12" x14ac:dyDescent="0.2">
      <c r="G370" s="222"/>
      <c r="L370" s="222"/>
    </row>
    <row r="371" spans="7:12" x14ac:dyDescent="0.2">
      <c r="G371" s="222"/>
      <c r="L371" s="222"/>
    </row>
    <row r="372" spans="7:12" x14ac:dyDescent="0.2">
      <c r="G372" s="222"/>
      <c r="L372" s="222"/>
    </row>
    <row r="373" spans="7:12" x14ac:dyDescent="0.2">
      <c r="G373" s="222"/>
      <c r="L373" s="222"/>
    </row>
    <row r="374" spans="7:12" x14ac:dyDescent="0.2">
      <c r="G374" s="222"/>
      <c r="L374" s="222"/>
    </row>
    <row r="375" spans="7:12" x14ac:dyDescent="0.2">
      <c r="G375" s="222"/>
      <c r="L375" s="222"/>
    </row>
    <row r="376" spans="7:12" x14ac:dyDescent="0.2">
      <c r="G376" s="222"/>
      <c r="L376" s="222"/>
    </row>
    <row r="377" spans="7:12" x14ac:dyDescent="0.2">
      <c r="G377" s="222"/>
      <c r="L377" s="222"/>
    </row>
    <row r="378" spans="7:12" x14ac:dyDescent="0.2">
      <c r="G378" s="222"/>
      <c r="L378" s="222"/>
    </row>
    <row r="379" spans="7:12" x14ac:dyDescent="0.2">
      <c r="G379" s="222"/>
      <c r="L379" s="222"/>
    </row>
    <row r="380" spans="7:12" x14ac:dyDescent="0.2">
      <c r="G380" s="222"/>
      <c r="L380" s="222"/>
    </row>
    <row r="381" spans="7:12" x14ac:dyDescent="0.2">
      <c r="G381" s="222"/>
      <c r="L381" s="222"/>
    </row>
    <row r="382" spans="7:12" x14ac:dyDescent="0.2">
      <c r="G382" s="222"/>
      <c r="L382" s="222"/>
    </row>
    <row r="383" spans="7:12" x14ac:dyDescent="0.2">
      <c r="G383" s="222"/>
      <c r="L383" s="222"/>
    </row>
    <row r="384" spans="7:12" x14ac:dyDescent="0.2">
      <c r="G384" s="222"/>
      <c r="L384" s="222"/>
    </row>
    <row r="385" spans="7:12" x14ac:dyDescent="0.2">
      <c r="G385" s="222"/>
      <c r="L385" s="222"/>
    </row>
    <row r="386" spans="7:12" x14ac:dyDescent="0.2">
      <c r="G386" s="222"/>
      <c r="L386" s="222"/>
    </row>
    <row r="387" spans="7:12" x14ac:dyDescent="0.2">
      <c r="G387" s="222"/>
      <c r="L387" s="222"/>
    </row>
    <row r="388" spans="7:12" x14ac:dyDescent="0.2">
      <c r="G388" s="222"/>
      <c r="L388" s="222"/>
    </row>
    <row r="389" spans="7:12" x14ac:dyDescent="0.2">
      <c r="G389" s="222"/>
      <c r="L389" s="222"/>
    </row>
    <row r="390" spans="7:12" x14ac:dyDescent="0.2">
      <c r="G390" s="222"/>
      <c r="L390" s="222"/>
    </row>
    <row r="391" spans="7:12" x14ac:dyDescent="0.2">
      <c r="G391" s="222"/>
      <c r="L391" s="222"/>
    </row>
    <row r="392" spans="7:12" x14ac:dyDescent="0.2">
      <c r="G392" s="222"/>
      <c r="L392" s="222"/>
    </row>
    <row r="393" spans="7:12" x14ac:dyDescent="0.2">
      <c r="G393" s="222"/>
      <c r="L393" s="222"/>
    </row>
    <row r="394" spans="7:12" x14ac:dyDescent="0.2">
      <c r="G394" s="222"/>
      <c r="L394" s="222"/>
    </row>
    <row r="395" spans="7:12" x14ac:dyDescent="0.2">
      <c r="G395" s="222"/>
      <c r="L395" s="222"/>
    </row>
    <row r="396" spans="7:12" x14ac:dyDescent="0.2">
      <c r="G396" s="222"/>
      <c r="L396" s="222"/>
    </row>
    <row r="397" spans="7:12" x14ac:dyDescent="0.2">
      <c r="G397" s="222"/>
      <c r="L397" s="222"/>
    </row>
    <row r="398" spans="7:12" x14ac:dyDescent="0.2">
      <c r="G398" s="222"/>
      <c r="L398" s="222"/>
    </row>
    <row r="399" spans="7:12" x14ac:dyDescent="0.2">
      <c r="G399" s="222"/>
      <c r="L399" s="222"/>
    </row>
    <row r="400" spans="7:12" x14ac:dyDescent="0.2">
      <c r="G400" s="222"/>
      <c r="L400" s="222"/>
    </row>
    <row r="401" spans="7:12" x14ac:dyDescent="0.2">
      <c r="G401" s="222"/>
      <c r="L401" s="222"/>
    </row>
    <row r="402" spans="7:12" x14ac:dyDescent="0.2">
      <c r="G402" s="222"/>
      <c r="L402" s="222"/>
    </row>
    <row r="403" spans="7:12" x14ac:dyDescent="0.2">
      <c r="G403" s="222"/>
      <c r="L403" s="222"/>
    </row>
    <row r="404" spans="7:12" x14ac:dyDescent="0.2">
      <c r="G404" s="222"/>
      <c r="L404" s="222"/>
    </row>
    <row r="405" spans="7:12" x14ac:dyDescent="0.2">
      <c r="G405" s="222"/>
      <c r="L405" s="222"/>
    </row>
    <row r="406" spans="7:12" x14ac:dyDescent="0.2">
      <c r="G406" s="222"/>
      <c r="L406" s="222"/>
    </row>
    <row r="407" spans="7:12" x14ac:dyDescent="0.2">
      <c r="G407" s="222"/>
      <c r="L407" s="222"/>
    </row>
    <row r="408" spans="7:12" x14ac:dyDescent="0.2">
      <c r="G408" s="222"/>
      <c r="L408" s="222"/>
    </row>
    <row r="409" spans="7:12" x14ac:dyDescent="0.2">
      <c r="G409" s="222"/>
      <c r="L409" s="222"/>
    </row>
    <row r="410" spans="7:12" x14ac:dyDescent="0.2">
      <c r="G410" s="222"/>
      <c r="L410" s="222"/>
    </row>
    <row r="411" spans="7:12" x14ac:dyDescent="0.2">
      <c r="G411" s="222"/>
      <c r="L411" s="222"/>
    </row>
    <row r="412" spans="7:12" x14ac:dyDescent="0.2">
      <c r="G412" s="222"/>
      <c r="L412" s="222"/>
    </row>
    <row r="413" spans="7:12" x14ac:dyDescent="0.2">
      <c r="G413" s="222"/>
      <c r="L413" s="222"/>
    </row>
    <row r="414" spans="7:12" x14ac:dyDescent="0.2">
      <c r="G414" s="222"/>
      <c r="L414" s="222"/>
    </row>
    <row r="415" spans="7:12" x14ac:dyDescent="0.2">
      <c r="G415" s="222"/>
      <c r="L415" s="222"/>
    </row>
    <row r="416" spans="7:12" x14ac:dyDescent="0.2">
      <c r="G416" s="222"/>
      <c r="L416" s="222"/>
    </row>
    <row r="417" spans="7:12" x14ac:dyDescent="0.2">
      <c r="G417" s="222"/>
      <c r="L417" s="222"/>
    </row>
    <row r="418" spans="7:12" x14ac:dyDescent="0.2">
      <c r="G418" s="222"/>
      <c r="L418" s="222"/>
    </row>
    <row r="419" spans="7:12" x14ac:dyDescent="0.2">
      <c r="G419" s="222"/>
      <c r="L419" s="222"/>
    </row>
    <row r="420" spans="7:12" x14ac:dyDescent="0.2">
      <c r="G420" s="222"/>
      <c r="L420" s="222"/>
    </row>
    <row r="421" spans="7:12" x14ac:dyDescent="0.2">
      <c r="G421" s="222"/>
      <c r="L421" s="222"/>
    </row>
    <row r="422" spans="7:12" x14ac:dyDescent="0.2">
      <c r="G422" s="222"/>
      <c r="L422" s="222"/>
    </row>
    <row r="423" spans="7:12" x14ac:dyDescent="0.2">
      <c r="G423" s="222"/>
      <c r="L423" s="222"/>
    </row>
    <row r="424" spans="7:12" x14ac:dyDescent="0.2">
      <c r="G424" s="222"/>
      <c r="L424" s="222"/>
    </row>
    <row r="425" spans="7:12" x14ac:dyDescent="0.2">
      <c r="G425" s="222"/>
      <c r="L425" s="222"/>
    </row>
    <row r="426" spans="7:12" x14ac:dyDescent="0.2">
      <c r="G426" s="222"/>
      <c r="L426" s="222"/>
    </row>
    <row r="427" spans="7:12" x14ac:dyDescent="0.2">
      <c r="G427" s="222"/>
      <c r="L427" s="222"/>
    </row>
    <row r="428" spans="7:12" x14ac:dyDescent="0.2">
      <c r="G428" s="222"/>
      <c r="L428" s="222"/>
    </row>
    <row r="429" spans="7:12" x14ac:dyDescent="0.2">
      <c r="G429" s="222"/>
      <c r="L429" s="222"/>
    </row>
    <row r="430" spans="7:12" x14ac:dyDescent="0.2">
      <c r="G430" s="222"/>
      <c r="L430" s="222"/>
    </row>
    <row r="431" spans="7:12" x14ac:dyDescent="0.2">
      <c r="G431" s="222"/>
      <c r="L431" s="222"/>
    </row>
    <row r="432" spans="7:12" x14ac:dyDescent="0.2">
      <c r="G432" s="222"/>
      <c r="L432" s="222"/>
    </row>
    <row r="433" spans="7:12" x14ac:dyDescent="0.2">
      <c r="G433" s="222"/>
      <c r="L433" s="222"/>
    </row>
    <row r="434" spans="7:12" x14ac:dyDescent="0.2">
      <c r="G434" s="222"/>
      <c r="L434" s="222"/>
    </row>
    <row r="435" spans="7:12" x14ac:dyDescent="0.2">
      <c r="G435" s="222"/>
      <c r="L435" s="222"/>
    </row>
    <row r="436" spans="7:12" x14ac:dyDescent="0.2">
      <c r="G436" s="222"/>
      <c r="L436" s="222"/>
    </row>
    <row r="437" spans="7:12" x14ac:dyDescent="0.2">
      <c r="G437" s="222"/>
      <c r="L437" s="222"/>
    </row>
    <row r="438" spans="7:12" x14ac:dyDescent="0.2">
      <c r="G438" s="222"/>
      <c r="L438" s="222"/>
    </row>
    <row r="439" spans="7:12" x14ac:dyDescent="0.2">
      <c r="G439" s="222"/>
      <c r="L439" s="222"/>
    </row>
    <row r="440" spans="7:12" x14ac:dyDescent="0.2">
      <c r="G440" s="222"/>
      <c r="L440" s="222"/>
    </row>
    <row r="441" spans="7:12" x14ac:dyDescent="0.2">
      <c r="G441" s="222"/>
      <c r="L441" s="222"/>
    </row>
    <row r="442" spans="7:12" x14ac:dyDescent="0.2">
      <c r="G442" s="222"/>
      <c r="L442" s="222"/>
    </row>
    <row r="443" spans="7:12" x14ac:dyDescent="0.2">
      <c r="G443" s="222"/>
      <c r="L443" s="222"/>
    </row>
    <row r="444" spans="7:12" x14ac:dyDescent="0.2">
      <c r="G444" s="222"/>
      <c r="L444" s="222"/>
    </row>
    <row r="445" spans="7:12" x14ac:dyDescent="0.2">
      <c r="G445" s="222"/>
      <c r="L445" s="222"/>
    </row>
    <row r="446" spans="7:12" x14ac:dyDescent="0.2">
      <c r="G446" s="222"/>
      <c r="L446" s="222"/>
    </row>
    <row r="447" spans="7:12" x14ac:dyDescent="0.2">
      <c r="G447" s="222"/>
      <c r="L447" s="222"/>
    </row>
    <row r="448" spans="7:12" x14ac:dyDescent="0.2">
      <c r="G448" s="222"/>
      <c r="L448" s="222"/>
    </row>
    <row r="449" spans="7:12" x14ac:dyDescent="0.2">
      <c r="G449" s="222"/>
      <c r="L449" s="222"/>
    </row>
    <row r="450" spans="7:12" x14ac:dyDescent="0.2">
      <c r="G450" s="222"/>
      <c r="L450" s="222"/>
    </row>
    <row r="451" spans="7:12" x14ac:dyDescent="0.2">
      <c r="G451" s="222"/>
      <c r="L451" s="222"/>
    </row>
    <row r="452" spans="7:12" x14ac:dyDescent="0.2">
      <c r="G452" s="222"/>
      <c r="L452" s="222"/>
    </row>
    <row r="453" spans="7:12" x14ac:dyDescent="0.2">
      <c r="G453" s="222"/>
      <c r="L453" s="222"/>
    </row>
    <row r="454" spans="7:12" x14ac:dyDescent="0.2">
      <c r="G454" s="222"/>
      <c r="L454" s="222"/>
    </row>
    <row r="455" spans="7:12" x14ac:dyDescent="0.2">
      <c r="G455" s="222"/>
      <c r="L455" s="222"/>
    </row>
    <row r="456" spans="7:12" x14ac:dyDescent="0.2">
      <c r="G456" s="222"/>
      <c r="L456" s="222"/>
    </row>
    <row r="457" spans="7:12" x14ac:dyDescent="0.2">
      <c r="G457" s="222"/>
      <c r="L457" s="222"/>
    </row>
    <row r="458" spans="7:12" x14ac:dyDescent="0.2">
      <c r="G458" s="222"/>
      <c r="L458" s="222"/>
    </row>
    <row r="459" spans="7:12" x14ac:dyDescent="0.2">
      <c r="G459" s="222"/>
      <c r="L459" s="222"/>
    </row>
    <row r="460" spans="7:12" x14ac:dyDescent="0.2">
      <c r="G460" s="222"/>
      <c r="L460" s="222"/>
    </row>
    <row r="461" spans="7:12" x14ac:dyDescent="0.2">
      <c r="G461" s="222"/>
      <c r="L461" s="222"/>
    </row>
    <row r="462" spans="7:12" x14ac:dyDescent="0.2">
      <c r="G462" s="222"/>
      <c r="L462" s="222"/>
    </row>
    <row r="463" spans="7:12" x14ac:dyDescent="0.2">
      <c r="G463" s="222"/>
      <c r="L463" s="222"/>
    </row>
    <row r="464" spans="7:12" x14ac:dyDescent="0.2">
      <c r="G464" s="222"/>
      <c r="L464" s="222"/>
    </row>
    <row r="465" spans="7:12" x14ac:dyDescent="0.2">
      <c r="G465" s="222"/>
      <c r="L465" s="222"/>
    </row>
    <row r="466" spans="7:12" x14ac:dyDescent="0.2">
      <c r="G466" s="222"/>
      <c r="L466" s="222"/>
    </row>
    <row r="467" spans="7:12" x14ac:dyDescent="0.2">
      <c r="G467" s="222"/>
      <c r="L467" s="222"/>
    </row>
    <row r="468" spans="7:12" x14ac:dyDescent="0.2">
      <c r="G468" s="222"/>
      <c r="L468" s="222"/>
    </row>
    <row r="469" spans="7:12" x14ac:dyDescent="0.2">
      <c r="G469" s="222"/>
      <c r="L469" s="222"/>
    </row>
    <row r="470" spans="7:12" x14ac:dyDescent="0.2">
      <c r="G470" s="222"/>
      <c r="L470" s="222"/>
    </row>
    <row r="471" spans="7:12" x14ac:dyDescent="0.2">
      <c r="G471" s="222"/>
      <c r="L471" s="222"/>
    </row>
    <row r="472" spans="7:12" x14ac:dyDescent="0.2">
      <c r="G472" s="222"/>
      <c r="L472" s="222"/>
    </row>
    <row r="473" spans="7:12" x14ac:dyDescent="0.2">
      <c r="G473" s="222"/>
      <c r="L473" s="222"/>
    </row>
    <row r="474" spans="7:12" x14ac:dyDescent="0.2">
      <c r="G474" s="222"/>
      <c r="L474" s="222"/>
    </row>
    <row r="475" spans="7:12" x14ac:dyDescent="0.2">
      <c r="G475" s="222"/>
      <c r="L475" s="222"/>
    </row>
    <row r="476" spans="7:12" x14ac:dyDescent="0.2">
      <c r="G476" s="222"/>
      <c r="L476" s="222"/>
    </row>
    <row r="477" spans="7:12" x14ac:dyDescent="0.2">
      <c r="G477" s="222"/>
      <c r="L477" s="222"/>
    </row>
    <row r="478" spans="7:12" x14ac:dyDescent="0.2">
      <c r="G478" s="222"/>
      <c r="L478" s="222"/>
    </row>
    <row r="479" spans="7:12" x14ac:dyDescent="0.2">
      <c r="G479" s="222"/>
      <c r="L479" s="222"/>
    </row>
    <row r="480" spans="7:12" x14ac:dyDescent="0.2">
      <c r="G480" s="222"/>
      <c r="L480" s="222"/>
    </row>
    <row r="481" spans="7:12" x14ac:dyDescent="0.2">
      <c r="G481" s="222"/>
      <c r="L481" s="222"/>
    </row>
    <row r="482" spans="7:12" x14ac:dyDescent="0.2">
      <c r="G482" s="222"/>
      <c r="L482" s="222"/>
    </row>
    <row r="483" spans="7:12" x14ac:dyDescent="0.2">
      <c r="G483" s="222"/>
      <c r="L483" s="222"/>
    </row>
    <row r="484" spans="7:12" x14ac:dyDescent="0.2">
      <c r="G484" s="222"/>
      <c r="L484" s="222"/>
    </row>
    <row r="485" spans="7:12" x14ac:dyDescent="0.2">
      <c r="G485" s="222"/>
      <c r="L485" s="222"/>
    </row>
    <row r="486" spans="7:12" x14ac:dyDescent="0.2">
      <c r="G486" s="222"/>
      <c r="L486" s="222"/>
    </row>
    <row r="487" spans="7:12" x14ac:dyDescent="0.2">
      <c r="G487" s="222"/>
      <c r="L487" s="222"/>
    </row>
    <row r="488" spans="7:12" x14ac:dyDescent="0.2">
      <c r="G488" s="222"/>
      <c r="L488" s="222"/>
    </row>
    <row r="489" spans="7:12" x14ac:dyDescent="0.2">
      <c r="G489" s="222"/>
      <c r="L489" s="222"/>
    </row>
    <row r="490" spans="7:12" x14ac:dyDescent="0.2">
      <c r="G490" s="222"/>
      <c r="L490" s="222"/>
    </row>
    <row r="491" spans="7:12" x14ac:dyDescent="0.2">
      <c r="G491" s="222"/>
      <c r="L491" s="222"/>
    </row>
    <row r="492" spans="7:12" x14ac:dyDescent="0.2">
      <c r="G492" s="222"/>
      <c r="L492" s="222"/>
    </row>
    <row r="493" spans="7:12" x14ac:dyDescent="0.2">
      <c r="G493" s="222"/>
      <c r="L493" s="222"/>
    </row>
    <row r="494" spans="7:12" x14ac:dyDescent="0.2">
      <c r="G494" s="222"/>
      <c r="L494" s="222"/>
    </row>
    <row r="495" spans="7:12" x14ac:dyDescent="0.2">
      <c r="G495" s="222"/>
      <c r="L495" s="222"/>
    </row>
    <row r="496" spans="7:12" x14ac:dyDescent="0.2">
      <c r="G496" s="222"/>
      <c r="L496" s="222"/>
    </row>
    <row r="497" spans="7:12" x14ac:dyDescent="0.2">
      <c r="G497" s="222"/>
      <c r="L497" s="222"/>
    </row>
    <row r="498" spans="7:12" x14ac:dyDescent="0.2">
      <c r="G498" s="222"/>
      <c r="L498" s="222"/>
    </row>
    <row r="499" spans="7:12" x14ac:dyDescent="0.2">
      <c r="G499" s="222"/>
      <c r="L499" s="222"/>
    </row>
    <row r="500" spans="7:12" x14ac:dyDescent="0.2">
      <c r="G500" s="222"/>
      <c r="L500" s="222"/>
    </row>
    <row r="501" spans="7:12" x14ac:dyDescent="0.2">
      <c r="G501" s="222"/>
      <c r="L501" s="222"/>
    </row>
    <row r="502" spans="7:12" x14ac:dyDescent="0.2">
      <c r="G502" s="222"/>
      <c r="L502" s="222"/>
    </row>
    <row r="503" spans="7:12" x14ac:dyDescent="0.2">
      <c r="G503" s="222"/>
      <c r="L503" s="222"/>
    </row>
    <row r="504" spans="7:12" x14ac:dyDescent="0.2">
      <c r="G504" s="222"/>
      <c r="L504" s="222"/>
    </row>
    <row r="505" spans="7:12" x14ac:dyDescent="0.2">
      <c r="G505" s="222"/>
      <c r="L505" s="222"/>
    </row>
    <row r="506" spans="7:12" x14ac:dyDescent="0.2">
      <c r="G506" s="222"/>
      <c r="L506" s="222"/>
    </row>
    <row r="507" spans="7:12" x14ac:dyDescent="0.2">
      <c r="G507" s="222"/>
      <c r="L507" s="222"/>
    </row>
    <row r="508" spans="7:12" x14ac:dyDescent="0.2">
      <c r="G508" s="222"/>
      <c r="L508" s="222"/>
    </row>
    <row r="509" spans="7:12" x14ac:dyDescent="0.2">
      <c r="G509" s="222"/>
      <c r="L509" s="222"/>
    </row>
    <row r="510" spans="7:12" x14ac:dyDescent="0.2">
      <c r="G510" s="222"/>
      <c r="L510" s="222"/>
    </row>
    <row r="511" spans="7:12" x14ac:dyDescent="0.2">
      <c r="G511" s="222"/>
      <c r="L511" s="222"/>
    </row>
    <row r="512" spans="7:12" x14ac:dyDescent="0.2">
      <c r="G512" s="222"/>
      <c r="L512" s="222"/>
    </row>
    <row r="513" spans="7:12" x14ac:dyDescent="0.2">
      <c r="G513" s="222"/>
      <c r="L513" s="222"/>
    </row>
    <row r="514" spans="7:12" x14ac:dyDescent="0.2">
      <c r="G514" s="222"/>
      <c r="L514" s="222"/>
    </row>
    <row r="515" spans="7:12" x14ac:dyDescent="0.2">
      <c r="G515" s="222"/>
      <c r="L515" s="222"/>
    </row>
    <row r="516" spans="7:12" x14ac:dyDescent="0.2">
      <c r="G516" s="222"/>
      <c r="L516" s="222"/>
    </row>
    <row r="517" spans="7:12" x14ac:dyDescent="0.2">
      <c r="G517" s="222"/>
      <c r="L517" s="222"/>
    </row>
    <row r="518" spans="7:12" x14ac:dyDescent="0.2">
      <c r="G518" s="222"/>
      <c r="L518" s="222"/>
    </row>
    <row r="519" spans="7:12" x14ac:dyDescent="0.2">
      <c r="G519" s="222"/>
      <c r="L519" s="222"/>
    </row>
    <row r="520" spans="7:12" x14ac:dyDescent="0.2">
      <c r="G520" s="222"/>
      <c r="L520" s="222"/>
    </row>
    <row r="521" spans="7:12" x14ac:dyDescent="0.2">
      <c r="G521" s="222"/>
      <c r="L521" s="222"/>
    </row>
    <row r="522" spans="7:12" x14ac:dyDescent="0.2">
      <c r="G522" s="222"/>
      <c r="L522" s="222"/>
    </row>
    <row r="523" spans="7:12" x14ac:dyDescent="0.2">
      <c r="G523" s="222"/>
      <c r="L523" s="222"/>
    </row>
    <row r="524" spans="7:12" x14ac:dyDescent="0.2">
      <c r="G524" s="222"/>
      <c r="L524" s="222"/>
    </row>
    <row r="525" spans="7:12" x14ac:dyDescent="0.2">
      <c r="G525" s="222"/>
      <c r="L525" s="222"/>
    </row>
    <row r="526" spans="7:12" x14ac:dyDescent="0.2">
      <c r="G526" s="222"/>
      <c r="L526" s="222"/>
    </row>
    <row r="527" spans="7:12" x14ac:dyDescent="0.2">
      <c r="G527" s="222"/>
      <c r="L527" s="222"/>
    </row>
    <row r="528" spans="7:12" x14ac:dyDescent="0.2">
      <c r="G528" s="222"/>
      <c r="L528" s="222"/>
    </row>
    <row r="529" spans="7:12" x14ac:dyDescent="0.2">
      <c r="G529" s="222"/>
      <c r="L529" s="222"/>
    </row>
    <row r="530" spans="7:12" x14ac:dyDescent="0.2">
      <c r="G530" s="222"/>
      <c r="L530" s="222"/>
    </row>
    <row r="531" spans="7:12" x14ac:dyDescent="0.2">
      <c r="G531" s="222"/>
      <c r="L531" s="222"/>
    </row>
    <row r="532" spans="7:12" x14ac:dyDescent="0.2">
      <c r="G532" s="222"/>
      <c r="L532" s="222"/>
    </row>
    <row r="533" spans="7:12" x14ac:dyDescent="0.2">
      <c r="G533" s="222"/>
      <c r="L533" s="222"/>
    </row>
    <row r="534" spans="7:12" x14ac:dyDescent="0.2">
      <c r="G534" s="222"/>
      <c r="L534" s="222"/>
    </row>
    <row r="535" spans="7:12" x14ac:dyDescent="0.2">
      <c r="G535" s="222"/>
      <c r="L535" s="222"/>
    </row>
    <row r="536" spans="7:12" x14ac:dyDescent="0.2">
      <c r="G536" s="222"/>
      <c r="L536" s="222"/>
    </row>
    <row r="537" spans="7:12" x14ac:dyDescent="0.2">
      <c r="G537" s="222"/>
      <c r="L537" s="222"/>
    </row>
    <row r="538" spans="7:12" x14ac:dyDescent="0.2">
      <c r="G538" s="222"/>
      <c r="L538" s="222"/>
    </row>
    <row r="539" spans="7:12" x14ac:dyDescent="0.2">
      <c r="G539" s="222"/>
      <c r="L539" s="222"/>
    </row>
    <row r="540" spans="7:12" x14ac:dyDescent="0.2">
      <c r="G540" s="222"/>
      <c r="L540" s="222"/>
    </row>
    <row r="541" spans="7:12" x14ac:dyDescent="0.2">
      <c r="G541" s="222"/>
      <c r="L541" s="222"/>
    </row>
    <row r="542" spans="7:12" x14ac:dyDescent="0.2">
      <c r="G542" s="222"/>
      <c r="L542" s="222"/>
    </row>
    <row r="543" spans="7:12" x14ac:dyDescent="0.2">
      <c r="G543" s="222"/>
      <c r="L543" s="222"/>
    </row>
    <row r="544" spans="7:12" x14ac:dyDescent="0.2">
      <c r="G544" s="222"/>
      <c r="L544" s="222"/>
    </row>
    <row r="545" spans="7:12" x14ac:dyDescent="0.2">
      <c r="G545" s="222"/>
      <c r="L545" s="222"/>
    </row>
    <row r="546" spans="7:12" x14ac:dyDescent="0.2">
      <c r="G546" s="222"/>
      <c r="L546" s="222"/>
    </row>
    <row r="547" spans="7:12" x14ac:dyDescent="0.2">
      <c r="G547" s="222"/>
      <c r="L547" s="222"/>
    </row>
    <row r="548" spans="7:12" x14ac:dyDescent="0.2">
      <c r="G548" s="222"/>
      <c r="L548" s="222"/>
    </row>
    <row r="549" spans="7:12" x14ac:dyDescent="0.2">
      <c r="G549" s="222"/>
      <c r="L549" s="222"/>
    </row>
    <row r="550" spans="7:12" x14ac:dyDescent="0.2">
      <c r="G550" s="222"/>
      <c r="L550" s="222"/>
    </row>
    <row r="551" spans="7:12" x14ac:dyDescent="0.2">
      <c r="G551" s="222"/>
      <c r="L551" s="222"/>
    </row>
    <row r="552" spans="7:12" x14ac:dyDescent="0.2">
      <c r="G552" s="222"/>
      <c r="L552" s="222"/>
    </row>
    <row r="553" spans="7:12" x14ac:dyDescent="0.2">
      <c r="G553" s="222"/>
      <c r="L553" s="222"/>
    </row>
    <row r="554" spans="7:12" x14ac:dyDescent="0.2">
      <c r="G554" s="222"/>
      <c r="L554" s="222"/>
    </row>
    <row r="555" spans="7:12" x14ac:dyDescent="0.2">
      <c r="G555" s="222"/>
      <c r="L555" s="222"/>
    </row>
    <row r="556" spans="7:12" x14ac:dyDescent="0.2">
      <c r="G556" s="222"/>
      <c r="L556" s="222"/>
    </row>
    <row r="557" spans="7:12" x14ac:dyDescent="0.2">
      <c r="G557" s="222"/>
      <c r="L557" s="222"/>
    </row>
    <row r="558" spans="7:12" x14ac:dyDescent="0.2">
      <c r="G558" s="222"/>
      <c r="L558" s="222"/>
    </row>
    <row r="559" spans="7:12" x14ac:dyDescent="0.2">
      <c r="G559" s="222"/>
      <c r="L559" s="222"/>
    </row>
    <row r="560" spans="7:12" x14ac:dyDescent="0.2">
      <c r="G560" s="222"/>
      <c r="L560" s="222"/>
    </row>
    <row r="561" spans="7:12" x14ac:dyDescent="0.2">
      <c r="G561" s="222"/>
      <c r="L561" s="222"/>
    </row>
    <row r="562" spans="7:12" x14ac:dyDescent="0.2">
      <c r="G562" s="222"/>
      <c r="L562" s="222"/>
    </row>
    <row r="563" spans="7:12" x14ac:dyDescent="0.2">
      <c r="G563" s="222"/>
      <c r="L563" s="222"/>
    </row>
    <row r="564" spans="7:12" x14ac:dyDescent="0.2">
      <c r="G564" s="222"/>
      <c r="L564" s="222"/>
    </row>
    <row r="565" spans="7:12" x14ac:dyDescent="0.2">
      <c r="G565" s="222"/>
      <c r="L565" s="222"/>
    </row>
    <row r="566" spans="7:12" x14ac:dyDescent="0.2">
      <c r="G566" s="222"/>
      <c r="L566" s="222"/>
    </row>
    <row r="567" spans="7:12" x14ac:dyDescent="0.2">
      <c r="G567" s="222"/>
      <c r="L567" s="222"/>
    </row>
    <row r="568" spans="7:12" x14ac:dyDescent="0.2">
      <c r="G568" s="222"/>
      <c r="L568" s="222"/>
    </row>
    <row r="569" spans="7:12" x14ac:dyDescent="0.2">
      <c r="G569" s="222"/>
      <c r="L569" s="222"/>
    </row>
    <row r="570" spans="7:12" x14ac:dyDescent="0.2">
      <c r="G570" s="222"/>
      <c r="L570" s="222"/>
    </row>
    <row r="571" spans="7:12" x14ac:dyDescent="0.2">
      <c r="G571" s="222"/>
      <c r="L571" s="222"/>
    </row>
    <row r="572" spans="7:12" x14ac:dyDescent="0.2">
      <c r="G572" s="222"/>
      <c r="L572" s="222"/>
    </row>
    <row r="573" spans="7:12" x14ac:dyDescent="0.2">
      <c r="G573" s="222"/>
      <c r="L573" s="222"/>
    </row>
    <row r="574" spans="7:12" x14ac:dyDescent="0.2">
      <c r="G574" s="222"/>
      <c r="L574" s="222"/>
    </row>
    <row r="575" spans="7:12" x14ac:dyDescent="0.2">
      <c r="G575" s="222"/>
      <c r="L575" s="222"/>
    </row>
    <row r="576" spans="7:12" x14ac:dyDescent="0.2">
      <c r="G576" s="222"/>
      <c r="L576" s="222"/>
    </row>
    <row r="577" spans="7:12" x14ac:dyDescent="0.2">
      <c r="G577" s="222"/>
      <c r="L577" s="222"/>
    </row>
    <row r="578" spans="7:12" x14ac:dyDescent="0.2">
      <c r="G578" s="222"/>
      <c r="L578" s="222"/>
    </row>
    <row r="579" spans="7:12" x14ac:dyDescent="0.2">
      <c r="G579" s="222"/>
      <c r="L579" s="222"/>
    </row>
    <row r="580" spans="7:12" x14ac:dyDescent="0.2">
      <c r="G580" s="222"/>
      <c r="L580" s="222"/>
    </row>
    <row r="581" spans="7:12" x14ac:dyDescent="0.2">
      <c r="G581" s="222"/>
      <c r="L581" s="222"/>
    </row>
    <row r="582" spans="7:12" x14ac:dyDescent="0.2">
      <c r="G582" s="222"/>
      <c r="L582" s="222"/>
    </row>
    <row r="583" spans="7:12" x14ac:dyDescent="0.2">
      <c r="G583" s="222"/>
      <c r="L583" s="222"/>
    </row>
    <row r="584" spans="7:12" x14ac:dyDescent="0.2">
      <c r="G584" s="222"/>
      <c r="L584" s="222"/>
    </row>
    <row r="585" spans="7:12" x14ac:dyDescent="0.2">
      <c r="G585" s="222"/>
      <c r="L585" s="222"/>
    </row>
    <row r="586" spans="7:12" x14ac:dyDescent="0.2">
      <c r="G586" s="222"/>
      <c r="L586" s="222"/>
    </row>
    <row r="587" spans="7:12" x14ac:dyDescent="0.2">
      <c r="G587" s="222"/>
      <c r="L587" s="222"/>
    </row>
    <row r="588" spans="7:12" x14ac:dyDescent="0.2">
      <c r="G588" s="222"/>
      <c r="L588" s="222"/>
    </row>
    <row r="589" spans="7:12" x14ac:dyDescent="0.2">
      <c r="G589" s="222"/>
      <c r="L589" s="222"/>
    </row>
    <row r="590" spans="7:12" x14ac:dyDescent="0.2">
      <c r="G590" s="222"/>
      <c r="L590" s="222"/>
    </row>
    <row r="591" spans="7:12" x14ac:dyDescent="0.2">
      <c r="G591" s="222"/>
      <c r="L591" s="222"/>
    </row>
    <row r="592" spans="7:12" x14ac:dyDescent="0.2">
      <c r="G592" s="222"/>
      <c r="L592" s="222"/>
    </row>
    <row r="593" spans="7:12" x14ac:dyDescent="0.2">
      <c r="G593" s="222"/>
      <c r="L593" s="222"/>
    </row>
    <row r="594" spans="7:12" x14ac:dyDescent="0.2">
      <c r="G594" s="222"/>
      <c r="L594" s="222"/>
    </row>
    <row r="595" spans="7:12" x14ac:dyDescent="0.2">
      <c r="G595" s="222"/>
      <c r="L595" s="222"/>
    </row>
    <row r="596" spans="7:12" x14ac:dyDescent="0.2">
      <c r="G596" s="222"/>
      <c r="L596" s="222"/>
    </row>
    <row r="597" spans="7:12" x14ac:dyDescent="0.2">
      <c r="G597" s="222"/>
      <c r="L597" s="222"/>
    </row>
    <row r="598" spans="7:12" x14ac:dyDescent="0.2">
      <c r="G598" s="222"/>
      <c r="L598" s="222"/>
    </row>
    <row r="599" spans="7:12" x14ac:dyDescent="0.2">
      <c r="G599" s="222"/>
      <c r="L599" s="222"/>
    </row>
    <row r="600" spans="7:12" x14ac:dyDescent="0.2">
      <c r="G600" s="222"/>
      <c r="L600" s="222"/>
    </row>
    <row r="601" spans="7:12" x14ac:dyDescent="0.2">
      <c r="G601" s="222"/>
      <c r="L601" s="222"/>
    </row>
    <row r="602" spans="7:12" x14ac:dyDescent="0.2">
      <c r="G602" s="222"/>
      <c r="L602" s="222"/>
    </row>
    <row r="603" spans="7:12" x14ac:dyDescent="0.2">
      <c r="G603" s="222"/>
      <c r="L603" s="222"/>
    </row>
    <row r="604" spans="7:12" x14ac:dyDescent="0.2">
      <c r="G604" s="222"/>
      <c r="L604" s="222"/>
    </row>
    <row r="605" spans="7:12" x14ac:dyDescent="0.2">
      <c r="G605" s="222"/>
      <c r="L605" s="222"/>
    </row>
    <row r="606" spans="7:12" x14ac:dyDescent="0.2">
      <c r="G606" s="222"/>
      <c r="L606" s="222"/>
    </row>
    <row r="607" spans="7:12" x14ac:dyDescent="0.2">
      <c r="G607" s="222"/>
      <c r="L607" s="222"/>
    </row>
    <row r="608" spans="7:12" x14ac:dyDescent="0.2">
      <c r="G608" s="222"/>
      <c r="L608" s="222"/>
    </row>
    <row r="609" spans="7:12" x14ac:dyDescent="0.2">
      <c r="G609" s="222"/>
      <c r="L609" s="222"/>
    </row>
    <row r="610" spans="7:12" x14ac:dyDescent="0.2">
      <c r="G610" s="222"/>
      <c r="L610" s="222"/>
    </row>
    <row r="611" spans="7:12" x14ac:dyDescent="0.2">
      <c r="G611" s="222"/>
      <c r="L611" s="222"/>
    </row>
    <row r="612" spans="7:12" x14ac:dyDescent="0.2">
      <c r="G612" s="222"/>
      <c r="L612" s="222"/>
    </row>
    <row r="613" spans="7:12" x14ac:dyDescent="0.2">
      <c r="G613" s="222"/>
      <c r="L613" s="222"/>
    </row>
    <row r="614" spans="7:12" x14ac:dyDescent="0.2">
      <c r="G614" s="222"/>
      <c r="L614" s="222"/>
    </row>
    <row r="615" spans="7:12" x14ac:dyDescent="0.2">
      <c r="G615" s="222"/>
      <c r="L615" s="222"/>
    </row>
    <row r="616" spans="7:12" x14ac:dyDescent="0.2">
      <c r="G616" s="222"/>
      <c r="L616" s="222"/>
    </row>
    <row r="617" spans="7:12" x14ac:dyDescent="0.2">
      <c r="G617" s="222"/>
      <c r="L617" s="222"/>
    </row>
    <row r="618" spans="7:12" x14ac:dyDescent="0.2">
      <c r="G618" s="222"/>
      <c r="L618" s="222"/>
    </row>
    <row r="619" spans="7:12" x14ac:dyDescent="0.2">
      <c r="G619" s="222"/>
      <c r="L619" s="222"/>
    </row>
    <row r="620" spans="7:12" x14ac:dyDescent="0.2">
      <c r="G620" s="222"/>
      <c r="L620" s="222"/>
    </row>
    <row r="621" spans="7:12" x14ac:dyDescent="0.2">
      <c r="G621" s="222"/>
      <c r="L621" s="222"/>
    </row>
    <row r="622" spans="7:12" x14ac:dyDescent="0.2">
      <c r="G622" s="222"/>
      <c r="L622" s="222"/>
    </row>
    <row r="623" spans="7:12" x14ac:dyDescent="0.2">
      <c r="G623" s="222"/>
      <c r="L623" s="222"/>
    </row>
    <row r="624" spans="7:12" x14ac:dyDescent="0.2">
      <c r="G624" s="222"/>
      <c r="L624" s="222"/>
    </row>
    <row r="625" spans="7:12" x14ac:dyDescent="0.2">
      <c r="G625" s="222"/>
      <c r="L625" s="222"/>
    </row>
    <row r="626" spans="7:12" x14ac:dyDescent="0.2">
      <c r="G626" s="222"/>
      <c r="L626" s="222"/>
    </row>
    <row r="627" spans="7:12" x14ac:dyDescent="0.2">
      <c r="G627" s="222"/>
      <c r="L627" s="222"/>
    </row>
    <row r="628" spans="7:12" x14ac:dyDescent="0.2">
      <c r="G628" s="222"/>
      <c r="L628" s="222"/>
    </row>
    <row r="629" spans="7:12" x14ac:dyDescent="0.2">
      <c r="G629" s="222"/>
      <c r="L629" s="222"/>
    </row>
    <row r="630" spans="7:12" x14ac:dyDescent="0.2">
      <c r="G630" s="222"/>
      <c r="L630" s="222"/>
    </row>
    <row r="631" spans="7:12" x14ac:dyDescent="0.2">
      <c r="G631" s="222"/>
      <c r="L631" s="222"/>
    </row>
    <row r="632" spans="7:12" x14ac:dyDescent="0.2">
      <c r="G632" s="222"/>
      <c r="L632" s="222"/>
    </row>
    <row r="633" spans="7:12" x14ac:dyDescent="0.2">
      <c r="G633" s="222"/>
      <c r="L633" s="222"/>
    </row>
    <row r="634" spans="7:12" x14ac:dyDescent="0.2">
      <c r="G634" s="222"/>
      <c r="L634" s="222"/>
    </row>
    <row r="635" spans="7:12" x14ac:dyDescent="0.2">
      <c r="G635" s="222"/>
      <c r="L635" s="222"/>
    </row>
    <row r="636" spans="7:12" x14ac:dyDescent="0.2">
      <c r="G636" s="222"/>
      <c r="L636" s="222"/>
    </row>
    <row r="637" spans="7:12" x14ac:dyDescent="0.2">
      <c r="G637" s="222"/>
      <c r="L637" s="222"/>
    </row>
    <row r="638" spans="7:12" x14ac:dyDescent="0.2">
      <c r="G638" s="222"/>
      <c r="L638" s="222"/>
    </row>
    <row r="639" spans="7:12" x14ac:dyDescent="0.2">
      <c r="G639" s="222"/>
      <c r="L639" s="222"/>
    </row>
    <row r="640" spans="7:12" x14ac:dyDescent="0.2">
      <c r="G640" s="222"/>
      <c r="L640" s="222"/>
    </row>
    <row r="641" spans="7:12" x14ac:dyDescent="0.2">
      <c r="G641" s="222"/>
      <c r="L641" s="222"/>
    </row>
    <row r="642" spans="7:12" x14ac:dyDescent="0.2">
      <c r="G642" s="222"/>
      <c r="L642" s="222"/>
    </row>
    <row r="643" spans="7:12" x14ac:dyDescent="0.2">
      <c r="G643" s="222"/>
      <c r="L643" s="222"/>
    </row>
    <row r="644" spans="7:12" x14ac:dyDescent="0.2">
      <c r="G644" s="222"/>
      <c r="L644" s="222"/>
    </row>
    <row r="645" spans="7:12" x14ac:dyDescent="0.2">
      <c r="G645" s="222"/>
      <c r="L645" s="222"/>
    </row>
    <row r="646" spans="7:12" x14ac:dyDescent="0.2">
      <c r="G646" s="222"/>
      <c r="L646" s="222"/>
    </row>
    <row r="647" spans="7:12" x14ac:dyDescent="0.2">
      <c r="G647" s="222"/>
      <c r="L647" s="222"/>
    </row>
    <row r="648" spans="7:12" x14ac:dyDescent="0.2">
      <c r="G648" s="222"/>
      <c r="L648" s="222"/>
    </row>
    <row r="649" spans="7:12" x14ac:dyDescent="0.2">
      <c r="G649" s="222"/>
      <c r="L649" s="222"/>
    </row>
    <row r="650" spans="7:12" x14ac:dyDescent="0.2">
      <c r="G650" s="222"/>
      <c r="L650" s="222"/>
    </row>
    <row r="651" spans="7:12" x14ac:dyDescent="0.2">
      <c r="G651" s="222"/>
      <c r="L651" s="222"/>
    </row>
    <row r="652" spans="7:12" x14ac:dyDescent="0.2">
      <c r="G652" s="222"/>
      <c r="L652" s="222"/>
    </row>
    <row r="653" spans="7:12" x14ac:dyDescent="0.2">
      <c r="G653" s="222"/>
      <c r="L653" s="222"/>
    </row>
    <row r="654" spans="7:12" x14ac:dyDescent="0.2">
      <c r="G654" s="222"/>
      <c r="L654" s="222"/>
    </row>
    <row r="655" spans="7:12" x14ac:dyDescent="0.2">
      <c r="G655" s="222"/>
      <c r="L655" s="222"/>
    </row>
    <row r="656" spans="7:12" x14ac:dyDescent="0.2">
      <c r="G656" s="222"/>
      <c r="L656" s="222"/>
    </row>
    <row r="657" spans="7:12" x14ac:dyDescent="0.2">
      <c r="G657" s="222"/>
      <c r="L657" s="222"/>
    </row>
    <row r="658" spans="7:12" x14ac:dyDescent="0.2">
      <c r="G658" s="222"/>
      <c r="L658" s="222"/>
    </row>
    <row r="659" spans="7:12" x14ac:dyDescent="0.2">
      <c r="G659" s="222"/>
      <c r="L659" s="222"/>
    </row>
    <row r="660" spans="7:12" x14ac:dyDescent="0.2">
      <c r="G660" s="222"/>
      <c r="L660" s="222"/>
    </row>
    <row r="661" spans="7:12" x14ac:dyDescent="0.2">
      <c r="G661" s="222"/>
      <c r="L661" s="222"/>
    </row>
    <row r="662" spans="7:12" x14ac:dyDescent="0.2">
      <c r="G662" s="222"/>
      <c r="L662" s="222"/>
    </row>
    <row r="663" spans="7:12" x14ac:dyDescent="0.2">
      <c r="G663" s="222"/>
      <c r="L663" s="222"/>
    </row>
    <row r="664" spans="7:12" x14ac:dyDescent="0.2">
      <c r="G664" s="222"/>
      <c r="L664" s="222"/>
    </row>
    <row r="665" spans="7:12" x14ac:dyDescent="0.2">
      <c r="G665" s="222"/>
      <c r="L665" s="222"/>
    </row>
    <row r="666" spans="7:12" x14ac:dyDescent="0.2">
      <c r="G666" s="222"/>
      <c r="L666" s="222"/>
    </row>
    <row r="667" spans="7:12" x14ac:dyDescent="0.2">
      <c r="G667" s="222"/>
      <c r="L667" s="222"/>
    </row>
    <row r="668" spans="7:12" x14ac:dyDescent="0.2">
      <c r="G668" s="222"/>
      <c r="L668" s="222"/>
    </row>
    <row r="669" spans="7:12" x14ac:dyDescent="0.2">
      <c r="G669" s="222"/>
      <c r="L669" s="222"/>
    </row>
    <row r="670" spans="7:12" x14ac:dyDescent="0.2">
      <c r="G670" s="222"/>
      <c r="L670" s="222"/>
    </row>
    <row r="671" spans="7:12" x14ac:dyDescent="0.2">
      <c r="G671" s="222"/>
      <c r="L671" s="222"/>
    </row>
    <row r="672" spans="7:12" x14ac:dyDescent="0.2">
      <c r="G672" s="222"/>
      <c r="L672" s="222"/>
    </row>
    <row r="673" spans="7:12" x14ac:dyDescent="0.2">
      <c r="G673" s="222"/>
      <c r="L673" s="222"/>
    </row>
    <row r="674" spans="7:12" x14ac:dyDescent="0.2">
      <c r="G674" s="222"/>
      <c r="L674" s="222"/>
    </row>
    <row r="675" spans="7:12" x14ac:dyDescent="0.2">
      <c r="G675" s="222"/>
      <c r="L675" s="222"/>
    </row>
    <row r="676" spans="7:12" x14ac:dyDescent="0.2">
      <c r="G676" s="222"/>
      <c r="L676" s="222"/>
    </row>
    <row r="677" spans="7:12" x14ac:dyDescent="0.2">
      <c r="G677" s="222"/>
      <c r="L677" s="222"/>
    </row>
    <row r="678" spans="7:12" x14ac:dyDescent="0.2">
      <c r="G678" s="222"/>
      <c r="L678" s="222"/>
    </row>
    <row r="679" spans="7:12" x14ac:dyDescent="0.2">
      <c r="G679" s="222"/>
      <c r="L679" s="222"/>
    </row>
    <row r="680" spans="7:12" x14ac:dyDescent="0.2">
      <c r="G680" s="222"/>
      <c r="L680" s="222"/>
    </row>
    <row r="681" spans="7:12" x14ac:dyDescent="0.2">
      <c r="G681" s="222"/>
      <c r="L681" s="222"/>
    </row>
    <row r="682" spans="7:12" x14ac:dyDescent="0.2">
      <c r="G682" s="222"/>
      <c r="L682" s="222"/>
    </row>
    <row r="683" spans="7:12" x14ac:dyDescent="0.2">
      <c r="G683" s="222"/>
      <c r="L683" s="222"/>
    </row>
    <row r="684" spans="7:12" x14ac:dyDescent="0.2">
      <c r="G684" s="222"/>
      <c r="L684" s="222"/>
    </row>
    <row r="685" spans="7:12" x14ac:dyDescent="0.2">
      <c r="G685" s="222"/>
      <c r="L685" s="222"/>
    </row>
    <row r="686" spans="7:12" x14ac:dyDescent="0.2">
      <c r="G686" s="222"/>
      <c r="L686" s="222"/>
    </row>
    <row r="687" spans="7:12" x14ac:dyDescent="0.2">
      <c r="G687" s="222"/>
      <c r="L687" s="222"/>
    </row>
    <row r="688" spans="7:12" x14ac:dyDescent="0.2">
      <c r="G688" s="222"/>
      <c r="L688" s="222"/>
    </row>
    <row r="689" spans="7:12" x14ac:dyDescent="0.2">
      <c r="G689" s="222"/>
      <c r="L689" s="222"/>
    </row>
    <row r="690" spans="7:12" x14ac:dyDescent="0.2">
      <c r="G690" s="222"/>
      <c r="L690" s="222"/>
    </row>
    <row r="691" spans="7:12" x14ac:dyDescent="0.2">
      <c r="G691" s="222"/>
      <c r="L691" s="222"/>
    </row>
    <row r="692" spans="7:12" x14ac:dyDescent="0.2">
      <c r="G692" s="222"/>
      <c r="L692" s="222"/>
    </row>
    <row r="693" spans="7:12" x14ac:dyDescent="0.2">
      <c r="G693" s="222"/>
      <c r="L693" s="222"/>
    </row>
    <row r="694" spans="7:12" x14ac:dyDescent="0.2">
      <c r="G694" s="222"/>
      <c r="L694" s="222"/>
    </row>
    <row r="695" spans="7:12" x14ac:dyDescent="0.2">
      <c r="G695" s="222"/>
      <c r="L695" s="222"/>
    </row>
    <row r="696" spans="7:12" x14ac:dyDescent="0.2">
      <c r="G696" s="222"/>
      <c r="L696" s="222"/>
    </row>
    <row r="697" spans="7:12" x14ac:dyDescent="0.2">
      <c r="G697" s="222"/>
      <c r="L697" s="222"/>
    </row>
    <row r="698" spans="7:12" x14ac:dyDescent="0.2">
      <c r="G698" s="222"/>
      <c r="L698" s="222"/>
    </row>
    <row r="699" spans="7:12" x14ac:dyDescent="0.2">
      <c r="G699" s="222"/>
      <c r="L699" s="222"/>
    </row>
    <row r="700" spans="7:12" x14ac:dyDescent="0.2">
      <c r="G700" s="222"/>
      <c r="L700" s="222"/>
    </row>
    <row r="701" spans="7:12" x14ac:dyDescent="0.2">
      <c r="G701" s="222"/>
      <c r="L701" s="222"/>
    </row>
    <row r="702" spans="7:12" x14ac:dyDescent="0.2">
      <c r="G702" s="222"/>
      <c r="L702" s="222"/>
    </row>
    <row r="703" spans="7:12" x14ac:dyDescent="0.2">
      <c r="G703" s="222"/>
      <c r="L703" s="222"/>
    </row>
    <row r="704" spans="7:12" x14ac:dyDescent="0.2">
      <c r="G704" s="222"/>
      <c r="L704" s="222"/>
    </row>
    <row r="705" spans="7:12" x14ac:dyDescent="0.2">
      <c r="G705" s="222"/>
      <c r="L705" s="222"/>
    </row>
    <row r="706" spans="7:12" x14ac:dyDescent="0.2">
      <c r="G706" s="222"/>
      <c r="L706" s="222"/>
    </row>
    <row r="707" spans="7:12" x14ac:dyDescent="0.2">
      <c r="G707" s="222"/>
      <c r="L707" s="222"/>
    </row>
    <row r="708" spans="7:12" x14ac:dyDescent="0.2">
      <c r="G708" s="222"/>
      <c r="L708" s="222"/>
    </row>
    <row r="709" spans="7:12" x14ac:dyDescent="0.2">
      <c r="G709" s="222"/>
      <c r="L709" s="222"/>
    </row>
    <row r="710" spans="7:12" x14ac:dyDescent="0.2">
      <c r="G710" s="222"/>
      <c r="L710" s="222"/>
    </row>
    <row r="711" spans="7:12" x14ac:dyDescent="0.2">
      <c r="G711" s="222"/>
      <c r="L711" s="222"/>
    </row>
    <row r="712" spans="7:12" x14ac:dyDescent="0.2">
      <c r="G712" s="222"/>
      <c r="L712" s="222"/>
    </row>
    <row r="713" spans="7:12" x14ac:dyDescent="0.2">
      <c r="G713" s="222"/>
      <c r="L713" s="222"/>
    </row>
    <row r="714" spans="7:12" x14ac:dyDescent="0.2">
      <c r="G714" s="222"/>
      <c r="L714" s="222"/>
    </row>
    <row r="715" spans="7:12" x14ac:dyDescent="0.2">
      <c r="G715" s="222"/>
      <c r="L715" s="222"/>
    </row>
    <row r="716" spans="7:12" x14ac:dyDescent="0.2">
      <c r="G716" s="222"/>
      <c r="L716" s="222"/>
    </row>
    <row r="717" spans="7:12" x14ac:dyDescent="0.2">
      <c r="G717" s="222"/>
      <c r="L717" s="222"/>
    </row>
    <row r="718" spans="7:12" x14ac:dyDescent="0.2">
      <c r="G718" s="222"/>
      <c r="L718" s="222"/>
    </row>
    <row r="719" spans="7:12" x14ac:dyDescent="0.2">
      <c r="G719" s="222"/>
      <c r="L719" s="222"/>
    </row>
    <row r="720" spans="7:12" x14ac:dyDescent="0.2">
      <c r="G720" s="222"/>
      <c r="L720" s="222"/>
    </row>
    <row r="721" spans="7:12" x14ac:dyDescent="0.2">
      <c r="G721" s="222"/>
      <c r="L721" s="222"/>
    </row>
    <row r="722" spans="7:12" x14ac:dyDescent="0.2">
      <c r="G722" s="222"/>
      <c r="L722" s="222"/>
    </row>
    <row r="723" spans="7:12" x14ac:dyDescent="0.2">
      <c r="G723" s="222"/>
      <c r="L723" s="222"/>
    </row>
    <row r="724" spans="7:12" x14ac:dyDescent="0.2">
      <c r="G724" s="222"/>
      <c r="L724" s="222"/>
    </row>
    <row r="725" spans="7:12" x14ac:dyDescent="0.2">
      <c r="G725" s="222"/>
      <c r="L725" s="222"/>
    </row>
    <row r="726" spans="7:12" x14ac:dyDescent="0.2">
      <c r="G726" s="222"/>
      <c r="L726" s="222"/>
    </row>
    <row r="727" spans="7:12" x14ac:dyDescent="0.2">
      <c r="G727" s="222"/>
      <c r="L727" s="222"/>
    </row>
    <row r="728" spans="7:12" x14ac:dyDescent="0.2">
      <c r="G728" s="222"/>
      <c r="L728" s="222"/>
    </row>
    <row r="729" spans="7:12" x14ac:dyDescent="0.2">
      <c r="G729" s="222"/>
      <c r="L729" s="222"/>
    </row>
    <row r="730" spans="7:12" x14ac:dyDescent="0.2">
      <c r="G730" s="222"/>
      <c r="L730" s="222"/>
    </row>
    <row r="731" spans="7:12" x14ac:dyDescent="0.2">
      <c r="G731" s="222"/>
      <c r="L731" s="222"/>
    </row>
    <row r="732" spans="7:12" x14ac:dyDescent="0.2">
      <c r="G732" s="222"/>
      <c r="L732" s="222"/>
    </row>
    <row r="733" spans="7:12" x14ac:dyDescent="0.2">
      <c r="G733" s="222"/>
      <c r="L733" s="222"/>
    </row>
    <row r="734" spans="7:12" x14ac:dyDescent="0.2">
      <c r="G734" s="222"/>
      <c r="L734" s="222"/>
    </row>
    <row r="735" spans="7:12" x14ac:dyDescent="0.2">
      <c r="G735" s="222"/>
      <c r="L735" s="222"/>
    </row>
    <row r="736" spans="7:12" x14ac:dyDescent="0.2">
      <c r="G736" s="222"/>
      <c r="L736" s="222"/>
    </row>
    <row r="737" spans="7:12" x14ac:dyDescent="0.2">
      <c r="G737" s="222"/>
      <c r="L737" s="222"/>
    </row>
    <row r="738" spans="7:12" x14ac:dyDescent="0.2">
      <c r="G738" s="222"/>
      <c r="L738" s="222"/>
    </row>
    <row r="739" spans="7:12" x14ac:dyDescent="0.2">
      <c r="G739" s="222"/>
      <c r="L739" s="222"/>
    </row>
    <row r="740" spans="7:12" x14ac:dyDescent="0.2">
      <c r="G740" s="222"/>
      <c r="L740" s="222"/>
    </row>
    <row r="741" spans="7:12" x14ac:dyDescent="0.2">
      <c r="G741" s="222"/>
      <c r="L741" s="222"/>
    </row>
    <row r="742" spans="7:12" x14ac:dyDescent="0.2">
      <c r="G742" s="222"/>
      <c r="L742" s="222"/>
    </row>
    <row r="743" spans="7:12" x14ac:dyDescent="0.2">
      <c r="G743" s="222"/>
      <c r="L743" s="222"/>
    </row>
    <row r="744" spans="7:12" x14ac:dyDescent="0.2">
      <c r="G744" s="222"/>
      <c r="L744" s="222"/>
    </row>
    <row r="745" spans="7:12" x14ac:dyDescent="0.2">
      <c r="G745" s="222"/>
      <c r="L745" s="222"/>
    </row>
    <row r="746" spans="7:12" x14ac:dyDescent="0.2">
      <c r="G746" s="222"/>
      <c r="L746" s="222"/>
    </row>
    <row r="747" spans="7:12" x14ac:dyDescent="0.2">
      <c r="G747" s="222"/>
      <c r="L747" s="222"/>
    </row>
    <row r="748" spans="7:12" x14ac:dyDescent="0.2">
      <c r="G748" s="222"/>
      <c r="L748" s="222"/>
    </row>
    <row r="749" spans="7:12" x14ac:dyDescent="0.2">
      <c r="G749" s="222"/>
      <c r="L749" s="222"/>
    </row>
    <row r="750" spans="7:12" x14ac:dyDescent="0.2">
      <c r="G750" s="222"/>
      <c r="L750" s="222"/>
    </row>
    <row r="751" spans="7:12" x14ac:dyDescent="0.2">
      <c r="G751" s="222"/>
      <c r="L751" s="222"/>
    </row>
    <row r="752" spans="7:12" x14ac:dyDescent="0.2">
      <c r="G752" s="222"/>
      <c r="L752" s="222"/>
    </row>
    <row r="753" spans="7:12" x14ac:dyDescent="0.2">
      <c r="G753" s="222"/>
      <c r="L753" s="222"/>
    </row>
    <row r="754" spans="7:12" x14ac:dyDescent="0.2">
      <c r="G754" s="222"/>
      <c r="L754" s="222"/>
    </row>
    <row r="755" spans="7:12" x14ac:dyDescent="0.2">
      <c r="G755" s="222"/>
      <c r="L755" s="222"/>
    </row>
    <row r="756" spans="7:12" x14ac:dyDescent="0.2">
      <c r="G756" s="222"/>
      <c r="L756" s="222"/>
    </row>
    <row r="757" spans="7:12" x14ac:dyDescent="0.2">
      <c r="G757" s="222"/>
      <c r="L757" s="222"/>
    </row>
    <row r="758" spans="7:12" x14ac:dyDescent="0.2">
      <c r="G758" s="222"/>
      <c r="L758" s="222"/>
    </row>
    <row r="759" spans="7:12" x14ac:dyDescent="0.2">
      <c r="G759" s="222"/>
      <c r="L759" s="222"/>
    </row>
    <row r="760" spans="7:12" x14ac:dyDescent="0.2">
      <c r="G760" s="222"/>
      <c r="L760" s="222"/>
    </row>
    <row r="761" spans="7:12" x14ac:dyDescent="0.2">
      <c r="G761" s="222"/>
      <c r="L761" s="222"/>
    </row>
    <row r="762" spans="7:12" x14ac:dyDescent="0.2">
      <c r="G762" s="222"/>
      <c r="L762" s="222"/>
    </row>
    <row r="763" spans="7:12" x14ac:dyDescent="0.2">
      <c r="G763" s="222"/>
      <c r="L763" s="222"/>
    </row>
    <row r="764" spans="7:12" x14ac:dyDescent="0.2">
      <c r="G764" s="222"/>
      <c r="L764" s="222"/>
    </row>
    <row r="765" spans="7:12" x14ac:dyDescent="0.2">
      <c r="G765" s="222"/>
      <c r="L765" s="222"/>
    </row>
    <row r="766" spans="7:12" x14ac:dyDescent="0.2">
      <c r="G766" s="222"/>
      <c r="L766" s="222"/>
    </row>
    <row r="767" spans="7:12" x14ac:dyDescent="0.2">
      <c r="G767" s="222"/>
      <c r="L767" s="222"/>
    </row>
    <row r="768" spans="7:12" x14ac:dyDescent="0.2">
      <c r="G768" s="222"/>
      <c r="L768" s="222"/>
    </row>
    <row r="769" spans="7:12" x14ac:dyDescent="0.2">
      <c r="G769" s="222"/>
      <c r="L769" s="222"/>
    </row>
    <row r="770" spans="7:12" x14ac:dyDescent="0.2">
      <c r="G770" s="222"/>
      <c r="L770" s="222"/>
    </row>
    <row r="771" spans="7:12" x14ac:dyDescent="0.2">
      <c r="G771" s="222"/>
      <c r="L771" s="222"/>
    </row>
    <row r="772" spans="7:12" x14ac:dyDescent="0.2">
      <c r="G772" s="222"/>
      <c r="L772" s="222"/>
    </row>
    <row r="773" spans="7:12" x14ac:dyDescent="0.2">
      <c r="G773" s="222"/>
      <c r="L773" s="222"/>
    </row>
    <row r="774" spans="7:12" x14ac:dyDescent="0.2">
      <c r="G774" s="222"/>
      <c r="L774" s="222"/>
    </row>
    <row r="775" spans="7:12" x14ac:dyDescent="0.2">
      <c r="G775" s="222"/>
      <c r="L775" s="222"/>
    </row>
    <row r="776" spans="7:12" x14ac:dyDescent="0.2">
      <c r="G776" s="222"/>
      <c r="L776" s="222"/>
    </row>
    <row r="777" spans="7:12" x14ac:dyDescent="0.2">
      <c r="G777" s="222"/>
      <c r="L777" s="222"/>
    </row>
    <row r="778" spans="7:12" x14ac:dyDescent="0.2">
      <c r="G778" s="222"/>
      <c r="L778" s="222"/>
    </row>
    <row r="779" spans="7:12" x14ac:dyDescent="0.2">
      <c r="G779" s="222"/>
      <c r="L779" s="222"/>
    </row>
    <row r="780" spans="7:12" x14ac:dyDescent="0.2">
      <c r="G780" s="222"/>
      <c r="L780" s="222"/>
    </row>
    <row r="781" spans="7:12" x14ac:dyDescent="0.2">
      <c r="G781" s="222"/>
      <c r="L781" s="222"/>
    </row>
    <row r="782" spans="7:12" x14ac:dyDescent="0.2">
      <c r="G782" s="222"/>
      <c r="L782" s="222"/>
    </row>
    <row r="783" spans="7:12" x14ac:dyDescent="0.2">
      <c r="G783" s="222"/>
      <c r="L783" s="222"/>
    </row>
    <row r="784" spans="7:12" x14ac:dyDescent="0.2">
      <c r="G784" s="222"/>
      <c r="L784" s="222"/>
    </row>
    <row r="785" spans="7:12" x14ac:dyDescent="0.2">
      <c r="G785" s="222"/>
      <c r="L785" s="222"/>
    </row>
    <row r="786" spans="7:12" x14ac:dyDescent="0.2">
      <c r="G786" s="222"/>
      <c r="L786" s="222"/>
    </row>
    <row r="787" spans="7:12" x14ac:dyDescent="0.2">
      <c r="G787" s="222"/>
      <c r="L787" s="222"/>
    </row>
    <row r="788" spans="7:12" x14ac:dyDescent="0.2">
      <c r="G788" s="222"/>
      <c r="L788" s="222"/>
    </row>
    <row r="789" spans="7:12" x14ac:dyDescent="0.2">
      <c r="G789" s="222"/>
      <c r="L789" s="222"/>
    </row>
    <row r="790" spans="7:12" x14ac:dyDescent="0.2">
      <c r="G790" s="222"/>
      <c r="L790" s="222"/>
    </row>
    <row r="791" spans="7:12" x14ac:dyDescent="0.2">
      <c r="G791" s="222"/>
      <c r="L791" s="222"/>
    </row>
    <row r="792" spans="7:12" x14ac:dyDescent="0.2">
      <c r="G792" s="222"/>
      <c r="L792" s="222"/>
    </row>
    <row r="793" spans="7:12" x14ac:dyDescent="0.2">
      <c r="G793" s="222"/>
      <c r="L793" s="222"/>
    </row>
    <row r="794" spans="7:12" x14ac:dyDescent="0.2">
      <c r="G794" s="222"/>
      <c r="L794" s="222"/>
    </row>
    <row r="795" spans="7:12" x14ac:dyDescent="0.2">
      <c r="G795" s="222"/>
      <c r="L795" s="222"/>
    </row>
    <row r="796" spans="7:12" x14ac:dyDescent="0.2">
      <c r="G796" s="222"/>
      <c r="L796" s="222"/>
    </row>
    <row r="797" spans="7:12" x14ac:dyDescent="0.2">
      <c r="G797" s="222"/>
      <c r="L797" s="222"/>
    </row>
    <row r="798" spans="7:12" x14ac:dyDescent="0.2">
      <c r="G798" s="222"/>
      <c r="L798" s="222"/>
    </row>
    <row r="799" spans="7:12" x14ac:dyDescent="0.2">
      <c r="G799" s="222"/>
      <c r="L799" s="222"/>
    </row>
    <row r="800" spans="7:12" x14ac:dyDescent="0.2">
      <c r="G800" s="222"/>
      <c r="L800" s="222"/>
    </row>
    <row r="801" spans="7:12" x14ac:dyDescent="0.2">
      <c r="G801" s="222"/>
      <c r="L801" s="222"/>
    </row>
    <row r="802" spans="7:12" x14ac:dyDescent="0.2">
      <c r="G802" s="222"/>
      <c r="L802" s="222"/>
    </row>
    <row r="803" spans="7:12" x14ac:dyDescent="0.2">
      <c r="G803" s="222"/>
      <c r="L803" s="222"/>
    </row>
    <row r="804" spans="7:12" x14ac:dyDescent="0.2">
      <c r="G804" s="222"/>
      <c r="L804" s="222"/>
    </row>
    <row r="805" spans="7:12" x14ac:dyDescent="0.2">
      <c r="G805" s="222"/>
      <c r="L805" s="222"/>
    </row>
    <row r="806" spans="7:12" x14ac:dyDescent="0.2">
      <c r="G806" s="222"/>
      <c r="L806" s="222"/>
    </row>
    <row r="807" spans="7:12" x14ac:dyDescent="0.2">
      <c r="G807" s="222"/>
      <c r="L807" s="222"/>
    </row>
    <row r="808" spans="7:12" x14ac:dyDescent="0.2">
      <c r="G808" s="222"/>
      <c r="L808" s="222"/>
    </row>
    <row r="809" spans="7:12" x14ac:dyDescent="0.2">
      <c r="G809" s="222"/>
      <c r="L809" s="222"/>
    </row>
    <row r="810" spans="7:12" x14ac:dyDescent="0.2">
      <c r="G810" s="222"/>
      <c r="L810" s="222"/>
    </row>
    <row r="811" spans="7:12" x14ac:dyDescent="0.2">
      <c r="G811" s="222"/>
      <c r="L811" s="222"/>
    </row>
    <row r="812" spans="7:12" x14ac:dyDescent="0.2">
      <c r="G812" s="222"/>
      <c r="L812" s="222"/>
    </row>
    <row r="813" spans="7:12" x14ac:dyDescent="0.2">
      <c r="G813" s="222"/>
      <c r="L813" s="222"/>
    </row>
    <row r="814" spans="7:12" x14ac:dyDescent="0.2">
      <c r="G814" s="222"/>
      <c r="L814" s="222"/>
    </row>
    <row r="815" spans="7:12" x14ac:dyDescent="0.2">
      <c r="G815" s="222"/>
      <c r="L815" s="222"/>
    </row>
    <row r="816" spans="7:12" x14ac:dyDescent="0.2">
      <c r="G816" s="222"/>
      <c r="L816" s="222"/>
    </row>
    <row r="817" spans="7:12" x14ac:dyDescent="0.2">
      <c r="G817" s="222"/>
      <c r="L817" s="222"/>
    </row>
    <row r="818" spans="7:12" x14ac:dyDescent="0.2">
      <c r="G818" s="222"/>
      <c r="L818" s="222"/>
    </row>
    <row r="819" spans="7:12" x14ac:dyDescent="0.2">
      <c r="G819" s="222"/>
      <c r="L819" s="222"/>
    </row>
    <row r="820" spans="7:12" x14ac:dyDescent="0.2">
      <c r="G820" s="222"/>
      <c r="L820" s="222"/>
    </row>
    <row r="821" spans="7:12" x14ac:dyDescent="0.2">
      <c r="G821" s="222"/>
      <c r="L821" s="222"/>
    </row>
    <row r="822" spans="7:12" x14ac:dyDescent="0.2">
      <c r="G822" s="222"/>
      <c r="L822" s="222"/>
    </row>
    <row r="823" spans="7:12" x14ac:dyDescent="0.2">
      <c r="G823" s="222"/>
      <c r="L823" s="222"/>
    </row>
    <row r="824" spans="7:12" x14ac:dyDescent="0.2">
      <c r="G824" s="222"/>
      <c r="L824" s="222"/>
    </row>
    <row r="825" spans="7:12" x14ac:dyDescent="0.2">
      <c r="G825" s="222"/>
      <c r="L825" s="222"/>
    </row>
    <row r="826" spans="7:12" x14ac:dyDescent="0.2">
      <c r="G826" s="222"/>
      <c r="L826" s="222"/>
    </row>
    <row r="827" spans="7:12" x14ac:dyDescent="0.2">
      <c r="G827" s="222"/>
      <c r="L827" s="222"/>
    </row>
    <row r="828" spans="7:12" x14ac:dyDescent="0.2">
      <c r="G828" s="222"/>
      <c r="L828" s="222"/>
    </row>
    <row r="829" spans="7:12" x14ac:dyDescent="0.2">
      <c r="G829" s="222"/>
      <c r="L829" s="222"/>
    </row>
    <row r="830" spans="7:12" x14ac:dyDescent="0.2">
      <c r="G830" s="222"/>
      <c r="L830" s="222"/>
    </row>
    <row r="831" spans="7:12" x14ac:dyDescent="0.2">
      <c r="G831" s="222"/>
      <c r="L831" s="222"/>
    </row>
    <row r="832" spans="7:12" x14ac:dyDescent="0.2">
      <c r="G832" s="222"/>
      <c r="L832" s="222"/>
    </row>
    <row r="833" spans="7:12" x14ac:dyDescent="0.2">
      <c r="G833" s="222"/>
      <c r="L833" s="222"/>
    </row>
    <row r="834" spans="7:12" x14ac:dyDescent="0.2">
      <c r="G834" s="222"/>
      <c r="L834" s="222"/>
    </row>
    <row r="835" spans="7:12" x14ac:dyDescent="0.2">
      <c r="G835" s="222"/>
      <c r="L835" s="222"/>
    </row>
    <row r="836" spans="7:12" x14ac:dyDescent="0.2">
      <c r="G836" s="222"/>
      <c r="L836" s="222"/>
    </row>
    <row r="837" spans="7:12" x14ac:dyDescent="0.2">
      <c r="G837" s="222"/>
      <c r="L837" s="222"/>
    </row>
    <row r="838" spans="7:12" x14ac:dyDescent="0.2">
      <c r="G838" s="222"/>
      <c r="L838" s="222"/>
    </row>
    <row r="839" spans="7:12" x14ac:dyDescent="0.2">
      <c r="G839" s="222"/>
      <c r="L839" s="222"/>
    </row>
    <row r="840" spans="7:12" x14ac:dyDescent="0.2">
      <c r="G840" s="222"/>
      <c r="L840" s="222"/>
    </row>
    <row r="841" spans="7:12" x14ac:dyDescent="0.2">
      <c r="G841" s="222"/>
      <c r="L841" s="222"/>
    </row>
    <row r="842" spans="7:12" x14ac:dyDescent="0.2">
      <c r="G842" s="222"/>
      <c r="L842" s="222"/>
    </row>
    <row r="843" spans="7:12" x14ac:dyDescent="0.2">
      <c r="G843" s="222"/>
      <c r="L843" s="222"/>
    </row>
    <row r="844" spans="7:12" x14ac:dyDescent="0.2">
      <c r="G844" s="222"/>
      <c r="L844" s="222"/>
    </row>
    <row r="845" spans="7:12" x14ac:dyDescent="0.2">
      <c r="G845" s="222"/>
      <c r="L845" s="222"/>
    </row>
    <row r="846" spans="7:12" x14ac:dyDescent="0.2">
      <c r="G846" s="222"/>
      <c r="L846" s="222"/>
    </row>
    <row r="847" spans="7:12" x14ac:dyDescent="0.2">
      <c r="G847" s="222"/>
      <c r="L847" s="222"/>
    </row>
    <row r="848" spans="7:12" x14ac:dyDescent="0.2">
      <c r="G848" s="222"/>
      <c r="L848" s="222"/>
    </row>
    <row r="849" spans="7:12" x14ac:dyDescent="0.2">
      <c r="G849" s="222"/>
      <c r="L849" s="222"/>
    </row>
    <row r="850" spans="7:12" x14ac:dyDescent="0.2">
      <c r="G850" s="222"/>
      <c r="L850" s="222"/>
    </row>
    <row r="851" spans="7:12" x14ac:dyDescent="0.2">
      <c r="G851" s="222"/>
      <c r="L851" s="222"/>
    </row>
    <row r="852" spans="7:12" x14ac:dyDescent="0.2">
      <c r="G852" s="222"/>
      <c r="L852" s="222"/>
    </row>
    <row r="853" spans="7:12" x14ac:dyDescent="0.2">
      <c r="G853" s="222"/>
      <c r="L853" s="222"/>
    </row>
    <row r="854" spans="7:12" x14ac:dyDescent="0.2">
      <c r="G854" s="222"/>
      <c r="L854" s="222"/>
    </row>
    <row r="855" spans="7:12" x14ac:dyDescent="0.2">
      <c r="G855" s="222"/>
      <c r="L855" s="222"/>
    </row>
    <row r="856" spans="7:12" x14ac:dyDescent="0.2">
      <c r="G856" s="222"/>
      <c r="L856" s="222"/>
    </row>
    <row r="857" spans="7:12" x14ac:dyDescent="0.2">
      <c r="G857" s="222"/>
      <c r="L857" s="222"/>
    </row>
    <row r="858" spans="7:12" x14ac:dyDescent="0.2">
      <c r="G858" s="222"/>
      <c r="L858" s="222"/>
    </row>
    <row r="859" spans="7:12" x14ac:dyDescent="0.2">
      <c r="G859" s="222"/>
      <c r="L859" s="222"/>
    </row>
    <row r="860" spans="7:12" x14ac:dyDescent="0.2">
      <c r="G860" s="222"/>
      <c r="L860" s="222"/>
    </row>
    <row r="861" spans="7:12" x14ac:dyDescent="0.2">
      <c r="G861" s="222"/>
      <c r="L861" s="222"/>
    </row>
    <row r="862" spans="7:12" x14ac:dyDescent="0.2">
      <c r="G862" s="222"/>
      <c r="L862" s="222"/>
    </row>
    <row r="863" spans="7:12" x14ac:dyDescent="0.2">
      <c r="G863" s="222"/>
      <c r="L863" s="222"/>
    </row>
    <row r="864" spans="7:12" x14ac:dyDescent="0.2">
      <c r="G864" s="222"/>
      <c r="L864" s="222"/>
    </row>
    <row r="865" spans="7:12" x14ac:dyDescent="0.2">
      <c r="G865" s="222"/>
      <c r="L865" s="222"/>
    </row>
    <row r="866" spans="7:12" x14ac:dyDescent="0.2">
      <c r="G866" s="222"/>
      <c r="L866" s="222"/>
    </row>
    <row r="867" spans="7:12" x14ac:dyDescent="0.2">
      <c r="G867" s="222"/>
      <c r="L867" s="222"/>
    </row>
    <row r="868" spans="7:12" x14ac:dyDescent="0.2">
      <c r="G868" s="222"/>
      <c r="L868" s="222"/>
    </row>
    <row r="869" spans="7:12" x14ac:dyDescent="0.2">
      <c r="G869" s="222"/>
      <c r="L869" s="222"/>
    </row>
    <row r="870" spans="7:12" x14ac:dyDescent="0.2">
      <c r="G870" s="222"/>
      <c r="L870" s="222"/>
    </row>
    <row r="871" spans="7:12" x14ac:dyDescent="0.2">
      <c r="G871" s="222"/>
      <c r="L871" s="222"/>
    </row>
    <row r="872" spans="7:12" x14ac:dyDescent="0.2">
      <c r="G872" s="222"/>
      <c r="L872" s="222"/>
    </row>
    <row r="873" spans="7:12" x14ac:dyDescent="0.2">
      <c r="G873" s="222"/>
      <c r="L873" s="222"/>
    </row>
    <row r="874" spans="7:12" x14ac:dyDescent="0.2">
      <c r="G874" s="222"/>
      <c r="L874" s="222"/>
    </row>
    <row r="875" spans="7:12" x14ac:dyDescent="0.2">
      <c r="G875" s="222"/>
      <c r="L875" s="222"/>
    </row>
    <row r="876" spans="7:12" x14ac:dyDescent="0.2">
      <c r="G876" s="222"/>
      <c r="L876" s="222"/>
    </row>
    <row r="877" spans="7:12" x14ac:dyDescent="0.2">
      <c r="G877" s="222"/>
      <c r="L877" s="222"/>
    </row>
    <row r="878" spans="7:12" x14ac:dyDescent="0.2">
      <c r="G878" s="222"/>
      <c r="L878" s="222"/>
    </row>
    <row r="879" spans="7:12" x14ac:dyDescent="0.2">
      <c r="G879" s="222"/>
      <c r="L879" s="222"/>
    </row>
    <row r="880" spans="7:12" x14ac:dyDescent="0.2">
      <c r="G880" s="222"/>
      <c r="L880" s="222"/>
    </row>
    <row r="881" spans="7:12" x14ac:dyDescent="0.2">
      <c r="G881" s="222"/>
      <c r="L881" s="222"/>
    </row>
    <row r="882" spans="7:12" x14ac:dyDescent="0.2">
      <c r="G882" s="222"/>
      <c r="L882" s="222"/>
    </row>
    <row r="883" spans="7:12" x14ac:dyDescent="0.2">
      <c r="G883" s="222"/>
      <c r="L883" s="222"/>
    </row>
    <row r="884" spans="7:12" x14ac:dyDescent="0.2">
      <c r="G884" s="222"/>
      <c r="L884" s="222"/>
    </row>
    <row r="885" spans="7:12" x14ac:dyDescent="0.2">
      <c r="G885" s="222"/>
      <c r="L885" s="222"/>
    </row>
    <row r="886" spans="7:12" x14ac:dyDescent="0.2">
      <c r="G886" s="222"/>
      <c r="L886" s="222"/>
    </row>
    <row r="887" spans="7:12" x14ac:dyDescent="0.2">
      <c r="G887" s="222"/>
      <c r="L887" s="222"/>
    </row>
    <row r="888" spans="7:12" x14ac:dyDescent="0.2">
      <c r="G888" s="222"/>
      <c r="L888" s="222"/>
    </row>
    <row r="889" spans="7:12" x14ac:dyDescent="0.2">
      <c r="G889" s="222"/>
      <c r="L889" s="222"/>
    </row>
    <row r="890" spans="7:12" x14ac:dyDescent="0.2">
      <c r="G890" s="222"/>
      <c r="L890" s="222"/>
    </row>
    <row r="891" spans="7:12" x14ac:dyDescent="0.2">
      <c r="G891" s="222"/>
      <c r="L891" s="222"/>
    </row>
    <row r="892" spans="7:12" x14ac:dyDescent="0.2">
      <c r="G892" s="222"/>
      <c r="L892" s="222"/>
    </row>
    <row r="893" spans="7:12" x14ac:dyDescent="0.2">
      <c r="G893" s="222"/>
      <c r="L893" s="222"/>
    </row>
    <row r="894" spans="7:12" x14ac:dyDescent="0.2">
      <c r="G894" s="222"/>
      <c r="L894" s="222"/>
    </row>
    <row r="895" spans="7:12" x14ac:dyDescent="0.2">
      <c r="G895" s="222"/>
      <c r="L895" s="222"/>
    </row>
    <row r="896" spans="7:12" x14ac:dyDescent="0.2">
      <c r="G896" s="222"/>
      <c r="L896" s="222"/>
    </row>
    <row r="897" spans="7:12" x14ac:dyDescent="0.2">
      <c r="G897" s="222"/>
      <c r="L897" s="222"/>
    </row>
    <row r="898" spans="7:12" x14ac:dyDescent="0.2">
      <c r="G898" s="222"/>
      <c r="L898" s="222"/>
    </row>
    <row r="899" spans="7:12" x14ac:dyDescent="0.2">
      <c r="G899" s="222"/>
      <c r="L899" s="222"/>
    </row>
    <row r="900" spans="7:12" x14ac:dyDescent="0.2">
      <c r="G900" s="222"/>
      <c r="L900" s="222"/>
    </row>
    <row r="901" spans="7:12" x14ac:dyDescent="0.2">
      <c r="G901" s="222"/>
      <c r="L901" s="222"/>
    </row>
    <row r="902" spans="7:12" x14ac:dyDescent="0.2">
      <c r="G902" s="222"/>
      <c r="L902" s="222"/>
    </row>
    <row r="903" spans="7:12" x14ac:dyDescent="0.2">
      <c r="G903" s="222"/>
      <c r="L903" s="222"/>
    </row>
    <row r="904" spans="7:12" x14ac:dyDescent="0.2">
      <c r="G904" s="222"/>
      <c r="L904" s="222"/>
    </row>
    <row r="905" spans="7:12" x14ac:dyDescent="0.2">
      <c r="G905" s="222"/>
      <c r="L905" s="222"/>
    </row>
    <row r="906" spans="7:12" x14ac:dyDescent="0.2">
      <c r="G906" s="222"/>
      <c r="L906" s="222"/>
    </row>
    <row r="907" spans="7:12" x14ac:dyDescent="0.2">
      <c r="G907" s="222"/>
      <c r="L907" s="222"/>
    </row>
    <row r="908" spans="7:12" x14ac:dyDescent="0.2">
      <c r="G908" s="222"/>
      <c r="L908" s="222"/>
    </row>
    <row r="909" spans="7:12" x14ac:dyDescent="0.2">
      <c r="G909" s="222"/>
      <c r="L909" s="222"/>
    </row>
    <row r="910" spans="7:12" x14ac:dyDescent="0.2">
      <c r="G910" s="222"/>
      <c r="L910" s="222"/>
    </row>
    <row r="911" spans="7:12" x14ac:dyDescent="0.2">
      <c r="G911" s="222"/>
      <c r="L911" s="222"/>
    </row>
    <row r="912" spans="7:12" x14ac:dyDescent="0.2">
      <c r="G912" s="222"/>
      <c r="L912" s="222"/>
    </row>
    <row r="913" spans="7:12" x14ac:dyDescent="0.2">
      <c r="G913" s="222"/>
      <c r="L913" s="222"/>
    </row>
    <row r="914" spans="7:12" x14ac:dyDescent="0.2">
      <c r="G914" s="222"/>
      <c r="L914" s="222"/>
    </row>
    <row r="915" spans="7:12" x14ac:dyDescent="0.2">
      <c r="G915" s="222"/>
      <c r="L915" s="222"/>
    </row>
    <row r="916" spans="7:12" x14ac:dyDescent="0.2">
      <c r="G916" s="222"/>
      <c r="L916" s="222"/>
    </row>
    <row r="917" spans="7:12" x14ac:dyDescent="0.2">
      <c r="G917" s="222"/>
      <c r="L917" s="222"/>
    </row>
    <row r="918" spans="7:12" x14ac:dyDescent="0.2">
      <c r="G918" s="222"/>
      <c r="L918" s="222"/>
    </row>
    <row r="919" spans="7:12" x14ac:dyDescent="0.2">
      <c r="G919" s="222"/>
      <c r="L919" s="222"/>
    </row>
    <row r="920" spans="7:12" x14ac:dyDescent="0.2">
      <c r="G920" s="222"/>
      <c r="L920" s="222"/>
    </row>
    <row r="921" spans="7:12" x14ac:dyDescent="0.2">
      <c r="G921" s="222"/>
      <c r="L921" s="222"/>
    </row>
    <row r="922" spans="7:12" x14ac:dyDescent="0.2">
      <c r="G922" s="222"/>
      <c r="L922" s="222"/>
    </row>
    <row r="923" spans="7:12" x14ac:dyDescent="0.2">
      <c r="G923" s="222"/>
      <c r="L923" s="222"/>
    </row>
    <row r="924" spans="7:12" x14ac:dyDescent="0.2">
      <c r="G924" s="222"/>
      <c r="L924" s="222"/>
    </row>
    <row r="925" spans="7:12" x14ac:dyDescent="0.2">
      <c r="G925" s="222"/>
      <c r="L925" s="222"/>
    </row>
    <row r="926" spans="7:12" x14ac:dyDescent="0.2">
      <c r="G926" s="222"/>
      <c r="L926" s="222"/>
    </row>
    <row r="927" spans="7:12" x14ac:dyDescent="0.2">
      <c r="G927" s="222"/>
      <c r="L927" s="222"/>
    </row>
    <row r="928" spans="7:12" x14ac:dyDescent="0.2">
      <c r="G928" s="222"/>
      <c r="L928" s="222"/>
    </row>
    <row r="929" spans="7:12" x14ac:dyDescent="0.2">
      <c r="G929" s="222"/>
      <c r="L929" s="222"/>
    </row>
    <row r="930" spans="7:12" x14ac:dyDescent="0.2">
      <c r="G930" s="222"/>
      <c r="L930" s="222"/>
    </row>
    <row r="931" spans="7:12" x14ac:dyDescent="0.2">
      <c r="G931" s="222"/>
      <c r="L931" s="222"/>
    </row>
    <row r="932" spans="7:12" x14ac:dyDescent="0.2">
      <c r="G932" s="222"/>
      <c r="L932" s="222"/>
    </row>
    <row r="933" spans="7:12" x14ac:dyDescent="0.2">
      <c r="G933" s="222"/>
      <c r="L933" s="222"/>
    </row>
    <row r="934" spans="7:12" x14ac:dyDescent="0.2">
      <c r="G934" s="222"/>
      <c r="L934" s="222"/>
    </row>
    <row r="935" spans="7:12" x14ac:dyDescent="0.2">
      <c r="G935" s="222"/>
      <c r="L935" s="222"/>
    </row>
    <row r="936" spans="7:12" x14ac:dyDescent="0.2">
      <c r="G936" s="222"/>
      <c r="L936" s="222"/>
    </row>
    <row r="937" spans="7:12" x14ac:dyDescent="0.2">
      <c r="G937" s="222"/>
      <c r="L937" s="222"/>
    </row>
    <row r="938" spans="7:12" x14ac:dyDescent="0.2">
      <c r="G938" s="222"/>
      <c r="L938" s="222"/>
    </row>
    <row r="939" spans="7:12" x14ac:dyDescent="0.2">
      <c r="G939" s="222"/>
      <c r="L939" s="222"/>
    </row>
    <row r="940" spans="7:12" x14ac:dyDescent="0.2">
      <c r="G940" s="222"/>
      <c r="L940" s="222"/>
    </row>
    <row r="941" spans="7:12" x14ac:dyDescent="0.2">
      <c r="G941" s="222"/>
      <c r="L941" s="222"/>
    </row>
    <row r="942" spans="7:12" x14ac:dyDescent="0.2">
      <c r="G942" s="222"/>
      <c r="L942" s="222"/>
    </row>
    <row r="943" spans="7:12" x14ac:dyDescent="0.2">
      <c r="G943" s="222"/>
      <c r="L943" s="222"/>
    </row>
    <row r="944" spans="7:12" x14ac:dyDescent="0.2">
      <c r="G944" s="222"/>
      <c r="L944" s="222"/>
    </row>
    <row r="945" spans="7:12" x14ac:dyDescent="0.2">
      <c r="G945" s="222"/>
      <c r="L945" s="222"/>
    </row>
    <row r="946" spans="7:12" x14ac:dyDescent="0.2">
      <c r="G946" s="222"/>
      <c r="L946" s="222"/>
    </row>
    <row r="947" spans="7:12" x14ac:dyDescent="0.2">
      <c r="G947" s="222"/>
      <c r="L947" s="222"/>
    </row>
    <row r="948" spans="7:12" x14ac:dyDescent="0.2">
      <c r="G948" s="222"/>
      <c r="L948" s="222"/>
    </row>
    <row r="949" spans="7:12" x14ac:dyDescent="0.2">
      <c r="G949" s="222"/>
      <c r="L949" s="222"/>
    </row>
    <row r="950" spans="7:12" x14ac:dyDescent="0.2">
      <c r="G950" s="222"/>
      <c r="L950" s="222"/>
    </row>
    <row r="951" spans="7:12" x14ac:dyDescent="0.2">
      <c r="G951" s="222"/>
      <c r="L951" s="222"/>
    </row>
    <row r="952" spans="7:12" x14ac:dyDescent="0.2">
      <c r="G952" s="222"/>
      <c r="L952" s="222"/>
    </row>
    <row r="953" spans="7:12" x14ac:dyDescent="0.2">
      <c r="G953" s="222"/>
      <c r="L953" s="222"/>
    </row>
    <row r="954" spans="7:12" x14ac:dyDescent="0.2">
      <c r="G954" s="222"/>
      <c r="L954" s="222"/>
    </row>
    <row r="955" spans="7:12" x14ac:dyDescent="0.2">
      <c r="G955" s="222"/>
      <c r="L955" s="222"/>
    </row>
    <row r="956" spans="7:12" x14ac:dyDescent="0.2">
      <c r="G956" s="222"/>
      <c r="L956" s="222"/>
    </row>
    <row r="957" spans="7:12" x14ac:dyDescent="0.2">
      <c r="G957" s="222"/>
      <c r="L957" s="222"/>
    </row>
    <row r="958" spans="7:12" x14ac:dyDescent="0.2">
      <c r="G958" s="222"/>
      <c r="L958" s="222"/>
    </row>
    <row r="959" spans="7:12" x14ac:dyDescent="0.2">
      <c r="G959" s="222"/>
      <c r="L959" s="222"/>
    </row>
    <row r="960" spans="7:12" x14ac:dyDescent="0.2">
      <c r="G960" s="222"/>
      <c r="L960" s="222"/>
    </row>
    <row r="961" spans="7:12" x14ac:dyDescent="0.2">
      <c r="G961" s="222"/>
      <c r="L961" s="222"/>
    </row>
    <row r="962" spans="7:12" x14ac:dyDescent="0.2">
      <c r="G962" s="222"/>
      <c r="L962" s="222"/>
    </row>
    <row r="963" spans="7:12" x14ac:dyDescent="0.2">
      <c r="G963" s="222"/>
      <c r="L963" s="222"/>
    </row>
    <row r="964" spans="7:12" x14ac:dyDescent="0.2">
      <c r="G964" s="222"/>
      <c r="L964" s="222"/>
    </row>
    <row r="965" spans="7:12" x14ac:dyDescent="0.2">
      <c r="G965" s="222"/>
      <c r="L965" s="222"/>
    </row>
    <row r="966" spans="7:12" x14ac:dyDescent="0.2">
      <c r="G966" s="222"/>
      <c r="L966" s="222"/>
    </row>
    <row r="967" spans="7:12" x14ac:dyDescent="0.2">
      <c r="G967" s="222"/>
      <c r="L967" s="222"/>
    </row>
    <row r="968" spans="7:12" x14ac:dyDescent="0.2">
      <c r="G968" s="222"/>
      <c r="L968" s="222"/>
    </row>
    <row r="969" spans="7:12" x14ac:dyDescent="0.2">
      <c r="G969" s="222"/>
      <c r="L969" s="222"/>
    </row>
    <row r="970" spans="7:12" x14ac:dyDescent="0.2">
      <c r="G970" s="222"/>
      <c r="L970" s="222"/>
    </row>
    <row r="971" spans="7:12" x14ac:dyDescent="0.2">
      <c r="G971" s="222"/>
      <c r="L971" s="222"/>
    </row>
    <row r="972" spans="7:12" x14ac:dyDescent="0.2">
      <c r="G972" s="222"/>
      <c r="L972" s="222"/>
    </row>
    <row r="973" spans="7:12" x14ac:dyDescent="0.2">
      <c r="G973" s="222"/>
      <c r="L973" s="222"/>
    </row>
    <row r="974" spans="7:12" x14ac:dyDescent="0.2">
      <c r="G974" s="222"/>
      <c r="L974" s="222"/>
    </row>
    <row r="975" spans="7:12" x14ac:dyDescent="0.2">
      <c r="G975" s="222"/>
      <c r="L975" s="222"/>
    </row>
    <row r="976" spans="7:12" x14ac:dyDescent="0.2">
      <c r="G976" s="222"/>
      <c r="L976" s="222"/>
    </row>
    <row r="977" spans="7:12" x14ac:dyDescent="0.2">
      <c r="G977" s="222"/>
      <c r="L977" s="222"/>
    </row>
    <row r="978" spans="7:12" x14ac:dyDescent="0.2">
      <c r="G978" s="222"/>
      <c r="L978" s="222"/>
    </row>
    <row r="979" spans="7:12" x14ac:dyDescent="0.2">
      <c r="G979" s="222"/>
      <c r="L979" s="222"/>
    </row>
    <row r="980" spans="7:12" x14ac:dyDescent="0.2">
      <c r="G980" s="222"/>
      <c r="L980" s="222"/>
    </row>
    <row r="981" spans="7:12" x14ac:dyDescent="0.2">
      <c r="G981" s="222"/>
      <c r="L981" s="222"/>
    </row>
    <row r="982" spans="7:12" x14ac:dyDescent="0.2">
      <c r="G982" s="222"/>
      <c r="L982" s="222"/>
    </row>
    <row r="983" spans="7:12" x14ac:dyDescent="0.2">
      <c r="G983" s="222"/>
      <c r="L983" s="222"/>
    </row>
    <row r="984" spans="7:12" x14ac:dyDescent="0.2">
      <c r="G984" s="222"/>
      <c r="L984" s="222"/>
    </row>
    <row r="985" spans="7:12" x14ac:dyDescent="0.2">
      <c r="G985" s="222"/>
      <c r="L985" s="222"/>
    </row>
    <row r="986" spans="7:12" x14ac:dyDescent="0.2">
      <c r="G986" s="222"/>
      <c r="L986" s="222"/>
    </row>
    <row r="987" spans="7:12" x14ac:dyDescent="0.2">
      <c r="G987" s="222"/>
      <c r="L987" s="222"/>
    </row>
    <row r="988" spans="7:12" x14ac:dyDescent="0.2">
      <c r="G988" s="222"/>
      <c r="L988" s="222"/>
    </row>
    <row r="989" spans="7:12" x14ac:dyDescent="0.2">
      <c r="G989" s="222"/>
      <c r="L989" s="222"/>
    </row>
    <row r="990" spans="7:12" x14ac:dyDescent="0.2">
      <c r="G990" s="222"/>
      <c r="L990" s="222"/>
    </row>
    <row r="991" spans="7:12" x14ac:dyDescent="0.2">
      <c r="G991" s="222"/>
      <c r="L991" s="222"/>
    </row>
    <row r="992" spans="7:12" x14ac:dyDescent="0.2">
      <c r="G992" s="222"/>
      <c r="L992" s="222"/>
    </row>
    <row r="993" spans="7:12" x14ac:dyDescent="0.2">
      <c r="G993" s="222"/>
      <c r="L993" s="222"/>
    </row>
    <row r="994" spans="7:12" x14ac:dyDescent="0.2">
      <c r="G994" s="222"/>
      <c r="L994" s="222"/>
    </row>
    <row r="995" spans="7:12" x14ac:dyDescent="0.2">
      <c r="G995" s="222"/>
      <c r="L995" s="222"/>
    </row>
    <row r="996" spans="7:12" x14ac:dyDescent="0.2">
      <c r="G996" s="222"/>
      <c r="L996" s="222"/>
    </row>
    <row r="997" spans="7:12" x14ac:dyDescent="0.2">
      <c r="G997" s="222"/>
      <c r="L997" s="222"/>
    </row>
    <row r="998" spans="7:12" x14ac:dyDescent="0.2">
      <c r="G998" s="222"/>
      <c r="L998" s="222"/>
    </row>
    <row r="999" spans="7:12" x14ac:dyDescent="0.2">
      <c r="G999" s="222"/>
      <c r="L999" s="222"/>
    </row>
    <row r="1000" spans="7:12" x14ac:dyDescent="0.2">
      <c r="G1000" s="222"/>
      <c r="L1000" s="222"/>
    </row>
    <row r="1001" spans="7:12" x14ac:dyDescent="0.2">
      <c r="G1001" s="222"/>
      <c r="L1001" s="222"/>
    </row>
    <row r="1002" spans="7:12" x14ac:dyDescent="0.2">
      <c r="G1002" s="222"/>
      <c r="L1002" s="222"/>
    </row>
    <row r="1003" spans="7:12" x14ac:dyDescent="0.2">
      <c r="G1003" s="222"/>
      <c r="L1003" s="222"/>
    </row>
    <row r="1004" spans="7:12" x14ac:dyDescent="0.2">
      <c r="G1004" s="222"/>
      <c r="L1004" s="222"/>
    </row>
    <row r="1005" spans="7:12" x14ac:dyDescent="0.2">
      <c r="G1005" s="222"/>
      <c r="L1005" s="222"/>
    </row>
    <row r="1006" spans="7:12" x14ac:dyDescent="0.2">
      <c r="G1006" s="222"/>
      <c r="L1006" s="222"/>
    </row>
    <row r="1007" spans="7:12" x14ac:dyDescent="0.2">
      <c r="G1007" s="222"/>
      <c r="L1007" s="222"/>
    </row>
    <row r="1008" spans="7:12" x14ac:dyDescent="0.2">
      <c r="G1008" s="222"/>
      <c r="L1008" s="222"/>
    </row>
    <row r="1009" spans="7:12" x14ac:dyDescent="0.2">
      <c r="G1009" s="222"/>
      <c r="L1009" s="222"/>
    </row>
    <row r="1010" spans="7:12" x14ac:dyDescent="0.2">
      <c r="G1010" s="222"/>
      <c r="L1010" s="222"/>
    </row>
    <row r="1011" spans="7:12" x14ac:dyDescent="0.2">
      <c r="G1011" s="222"/>
      <c r="L1011" s="222"/>
    </row>
    <row r="1012" spans="7:12" x14ac:dyDescent="0.2">
      <c r="G1012" s="222"/>
      <c r="L1012" s="222"/>
    </row>
    <row r="1013" spans="7:12" x14ac:dyDescent="0.2">
      <c r="G1013" s="222"/>
      <c r="L1013" s="222"/>
    </row>
    <row r="1014" spans="7:12" x14ac:dyDescent="0.2">
      <c r="G1014" s="222"/>
      <c r="L1014" s="222"/>
    </row>
    <row r="1015" spans="7:12" x14ac:dyDescent="0.2">
      <c r="G1015" s="222"/>
      <c r="L1015" s="222"/>
    </row>
    <row r="1016" spans="7:12" x14ac:dyDescent="0.2">
      <c r="G1016" s="222"/>
      <c r="L1016" s="222"/>
    </row>
    <row r="1017" spans="7:12" x14ac:dyDescent="0.2">
      <c r="G1017" s="222"/>
      <c r="L1017" s="222"/>
    </row>
    <row r="1018" spans="7:12" x14ac:dyDescent="0.2">
      <c r="G1018" s="222"/>
      <c r="L1018" s="222"/>
    </row>
    <row r="1019" spans="7:12" x14ac:dyDescent="0.2">
      <c r="G1019" s="222"/>
      <c r="L1019" s="222"/>
    </row>
    <row r="1020" spans="7:12" x14ac:dyDescent="0.2">
      <c r="G1020" s="222"/>
      <c r="L1020" s="222"/>
    </row>
    <row r="1021" spans="7:12" x14ac:dyDescent="0.2">
      <c r="G1021" s="222"/>
      <c r="L1021" s="222"/>
    </row>
    <row r="1022" spans="7:12" x14ac:dyDescent="0.2">
      <c r="G1022" s="222"/>
      <c r="L1022" s="222"/>
    </row>
    <row r="1023" spans="7:12" x14ac:dyDescent="0.2">
      <c r="G1023" s="222"/>
      <c r="L1023" s="222"/>
    </row>
    <row r="1024" spans="7:12" x14ac:dyDescent="0.2">
      <c r="G1024" s="222"/>
      <c r="L1024" s="222"/>
    </row>
    <row r="1025" spans="7:12" x14ac:dyDescent="0.2">
      <c r="G1025" s="222"/>
      <c r="L1025" s="222"/>
    </row>
    <row r="1026" spans="7:12" x14ac:dyDescent="0.2">
      <c r="G1026" s="222"/>
      <c r="L1026" s="222"/>
    </row>
    <row r="1027" spans="7:12" x14ac:dyDescent="0.2">
      <c r="G1027" s="222"/>
      <c r="L1027" s="222"/>
    </row>
    <row r="1028" spans="7:12" x14ac:dyDescent="0.2">
      <c r="G1028" s="222"/>
      <c r="L1028" s="222"/>
    </row>
    <row r="1029" spans="7:12" x14ac:dyDescent="0.2">
      <c r="G1029" s="222"/>
      <c r="L1029" s="222"/>
    </row>
    <row r="1030" spans="7:12" x14ac:dyDescent="0.2">
      <c r="G1030" s="222"/>
      <c r="L1030" s="222"/>
    </row>
    <row r="1031" spans="7:12" x14ac:dyDescent="0.2">
      <c r="G1031" s="222"/>
      <c r="L1031" s="222"/>
    </row>
    <row r="1032" spans="7:12" x14ac:dyDescent="0.2">
      <c r="G1032" s="222"/>
      <c r="L1032" s="222"/>
    </row>
    <row r="1033" spans="7:12" x14ac:dyDescent="0.2">
      <c r="G1033" s="222"/>
      <c r="L1033" s="222"/>
    </row>
    <row r="1034" spans="7:12" x14ac:dyDescent="0.2">
      <c r="G1034" s="222"/>
      <c r="L1034" s="222"/>
    </row>
    <row r="1035" spans="7:12" x14ac:dyDescent="0.2">
      <c r="G1035" s="222"/>
      <c r="L1035" s="222"/>
    </row>
    <row r="1036" spans="7:12" x14ac:dyDescent="0.2">
      <c r="G1036" s="222"/>
      <c r="L1036" s="222"/>
    </row>
    <row r="1037" spans="7:12" x14ac:dyDescent="0.2">
      <c r="G1037" s="222"/>
      <c r="L1037" s="222"/>
    </row>
    <row r="1038" spans="7:12" x14ac:dyDescent="0.2">
      <c r="G1038" s="222"/>
      <c r="L1038" s="222"/>
    </row>
    <row r="1039" spans="7:12" x14ac:dyDescent="0.2">
      <c r="G1039" s="222"/>
      <c r="L1039" s="222"/>
    </row>
    <row r="1040" spans="7:12" x14ac:dyDescent="0.2">
      <c r="G1040" s="222"/>
      <c r="L1040" s="222"/>
    </row>
    <row r="1041" spans="7:12" x14ac:dyDescent="0.2">
      <c r="G1041" s="222"/>
      <c r="L1041" s="222"/>
    </row>
    <row r="1042" spans="7:12" x14ac:dyDescent="0.2">
      <c r="G1042" s="222"/>
      <c r="L1042" s="222"/>
    </row>
    <row r="1043" spans="7:12" x14ac:dyDescent="0.2">
      <c r="G1043" s="222"/>
      <c r="L1043" s="222"/>
    </row>
    <row r="1044" spans="7:12" x14ac:dyDescent="0.2">
      <c r="G1044" s="222"/>
      <c r="L1044" s="222"/>
    </row>
    <row r="1045" spans="7:12" x14ac:dyDescent="0.2">
      <c r="G1045" s="222"/>
      <c r="L1045" s="222"/>
    </row>
    <row r="1046" spans="7:12" x14ac:dyDescent="0.2">
      <c r="G1046" s="222"/>
      <c r="L1046" s="222"/>
    </row>
    <row r="1047" spans="7:12" x14ac:dyDescent="0.2">
      <c r="G1047" s="222"/>
      <c r="L1047" s="222"/>
    </row>
    <row r="1048" spans="7:12" x14ac:dyDescent="0.2">
      <c r="G1048" s="222"/>
      <c r="L1048" s="222"/>
    </row>
    <row r="1049" spans="7:12" x14ac:dyDescent="0.2">
      <c r="G1049" s="222"/>
      <c r="L1049" s="222"/>
    </row>
    <row r="1050" spans="7:12" x14ac:dyDescent="0.2">
      <c r="G1050" s="222"/>
      <c r="L1050" s="222"/>
    </row>
    <row r="1051" spans="7:12" x14ac:dyDescent="0.2">
      <c r="G1051" s="222"/>
      <c r="L1051" s="222"/>
    </row>
    <row r="1052" spans="7:12" x14ac:dyDescent="0.2">
      <c r="G1052" s="222"/>
      <c r="L1052" s="222"/>
    </row>
    <row r="1053" spans="7:12" x14ac:dyDescent="0.2">
      <c r="G1053" s="222"/>
      <c r="L1053" s="222"/>
    </row>
    <row r="1054" spans="7:12" x14ac:dyDescent="0.2">
      <c r="G1054" s="222"/>
      <c r="L1054" s="222"/>
    </row>
    <row r="1055" spans="7:12" x14ac:dyDescent="0.2">
      <c r="G1055" s="222"/>
      <c r="L1055" s="222"/>
    </row>
    <row r="1056" spans="7:12" x14ac:dyDescent="0.2">
      <c r="G1056" s="222"/>
      <c r="L1056" s="222"/>
    </row>
    <row r="1057" spans="7:12" x14ac:dyDescent="0.2">
      <c r="G1057" s="222"/>
      <c r="L1057" s="222"/>
    </row>
    <row r="1058" spans="7:12" x14ac:dyDescent="0.2">
      <c r="G1058" s="222"/>
      <c r="L1058" s="222"/>
    </row>
    <row r="1059" spans="7:12" x14ac:dyDescent="0.2">
      <c r="G1059" s="222"/>
      <c r="L1059" s="222"/>
    </row>
    <row r="1060" spans="7:12" x14ac:dyDescent="0.2">
      <c r="G1060" s="222"/>
      <c r="L1060" s="222"/>
    </row>
    <row r="1061" spans="7:12" x14ac:dyDescent="0.2">
      <c r="G1061" s="222"/>
      <c r="L1061" s="222"/>
    </row>
    <row r="1062" spans="7:12" x14ac:dyDescent="0.2">
      <c r="G1062" s="222"/>
      <c r="L1062" s="222"/>
    </row>
    <row r="1063" spans="7:12" x14ac:dyDescent="0.2">
      <c r="G1063" s="222"/>
      <c r="L1063" s="222"/>
    </row>
    <row r="1064" spans="7:12" x14ac:dyDescent="0.2">
      <c r="G1064" s="222"/>
      <c r="L1064" s="222"/>
    </row>
    <row r="1065" spans="7:12" x14ac:dyDescent="0.2">
      <c r="G1065" s="222"/>
      <c r="L1065" s="222"/>
    </row>
    <row r="1066" spans="7:12" x14ac:dyDescent="0.2">
      <c r="G1066" s="222"/>
      <c r="L1066" s="222"/>
    </row>
    <row r="1067" spans="7:12" x14ac:dyDescent="0.2">
      <c r="G1067" s="222"/>
      <c r="L1067" s="222"/>
    </row>
    <row r="1068" spans="7:12" x14ac:dyDescent="0.2">
      <c r="G1068" s="222"/>
      <c r="L1068" s="222"/>
    </row>
    <row r="1069" spans="7:12" x14ac:dyDescent="0.2">
      <c r="G1069" s="222"/>
      <c r="L1069" s="222"/>
    </row>
    <row r="1070" spans="7:12" x14ac:dyDescent="0.2">
      <c r="G1070" s="222"/>
      <c r="L1070" s="222"/>
    </row>
    <row r="1071" spans="7:12" x14ac:dyDescent="0.2">
      <c r="G1071" s="222"/>
      <c r="L1071" s="222"/>
    </row>
    <row r="1072" spans="7:12" x14ac:dyDescent="0.2">
      <c r="G1072" s="222"/>
      <c r="L1072" s="222"/>
    </row>
    <row r="1073" spans="7:12" x14ac:dyDescent="0.2">
      <c r="G1073" s="222"/>
      <c r="L1073" s="222"/>
    </row>
    <row r="1074" spans="7:12" x14ac:dyDescent="0.2">
      <c r="G1074" s="222"/>
      <c r="L1074" s="222"/>
    </row>
    <row r="1075" spans="7:12" x14ac:dyDescent="0.2">
      <c r="G1075" s="222"/>
      <c r="L1075" s="222"/>
    </row>
    <row r="1076" spans="7:12" x14ac:dyDescent="0.2">
      <c r="G1076" s="222"/>
      <c r="L1076" s="222"/>
    </row>
    <row r="1077" spans="7:12" x14ac:dyDescent="0.2">
      <c r="G1077" s="222"/>
      <c r="L1077" s="222"/>
    </row>
    <row r="1078" spans="7:12" x14ac:dyDescent="0.2">
      <c r="G1078" s="222"/>
      <c r="L1078" s="222"/>
    </row>
    <row r="1079" spans="7:12" x14ac:dyDescent="0.2">
      <c r="G1079" s="222"/>
      <c r="L1079" s="222"/>
    </row>
    <row r="1080" spans="7:12" x14ac:dyDescent="0.2">
      <c r="G1080" s="222"/>
      <c r="L1080" s="222"/>
    </row>
    <row r="1081" spans="7:12" x14ac:dyDescent="0.2">
      <c r="G1081" s="222"/>
      <c r="L1081" s="222"/>
    </row>
    <row r="1082" spans="7:12" x14ac:dyDescent="0.2">
      <c r="G1082" s="222"/>
      <c r="L1082" s="222"/>
    </row>
    <row r="1083" spans="7:12" x14ac:dyDescent="0.2">
      <c r="G1083" s="222"/>
      <c r="L1083" s="222"/>
    </row>
    <row r="1084" spans="7:12" x14ac:dyDescent="0.2">
      <c r="G1084" s="222"/>
      <c r="L1084" s="222"/>
    </row>
    <row r="1085" spans="7:12" x14ac:dyDescent="0.2">
      <c r="G1085" s="222"/>
      <c r="L1085" s="222"/>
    </row>
    <row r="1086" spans="7:12" x14ac:dyDescent="0.2">
      <c r="G1086" s="222"/>
      <c r="L1086" s="222"/>
    </row>
    <row r="1087" spans="7:12" x14ac:dyDescent="0.2">
      <c r="G1087" s="222"/>
      <c r="L1087" s="222"/>
    </row>
    <row r="1088" spans="7:12" x14ac:dyDescent="0.2">
      <c r="G1088" s="222"/>
      <c r="L1088" s="222"/>
    </row>
    <row r="1089" spans="7:12" x14ac:dyDescent="0.2">
      <c r="G1089" s="222"/>
      <c r="L1089" s="222"/>
    </row>
    <row r="1090" spans="7:12" x14ac:dyDescent="0.2">
      <c r="G1090" s="222"/>
      <c r="L1090" s="222"/>
    </row>
    <row r="1091" spans="7:12" x14ac:dyDescent="0.2">
      <c r="G1091" s="222"/>
      <c r="L1091" s="222"/>
    </row>
    <row r="1092" spans="7:12" x14ac:dyDescent="0.2">
      <c r="G1092" s="222"/>
      <c r="L1092" s="222"/>
    </row>
    <row r="1093" spans="7:12" x14ac:dyDescent="0.2">
      <c r="G1093" s="222"/>
      <c r="L1093" s="222"/>
    </row>
    <row r="1094" spans="7:12" x14ac:dyDescent="0.2">
      <c r="G1094" s="222"/>
      <c r="L1094" s="222"/>
    </row>
    <row r="1095" spans="7:12" x14ac:dyDescent="0.2">
      <c r="G1095" s="222"/>
      <c r="L1095" s="222"/>
    </row>
    <row r="1096" spans="7:12" x14ac:dyDescent="0.2">
      <c r="G1096" s="222"/>
      <c r="L1096" s="222"/>
    </row>
    <row r="1097" spans="7:12" x14ac:dyDescent="0.2">
      <c r="G1097" s="222"/>
      <c r="L1097" s="222"/>
    </row>
    <row r="1098" spans="7:12" x14ac:dyDescent="0.2">
      <c r="G1098" s="222"/>
      <c r="L1098" s="222"/>
    </row>
    <row r="1099" spans="7:12" x14ac:dyDescent="0.2">
      <c r="G1099" s="222"/>
      <c r="L1099" s="222"/>
    </row>
    <row r="1100" spans="7:12" x14ac:dyDescent="0.2">
      <c r="G1100" s="222"/>
      <c r="L1100" s="222"/>
    </row>
    <row r="1101" spans="7:12" x14ac:dyDescent="0.2">
      <c r="G1101" s="222"/>
      <c r="L1101" s="222"/>
    </row>
    <row r="1102" spans="7:12" x14ac:dyDescent="0.2">
      <c r="G1102" s="222"/>
      <c r="L1102" s="222"/>
    </row>
    <row r="1103" spans="7:12" x14ac:dyDescent="0.2">
      <c r="G1103" s="222"/>
      <c r="L1103" s="222"/>
    </row>
    <row r="1104" spans="7:12" x14ac:dyDescent="0.2">
      <c r="G1104" s="222"/>
      <c r="L1104" s="222"/>
    </row>
    <row r="1105" spans="7:12" x14ac:dyDescent="0.2">
      <c r="G1105" s="222"/>
      <c r="L1105" s="222"/>
    </row>
    <row r="1106" spans="7:12" x14ac:dyDescent="0.2">
      <c r="G1106" s="222"/>
      <c r="L1106" s="222"/>
    </row>
    <row r="1107" spans="7:12" x14ac:dyDescent="0.2">
      <c r="G1107" s="222"/>
      <c r="L1107" s="222"/>
    </row>
    <row r="1108" spans="7:12" x14ac:dyDescent="0.2">
      <c r="G1108" s="222"/>
      <c r="L1108" s="222"/>
    </row>
    <row r="1109" spans="7:12" x14ac:dyDescent="0.2">
      <c r="G1109" s="222"/>
      <c r="L1109" s="222"/>
    </row>
    <row r="1110" spans="7:12" x14ac:dyDescent="0.2">
      <c r="G1110" s="222"/>
      <c r="L1110" s="222"/>
    </row>
    <row r="1111" spans="7:12" x14ac:dyDescent="0.2">
      <c r="G1111" s="222"/>
      <c r="L1111" s="222"/>
    </row>
    <row r="1112" spans="7:12" x14ac:dyDescent="0.2">
      <c r="G1112" s="222"/>
      <c r="L1112" s="222"/>
    </row>
    <row r="1113" spans="7:12" x14ac:dyDescent="0.2">
      <c r="G1113" s="222"/>
      <c r="L1113" s="222"/>
    </row>
    <row r="1114" spans="7:12" x14ac:dyDescent="0.2">
      <c r="G1114" s="222"/>
      <c r="L1114" s="222"/>
    </row>
    <row r="1115" spans="7:12" x14ac:dyDescent="0.2">
      <c r="G1115" s="222"/>
      <c r="L1115" s="222"/>
    </row>
    <row r="1116" spans="7:12" x14ac:dyDescent="0.2">
      <c r="G1116" s="222"/>
      <c r="L1116" s="222"/>
    </row>
    <row r="1117" spans="7:12" x14ac:dyDescent="0.2">
      <c r="G1117" s="222"/>
      <c r="L1117" s="222"/>
    </row>
    <row r="1118" spans="7:12" x14ac:dyDescent="0.2">
      <c r="G1118" s="222"/>
      <c r="L1118" s="222"/>
    </row>
    <row r="1119" spans="7:12" x14ac:dyDescent="0.2">
      <c r="G1119" s="222"/>
      <c r="L1119" s="222"/>
    </row>
    <row r="1120" spans="7:12" x14ac:dyDescent="0.2">
      <c r="G1120" s="222"/>
      <c r="L1120" s="222"/>
    </row>
    <row r="1121" spans="7:12" x14ac:dyDescent="0.2">
      <c r="G1121" s="222"/>
      <c r="L1121" s="222"/>
    </row>
    <row r="1122" spans="7:12" x14ac:dyDescent="0.2">
      <c r="G1122" s="222"/>
      <c r="L1122" s="222"/>
    </row>
    <row r="1123" spans="7:12" x14ac:dyDescent="0.2">
      <c r="G1123" s="222"/>
      <c r="L1123" s="222"/>
    </row>
    <row r="1124" spans="7:12" x14ac:dyDescent="0.2">
      <c r="G1124" s="222"/>
      <c r="L1124" s="222"/>
    </row>
    <row r="1125" spans="7:12" x14ac:dyDescent="0.2">
      <c r="G1125" s="222"/>
      <c r="L1125" s="222"/>
    </row>
    <row r="1126" spans="7:12" x14ac:dyDescent="0.2">
      <c r="G1126" s="222"/>
      <c r="L1126" s="222"/>
    </row>
    <row r="1127" spans="7:12" x14ac:dyDescent="0.2">
      <c r="G1127" s="222"/>
      <c r="L1127" s="222"/>
    </row>
    <row r="1128" spans="7:12" x14ac:dyDescent="0.2">
      <c r="G1128" s="222"/>
      <c r="L1128" s="222"/>
    </row>
    <row r="1129" spans="7:12" x14ac:dyDescent="0.2">
      <c r="G1129" s="222"/>
      <c r="L1129" s="222"/>
    </row>
    <row r="1130" spans="7:12" x14ac:dyDescent="0.2">
      <c r="G1130" s="222"/>
      <c r="L1130" s="222"/>
    </row>
    <row r="1131" spans="7:12" x14ac:dyDescent="0.2">
      <c r="G1131" s="222"/>
      <c r="L1131" s="222"/>
    </row>
    <row r="1132" spans="7:12" x14ac:dyDescent="0.2">
      <c r="G1132" s="222"/>
      <c r="L1132" s="222"/>
    </row>
    <row r="1133" spans="7:12" x14ac:dyDescent="0.2">
      <c r="G1133" s="222"/>
      <c r="L1133" s="222"/>
    </row>
    <row r="1134" spans="7:12" x14ac:dyDescent="0.2">
      <c r="G1134" s="222"/>
      <c r="L1134" s="222"/>
    </row>
    <row r="1135" spans="7:12" x14ac:dyDescent="0.2">
      <c r="G1135" s="222"/>
      <c r="L1135" s="222"/>
    </row>
    <row r="1136" spans="7:12" x14ac:dyDescent="0.2">
      <c r="G1136" s="222"/>
      <c r="L1136" s="222"/>
    </row>
    <row r="1137" spans="7:12" x14ac:dyDescent="0.2">
      <c r="G1137" s="222"/>
      <c r="L1137" s="222"/>
    </row>
    <row r="1138" spans="7:12" x14ac:dyDescent="0.2">
      <c r="G1138" s="222"/>
      <c r="L1138" s="222"/>
    </row>
    <row r="1139" spans="7:12" x14ac:dyDescent="0.2">
      <c r="G1139" s="222"/>
      <c r="L1139" s="222"/>
    </row>
    <row r="1140" spans="7:12" x14ac:dyDescent="0.2">
      <c r="G1140" s="222"/>
      <c r="L1140" s="222"/>
    </row>
    <row r="1141" spans="7:12" x14ac:dyDescent="0.2">
      <c r="G1141" s="222"/>
      <c r="L1141" s="222"/>
    </row>
    <row r="1142" spans="7:12" x14ac:dyDescent="0.2">
      <c r="G1142" s="222"/>
      <c r="L1142" s="222"/>
    </row>
    <row r="1143" spans="7:12" x14ac:dyDescent="0.2">
      <c r="G1143" s="222"/>
      <c r="L1143" s="222"/>
    </row>
    <row r="1144" spans="7:12" x14ac:dyDescent="0.2">
      <c r="G1144" s="222"/>
      <c r="L1144" s="222"/>
    </row>
    <row r="1145" spans="7:12" x14ac:dyDescent="0.2">
      <c r="G1145" s="222"/>
      <c r="L1145" s="222"/>
    </row>
    <row r="1146" spans="7:12" x14ac:dyDescent="0.2">
      <c r="G1146" s="222"/>
      <c r="L1146" s="222"/>
    </row>
    <row r="1147" spans="7:12" x14ac:dyDescent="0.2">
      <c r="G1147" s="222"/>
      <c r="L1147" s="222"/>
    </row>
    <row r="1148" spans="7:12" x14ac:dyDescent="0.2">
      <c r="G1148" s="222"/>
      <c r="L1148" s="222"/>
    </row>
    <row r="1149" spans="7:12" x14ac:dyDescent="0.2">
      <c r="G1149" s="222"/>
      <c r="L1149" s="222"/>
    </row>
    <row r="1150" spans="7:12" x14ac:dyDescent="0.2">
      <c r="G1150" s="222"/>
      <c r="L1150" s="222"/>
    </row>
    <row r="1151" spans="7:12" x14ac:dyDescent="0.2">
      <c r="G1151" s="222"/>
      <c r="L1151" s="222"/>
    </row>
    <row r="1152" spans="7:12" x14ac:dyDescent="0.2">
      <c r="G1152" s="222"/>
      <c r="L1152" s="222"/>
    </row>
    <row r="1153" spans="7:12" x14ac:dyDescent="0.2">
      <c r="G1153" s="222"/>
      <c r="L1153" s="222"/>
    </row>
    <row r="1154" spans="7:12" x14ac:dyDescent="0.2">
      <c r="G1154" s="222"/>
      <c r="L1154" s="222"/>
    </row>
    <row r="1155" spans="7:12" x14ac:dyDescent="0.2">
      <c r="G1155" s="222"/>
      <c r="L1155" s="222"/>
    </row>
    <row r="1156" spans="7:12" x14ac:dyDescent="0.2">
      <c r="G1156" s="222"/>
      <c r="L1156" s="222"/>
    </row>
    <row r="1157" spans="7:12" x14ac:dyDescent="0.2">
      <c r="G1157" s="222"/>
      <c r="L1157" s="222"/>
    </row>
    <row r="1158" spans="7:12" x14ac:dyDescent="0.2">
      <c r="G1158" s="222"/>
      <c r="L1158" s="222"/>
    </row>
    <row r="1159" spans="7:12" x14ac:dyDescent="0.2">
      <c r="G1159" s="222"/>
      <c r="L1159" s="222"/>
    </row>
    <row r="1160" spans="7:12" x14ac:dyDescent="0.2">
      <c r="G1160" s="222"/>
      <c r="L1160" s="222"/>
    </row>
    <row r="1161" spans="7:12" x14ac:dyDescent="0.2">
      <c r="G1161" s="222"/>
      <c r="L1161" s="222"/>
    </row>
    <row r="1162" spans="7:12" x14ac:dyDescent="0.2">
      <c r="G1162" s="222"/>
      <c r="L1162" s="222"/>
    </row>
    <row r="1163" spans="7:12" x14ac:dyDescent="0.2">
      <c r="G1163" s="222"/>
      <c r="L1163" s="222"/>
    </row>
    <row r="1164" spans="7:12" x14ac:dyDescent="0.2">
      <c r="G1164" s="222"/>
      <c r="L1164" s="222"/>
    </row>
    <row r="1165" spans="7:12" x14ac:dyDescent="0.2">
      <c r="G1165" s="222"/>
      <c r="L1165" s="222"/>
    </row>
    <row r="1166" spans="7:12" x14ac:dyDescent="0.2">
      <c r="G1166" s="222"/>
      <c r="L1166" s="222"/>
    </row>
    <row r="1167" spans="7:12" x14ac:dyDescent="0.2">
      <c r="G1167" s="222"/>
      <c r="L1167" s="222"/>
    </row>
    <row r="1168" spans="7:12" x14ac:dyDescent="0.2">
      <c r="G1168" s="222"/>
      <c r="L1168" s="222"/>
    </row>
    <row r="1169" spans="7:12" x14ac:dyDescent="0.2">
      <c r="G1169" s="222"/>
      <c r="L1169" s="222"/>
    </row>
    <row r="1170" spans="7:12" x14ac:dyDescent="0.2">
      <c r="G1170" s="222"/>
      <c r="L1170" s="222"/>
    </row>
    <row r="1171" spans="7:12" x14ac:dyDescent="0.2">
      <c r="G1171" s="222"/>
      <c r="L1171" s="222"/>
    </row>
    <row r="1172" spans="7:12" x14ac:dyDescent="0.2">
      <c r="G1172" s="222"/>
      <c r="L1172" s="222"/>
    </row>
    <row r="1173" spans="7:12" x14ac:dyDescent="0.2">
      <c r="G1173" s="222"/>
      <c r="L1173" s="222"/>
    </row>
    <row r="1174" spans="7:12" x14ac:dyDescent="0.2">
      <c r="G1174" s="222"/>
      <c r="L1174" s="222"/>
    </row>
    <row r="1175" spans="7:12" x14ac:dyDescent="0.2">
      <c r="G1175" s="222"/>
      <c r="L1175" s="222"/>
    </row>
    <row r="1176" spans="7:12" x14ac:dyDescent="0.2">
      <c r="G1176" s="222"/>
      <c r="L1176" s="222"/>
    </row>
    <row r="1177" spans="7:12" x14ac:dyDescent="0.2">
      <c r="G1177" s="222"/>
      <c r="L1177" s="222"/>
    </row>
    <row r="1178" spans="7:12" x14ac:dyDescent="0.2">
      <c r="G1178" s="222"/>
      <c r="L1178" s="222"/>
    </row>
    <row r="1179" spans="7:12" x14ac:dyDescent="0.2">
      <c r="G1179" s="222"/>
      <c r="L1179" s="222"/>
    </row>
    <row r="1180" spans="7:12" x14ac:dyDescent="0.2">
      <c r="G1180" s="222"/>
      <c r="L1180" s="222"/>
    </row>
    <row r="1181" spans="7:12" x14ac:dyDescent="0.2">
      <c r="G1181" s="222"/>
      <c r="L1181" s="222"/>
    </row>
    <row r="1182" spans="7:12" x14ac:dyDescent="0.2">
      <c r="G1182" s="222"/>
      <c r="L1182" s="222"/>
    </row>
    <row r="1183" spans="7:12" x14ac:dyDescent="0.2">
      <c r="G1183" s="222"/>
      <c r="L1183" s="222"/>
    </row>
    <row r="1184" spans="7:12" x14ac:dyDescent="0.2">
      <c r="G1184" s="222"/>
      <c r="L1184" s="222"/>
    </row>
    <row r="1185" spans="7:12" x14ac:dyDescent="0.2">
      <c r="G1185" s="222"/>
      <c r="L1185" s="222"/>
    </row>
    <row r="1186" spans="7:12" x14ac:dyDescent="0.2">
      <c r="G1186" s="222"/>
      <c r="L1186" s="222"/>
    </row>
    <row r="1187" spans="7:12" x14ac:dyDescent="0.2">
      <c r="G1187" s="222"/>
      <c r="L1187" s="222"/>
    </row>
    <row r="1188" spans="7:12" x14ac:dyDescent="0.2">
      <c r="G1188" s="222"/>
      <c r="L1188" s="222"/>
    </row>
    <row r="1189" spans="7:12" x14ac:dyDescent="0.2">
      <c r="G1189" s="222"/>
      <c r="L1189" s="222"/>
    </row>
    <row r="1190" spans="7:12" x14ac:dyDescent="0.2">
      <c r="G1190" s="222"/>
      <c r="L1190" s="222"/>
    </row>
    <row r="1191" spans="7:12" x14ac:dyDescent="0.2">
      <c r="G1191" s="222"/>
      <c r="L1191" s="222"/>
    </row>
    <row r="1192" spans="7:12" x14ac:dyDescent="0.2">
      <c r="G1192" s="222"/>
      <c r="L1192" s="222"/>
    </row>
    <row r="1193" spans="7:12" x14ac:dyDescent="0.2">
      <c r="G1193" s="222"/>
      <c r="L1193" s="222"/>
    </row>
    <row r="1194" spans="7:12" x14ac:dyDescent="0.2">
      <c r="G1194" s="222"/>
      <c r="L1194" s="222"/>
    </row>
    <row r="1195" spans="7:12" x14ac:dyDescent="0.2">
      <c r="G1195" s="222"/>
      <c r="L1195" s="222"/>
    </row>
    <row r="1196" spans="7:12" x14ac:dyDescent="0.2">
      <c r="G1196" s="222"/>
      <c r="L1196" s="222"/>
    </row>
    <row r="1197" spans="7:12" x14ac:dyDescent="0.2">
      <c r="G1197" s="222"/>
      <c r="L1197" s="222"/>
    </row>
    <row r="1198" spans="7:12" x14ac:dyDescent="0.2">
      <c r="G1198" s="222"/>
      <c r="L1198" s="222"/>
    </row>
    <row r="1199" spans="7:12" x14ac:dyDescent="0.2">
      <c r="G1199" s="222"/>
      <c r="L1199" s="222"/>
    </row>
    <row r="1200" spans="7:12" x14ac:dyDescent="0.2">
      <c r="G1200" s="222"/>
      <c r="L1200" s="222"/>
    </row>
    <row r="1201" spans="7:12" x14ac:dyDescent="0.2">
      <c r="G1201" s="222"/>
      <c r="L1201" s="222"/>
    </row>
    <row r="1202" spans="7:12" x14ac:dyDescent="0.2">
      <c r="G1202" s="222"/>
      <c r="L1202" s="222"/>
    </row>
    <row r="1203" spans="7:12" x14ac:dyDescent="0.2">
      <c r="G1203" s="222"/>
      <c r="L1203" s="222"/>
    </row>
    <row r="1204" spans="7:12" x14ac:dyDescent="0.2">
      <c r="G1204" s="222"/>
      <c r="L1204" s="222"/>
    </row>
    <row r="1205" spans="7:12" x14ac:dyDescent="0.2">
      <c r="G1205" s="222"/>
      <c r="L1205" s="222"/>
    </row>
    <row r="1206" spans="7:12" x14ac:dyDescent="0.2">
      <c r="G1206" s="222"/>
      <c r="L1206" s="222"/>
    </row>
    <row r="1207" spans="7:12" x14ac:dyDescent="0.2">
      <c r="G1207" s="222"/>
      <c r="L1207" s="222"/>
    </row>
    <row r="1208" spans="7:12" x14ac:dyDescent="0.2">
      <c r="G1208" s="222"/>
      <c r="L1208" s="222"/>
    </row>
    <row r="1209" spans="7:12" x14ac:dyDescent="0.2">
      <c r="G1209" s="222"/>
      <c r="L1209" s="222"/>
    </row>
    <row r="1210" spans="7:12" x14ac:dyDescent="0.2">
      <c r="G1210" s="222"/>
      <c r="L1210" s="222"/>
    </row>
    <row r="1211" spans="7:12" x14ac:dyDescent="0.2">
      <c r="G1211" s="222"/>
      <c r="L1211" s="222"/>
    </row>
    <row r="1212" spans="7:12" x14ac:dyDescent="0.2">
      <c r="G1212" s="222"/>
      <c r="L1212" s="222"/>
    </row>
    <row r="1213" spans="7:12" x14ac:dyDescent="0.2">
      <c r="G1213" s="222"/>
      <c r="L1213" s="222"/>
    </row>
    <row r="1214" spans="7:12" x14ac:dyDescent="0.2">
      <c r="G1214" s="222"/>
      <c r="L1214" s="222"/>
    </row>
    <row r="1215" spans="7:12" x14ac:dyDescent="0.2">
      <c r="G1215" s="222"/>
      <c r="L1215" s="222"/>
    </row>
    <row r="1216" spans="7:12" x14ac:dyDescent="0.2">
      <c r="G1216" s="222"/>
      <c r="L1216" s="222"/>
    </row>
    <row r="1217" spans="7:12" x14ac:dyDescent="0.2">
      <c r="G1217" s="222"/>
      <c r="L1217" s="222"/>
    </row>
    <row r="1218" spans="7:12" x14ac:dyDescent="0.2">
      <c r="G1218" s="222"/>
      <c r="L1218" s="222"/>
    </row>
    <row r="1219" spans="7:12" x14ac:dyDescent="0.2">
      <c r="G1219" s="222"/>
      <c r="L1219" s="222"/>
    </row>
    <row r="1220" spans="7:12" x14ac:dyDescent="0.2">
      <c r="G1220" s="222"/>
      <c r="L1220" s="222"/>
    </row>
    <row r="1221" spans="7:12" x14ac:dyDescent="0.2">
      <c r="G1221" s="222"/>
      <c r="L1221" s="222"/>
    </row>
    <row r="1222" spans="7:12" x14ac:dyDescent="0.2">
      <c r="G1222" s="222"/>
      <c r="L1222" s="222"/>
    </row>
    <row r="1223" spans="7:12" x14ac:dyDescent="0.2">
      <c r="G1223" s="222"/>
      <c r="L1223" s="222"/>
    </row>
    <row r="1224" spans="7:12" x14ac:dyDescent="0.2">
      <c r="G1224" s="222"/>
      <c r="L1224" s="222"/>
    </row>
    <row r="1225" spans="7:12" x14ac:dyDescent="0.2">
      <c r="G1225" s="222"/>
      <c r="L1225" s="222"/>
    </row>
    <row r="1226" spans="7:12" x14ac:dyDescent="0.2">
      <c r="G1226" s="222"/>
      <c r="L1226" s="222"/>
    </row>
    <row r="1227" spans="7:12" x14ac:dyDescent="0.2">
      <c r="G1227" s="222"/>
      <c r="L1227" s="222"/>
    </row>
    <row r="1228" spans="7:12" x14ac:dyDescent="0.2">
      <c r="G1228" s="222"/>
      <c r="L1228" s="222"/>
    </row>
    <row r="1229" spans="7:12" x14ac:dyDescent="0.2">
      <c r="G1229" s="222"/>
      <c r="L1229" s="222"/>
    </row>
    <row r="1230" spans="7:12" x14ac:dyDescent="0.2">
      <c r="G1230" s="222"/>
      <c r="L1230" s="222"/>
    </row>
    <row r="1231" spans="7:12" x14ac:dyDescent="0.2">
      <c r="G1231" s="222"/>
      <c r="L1231" s="222"/>
    </row>
    <row r="1232" spans="7:12" x14ac:dyDescent="0.2">
      <c r="G1232" s="222"/>
      <c r="L1232" s="222"/>
    </row>
    <row r="1233" spans="7:12" x14ac:dyDescent="0.2">
      <c r="G1233" s="222"/>
      <c r="L1233" s="222"/>
    </row>
    <row r="1234" spans="7:12" x14ac:dyDescent="0.2">
      <c r="G1234" s="222"/>
      <c r="L1234" s="222"/>
    </row>
    <row r="1235" spans="7:12" x14ac:dyDescent="0.2">
      <c r="G1235" s="222"/>
      <c r="L1235" s="222"/>
    </row>
    <row r="1236" spans="7:12" x14ac:dyDescent="0.2">
      <c r="G1236" s="222"/>
      <c r="L1236" s="222"/>
    </row>
    <row r="1237" spans="7:12" x14ac:dyDescent="0.2">
      <c r="G1237" s="222"/>
      <c r="L1237" s="222"/>
    </row>
    <row r="1238" spans="7:12" x14ac:dyDescent="0.2">
      <c r="G1238" s="222"/>
      <c r="L1238" s="222"/>
    </row>
    <row r="1239" spans="7:12" x14ac:dyDescent="0.2">
      <c r="G1239" s="222"/>
      <c r="L1239" s="222"/>
    </row>
    <row r="1240" spans="7:12" x14ac:dyDescent="0.2">
      <c r="G1240" s="222"/>
      <c r="L1240" s="222"/>
    </row>
    <row r="1241" spans="7:12" x14ac:dyDescent="0.2">
      <c r="G1241" s="222"/>
      <c r="L1241" s="222"/>
    </row>
    <row r="1242" spans="7:12" x14ac:dyDescent="0.2">
      <c r="G1242" s="222"/>
      <c r="L1242" s="222"/>
    </row>
    <row r="1243" spans="7:12" x14ac:dyDescent="0.2">
      <c r="G1243" s="222"/>
      <c r="L1243" s="222"/>
    </row>
    <row r="1244" spans="7:12" x14ac:dyDescent="0.2">
      <c r="G1244" s="222"/>
      <c r="L1244" s="222"/>
    </row>
    <row r="1245" spans="7:12" x14ac:dyDescent="0.2">
      <c r="G1245" s="222"/>
      <c r="L1245" s="222"/>
    </row>
    <row r="1246" spans="7:12" x14ac:dyDescent="0.2">
      <c r="G1246" s="222"/>
      <c r="L1246" s="222"/>
    </row>
    <row r="1247" spans="7:12" x14ac:dyDescent="0.2">
      <c r="G1247" s="222"/>
      <c r="L1247" s="222"/>
    </row>
    <row r="1248" spans="7:12" x14ac:dyDescent="0.2">
      <c r="G1248" s="222"/>
      <c r="L1248" s="222"/>
    </row>
    <row r="1249" spans="7:12" x14ac:dyDescent="0.2">
      <c r="G1249" s="222"/>
      <c r="L1249" s="222"/>
    </row>
    <row r="1250" spans="7:12" x14ac:dyDescent="0.2">
      <c r="G1250" s="222"/>
      <c r="L1250" s="222"/>
    </row>
    <row r="1251" spans="7:12" x14ac:dyDescent="0.2">
      <c r="G1251" s="222"/>
      <c r="L1251" s="222"/>
    </row>
    <row r="1252" spans="7:12" x14ac:dyDescent="0.2">
      <c r="G1252" s="222"/>
      <c r="L1252" s="222"/>
    </row>
    <row r="1253" spans="7:12" x14ac:dyDescent="0.2">
      <c r="G1253" s="222"/>
      <c r="L1253" s="222"/>
    </row>
    <row r="1254" spans="7:12" x14ac:dyDescent="0.2">
      <c r="G1254" s="222"/>
      <c r="L1254" s="222"/>
    </row>
    <row r="1255" spans="7:12" x14ac:dyDescent="0.2">
      <c r="G1255" s="222"/>
      <c r="L1255" s="222"/>
    </row>
    <row r="1256" spans="7:12" x14ac:dyDescent="0.2">
      <c r="G1256" s="222"/>
      <c r="L1256" s="222"/>
    </row>
    <row r="1257" spans="7:12" x14ac:dyDescent="0.2">
      <c r="G1257" s="222"/>
      <c r="L1257" s="222"/>
    </row>
    <row r="1258" spans="7:12" x14ac:dyDescent="0.2">
      <c r="G1258" s="222"/>
      <c r="L1258" s="222"/>
    </row>
    <row r="1259" spans="7:12" x14ac:dyDescent="0.2">
      <c r="G1259" s="222"/>
      <c r="L1259" s="222"/>
    </row>
    <row r="1260" spans="7:12" x14ac:dyDescent="0.2">
      <c r="G1260" s="222"/>
      <c r="L1260" s="222"/>
    </row>
    <row r="1261" spans="7:12" x14ac:dyDescent="0.2">
      <c r="G1261" s="222"/>
      <c r="L1261" s="222"/>
    </row>
    <row r="1262" spans="7:12" x14ac:dyDescent="0.2">
      <c r="G1262" s="222"/>
      <c r="L1262" s="222"/>
    </row>
    <row r="1263" spans="7:12" x14ac:dyDescent="0.2">
      <c r="G1263" s="222"/>
      <c r="L1263" s="222"/>
    </row>
    <row r="1264" spans="7:12" x14ac:dyDescent="0.2">
      <c r="G1264" s="222"/>
      <c r="L1264" s="222"/>
    </row>
    <row r="1265" spans="7:12" x14ac:dyDescent="0.2">
      <c r="G1265" s="222"/>
      <c r="L1265" s="222"/>
    </row>
    <row r="1266" spans="7:12" x14ac:dyDescent="0.2">
      <c r="G1266" s="222"/>
      <c r="L1266" s="222"/>
    </row>
    <row r="1267" spans="7:12" x14ac:dyDescent="0.2">
      <c r="G1267" s="222"/>
      <c r="L1267" s="222"/>
    </row>
    <row r="1268" spans="7:12" x14ac:dyDescent="0.2">
      <c r="G1268" s="222"/>
      <c r="L1268" s="222"/>
    </row>
    <row r="1269" spans="7:12" x14ac:dyDescent="0.2">
      <c r="G1269" s="222"/>
      <c r="L1269" s="222"/>
    </row>
    <row r="1270" spans="7:12" x14ac:dyDescent="0.2">
      <c r="G1270" s="222"/>
      <c r="L1270" s="222"/>
    </row>
    <row r="1271" spans="7:12" x14ac:dyDescent="0.2">
      <c r="G1271" s="222"/>
      <c r="L1271" s="222"/>
    </row>
    <row r="1272" spans="7:12" x14ac:dyDescent="0.2">
      <c r="G1272" s="222"/>
      <c r="L1272" s="222"/>
    </row>
    <row r="1273" spans="7:12" x14ac:dyDescent="0.2">
      <c r="G1273" s="222"/>
      <c r="L1273" s="222"/>
    </row>
    <row r="1274" spans="7:12" x14ac:dyDescent="0.2">
      <c r="G1274" s="222"/>
      <c r="L1274" s="222"/>
    </row>
    <row r="1275" spans="7:12" x14ac:dyDescent="0.2">
      <c r="G1275" s="222"/>
      <c r="L1275" s="222"/>
    </row>
    <row r="1276" spans="7:12" x14ac:dyDescent="0.2">
      <c r="G1276" s="222"/>
      <c r="L1276" s="222"/>
    </row>
    <row r="1277" spans="7:12" x14ac:dyDescent="0.2">
      <c r="G1277" s="222"/>
      <c r="L1277" s="222"/>
    </row>
    <row r="1278" spans="7:12" x14ac:dyDescent="0.2">
      <c r="G1278" s="222"/>
      <c r="L1278" s="222"/>
    </row>
    <row r="1279" spans="7:12" x14ac:dyDescent="0.2">
      <c r="G1279" s="222"/>
      <c r="L1279" s="222"/>
    </row>
    <row r="1280" spans="7:12" x14ac:dyDescent="0.2">
      <c r="G1280" s="222"/>
      <c r="L1280" s="222"/>
    </row>
    <row r="1281" spans="7:12" x14ac:dyDescent="0.2">
      <c r="G1281" s="222"/>
      <c r="L1281" s="222"/>
    </row>
    <row r="1282" spans="7:12" x14ac:dyDescent="0.2">
      <c r="G1282" s="222"/>
      <c r="L1282" s="222"/>
    </row>
    <row r="1283" spans="7:12" x14ac:dyDescent="0.2">
      <c r="G1283" s="222"/>
      <c r="L1283" s="222"/>
    </row>
    <row r="1284" spans="7:12" x14ac:dyDescent="0.2">
      <c r="G1284" s="222"/>
      <c r="L1284" s="222"/>
    </row>
    <row r="1285" spans="7:12" x14ac:dyDescent="0.2">
      <c r="G1285" s="222"/>
      <c r="L1285" s="222"/>
    </row>
    <row r="1286" spans="7:12" x14ac:dyDescent="0.2">
      <c r="G1286" s="222"/>
      <c r="L1286" s="222"/>
    </row>
    <row r="1287" spans="7:12" x14ac:dyDescent="0.2">
      <c r="G1287" s="222"/>
      <c r="L1287" s="222"/>
    </row>
    <row r="1288" spans="7:12" x14ac:dyDescent="0.2">
      <c r="G1288" s="222"/>
      <c r="L1288" s="222"/>
    </row>
    <row r="1289" spans="7:12" x14ac:dyDescent="0.2">
      <c r="G1289" s="222"/>
      <c r="L1289" s="222"/>
    </row>
    <row r="1290" spans="7:12" x14ac:dyDescent="0.2">
      <c r="G1290" s="222"/>
      <c r="L1290" s="222"/>
    </row>
    <row r="1291" spans="7:12" x14ac:dyDescent="0.2">
      <c r="G1291" s="222"/>
      <c r="L1291" s="222"/>
    </row>
    <row r="1292" spans="7:12" x14ac:dyDescent="0.2">
      <c r="G1292" s="222"/>
      <c r="L1292" s="222"/>
    </row>
    <row r="1293" spans="7:12" x14ac:dyDescent="0.2">
      <c r="G1293" s="222"/>
      <c r="L1293" s="222"/>
    </row>
    <row r="1294" spans="7:12" x14ac:dyDescent="0.2">
      <c r="G1294" s="222"/>
      <c r="L1294" s="222"/>
    </row>
    <row r="1295" spans="7:12" x14ac:dyDescent="0.2">
      <c r="G1295" s="222"/>
      <c r="L1295" s="222"/>
    </row>
    <row r="1296" spans="7:12" x14ac:dyDescent="0.2">
      <c r="G1296" s="222"/>
      <c r="L1296" s="222"/>
    </row>
    <row r="1297" spans="7:12" x14ac:dyDescent="0.2">
      <c r="G1297" s="222"/>
      <c r="L1297" s="222"/>
    </row>
    <row r="1298" spans="7:12" x14ac:dyDescent="0.2">
      <c r="G1298" s="222"/>
      <c r="L1298" s="222"/>
    </row>
    <row r="1299" spans="7:12" x14ac:dyDescent="0.2">
      <c r="G1299" s="222"/>
      <c r="L1299" s="222"/>
    </row>
    <row r="1300" spans="7:12" x14ac:dyDescent="0.2">
      <c r="G1300" s="222"/>
      <c r="L1300" s="222"/>
    </row>
    <row r="1301" spans="7:12" x14ac:dyDescent="0.2">
      <c r="G1301" s="222"/>
      <c r="L1301" s="222"/>
    </row>
    <row r="1302" spans="7:12" x14ac:dyDescent="0.2">
      <c r="G1302" s="222"/>
      <c r="L1302" s="222"/>
    </row>
    <row r="1303" spans="7:12" x14ac:dyDescent="0.2">
      <c r="G1303" s="222"/>
      <c r="L1303" s="222"/>
    </row>
    <row r="1304" spans="7:12" x14ac:dyDescent="0.2">
      <c r="G1304" s="222"/>
      <c r="L1304" s="222"/>
    </row>
    <row r="1305" spans="7:12" x14ac:dyDescent="0.2">
      <c r="G1305" s="222"/>
      <c r="L1305" s="222"/>
    </row>
    <row r="1306" spans="7:12" x14ac:dyDescent="0.2">
      <c r="G1306" s="222"/>
      <c r="L1306" s="222"/>
    </row>
    <row r="1307" spans="7:12" x14ac:dyDescent="0.2">
      <c r="G1307" s="222"/>
      <c r="L1307" s="222"/>
    </row>
    <row r="1308" spans="7:12" x14ac:dyDescent="0.2">
      <c r="G1308" s="222"/>
      <c r="L1308" s="222"/>
    </row>
    <row r="1309" spans="7:12" x14ac:dyDescent="0.2">
      <c r="G1309" s="222"/>
      <c r="L1309" s="222"/>
    </row>
    <row r="1310" spans="7:12" x14ac:dyDescent="0.2">
      <c r="G1310" s="222"/>
      <c r="L1310" s="222"/>
    </row>
    <row r="1311" spans="7:12" x14ac:dyDescent="0.2">
      <c r="G1311" s="222"/>
      <c r="L1311" s="222"/>
    </row>
    <row r="1312" spans="7:12" x14ac:dyDescent="0.2">
      <c r="G1312" s="222"/>
      <c r="L1312" s="222"/>
    </row>
    <row r="1313" spans="7:12" x14ac:dyDescent="0.2">
      <c r="G1313" s="222"/>
      <c r="L1313" s="222"/>
    </row>
    <row r="1314" spans="7:12" x14ac:dyDescent="0.2">
      <c r="G1314" s="222"/>
      <c r="L1314" s="222"/>
    </row>
    <row r="1315" spans="7:12" x14ac:dyDescent="0.2">
      <c r="G1315" s="222"/>
      <c r="L1315" s="222"/>
    </row>
    <row r="1316" spans="7:12" x14ac:dyDescent="0.2">
      <c r="G1316" s="222"/>
      <c r="L1316" s="222"/>
    </row>
    <row r="1317" spans="7:12" x14ac:dyDescent="0.2">
      <c r="G1317" s="222"/>
      <c r="L1317" s="222"/>
    </row>
    <row r="1318" spans="7:12" x14ac:dyDescent="0.2">
      <c r="G1318" s="222"/>
      <c r="L1318" s="222"/>
    </row>
    <row r="1319" spans="7:12" x14ac:dyDescent="0.2">
      <c r="G1319" s="222"/>
      <c r="L1319" s="222"/>
    </row>
    <row r="1320" spans="7:12" x14ac:dyDescent="0.2">
      <c r="G1320" s="222"/>
      <c r="L1320" s="222"/>
    </row>
    <row r="1321" spans="7:12" x14ac:dyDescent="0.2">
      <c r="G1321" s="222"/>
      <c r="L1321" s="222"/>
    </row>
    <row r="1322" spans="7:12" x14ac:dyDescent="0.2">
      <c r="G1322" s="222"/>
      <c r="L1322" s="222"/>
    </row>
    <row r="1323" spans="7:12" x14ac:dyDescent="0.2">
      <c r="G1323" s="222"/>
      <c r="L1323" s="222"/>
    </row>
    <row r="1324" spans="7:12" x14ac:dyDescent="0.2">
      <c r="G1324" s="222"/>
      <c r="L1324" s="222"/>
    </row>
    <row r="1325" spans="7:12" x14ac:dyDescent="0.2">
      <c r="G1325" s="222"/>
      <c r="L1325" s="222"/>
    </row>
    <row r="1326" spans="7:12" x14ac:dyDescent="0.2">
      <c r="G1326" s="222"/>
      <c r="L1326" s="222"/>
    </row>
    <row r="1327" spans="7:12" x14ac:dyDescent="0.2">
      <c r="G1327" s="222"/>
      <c r="L1327" s="222"/>
    </row>
    <row r="1328" spans="7:12" x14ac:dyDescent="0.2">
      <c r="G1328" s="222"/>
      <c r="L1328" s="222"/>
    </row>
    <row r="1329" spans="7:12" x14ac:dyDescent="0.2">
      <c r="G1329" s="222"/>
      <c r="L1329" s="222"/>
    </row>
    <row r="1330" spans="7:12" x14ac:dyDescent="0.2">
      <c r="G1330" s="222"/>
      <c r="L1330" s="222"/>
    </row>
    <row r="1331" spans="7:12" x14ac:dyDescent="0.2">
      <c r="G1331" s="222"/>
      <c r="L1331" s="222"/>
    </row>
    <row r="1332" spans="7:12" x14ac:dyDescent="0.2">
      <c r="G1332" s="222"/>
      <c r="L1332" s="222"/>
    </row>
    <row r="1333" spans="7:12" x14ac:dyDescent="0.2">
      <c r="G1333" s="222"/>
      <c r="L1333" s="222"/>
    </row>
    <row r="1334" spans="7:12" x14ac:dyDescent="0.2">
      <c r="G1334" s="222"/>
      <c r="L1334" s="222"/>
    </row>
    <row r="1335" spans="7:12" x14ac:dyDescent="0.2">
      <c r="G1335" s="222"/>
      <c r="L1335" s="222"/>
    </row>
    <row r="1336" spans="7:12" x14ac:dyDescent="0.2">
      <c r="G1336" s="222"/>
      <c r="L1336" s="222"/>
    </row>
    <row r="1337" spans="7:12" x14ac:dyDescent="0.2">
      <c r="G1337" s="222"/>
      <c r="L1337" s="222"/>
    </row>
    <row r="1338" spans="7:12" x14ac:dyDescent="0.2">
      <c r="G1338" s="222"/>
      <c r="L1338" s="222"/>
    </row>
    <row r="1339" spans="7:12" x14ac:dyDescent="0.2">
      <c r="G1339" s="222"/>
      <c r="L1339" s="222"/>
    </row>
    <row r="1340" spans="7:12" x14ac:dyDescent="0.2">
      <c r="G1340" s="222"/>
      <c r="L1340" s="222"/>
    </row>
    <row r="1341" spans="7:12" x14ac:dyDescent="0.2">
      <c r="G1341" s="222"/>
      <c r="L1341" s="222"/>
    </row>
    <row r="1342" spans="7:12" x14ac:dyDescent="0.2">
      <c r="G1342" s="222"/>
      <c r="L1342" s="222"/>
    </row>
    <row r="1343" spans="7:12" x14ac:dyDescent="0.2">
      <c r="G1343" s="222"/>
      <c r="L1343" s="222"/>
    </row>
    <row r="1344" spans="7:12" x14ac:dyDescent="0.2">
      <c r="G1344" s="222"/>
      <c r="L1344" s="222"/>
    </row>
    <row r="1345" spans="7:12" x14ac:dyDescent="0.2">
      <c r="G1345" s="222"/>
      <c r="L1345" s="222"/>
    </row>
    <row r="1346" spans="7:12" x14ac:dyDescent="0.2">
      <c r="G1346" s="222"/>
      <c r="L1346" s="222"/>
    </row>
    <row r="1347" spans="7:12" x14ac:dyDescent="0.2">
      <c r="G1347" s="222"/>
      <c r="L1347" s="222"/>
    </row>
    <row r="1348" spans="7:12" x14ac:dyDescent="0.2">
      <c r="G1348" s="222"/>
      <c r="L1348" s="222"/>
    </row>
    <row r="1349" spans="7:12" x14ac:dyDescent="0.2">
      <c r="G1349" s="222"/>
      <c r="L1349" s="222"/>
    </row>
    <row r="1350" spans="7:12" x14ac:dyDescent="0.2">
      <c r="G1350" s="222"/>
      <c r="L1350" s="222"/>
    </row>
    <row r="1351" spans="7:12" x14ac:dyDescent="0.2">
      <c r="G1351" s="222"/>
      <c r="L1351" s="222"/>
    </row>
    <row r="1352" spans="7:12" x14ac:dyDescent="0.2">
      <c r="G1352" s="222"/>
      <c r="L1352" s="222"/>
    </row>
    <row r="1353" spans="7:12" x14ac:dyDescent="0.2">
      <c r="G1353" s="222"/>
      <c r="L1353" s="222"/>
    </row>
    <row r="1354" spans="7:12" x14ac:dyDescent="0.2">
      <c r="G1354" s="222"/>
      <c r="L1354" s="222"/>
    </row>
    <row r="1355" spans="7:12" x14ac:dyDescent="0.2">
      <c r="G1355" s="222"/>
      <c r="L1355" s="222"/>
    </row>
    <row r="1356" spans="7:12" x14ac:dyDescent="0.2">
      <c r="G1356" s="222"/>
      <c r="L1356" s="222"/>
    </row>
    <row r="1357" spans="7:12" x14ac:dyDescent="0.2">
      <c r="G1357" s="222"/>
      <c r="L1357" s="222"/>
    </row>
    <row r="1358" spans="7:12" x14ac:dyDescent="0.2">
      <c r="G1358" s="222"/>
      <c r="L1358" s="222"/>
    </row>
    <row r="1359" spans="7:12" x14ac:dyDescent="0.2">
      <c r="G1359" s="222"/>
      <c r="L1359" s="222"/>
    </row>
    <row r="1360" spans="7:12" x14ac:dyDescent="0.2">
      <c r="G1360" s="222"/>
      <c r="L1360" s="222"/>
    </row>
    <row r="1361" spans="7:12" x14ac:dyDescent="0.2">
      <c r="G1361" s="222"/>
      <c r="L1361" s="222"/>
    </row>
    <row r="1362" spans="7:12" x14ac:dyDescent="0.2">
      <c r="G1362" s="222"/>
      <c r="L1362" s="222"/>
    </row>
    <row r="1363" spans="7:12" x14ac:dyDescent="0.2">
      <c r="G1363" s="222"/>
      <c r="L1363" s="222"/>
    </row>
    <row r="1364" spans="7:12" x14ac:dyDescent="0.2">
      <c r="G1364" s="222"/>
      <c r="L1364" s="222"/>
    </row>
    <row r="1365" spans="7:12" x14ac:dyDescent="0.2">
      <c r="G1365" s="222"/>
      <c r="L1365" s="222"/>
    </row>
    <row r="1366" spans="7:12" x14ac:dyDescent="0.2">
      <c r="G1366" s="222"/>
      <c r="L1366" s="222"/>
    </row>
    <row r="1367" spans="7:12" x14ac:dyDescent="0.2">
      <c r="G1367" s="222"/>
      <c r="L1367" s="222"/>
    </row>
    <row r="1368" spans="7:12" x14ac:dyDescent="0.2">
      <c r="G1368" s="222"/>
      <c r="L1368" s="222"/>
    </row>
    <row r="1369" spans="7:12" x14ac:dyDescent="0.2">
      <c r="G1369" s="222"/>
      <c r="L1369" s="222"/>
    </row>
    <row r="1370" spans="7:12" x14ac:dyDescent="0.2">
      <c r="G1370" s="222"/>
      <c r="L1370" s="222"/>
    </row>
    <row r="1371" spans="7:12" x14ac:dyDescent="0.2">
      <c r="G1371" s="222"/>
      <c r="L1371" s="222"/>
    </row>
    <row r="1372" spans="7:12" x14ac:dyDescent="0.2">
      <c r="G1372" s="222"/>
      <c r="L1372" s="222"/>
    </row>
    <row r="1373" spans="7:12" x14ac:dyDescent="0.2">
      <c r="G1373" s="222"/>
      <c r="L1373" s="222"/>
    </row>
    <row r="1374" spans="7:12" x14ac:dyDescent="0.2">
      <c r="G1374" s="222"/>
      <c r="L1374" s="222"/>
    </row>
    <row r="1375" spans="7:12" x14ac:dyDescent="0.2">
      <c r="G1375" s="222"/>
      <c r="L1375" s="222"/>
    </row>
    <row r="1376" spans="7:12" x14ac:dyDescent="0.2">
      <c r="G1376" s="222"/>
      <c r="L1376" s="222"/>
    </row>
    <row r="1377" spans="7:12" x14ac:dyDescent="0.2">
      <c r="G1377" s="222"/>
      <c r="L1377" s="222"/>
    </row>
    <row r="1378" spans="7:12" x14ac:dyDescent="0.2">
      <c r="G1378" s="222"/>
      <c r="L1378" s="222"/>
    </row>
    <row r="1379" spans="7:12" x14ac:dyDescent="0.2">
      <c r="G1379" s="222"/>
      <c r="L1379" s="222"/>
    </row>
    <row r="1380" spans="7:12" x14ac:dyDescent="0.2">
      <c r="G1380" s="222"/>
      <c r="L1380" s="222"/>
    </row>
    <row r="1381" spans="7:12" x14ac:dyDescent="0.2">
      <c r="G1381" s="222"/>
      <c r="L1381" s="222"/>
    </row>
    <row r="1382" spans="7:12" x14ac:dyDescent="0.2">
      <c r="G1382" s="222"/>
      <c r="L1382" s="222"/>
    </row>
    <row r="1383" spans="7:12" x14ac:dyDescent="0.2">
      <c r="G1383" s="222"/>
      <c r="L1383" s="222"/>
    </row>
    <row r="1384" spans="7:12" x14ac:dyDescent="0.2">
      <c r="G1384" s="222"/>
      <c r="L1384" s="222"/>
    </row>
    <row r="1385" spans="7:12" x14ac:dyDescent="0.2">
      <c r="G1385" s="222"/>
      <c r="L1385" s="222"/>
    </row>
    <row r="1386" spans="7:12" x14ac:dyDescent="0.2">
      <c r="G1386" s="222"/>
      <c r="L1386" s="222"/>
    </row>
    <row r="1387" spans="7:12" x14ac:dyDescent="0.2">
      <c r="G1387" s="222"/>
      <c r="L1387" s="222"/>
    </row>
    <row r="1388" spans="7:12" x14ac:dyDescent="0.2">
      <c r="G1388" s="222"/>
      <c r="L1388" s="222"/>
    </row>
    <row r="1389" spans="7:12" x14ac:dyDescent="0.2">
      <c r="G1389" s="222"/>
      <c r="L1389" s="222"/>
    </row>
    <row r="1390" spans="7:12" x14ac:dyDescent="0.2">
      <c r="G1390" s="222"/>
      <c r="L1390" s="222"/>
    </row>
    <row r="1391" spans="7:12" x14ac:dyDescent="0.2">
      <c r="G1391" s="222"/>
      <c r="L1391" s="222"/>
    </row>
    <row r="1392" spans="7:12" x14ac:dyDescent="0.2">
      <c r="G1392" s="222"/>
      <c r="L1392" s="222"/>
    </row>
    <row r="1393" spans="7:12" x14ac:dyDescent="0.2">
      <c r="G1393" s="222"/>
      <c r="L1393" s="222"/>
    </row>
    <row r="1394" spans="7:12" x14ac:dyDescent="0.2">
      <c r="G1394" s="222"/>
      <c r="L1394" s="222"/>
    </row>
    <row r="1395" spans="7:12" x14ac:dyDescent="0.2">
      <c r="G1395" s="222"/>
      <c r="L1395" s="222"/>
    </row>
    <row r="1396" spans="7:12" x14ac:dyDescent="0.2">
      <c r="G1396" s="222"/>
      <c r="L1396" s="222"/>
    </row>
    <row r="1397" spans="7:12" x14ac:dyDescent="0.2">
      <c r="G1397" s="222"/>
      <c r="L1397" s="222"/>
    </row>
    <row r="1398" spans="7:12" x14ac:dyDescent="0.2">
      <c r="G1398" s="222"/>
      <c r="L1398" s="222"/>
    </row>
    <row r="1399" spans="7:12" x14ac:dyDescent="0.2">
      <c r="G1399" s="222"/>
      <c r="L1399" s="222"/>
    </row>
    <row r="1400" spans="7:12" x14ac:dyDescent="0.2">
      <c r="G1400" s="222"/>
      <c r="L1400" s="222"/>
    </row>
    <row r="1401" spans="7:12" x14ac:dyDescent="0.2">
      <c r="G1401" s="222"/>
      <c r="L1401" s="222"/>
    </row>
    <row r="1402" spans="7:12" x14ac:dyDescent="0.2">
      <c r="G1402" s="222"/>
      <c r="L1402" s="222"/>
    </row>
    <row r="1403" spans="7:12" x14ac:dyDescent="0.2">
      <c r="G1403" s="222"/>
      <c r="L1403" s="222"/>
    </row>
    <row r="1404" spans="7:12" x14ac:dyDescent="0.2">
      <c r="G1404" s="222"/>
      <c r="L1404" s="222"/>
    </row>
    <row r="1405" spans="7:12" x14ac:dyDescent="0.2">
      <c r="G1405" s="222"/>
      <c r="L1405" s="222"/>
    </row>
    <row r="1406" spans="7:12" x14ac:dyDescent="0.2">
      <c r="G1406" s="222"/>
      <c r="L1406" s="222"/>
    </row>
    <row r="1407" spans="7:12" x14ac:dyDescent="0.2">
      <c r="G1407" s="222"/>
      <c r="L1407" s="222"/>
    </row>
    <row r="1408" spans="7:12" x14ac:dyDescent="0.2">
      <c r="G1408" s="222"/>
      <c r="L1408" s="222"/>
    </row>
    <row r="1409" spans="7:12" x14ac:dyDescent="0.2">
      <c r="G1409" s="222"/>
      <c r="L1409" s="222"/>
    </row>
    <row r="1410" spans="7:12" x14ac:dyDescent="0.2">
      <c r="G1410" s="222"/>
      <c r="L1410" s="222"/>
    </row>
    <row r="1411" spans="7:12" x14ac:dyDescent="0.2">
      <c r="G1411" s="222"/>
      <c r="L1411" s="222"/>
    </row>
    <row r="1412" spans="7:12" x14ac:dyDescent="0.2">
      <c r="G1412" s="222"/>
      <c r="L1412" s="222"/>
    </row>
    <row r="1413" spans="7:12" x14ac:dyDescent="0.2">
      <c r="G1413" s="222"/>
      <c r="L1413" s="222"/>
    </row>
    <row r="1414" spans="7:12" x14ac:dyDescent="0.2">
      <c r="G1414" s="222"/>
      <c r="L1414" s="222"/>
    </row>
    <row r="1415" spans="7:12" x14ac:dyDescent="0.2">
      <c r="G1415" s="222"/>
      <c r="L1415" s="222"/>
    </row>
    <row r="1416" spans="7:12" x14ac:dyDescent="0.2">
      <c r="G1416" s="222"/>
      <c r="L1416" s="222"/>
    </row>
    <row r="1417" spans="7:12" x14ac:dyDescent="0.2">
      <c r="G1417" s="222"/>
      <c r="L1417" s="222"/>
    </row>
    <row r="1418" spans="7:12" x14ac:dyDescent="0.2">
      <c r="G1418" s="222"/>
      <c r="L1418" s="222"/>
    </row>
    <row r="1419" spans="7:12" x14ac:dyDescent="0.2">
      <c r="G1419" s="222"/>
      <c r="L1419" s="222"/>
    </row>
    <row r="1420" spans="7:12" x14ac:dyDescent="0.2">
      <c r="G1420" s="222"/>
      <c r="L1420" s="222"/>
    </row>
    <row r="1421" spans="7:12" x14ac:dyDescent="0.2">
      <c r="G1421" s="222"/>
      <c r="L1421" s="222"/>
    </row>
    <row r="1422" spans="7:12" x14ac:dyDescent="0.2">
      <c r="G1422" s="222"/>
      <c r="L1422" s="222"/>
    </row>
    <row r="1423" spans="7:12" x14ac:dyDescent="0.2">
      <c r="G1423" s="222"/>
      <c r="L1423" s="222"/>
    </row>
    <row r="1424" spans="7:12" x14ac:dyDescent="0.2">
      <c r="G1424" s="222"/>
      <c r="L1424" s="222"/>
    </row>
    <row r="1425" spans="7:12" x14ac:dyDescent="0.2">
      <c r="G1425" s="222"/>
      <c r="L1425" s="222"/>
    </row>
    <row r="1426" spans="7:12" x14ac:dyDescent="0.2">
      <c r="G1426" s="222"/>
      <c r="L1426" s="222"/>
    </row>
    <row r="1427" spans="7:12" x14ac:dyDescent="0.2">
      <c r="G1427" s="222"/>
      <c r="L1427" s="222"/>
    </row>
    <row r="1428" spans="7:12" x14ac:dyDescent="0.2">
      <c r="G1428" s="222"/>
      <c r="L1428" s="222"/>
    </row>
    <row r="1429" spans="7:12" x14ac:dyDescent="0.2">
      <c r="G1429" s="222"/>
      <c r="L1429" s="222"/>
    </row>
    <row r="1430" spans="7:12" x14ac:dyDescent="0.2">
      <c r="G1430" s="222"/>
      <c r="L1430" s="222"/>
    </row>
    <row r="1431" spans="7:12" x14ac:dyDescent="0.2">
      <c r="G1431" s="222"/>
      <c r="L1431" s="222"/>
    </row>
    <row r="1432" spans="7:12" x14ac:dyDescent="0.2">
      <c r="G1432" s="222"/>
      <c r="L1432" s="222"/>
    </row>
    <row r="1433" spans="7:12" x14ac:dyDescent="0.2">
      <c r="G1433" s="222"/>
      <c r="L1433" s="222"/>
    </row>
    <row r="1434" spans="7:12" x14ac:dyDescent="0.2">
      <c r="G1434" s="222"/>
      <c r="L1434" s="222"/>
    </row>
    <row r="1435" spans="7:12" x14ac:dyDescent="0.2">
      <c r="G1435" s="222"/>
      <c r="L1435" s="222"/>
    </row>
    <row r="1436" spans="7:12" x14ac:dyDescent="0.2">
      <c r="G1436" s="222"/>
      <c r="L1436" s="222"/>
    </row>
    <row r="1437" spans="7:12" x14ac:dyDescent="0.2">
      <c r="G1437" s="222"/>
      <c r="L1437" s="222"/>
    </row>
    <row r="1438" spans="7:12" x14ac:dyDescent="0.2">
      <c r="G1438" s="222"/>
      <c r="L1438" s="222"/>
    </row>
    <row r="1439" spans="7:12" x14ac:dyDescent="0.2">
      <c r="G1439" s="222"/>
      <c r="L1439" s="222"/>
    </row>
    <row r="1440" spans="7:12" x14ac:dyDescent="0.2">
      <c r="G1440" s="222"/>
      <c r="L1440" s="222"/>
    </row>
    <row r="1441" spans="7:12" x14ac:dyDescent="0.2">
      <c r="G1441" s="222"/>
      <c r="L1441" s="222"/>
    </row>
    <row r="1442" spans="7:12" x14ac:dyDescent="0.2">
      <c r="G1442" s="222"/>
      <c r="L1442" s="222"/>
    </row>
    <row r="1443" spans="7:12" x14ac:dyDescent="0.2">
      <c r="G1443" s="222"/>
      <c r="L1443" s="222"/>
    </row>
    <row r="1444" spans="7:12" x14ac:dyDescent="0.2">
      <c r="G1444" s="222"/>
      <c r="L1444" s="222"/>
    </row>
    <row r="1445" spans="7:12" x14ac:dyDescent="0.2">
      <c r="G1445" s="222"/>
      <c r="L1445" s="222"/>
    </row>
    <row r="1446" spans="7:12" x14ac:dyDescent="0.2">
      <c r="G1446" s="222"/>
      <c r="L1446" s="222"/>
    </row>
    <row r="1447" spans="7:12" x14ac:dyDescent="0.2">
      <c r="G1447" s="222"/>
      <c r="L1447" s="222"/>
    </row>
    <row r="1448" spans="7:12" x14ac:dyDescent="0.2">
      <c r="G1448" s="222"/>
      <c r="L1448" s="222"/>
    </row>
    <row r="1449" spans="7:12" x14ac:dyDescent="0.2">
      <c r="G1449" s="222"/>
      <c r="L1449" s="222"/>
    </row>
    <row r="1450" spans="7:12" x14ac:dyDescent="0.2">
      <c r="G1450" s="222"/>
      <c r="L1450" s="222"/>
    </row>
    <row r="1451" spans="7:12" x14ac:dyDescent="0.2">
      <c r="G1451" s="222"/>
      <c r="L1451" s="222"/>
    </row>
    <row r="1452" spans="7:12" x14ac:dyDescent="0.2">
      <c r="G1452" s="222"/>
      <c r="L1452" s="222"/>
    </row>
    <row r="1453" spans="7:12" x14ac:dyDescent="0.2">
      <c r="G1453" s="222"/>
      <c r="L1453" s="222"/>
    </row>
    <row r="1454" spans="7:12" x14ac:dyDescent="0.2">
      <c r="G1454" s="222"/>
      <c r="L1454" s="222"/>
    </row>
    <row r="1455" spans="7:12" x14ac:dyDescent="0.2">
      <c r="G1455" s="222"/>
      <c r="L1455" s="222"/>
    </row>
    <row r="1456" spans="7:12" x14ac:dyDescent="0.2">
      <c r="G1456" s="222"/>
      <c r="L1456" s="222"/>
    </row>
    <row r="1457" spans="7:12" x14ac:dyDescent="0.2">
      <c r="G1457" s="222"/>
      <c r="L1457" s="222"/>
    </row>
    <row r="1458" spans="7:12" x14ac:dyDescent="0.2">
      <c r="G1458" s="222"/>
      <c r="L1458" s="222"/>
    </row>
    <row r="1459" spans="7:12" x14ac:dyDescent="0.2">
      <c r="G1459" s="222"/>
      <c r="L1459" s="222"/>
    </row>
    <row r="1460" spans="7:12" x14ac:dyDescent="0.2">
      <c r="G1460" s="222"/>
      <c r="L1460" s="222"/>
    </row>
    <row r="1461" spans="7:12" x14ac:dyDescent="0.2">
      <c r="G1461" s="222"/>
      <c r="L1461" s="222"/>
    </row>
    <row r="1462" spans="7:12" x14ac:dyDescent="0.2">
      <c r="G1462" s="222"/>
      <c r="L1462" s="222"/>
    </row>
    <row r="1463" spans="7:12" x14ac:dyDescent="0.2">
      <c r="G1463" s="222"/>
      <c r="L1463" s="222"/>
    </row>
    <row r="1464" spans="7:12" x14ac:dyDescent="0.2">
      <c r="G1464" s="222"/>
      <c r="L1464" s="222"/>
    </row>
    <row r="1465" spans="7:12" x14ac:dyDescent="0.2">
      <c r="G1465" s="222"/>
      <c r="L1465" s="222"/>
    </row>
    <row r="1466" spans="7:12" x14ac:dyDescent="0.2">
      <c r="G1466" s="222"/>
      <c r="L1466" s="222"/>
    </row>
    <row r="1467" spans="7:12" x14ac:dyDescent="0.2">
      <c r="G1467" s="222"/>
      <c r="L1467" s="222"/>
    </row>
    <row r="1468" spans="7:12" x14ac:dyDescent="0.2">
      <c r="G1468" s="222"/>
      <c r="L1468" s="222"/>
    </row>
    <row r="1469" spans="7:12" x14ac:dyDescent="0.2">
      <c r="G1469" s="222"/>
      <c r="L1469" s="222"/>
    </row>
    <row r="1470" spans="7:12" x14ac:dyDescent="0.2">
      <c r="G1470" s="222"/>
      <c r="L1470" s="222"/>
    </row>
    <row r="1471" spans="7:12" x14ac:dyDescent="0.2">
      <c r="G1471" s="222"/>
      <c r="L1471" s="222"/>
    </row>
    <row r="1472" spans="7:12" x14ac:dyDescent="0.2">
      <c r="G1472" s="222"/>
      <c r="L1472" s="222"/>
    </row>
    <row r="1473" spans="7:12" x14ac:dyDescent="0.2">
      <c r="G1473" s="222"/>
      <c r="L1473" s="222"/>
    </row>
    <row r="1474" spans="7:12" x14ac:dyDescent="0.2">
      <c r="G1474" s="222"/>
      <c r="L1474" s="222"/>
    </row>
    <row r="1475" spans="7:12" x14ac:dyDescent="0.2">
      <c r="G1475" s="222"/>
      <c r="L1475" s="222"/>
    </row>
    <row r="1476" spans="7:12" x14ac:dyDescent="0.2">
      <c r="G1476" s="222"/>
      <c r="L1476" s="222"/>
    </row>
    <row r="1477" spans="7:12" x14ac:dyDescent="0.2">
      <c r="G1477" s="222"/>
      <c r="L1477" s="222"/>
    </row>
    <row r="1478" spans="7:12" x14ac:dyDescent="0.2">
      <c r="G1478" s="222"/>
      <c r="L1478" s="222"/>
    </row>
    <row r="1479" spans="7:12" x14ac:dyDescent="0.2">
      <c r="G1479" s="222"/>
      <c r="L1479" s="222"/>
    </row>
    <row r="1480" spans="7:12" x14ac:dyDescent="0.2">
      <c r="G1480" s="222"/>
      <c r="L1480" s="222"/>
    </row>
    <row r="1481" spans="7:12" x14ac:dyDescent="0.2">
      <c r="G1481" s="222"/>
      <c r="L1481" s="222"/>
    </row>
    <row r="1482" spans="7:12" x14ac:dyDescent="0.2">
      <c r="G1482" s="222"/>
      <c r="L1482" s="222"/>
    </row>
    <row r="1483" spans="7:12" x14ac:dyDescent="0.2">
      <c r="G1483" s="222"/>
      <c r="L1483" s="222"/>
    </row>
    <row r="1484" spans="7:12" x14ac:dyDescent="0.2">
      <c r="G1484" s="222"/>
      <c r="L1484" s="222"/>
    </row>
    <row r="1485" spans="7:12" x14ac:dyDescent="0.2">
      <c r="G1485" s="222"/>
      <c r="L1485" s="222"/>
    </row>
    <row r="1486" spans="7:12" x14ac:dyDescent="0.2">
      <c r="G1486" s="222"/>
      <c r="L1486" s="222"/>
    </row>
    <row r="1487" spans="7:12" x14ac:dyDescent="0.2">
      <c r="G1487" s="222"/>
      <c r="L1487" s="222"/>
    </row>
    <row r="1488" spans="7:12" x14ac:dyDescent="0.2">
      <c r="G1488" s="222"/>
      <c r="L1488" s="222"/>
    </row>
    <row r="1489" spans="7:12" x14ac:dyDescent="0.2">
      <c r="G1489" s="222"/>
      <c r="L1489" s="222"/>
    </row>
    <row r="1490" spans="7:12" x14ac:dyDescent="0.2">
      <c r="G1490" s="222"/>
      <c r="L1490" s="222"/>
    </row>
    <row r="1491" spans="7:12" x14ac:dyDescent="0.2">
      <c r="G1491" s="222"/>
      <c r="L1491" s="222"/>
    </row>
    <row r="1492" spans="7:12" x14ac:dyDescent="0.2">
      <c r="G1492" s="222"/>
      <c r="L1492" s="222"/>
    </row>
    <row r="1493" spans="7:12" x14ac:dyDescent="0.2">
      <c r="G1493" s="222"/>
      <c r="L1493" s="222"/>
    </row>
    <row r="1494" spans="7:12" x14ac:dyDescent="0.2">
      <c r="G1494" s="222"/>
      <c r="L1494" s="222"/>
    </row>
    <row r="1495" spans="7:12" x14ac:dyDescent="0.2">
      <c r="G1495" s="222"/>
      <c r="L1495" s="222"/>
    </row>
    <row r="1496" spans="7:12" x14ac:dyDescent="0.2">
      <c r="G1496" s="222"/>
      <c r="L1496" s="222"/>
    </row>
    <row r="1497" spans="7:12" x14ac:dyDescent="0.2">
      <c r="G1497" s="222"/>
      <c r="L1497" s="222"/>
    </row>
    <row r="1498" spans="7:12" x14ac:dyDescent="0.2">
      <c r="G1498" s="222"/>
      <c r="L1498" s="222"/>
    </row>
    <row r="1499" spans="7:12" x14ac:dyDescent="0.2">
      <c r="G1499" s="222"/>
      <c r="L1499" s="222"/>
    </row>
    <row r="1500" spans="7:12" x14ac:dyDescent="0.2">
      <c r="G1500" s="222"/>
      <c r="L1500" s="222"/>
    </row>
    <row r="1501" spans="7:12" x14ac:dyDescent="0.2">
      <c r="G1501" s="222"/>
      <c r="L1501" s="222"/>
    </row>
    <row r="1502" spans="7:12" x14ac:dyDescent="0.2">
      <c r="G1502" s="222"/>
      <c r="L1502" s="222"/>
    </row>
    <row r="1503" spans="7:12" x14ac:dyDescent="0.2">
      <c r="G1503" s="222"/>
      <c r="L1503" s="222"/>
    </row>
    <row r="1504" spans="7:12" x14ac:dyDescent="0.2">
      <c r="G1504" s="222"/>
      <c r="L1504" s="222"/>
    </row>
    <row r="1505" spans="7:12" x14ac:dyDescent="0.2">
      <c r="G1505" s="222"/>
      <c r="L1505" s="222"/>
    </row>
    <row r="1506" spans="7:12" x14ac:dyDescent="0.2">
      <c r="G1506" s="222"/>
      <c r="L1506" s="222"/>
    </row>
    <row r="1507" spans="7:12" x14ac:dyDescent="0.2">
      <c r="G1507" s="222"/>
      <c r="L1507" s="222"/>
    </row>
    <row r="1508" spans="7:12" x14ac:dyDescent="0.2">
      <c r="G1508" s="222"/>
      <c r="L1508" s="222"/>
    </row>
    <row r="1509" spans="7:12" x14ac:dyDescent="0.2">
      <c r="G1509" s="222"/>
      <c r="L1509" s="222"/>
    </row>
    <row r="1510" spans="7:12" x14ac:dyDescent="0.2">
      <c r="G1510" s="222"/>
      <c r="L1510" s="222"/>
    </row>
    <row r="1511" spans="7:12" x14ac:dyDescent="0.2">
      <c r="G1511" s="222"/>
      <c r="L1511" s="222"/>
    </row>
    <row r="1512" spans="7:12" x14ac:dyDescent="0.2">
      <c r="G1512" s="222"/>
      <c r="L1512" s="222"/>
    </row>
    <row r="1513" spans="7:12" x14ac:dyDescent="0.2">
      <c r="G1513" s="222"/>
      <c r="L1513" s="222"/>
    </row>
    <row r="1514" spans="7:12" x14ac:dyDescent="0.2">
      <c r="G1514" s="222"/>
      <c r="L1514" s="222"/>
    </row>
    <row r="1515" spans="7:12" x14ac:dyDescent="0.2">
      <c r="G1515" s="222"/>
      <c r="L1515" s="222"/>
    </row>
    <row r="1516" spans="7:12" x14ac:dyDescent="0.2">
      <c r="G1516" s="222"/>
      <c r="L1516" s="222"/>
    </row>
    <row r="1517" spans="7:12" x14ac:dyDescent="0.2">
      <c r="G1517" s="222"/>
      <c r="L1517" s="222"/>
    </row>
    <row r="1518" spans="7:12" x14ac:dyDescent="0.2">
      <c r="G1518" s="222"/>
      <c r="L1518" s="222"/>
    </row>
    <row r="1519" spans="7:12" x14ac:dyDescent="0.2">
      <c r="G1519" s="222"/>
      <c r="L1519" s="222"/>
    </row>
    <row r="1520" spans="7:12" x14ac:dyDescent="0.2">
      <c r="G1520" s="222"/>
      <c r="L1520" s="222"/>
    </row>
    <row r="1521" spans="7:12" x14ac:dyDescent="0.2">
      <c r="G1521" s="222"/>
      <c r="L1521" s="222"/>
    </row>
    <row r="1522" spans="7:12" x14ac:dyDescent="0.2">
      <c r="G1522" s="222"/>
      <c r="L1522" s="222"/>
    </row>
    <row r="1523" spans="7:12" x14ac:dyDescent="0.2">
      <c r="G1523" s="222"/>
      <c r="L1523" s="222"/>
    </row>
    <row r="1524" spans="7:12" x14ac:dyDescent="0.2">
      <c r="G1524" s="222"/>
      <c r="L1524" s="222"/>
    </row>
    <row r="1525" spans="7:12" x14ac:dyDescent="0.2">
      <c r="G1525" s="222"/>
      <c r="L1525" s="222"/>
    </row>
    <row r="1526" spans="7:12" x14ac:dyDescent="0.2">
      <c r="G1526" s="222"/>
      <c r="L1526" s="222"/>
    </row>
    <row r="1527" spans="7:12" x14ac:dyDescent="0.2">
      <c r="G1527" s="222"/>
      <c r="L1527" s="222"/>
    </row>
    <row r="1528" spans="7:12" x14ac:dyDescent="0.2">
      <c r="G1528" s="222"/>
      <c r="L1528" s="222"/>
    </row>
    <row r="1529" spans="7:12" x14ac:dyDescent="0.2">
      <c r="G1529" s="222"/>
      <c r="L1529" s="222"/>
    </row>
    <row r="1530" spans="7:12" x14ac:dyDescent="0.2">
      <c r="G1530" s="222"/>
      <c r="L1530" s="222"/>
    </row>
    <row r="1531" spans="7:12" x14ac:dyDescent="0.2">
      <c r="G1531" s="222"/>
      <c r="L1531" s="222"/>
    </row>
    <row r="1532" spans="7:12" x14ac:dyDescent="0.2">
      <c r="G1532" s="222"/>
      <c r="L1532" s="222"/>
    </row>
    <row r="1533" spans="7:12" x14ac:dyDescent="0.2">
      <c r="G1533" s="222"/>
      <c r="L1533" s="222"/>
    </row>
    <row r="1534" spans="7:12" x14ac:dyDescent="0.2">
      <c r="G1534" s="222"/>
      <c r="L1534" s="222"/>
    </row>
    <row r="1535" spans="7:12" x14ac:dyDescent="0.2">
      <c r="G1535" s="222"/>
      <c r="L1535" s="222"/>
    </row>
    <row r="1536" spans="7:12" x14ac:dyDescent="0.2">
      <c r="G1536" s="222"/>
      <c r="L1536" s="222"/>
    </row>
    <row r="1537" spans="7:12" x14ac:dyDescent="0.2">
      <c r="G1537" s="222"/>
      <c r="L1537" s="222"/>
    </row>
    <row r="1538" spans="7:12" x14ac:dyDescent="0.2">
      <c r="G1538" s="222"/>
      <c r="L1538" s="222"/>
    </row>
    <row r="1539" spans="7:12" x14ac:dyDescent="0.2">
      <c r="G1539" s="222"/>
      <c r="L1539" s="222"/>
    </row>
    <row r="1540" spans="7:12" x14ac:dyDescent="0.2">
      <c r="G1540" s="222"/>
      <c r="L1540" s="222"/>
    </row>
    <row r="1541" spans="7:12" x14ac:dyDescent="0.2">
      <c r="G1541" s="222"/>
      <c r="L1541" s="222"/>
    </row>
    <row r="1542" spans="7:12" x14ac:dyDescent="0.2">
      <c r="G1542" s="222"/>
      <c r="L1542" s="222"/>
    </row>
    <row r="1543" spans="7:12" x14ac:dyDescent="0.2">
      <c r="G1543" s="222"/>
      <c r="L1543" s="222"/>
    </row>
    <row r="1544" spans="7:12" x14ac:dyDescent="0.2">
      <c r="G1544" s="222"/>
      <c r="L1544" s="222"/>
    </row>
    <row r="1545" spans="7:12" x14ac:dyDescent="0.2">
      <c r="G1545" s="222"/>
      <c r="L1545" s="222"/>
    </row>
    <row r="1546" spans="7:12" x14ac:dyDescent="0.2">
      <c r="G1546" s="222"/>
      <c r="L1546" s="222"/>
    </row>
    <row r="1547" spans="7:12" x14ac:dyDescent="0.2">
      <c r="G1547" s="222"/>
      <c r="L1547" s="222"/>
    </row>
    <row r="1548" spans="7:12" x14ac:dyDescent="0.2">
      <c r="G1548" s="222"/>
      <c r="L1548" s="222"/>
    </row>
    <row r="1549" spans="7:12" x14ac:dyDescent="0.2">
      <c r="G1549" s="222"/>
      <c r="L1549" s="222"/>
    </row>
    <row r="1550" spans="7:12" x14ac:dyDescent="0.2">
      <c r="G1550" s="222"/>
      <c r="L1550" s="222"/>
    </row>
    <row r="1551" spans="7:12" x14ac:dyDescent="0.2">
      <c r="G1551" s="222"/>
      <c r="L1551" s="222"/>
    </row>
    <row r="1552" spans="7:12" x14ac:dyDescent="0.2">
      <c r="G1552" s="222"/>
      <c r="L1552" s="222"/>
    </row>
    <row r="1553" spans="7:12" x14ac:dyDescent="0.2">
      <c r="G1553" s="222"/>
      <c r="L1553" s="222"/>
    </row>
    <row r="1554" spans="7:12" x14ac:dyDescent="0.2">
      <c r="G1554" s="222"/>
      <c r="L1554" s="222"/>
    </row>
    <row r="1555" spans="7:12" x14ac:dyDescent="0.2">
      <c r="G1555" s="222"/>
      <c r="L1555" s="222"/>
    </row>
    <row r="1556" spans="7:12" x14ac:dyDescent="0.2">
      <c r="G1556" s="222"/>
      <c r="L1556" s="222"/>
    </row>
    <row r="1557" spans="7:12" x14ac:dyDescent="0.2">
      <c r="G1557" s="222"/>
      <c r="L1557" s="222"/>
    </row>
    <row r="1558" spans="7:12" x14ac:dyDescent="0.2">
      <c r="G1558" s="222"/>
      <c r="L1558" s="222"/>
    </row>
    <row r="1559" spans="7:12" x14ac:dyDescent="0.2">
      <c r="G1559" s="222"/>
      <c r="L1559" s="222"/>
    </row>
    <row r="1560" spans="7:12" x14ac:dyDescent="0.2">
      <c r="G1560" s="222"/>
      <c r="L1560" s="222"/>
    </row>
    <row r="1561" spans="7:12" x14ac:dyDescent="0.2">
      <c r="G1561" s="222"/>
      <c r="L1561" s="222"/>
    </row>
    <row r="1562" spans="7:12" x14ac:dyDescent="0.2">
      <c r="G1562" s="222"/>
      <c r="L1562" s="222"/>
    </row>
    <row r="1563" spans="7:12" x14ac:dyDescent="0.2">
      <c r="G1563" s="222"/>
      <c r="L1563" s="222"/>
    </row>
    <row r="1564" spans="7:12" x14ac:dyDescent="0.2">
      <c r="G1564" s="222"/>
      <c r="L1564" s="222"/>
    </row>
    <row r="1565" spans="7:12" x14ac:dyDescent="0.2">
      <c r="G1565" s="222"/>
      <c r="L1565" s="222"/>
    </row>
    <row r="1566" spans="7:12" x14ac:dyDescent="0.2">
      <c r="G1566" s="222"/>
      <c r="L1566" s="222"/>
    </row>
    <row r="1567" spans="7:12" x14ac:dyDescent="0.2">
      <c r="G1567" s="222"/>
      <c r="L1567" s="222"/>
    </row>
    <row r="1568" spans="7:12" x14ac:dyDescent="0.2">
      <c r="G1568" s="222"/>
      <c r="L1568" s="222"/>
    </row>
    <row r="1569" spans="7:12" x14ac:dyDescent="0.2">
      <c r="G1569" s="222"/>
      <c r="L1569" s="222"/>
    </row>
    <row r="1570" spans="7:12" x14ac:dyDescent="0.2">
      <c r="G1570" s="222"/>
      <c r="L1570" s="222"/>
    </row>
    <row r="1571" spans="7:12" x14ac:dyDescent="0.2">
      <c r="G1571" s="222"/>
      <c r="L1571" s="222"/>
    </row>
    <row r="1572" spans="7:12" x14ac:dyDescent="0.2">
      <c r="G1572" s="222"/>
      <c r="L1572" s="222"/>
    </row>
    <row r="1573" spans="7:12" x14ac:dyDescent="0.2">
      <c r="G1573" s="222"/>
      <c r="L1573" s="222"/>
    </row>
    <row r="1574" spans="7:12" x14ac:dyDescent="0.2">
      <c r="G1574" s="222"/>
      <c r="L1574" s="222"/>
    </row>
    <row r="1575" spans="7:12" x14ac:dyDescent="0.2">
      <c r="G1575" s="222"/>
      <c r="L1575" s="222"/>
    </row>
    <row r="1576" spans="7:12" x14ac:dyDescent="0.2">
      <c r="G1576" s="222"/>
      <c r="L1576" s="222"/>
    </row>
    <row r="1577" spans="7:12" x14ac:dyDescent="0.2">
      <c r="G1577" s="222"/>
      <c r="L1577" s="222"/>
    </row>
    <row r="1578" spans="7:12" x14ac:dyDescent="0.2">
      <c r="G1578" s="222"/>
      <c r="L1578" s="222"/>
    </row>
    <row r="1579" spans="7:12" x14ac:dyDescent="0.2">
      <c r="G1579" s="222"/>
      <c r="L1579" s="222"/>
    </row>
    <row r="1580" spans="7:12" x14ac:dyDescent="0.2">
      <c r="G1580" s="222"/>
      <c r="L1580" s="222"/>
    </row>
    <row r="1581" spans="7:12" x14ac:dyDescent="0.2">
      <c r="G1581" s="222"/>
      <c r="L1581" s="222"/>
    </row>
    <row r="1582" spans="7:12" x14ac:dyDescent="0.2">
      <c r="G1582" s="222"/>
      <c r="L1582" s="222"/>
    </row>
    <row r="1583" spans="7:12" x14ac:dyDescent="0.2">
      <c r="G1583" s="222"/>
      <c r="L1583" s="222"/>
    </row>
    <row r="1584" spans="7:12" x14ac:dyDescent="0.2">
      <c r="G1584" s="222"/>
      <c r="L1584" s="222"/>
    </row>
    <row r="1585" spans="7:12" x14ac:dyDescent="0.2">
      <c r="G1585" s="222"/>
      <c r="L1585" s="222"/>
    </row>
    <row r="1586" spans="7:12" x14ac:dyDescent="0.2">
      <c r="G1586" s="222"/>
      <c r="L1586" s="222"/>
    </row>
    <row r="1587" spans="7:12" x14ac:dyDescent="0.2">
      <c r="G1587" s="222"/>
      <c r="L1587" s="222"/>
    </row>
    <row r="1588" spans="7:12" x14ac:dyDescent="0.2">
      <c r="G1588" s="222"/>
      <c r="L1588" s="222"/>
    </row>
    <row r="1589" spans="7:12" x14ac:dyDescent="0.2">
      <c r="G1589" s="222"/>
      <c r="L1589" s="222"/>
    </row>
    <row r="1590" spans="7:12" x14ac:dyDescent="0.2">
      <c r="G1590" s="222"/>
      <c r="L1590" s="222"/>
    </row>
    <row r="1591" spans="7:12" x14ac:dyDescent="0.2">
      <c r="G1591" s="222"/>
      <c r="L1591" s="222"/>
    </row>
    <row r="1592" spans="7:12" x14ac:dyDescent="0.2">
      <c r="G1592" s="222"/>
      <c r="L1592" s="222"/>
    </row>
    <row r="1593" spans="7:12" x14ac:dyDescent="0.2">
      <c r="G1593" s="222"/>
      <c r="L1593" s="222"/>
    </row>
    <row r="1594" spans="7:12" x14ac:dyDescent="0.2">
      <c r="G1594" s="222"/>
      <c r="L1594" s="222"/>
    </row>
    <row r="1595" spans="7:12" x14ac:dyDescent="0.2">
      <c r="G1595" s="222"/>
      <c r="L1595" s="222"/>
    </row>
    <row r="1596" spans="7:12" x14ac:dyDescent="0.2">
      <c r="G1596" s="222"/>
      <c r="L1596" s="222"/>
    </row>
    <row r="1597" spans="7:12" x14ac:dyDescent="0.2">
      <c r="G1597" s="222"/>
      <c r="L1597" s="222"/>
    </row>
    <row r="1598" spans="7:12" x14ac:dyDescent="0.2">
      <c r="G1598" s="222"/>
      <c r="L1598" s="222"/>
    </row>
    <row r="1599" spans="7:12" x14ac:dyDescent="0.2">
      <c r="G1599" s="222"/>
      <c r="L1599" s="222"/>
    </row>
    <row r="1600" spans="7:12" x14ac:dyDescent="0.2">
      <c r="G1600" s="222"/>
      <c r="L1600" s="222"/>
    </row>
    <row r="1601" spans="7:12" x14ac:dyDescent="0.2">
      <c r="G1601" s="222"/>
      <c r="L1601" s="222"/>
    </row>
    <row r="1602" spans="7:12" x14ac:dyDescent="0.2">
      <c r="G1602" s="222"/>
      <c r="L1602" s="222"/>
    </row>
    <row r="1603" spans="7:12" x14ac:dyDescent="0.2">
      <c r="G1603" s="222"/>
      <c r="L1603" s="222"/>
    </row>
    <row r="1604" spans="7:12" x14ac:dyDescent="0.2">
      <c r="G1604" s="222"/>
      <c r="L1604" s="222"/>
    </row>
    <row r="1605" spans="7:12" x14ac:dyDescent="0.2">
      <c r="G1605" s="222"/>
      <c r="L1605" s="222"/>
    </row>
    <row r="1606" spans="7:12" x14ac:dyDescent="0.2">
      <c r="G1606" s="222"/>
      <c r="L1606" s="222"/>
    </row>
    <row r="1607" spans="7:12" x14ac:dyDescent="0.2">
      <c r="G1607" s="222"/>
      <c r="L1607" s="222"/>
    </row>
    <row r="1608" spans="7:12" x14ac:dyDescent="0.2">
      <c r="G1608" s="222"/>
      <c r="L1608" s="222"/>
    </row>
    <row r="1609" spans="7:12" x14ac:dyDescent="0.2">
      <c r="G1609" s="222"/>
      <c r="L1609" s="222"/>
    </row>
    <row r="1610" spans="7:12" x14ac:dyDescent="0.2">
      <c r="G1610" s="222"/>
      <c r="L1610" s="222"/>
    </row>
    <row r="1611" spans="7:12" x14ac:dyDescent="0.2">
      <c r="G1611" s="222"/>
      <c r="L1611" s="222"/>
    </row>
    <row r="1612" spans="7:12" x14ac:dyDescent="0.2">
      <c r="G1612" s="222"/>
      <c r="L1612" s="222"/>
    </row>
    <row r="1613" spans="7:12" x14ac:dyDescent="0.2">
      <c r="G1613" s="222"/>
      <c r="L1613" s="222"/>
    </row>
    <row r="1614" spans="7:12" x14ac:dyDescent="0.2">
      <c r="G1614" s="222"/>
      <c r="L1614" s="222"/>
    </row>
    <row r="1615" spans="7:12" x14ac:dyDescent="0.2">
      <c r="G1615" s="222"/>
      <c r="L1615" s="222"/>
    </row>
    <row r="1616" spans="7:12" x14ac:dyDescent="0.2">
      <c r="G1616" s="222"/>
      <c r="L1616" s="222"/>
    </row>
    <row r="1617" spans="7:12" x14ac:dyDescent="0.2">
      <c r="G1617" s="222"/>
      <c r="L1617" s="222"/>
    </row>
    <row r="1618" spans="7:12" x14ac:dyDescent="0.2">
      <c r="G1618" s="222"/>
      <c r="L1618" s="222"/>
    </row>
    <row r="1619" spans="7:12" x14ac:dyDescent="0.2">
      <c r="G1619" s="222"/>
      <c r="L1619" s="222"/>
    </row>
    <row r="1620" spans="7:12" x14ac:dyDescent="0.2">
      <c r="G1620" s="222"/>
      <c r="L1620" s="222"/>
    </row>
    <row r="1621" spans="7:12" x14ac:dyDescent="0.2">
      <c r="G1621" s="222"/>
      <c r="L1621" s="222"/>
    </row>
    <row r="1622" spans="7:12" x14ac:dyDescent="0.2">
      <c r="G1622" s="222"/>
      <c r="L1622" s="222"/>
    </row>
    <row r="1623" spans="7:12" x14ac:dyDescent="0.2">
      <c r="G1623" s="222"/>
      <c r="L1623" s="222"/>
    </row>
    <row r="1624" spans="7:12" x14ac:dyDescent="0.2">
      <c r="G1624" s="222"/>
      <c r="L1624" s="222"/>
    </row>
    <row r="1625" spans="7:12" x14ac:dyDescent="0.2">
      <c r="G1625" s="222"/>
      <c r="L1625" s="222"/>
    </row>
    <row r="1626" spans="7:12" x14ac:dyDescent="0.2">
      <c r="G1626" s="222"/>
      <c r="L1626" s="222"/>
    </row>
    <row r="1627" spans="7:12" x14ac:dyDescent="0.2">
      <c r="G1627" s="222"/>
      <c r="L1627" s="222"/>
    </row>
    <row r="1628" spans="7:12" x14ac:dyDescent="0.2">
      <c r="G1628" s="222"/>
      <c r="L1628" s="222"/>
    </row>
    <row r="1629" spans="7:12" x14ac:dyDescent="0.2">
      <c r="G1629" s="222"/>
      <c r="L1629" s="222"/>
    </row>
  </sheetData>
  <mergeCells count="248">
    <mergeCell ref="A56:C58"/>
    <mergeCell ref="N56:Y58"/>
    <mergeCell ref="B62:E62"/>
    <mergeCell ref="F62:H62"/>
    <mergeCell ref="B63:E63"/>
    <mergeCell ref="F63:H63"/>
    <mergeCell ref="S54:S55"/>
    <mergeCell ref="T54:T55"/>
    <mergeCell ref="U54:U55"/>
    <mergeCell ref="V54:V55"/>
    <mergeCell ref="W54:W55"/>
    <mergeCell ref="X54:X55"/>
    <mergeCell ref="C54:C55"/>
    <mergeCell ref="N54:N55"/>
    <mergeCell ref="O54:O55"/>
    <mergeCell ref="P54:P55"/>
    <mergeCell ref="Q54:Q55"/>
    <mergeCell ref="R54:R55"/>
    <mergeCell ref="Y50:Y53"/>
    <mergeCell ref="Y48:Y49"/>
    <mergeCell ref="A50:A55"/>
    <mergeCell ref="B50:B55"/>
    <mergeCell ref="C50:C53"/>
    <mergeCell ref="N50:N53"/>
    <mergeCell ref="O50:O53"/>
    <mergeCell ref="P50:P53"/>
    <mergeCell ref="Q50:Q53"/>
    <mergeCell ref="R50:R53"/>
    <mergeCell ref="S50:S53"/>
    <mergeCell ref="S48:S49"/>
    <mergeCell ref="T48:T49"/>
    <mergeCell ref="U48:U49"/>
    <mergeCell ref="V48:V49"/>
    <mergeCell ref="W48:W49"/>
    <mergeCell ref="X48:X49"/>
    <mergeCell ref="C48:C49"/>
    <mergeCell ref="N48:N49"/>
    <mergeCell ref="Y54:Y55"/>
    <mergeCell ref="P48:P49"/>
    <mergeCell ref="Q48:Q49"/>
    <mergeCell ref="R48:R49"/>
    <mergeCell ref="T44:T47"/>
    <mergeCell ref="U44:U47"/>
    <mergeCell ref="V44:V47"/>
    <mergeCell ref="W44:W47"/>
    <mergeCell ref="X44:X47"/>
    <mergeCell ref="T50:T53"/>
    <mergeCell ref="U50:U53"/>
    <mergeCell ref="V50:V53"/>
    <mergeCell ref="W50:W53"/>
    <mergeCell ref="X50:X53"/>
    <mergeCell ref="Y44:Y47"/>
    <mergeCell ref="Y42:Y43"/>
    <mergeCell ref="A44:A49"/>
    <mergeCell ref="B44:B49"/>
    <mergeCell ref="C44:C47"/>
    <mergeCell ref="N44:N47"/>
    <mergeCell ref="O44:O47"/>
    <mergeCell ref="P44:P47"/>
    <mergeCell ref="Q44:Q47"/>
    <mergeCell ref="R44:R47"/>
    <mergeCell ref="S44:S47"/>
    <mergeCell ref="S42:S43"/>
    <mergeCell ref="T42:T43"/>
    <mergeCell ref="U42:U43"/>
    <mergeCell ref="V42:V43"/>
    <mergeCell ref="W42:W43"/>
    <mergeCell ref="X42:X43"/>
    <mergeCell ref="C42:C43"/>
    <mergeCell ref="N42:N43"/>
    <mergeCell ref="O42:O43"/>
    <mergeCell ref="P42:P43"/>
    <mergeCell ref="Q42:Q43"/>
    <mergeCell ref="R42:R43"/>
    <mergeCell ref="O48:O49"/>
    <mergeCell ref="Y38:Y41"/>
    <mergeCell ref="Y36:Y37"/>
    <mergeCell ref="A38:A43"/>
    <mergeCell ref="B38:B43"/>
    <mergeCell ref="C38:C41"/>
    <mergeCell ref="N38:N41"/>
    <mergeCell ref="O38:O41"/>
    <mergeCell ref="P38:P41"/>
    <mergeCell ref="Q38:Q41"/>
    <mergeCell ref="R38:R41"/>
    <mergeCell ref="S38:S41"/>
    <mergeCell ref="S36:S37"/>
    <mergeCell ref="T36:T37"/>
    <mergeCell ref="U36:U37"/>
    <mergeCell ref="V36:V37"/>
    <mergeCell ref="W36:W37"/>
    <mergeCell ref="X36:X37"/>
    <mergeCell ref="C36:C37"/>
    <mergeCell ref="N36:N37"/>
    <mergeCell ref="P36:P37"/>
    <mergeCell ref="Q36:Q37"/>
    <mergeCell ref="R36:R37"/>
    <mergeCell ref="T32:T35"/>
    <mergeCell ref="U32:U35"/>
    <mergeCell ref="V32:V35"/>
    <mergeCell ref="W32:W35"/>
    <mergeCell ref="X32:X35"/>
    <mergeCell ref="T38:T41"/>
    <mergeCell ref="U38:U41"/>
    <mergeCell ref="V38:V41"/>
    <mergeCell ref="W38:W41"/>
    <mergeCell ref="X38:X41"/>
    <mergeCell ref="Y32:Y35"/>
    <mergeCell ref="Y30:Y31"/>
    <mergeCell ref="A32:A37"/>
    <mergeCell ref="B32:B37"/>
    <mergeCell ref="C32:C35"/>
    <mergeCell ref="N32:N35"/>
    <mergeCell ref="O32:O35"/>
    <mergeCell ref="P32:P35"/>
    <mergeCell ref="Q32:Q35"/>
    <mergeCell ref="R32:R35"/>
    <mergeCell ref="S32:S35"/>
    <mergeCell ref="S30:S31"/>
    <mergeCell ref="T30:T31"/>
    <mergeCell ref="U30:U31"/>
    <mergeCell ref="V30:V31"/>
    <mergeCell ref="W30:W31"/>
    <mergeCell ref="X30:X31"/>
    <mergeCell ref="C30:C31"/>
    <mergeCell ref="N30:N31"/>
    <mergeCell ref="O30:O31"/>
    <mergeCell ref="P30:P31"/>
    <mergeCell ref="Q30:Q31"/>
    <mergeCell ref="R30:R31"/>
    <mergeCell ref="O36:O37"/>
    <mergeCell ref="Y26:Y29"/>
    <mergeCell ref="Y24:Y25"/>
    <mergeCell ref="A26:A31"/>
    <mergeCell ref="B26:B31"/>
    <mergeCell ref="C26:C29"/>
    <mergeCell ref="N26:N29"/>
    <mergeCell ref="O26:O29"/>
    <mergeCell ref="P26:P29"/>
    <mergeCell ref="Q26:Q29"/>
    <mergeCell ref="R26:R29"/>
    <mergeCell ref="S26:S29"/>
    <mergeCell ref="S24:S25"/>
    <mergeCell ref="T24:T25"/>
    <mergeCell ref="U24:U25"/>
    <mergeCell ref="V24:V25"/>
    <mergeCell ref="W24:W25"/>
    <mergeCell ref="X24:X25"/>
    <mergeCell ref="C24:C25"/>
    <mergeCell ref="N24:N25"/>
    <mergeCell ref="P24:P25"/>
    <mergeCell ref="Q24:Q25"/>
    <mergeCell ref="R24:R25"/>
    <mergeCell ref="T20:T23"/>
    <mergeCell ref="U20:U23"/>
    <mergeCell ref="V20:V23"/>
    <mergeCell ref="W20:W23"/>
    <mergeCell ref="X20:X23"/>
    <mergeCell ref="T26:T29"/>
    <mergeCell ref="U26:U29"/>
    <mergeCell ref="V26:V29"/>
    <mergeCell ref="W26:W29"/>
    <mergeCell ref="X26:X29"/>
    <mergeCell ref="Y20:Y23"/>
    <mergeCell ref="Y18:Y19"/>
    <mergeCell ref="A20:A25"/>
    <mergeCell ref="B20:B25"/>
    <mergeCell ref="C20:C23"/>
    <mergeCell ref="N20:N23"/>
    <mergeCell ref="O20:O23"/>
    <mergeCell ref="P20:P23"/>
    <mergeCell ref="Q20:Q23"/>
    <mergeCell ref="R20:R23"/>
    <mergeCell ref="S20:S23"/>
    <mergeCell ref="S18:S19"/>
    <mergeCell ref="T18:T19"/>
    <mergeCell ref="U18:U19"/>
    <mergeCell ref="V18:V19"/>
    <mergeCell ref="W18:W19"/>
    <mergeCell ref="X18:X19"/>
    <mergeCell ref="C18:C19"/>
    <mergeCell ref="N18:N19"/>
    <mergeCell ref="O18:O19"/>
    <mergeCell ref="P18:P19"/>
    <mergeCell ref="Q18:Q19"/>
    <mergeCell ref="R18:R19"/>
    <mergeCell ref="O24:O25"/>
    <mergeCell ref="Y14:Y17"/>
    <mergeCell ref="Y12:Y13"/>
    <mergeCell ref="A14:A19"/>
    <mergeCell ref="B14:B19"/>
    <mergeCell ref="C14:C17"/>
    <mergeCell ref="N14:N17"/>
    <mergeCell ref="O14:O17"/>
    <mergeCell ref="P14:P17"/>
    <mergeCell ref="Q14:Q17"/>
    <mergeCell ref="R14:R17"/>
    <mergeCell ref="S14:S17"/>
    <mergeCell ref="S12:S13"/>
    <mergeCell ref="T12:T13"/>
    <mergeCell ref="U12:U13"/>
    <mergeCell ref="V12:V13"/>
    <mergeCell ref="W12:W13"/>
    <mergeCell ref="X12:X13"/>
    <mergeCell ref="C12:C13"/>
    <mergeCell ref="N12:N13"/>
    <mergeCell ref="U8:U11"/>
    <mergeCell ref="V8:V11"/>
    <mergeCell ref="W8:W11"/>
    <mergeCell ref="X8:X11"/>
    <mergeCell ref="T14:T17"/>
    <mergeCell ref="U14:U17"/>
    <mergeCell ref="V14:V17"/>
    <mergeCell ref="W14:W17"/>
    <mergeCell ref="X14:X17"/>
    <mergeCell ref="A6:A7"/>
    <mergeCell ref="B6:B7"/>
    <mergeCell ref="C6:C7"/>
    <mergeCell ref="D6:D7"/>
    <mergeCell ref="E6:E7"/>
    <mergeCell ref="F6:I6"/>
    <mergeCell ref="J6:M6"/>
    <mergeCell ref="N6:R6"/>
    <mergeCell ref="Y8:Y11"/>
    <mergeCell ref="S6:Y6"/>
    <mergeCell ref="A8:A13"/>
    <mergeCell ref="B8:B13"/>
    <mergeCell ref="C8:C11"/>
    <mergeCell ref="N8:N11"/>
    <mergeCell ref="O8:O11"/>
    <mergeCell ref="P8:P11"/>
    <mergeCell ref="Q8:Q11"/>
    <mergeCell ref="R8:R11"/>
    <mergeCell ref="S8:S11"/>
    <mergeCell ref="O12:O13"/>
    <mergeCell ref="P12:P13"/>
    <mergeCell ref="Q12:Q13"/>
    <mergeCell ref="R12:R13"/>
    <mergeCell ref="T8:T11"/>
    <mergeCell ref="A1:D3"/>
    <mergeCell ref="E1:Y1"/>
    <mergeCell ref="E2:Y2"/>
    <mergeCell ref="E3:R3"/>
    <mergeCell ref="S3:Y3"/>
    <mergeCell ref="A4:D4"/>
    <mergeCell ref="E4:Y4"/>
    <mergeCell ref="A5:D5"/>
    <mergeCell ref="E5:Y5"/>
  </mergeCells>
  <dataValidations count="3">
    <dataValidation type="list" allowBlank="1" showInputMessage="1" showErrorMessage="1" sqref="O8 X8:X55" xr:uid="{FB70036A-D28D-4333-9043-52C16FC77A15}">
      <formula1>#REF!</formula1>
    </dataValidation>
    <dataValidation type="list" allowBlank="1" showInputMessage="1" showErrorMessage="1" sqref="C50:C53" xr:uid="{3B78E526-1144-4898-877B-D23DAE89F040}">
      <formula1>$R$56:$R$58</formula1>
    </dataValidation>
    <dataValidation type="list" allowBlank="1" showInputMessage="1" showErrorMessage="1" sqref="V8 V14:V17 V20:V23 V26:V29 V32:V35 V38:V41 V50:V53 V44:V47 W8:W55" xr:uid="{AE927851-F964-4EFC-AC8A-F10116A31B98}">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GESTIÓN</vt:lpstr>
      <vt:lpstr>INVERSIÓN</vt:lpstr>
      <vt:lpstr>ACTIVIDADES</vt:lpstr>
      <vt:lpstr>TERRITORIALIZACIÓN</vt:lpstr>
      <vt:lpstr>ACTIVIDADES!Área_de_impresión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2020-07-15T02:36:41Z</cp:lastPrinted>
  <dcterms:created xsi:type="dcterms:W3CDTF">2010-03-25T16:40:43Z</dcterms:created>
  <dcterms:modified xsi:type="dcterms:W3CDTF">2020-07-30T12:13:28Z</dcterms:modified>
</cp:coreProperties>
</file>