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pivotTables/pivotTable1.xml" ContentType="application/vnd.openxmlformats-officedocument.spreadsheetml.pivotTable+xml"/>
  <Override PartName="/xl/tables/table1.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Teletrabajo\Downloads\"/>
    </mc:Choice>
  </mc:AlternateContent>
  <bookViews>
    <workbookView xWindow="0" yWindow="0" windowWidth="28800" windowHeight="12735" tabRatio="882" firstSheet="2" activeTab="2"/>
  </bookViews>
  <sheets>
    <sheet name="Contexto" sheetId="42" state="hidden" r:id="rId1"/>
    <sheet name="Instructivo" sheetId="20" state="hidden" r:id="rId2"/>
    <sheet name="Instructivo R. Gestión" sheetId="44" r:id="rId3"/>
    <sheet name="R. Gestión " sheetId="1" r:id="rId4"/>
    <sheet name="R. Fiscal" sheetId="54" r:id="rId5"/>
    <sheet name="R. SARLAFT" sheetId="55" r:id="rId6"/>
    <sheet name="Exposición al Riesgo SARLAFT" sheetId="53" r:id="rId7"/>
    <sheet name="Instructivo R. Corrupción" sheetId="45" r:id="rId8"/>
    <sheet name="R. Corrupción" sheetId="37" r:id="rId9"/>
    <sheet name="Impacto Corrupción" sheetId="43" r:id="rId10"/>
    <sheet name="Matriz Calor Inherente" sheetId="18" state="hidden" r:id="rId11"/>
    <sheet name="Matriz Calor Residual" sheetId="19" state="hidden" r:id="rId12"/>
    <sheet name="Tabla probabilidad" sheetId="12" state="hidden" r:id="rId13"/>
    <sheet name="Tabla Impacto" sheetId="13" state="hidden" r:id="rId14"/>
    <sheet name="Tabla Valoración controles" sheetId="15" state="hidden" r:id="rId15"/>
    <sheet name="Opciones Tratamiento" sheetId="16" state="hidden" r:id="rId16"/>
    <sheet name="ListasRSec" sheetId="51" state="hidden" r:id="rId17"/>
    <sheet name="Listas" sheetId="39" r:id="rId18"/>
    <sheet name="Instructivo Seguridad Inf" sheetId="56" r:id="rId19"/>
    <sheet name="R. Seguridad de la Info." sheetId="57" r:id="rId20"/>
    <sheet name="Controles_NormaISO27001_Sugerid" sheetId="58" r:id="rId21"/>
  </sheets>
  <externalReferences>
    <externalReference r:id="rId22"/>
    <externalReference r:id="rId23"/>
    <externalReference r:id="rId24"/>
    <externalReference r:id="rId25"/>
    <externalReference r:id="rId26"/>
  </externalReferences>
  <definedNames>
    <definedName name="_xlnm._FilterDatabase" localSheetId="0" hidden="1">Contexto!$A$1:$G$21</definedName>
    <definedName name="_xlnm._FilterDatabase" localSheetId="8" hidden="1">'R. Corrupción'!#REF!</definedName>
    <definedName name="_rc">ListasRSec!$G$216:$G$233</definedName>
    <definedName name="amenazas">ListasRSec!$B$55:$B$89</definedName>
    <definedName name="_xlnm.Print_Area" localSheetId="0">Contexto!$A$1:$G$32</definedName>
    <definedName name="bd">ListasRSec!$G$239:$G$252</definedName>
    <definedName name="CANAL_DE_DISTRIBUCION">[1]DATOS!$C$16:$C$27</definedName>
    <definedName name="CAUSAS">[2]CAUSAS!$C$6:$O$11</definedName>
    <definedName name="ClasificacionRSEG">ListasRSec!$F$15:$F$22</definedName>
    <definedName name="CLAVECAUSA">[2]CAUSAS!$C$12:$O$12</definedName>
    <definedName name="CLAVECONTROL">'[2]NO BORRAR'!$B$41:$B$57</definedName>
    <definedName name="CLAVEPOLITICA">'[2]NO BORRAR'!$B$3:$B$17</definedName>
    <definedName name="CLAVEPROCEDIMIENTO">'[2]NO BORRAR'!$B$22:$B$38</definedName>
    <definedName name="CONTROL">'[2]NO BORRAR'!$C$41:$C$53</definedName>
    <definedName name="di">ListasRSec!$G$193:$G$210</definedName>
    <definedName name="ea">ListasRSec!$G$147:$G$154</definedName>
    <definedName name="FACTOR">[1]DATOS!$A$16:$E$16</definedName>
    <definedName name="hw" localSheetId="16">ListasRSec!$G$78:$G$92</definedName>
    <definedName name="hw">ListasRSec!$G$78:$G$92</definedName>
    <definedName name="ip">ListasRSec!$G$170:$G$183</definedName>
    <definedName name="nada" localSheetId="16">ListasRSec!$C$268:$C$273</definedName>
    <definedName name="OPERACIÓN">[1]DATOS!$E$16:$E$27</definedName>
    <definedName name="POLITICA">'[2]NO BORRAR'!$C$3:$C$17</definedName>
    <definedName name="PROCESOS">[1]DATOS!$A$4:$A$7</definedName>
    <definedName name="ProcesosSEG">ListasRSec!$B$35:$B$52</definedName>
    <definedName name="PRODUCTO">[1]DATOS!$D$16:$D$27</definedName>
    <definedName name="Profesional_de_apoyo_transversal_de_Acreditación_del_Laboratorio_Ambiental_de_la_SDA_para_la_SCAAV">"Director de Control Ambiental"</definedName>
    <definedName name="RESPUESTA">'[2]NO BORRAR'!$G$1:$G$5</definedName>
    <definedName name="sa">ListasRSec!$G$124:$G$134</definedName>
    <definedName name="si">ListasRSec!$G$101:$G$115</definedName>
    <definedName name="SI_NO">'[3]NO BORRAR'!$F$1:$F$2</definedName>
    <definedName name="sw">ListasRSec!$G$55:$G$72</definedName>
    <definedName name="Tipo_Activo">ListasRSec!$F$36:$F$45</definedName>
    <definedName name="Tipo_riesgoseg">ListasRSec!$F$10:$F$12</definedName>
    <definedName name="TIPOACCION">'[2]NO BORRAR'!$I$1:$I$9</definedName>
    <definedName name="TRATAMIENTO_RIESGO">'[3]NO BORRAR'!$G$1:$G$5</definedName>
  </definedNames>
  <calcPr calcId="152511"/>
  <pivotCaches>
    <pivotCache cacheId="0" r:id="rId2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83" i="37" l="1"/>
  <c r="T82" i="37"/>
  <c r="W41" i="57" l="1"/>
  <c r="W42" i="57"/>
  <c r="W43" i="57"/>
  <c r="W44" i="57"/>
  <c r="W45" i="57"/>
  <c r="W46" i="57"/>
  <c r="W47" i="57"/>
  <c r="W48" i="57"/>
  <c r="W49" i="57"/>
  <c r="W50" i="57"/>
  <c r="W51" i="57"/>
  <c r="W52" i="57"/>
  <c r="T41" i="57"/>
  <c r="T42" i="57"/>
  <c r="T43" i="57"/>
  <c r="T44" i="57"/>
  <c r="T45" i="57"/>
  <c r="AE46" i="57" s="1"/>
  <c r="AD46" i="57" s="1"/>
  <c r="T46" i="57"/>
  <c r="T47" i="57"/>
  <c r="T48" i="57"/>
  <c r="T49" i="57"/>
  <c r="T50" i="57"/>
  <c r="T51" i="57"/>
  <c r="AE52" i="57" s="1"/>
  <c r="AD52" i="57" s="1"/>
  <c r="T52" i="57"/>
  <c r="J47" i="57"/>
  <c r="K47" i="57" s="1"/>
  <c r="J41" i="57"/>
  <c r="K41" i="57" s="1"/>
  <c r="M49" i="57"/>
  <c r="M42" i="57"/>
  <c r="M46" i="57"/>
  <c r="M52" i="57"/>
  <c r="M50" i="57"/>
  <c r="M43" i="57"/>
  <c r="M45" i="57"/>
  <c r="M51" i="57"/>
  <c r="M44" i="57"/>
  <c r="M48" i="57"/>
  <c r="AA51" i="57" l="1"/>
  <c r="AC51" i="57" s="1"/>
  <c r="AA45" i="57"/>
  <c r="AB45" i="57" s="1"/>
  <c r="AA44" i="57"/>
  <c r="AC44" i="57" s="1"/>
  <c r="AA46" i="57"/>
  <c r="AB46" i="57" s="1"/>
  <c r="AF46" i="57" s="1"/>
  <c r="AA41" i="57"/>
  <c r="AE51" i="57"/>
  <c r="AD51" i="57" s="1"/>
  <c r="AE45" i="57"/>
  <c r="AD45" i="57" s="1"/>
  <c r="AE44" i="57"/>
  <c r="AD44" i="57" s="1"/>
  <c r="AA52" i="57"/>
  <c r="AC52" i="57" s="1"/>
  <c r="AA47" i="57"/>
  <c r="AB51" i="57"/>
  <c r="AC45" i="57"/>
  <c r="AF45" i="57" l="1"/>
  <c r="AB52" i="57"/>
  <c r="AF52" i="57" s="1"/>
  <c r="AB44" i="57"/>
  <c r="AF44" i="57" s="1"/>
  <c r="AC46" i="57"/>
  <c r="AC41" i="57"/>
  <c r="AA42" i="57" s="1"/>
  <c r="AB41" i="57"/>
  <c r="AF51" i="57"/>
  <c r="AB47" i="57"/>
  <c r="AC47" i="57"/>
  <c r="AA48" i="57" s="1"/>
  <c r="AB48" i="57" s="1"/>
  <c r="AC42" i="57" l="1"/>
  <c r="AA43" i="57" s="1"/>
  <c r="AB42" i="57"/>
  <c r="AC48" i="57"/>
  <c r="AA49" i="57" s="1"/>
  <c r="AC49" i="57" s="1"/>
  <c r="AA50" i="57" s="1"/>
  <c r="AC50" i="57" l="1"/>
  <c r="AB50" i="57"/>
  <c r="AB49" i="57"/>
  <c r="AC43" i="57"/>
  <c r="AB43" i="57"/>
  <c r="W24" i="57"/>
  <c r="T56" i="37" l="1"/>
  <c r="T57" i="37"/>
  <c r="T35" i="57" l="1"/>
  <c r="T36" i="57"/>
  <c r="T37" i="57"/>
  <c r="T38" i="57"/>
  <c r="U166" i="1" l="1"/>
  <c r="R166" i="1"/>
  <c r="U165" i="1"/>
  <c r="R165" i="1"/>
  <c r="Y166" i="1" s="1"/>
  <c r="U164" i="1"/>
  <c r="R164" i="1"/>
  <c r="U163" i="1"/>
  <c r="R163" i="1"/>
  <c r="U162" i="1"/>
  <c r="R162" i="1"/>
  <c r="Y163" i="1" s="1"/>
  <c r="AA163" i="1" s="1"/>
  <c r="U161" i="1"/>
  <c r="R161" i="1"/>
  <c r="AC162" i="1" s="1"/>
  <c r="AB162" i="1" s="1"/>
  <c r="J161" i="1"/>
  <c r="I161" i="1"/>
  <c r="U160" i="1"/>
  <c r="R160" i="1"/>
  <c r="U159" i="1"/>
  <c r="R159" i="1"/>
  <c r="AC160" i="1" s="1"/>
  <c r="AB160" i="1" s="1"/>
  <c r="U158" i="1"/>
  <c r="R158" i="1"/>
  <c r="U157" i="1"/>
  <c r="R157" i="1"/>
  <c r="AC158" i="1" s="1"/>
  <c r="AB158" i="1" s="1"/>
  <c r="U156" i="1"/>
  <c r="R156" i="1"/>
  <c r="AC157" i="1" s="1"/>
  <c r="AB157" i="1" s="1"/>
  <c r="U155" i="1"/>
  <c r="R155" i="1"/>
  <c r="I155" i="1"/>
  <c r="H11" i="1"/>
  <c r="I11" i="1" s="1"/>
  <c r="J11" i="1" s="1"/>
  <c r="U16" i="1"/>
  <c r="R16" i="1"/>
  <c r="U15" i="1"/>
  <c r="R15" i="1"/>
  <c r="U14" i="1"/>
  <c r="R14" i="1"/>
  <c r="U13" i="1"/>
  <c r="R13" i="1"/>
  <c r="U12" i="1"/>
  <c r="R12" i="1"/>
  <c r="U11" i="1"/>
  <c r="R11" i="1"/>
  <c r="L159" i="1"/>
  <c r="L16" i="1"/>
  <c r="L12" i="1"/>
  <c r="L165" i="1"/>
  <c r="L14" i="1"/>
  <c r="L166" i="1"/>
  <c r="L15" i="1"/>
  <c r="L164" i="1"/>
  <c r="L160" i="1"/>
  <c r="L156" i="1"/>
  <c r="L13" i="1"/>
  <c r="L163" i="1"/>
  <c r="L162" i="1"/>
  <c r="L157" i="1"/>
  <c r="L158" i="1"/>
  <c r="AC164" i="1" l="1"/>
  <c r="AB164" i="1" s="1"/>
  <c r="AC163" i="1"/>
  <c r="AB163" i="1" s="1"/>
  <c r="AC165" i="1"/>
  <c r="AB165" i="1" s="1"/>
  <c r="AC166" i="1"/>
  <c r="AB166" i="1" s="1"/>
  <c r="AC16" i="1"/>
  <c r="AB16" i="1" s="1"/>
  <c r="AC159" i="1"/>
  <c r="AB159" i="1" s="1"/>
  <c r="Y162" i="1"/>
  <c r="Z162" i="1" s="1"/>
  <c r="AD162" i="1" s="1"/>
  <c r="Y161" i="1"/>
  <c r="Z161" i="1" s="1"/>
  <c r="Y157" i="1"/>
  <c r="AA157" i="1" s="1"/>
  <c r="AA166" i="1"/>
  <c r="Z166" i="1"/>
  <c r="Z163" i="1"/>
  <c r="AD163" i="1" s="1"/>
  <c r="Y164" i="1"/>
  <c r="Y165" i="1"/>
  <c r="Y158" i="1"/>
  <c r="J155" i="1"/>
  <c r="Y155" i="1" s="1"/>
  <c r="Z155" i="1" s="1"/>
  <c r="Y159" i="1"/>
  <c r="Y160" i="1"/>
  <c r="AC15" i="1"/>
  <c r="AB15" i="1" s="1"/>
  <c r="Y16" i="1"/>
  <c r="AA16" i="1" s="1"/>
  <c r="AC14" i="1"/>
  <c r="AB14" i="1" s="1"/>
  <c r="Y11" i="1"/>
  <c r="AA11" i="1" s="1"/>
  <c r="Y12" i="1" s="1"/>
  <c r="Z12" i="1" s="1"/>
  <c r="Y14" i="1"/>
  <c r="Y15" i="1"/>
  <c r="Z16" i="1" l="1"/>
  <c r="AD16" i="1" s="1"/>
  <c r="AA162" i="1"/>
  <c r="AD166" i="1"/>
  <c r="AA161" i="1"/>
  <c r="Z157" i="1"/>
  <c r="AD157" i="1" s="1"/>
  <c r="AA155" i="1"/>
  <c r="Y156" i="1" s="1"/>
  <c r="AA156" i="1" s="1"/>
  <c r="AA164" i="1"/>
  <c r="Z164" i="1"/>
  <c r="AD164" i="1" s="1"/>
  <c r="Z165" i="1"/>
  <c r="AD165" i="1" s="1"/>
  <c r="AA165" i="1"/>
  <c r="AA158" i="1"/>
  <c r="Z158" i="1"/>
  <c r="AD158" i="1" s="1"/>
  <c r="AA160" i="1"/>
  <c r="Z160" i="1"/>
  <c r="AD160" i="1" s="1"/>
  <c r="AA159" i="1"/>
  <c r="Z159" i="1"/>
  <c r="AD159" i="1" s="1"/>
  <c r="AA12" i="1"/>
  <c r="Y13" i="1" s="1"/>
  <c r="AA13" i="1" s="1"/>
  <c r="Z11" i="1"/>
  <c r="AA15" i="1"/>
  <c r="Z15" i="1"/>
  <c r="AD15" i="1" s="1"/>
  <c r="AA14" i="1"/>
  <c r="Z14" i="1"/>
  <c r="AD14" i="1" s="1"/>
  <c r="Z156" i="1" l="1"/>
  <c r="Z13" i="1"/>
  <c r="W58" i="57" l="1"/>
  <c r="T58" i="57"/>
  <c r="W57" i="57"/>
  <c r="T57" i="57"/>
  <c r="W56" i="57"/>
  <c r="T56" i="57"/>
  <c r="W55" i="57"/>
  <c r="T55" i="57"/>
  <c r="W54" i="57"/>
  <c r="T54" i="57"/>
  <c r="W53" i="57"/>
  <c r="T53" i="57"/>
  <c r="J53" i="57"/>
  <c r="T85" i="37"/>
  <c r="T84" i="37"/>
  <c r="U81" i="37"/>
  <c r="AG81" i="37"/>
  <c r="AF81" i="37"/>
  <c r="AD81" i="37"/>
  <c r="AA81" i="37"/>
  <c r="T81" i="37"/>
  <c r="J81" i="37"/>
  <c r="I81" i="37"/>
  <c r="G81" i="37"/>
  <c r="T80" i="37"/>
  <c r="T79" i="37"/>
  <c r="T78" i="37"/>
  <c r="T77" i="37"/>
  <c r="AG76" i="37"/>
  <c r="AF76" i="37"/>
  <c r="AD76" i="37"/>
  <c r="AA76" i="37"/>
  <c r="T76" i="37"/>
  <c r="J76" i="37"/>
  <c r="I76" i="37"/>
  <c r="G76" i="37"/>
  <c r="U238" i="1"/>
  <c r="R238" i="1"/>
  <c r="U237" i="1"/>
  <c r="R237" i="1"/>
  <c r="U236" i="1"/>
  <c r="R236" i="1"/>
  <c r="AC236" i="1" s="1"/>
  <c r="AB236" i="1" s="1"/>
  <c r="U235" i="1"/>
  <c r="R235" i="1"/>
  <c r="U234" i="1"/>
  <c r="R234" i="1"/>
  <c r="U233" i="1"/>
  <c r="R233" i="1"/>
  <c r="I233" i="1"/>
  <c r="T94" i="37"/>
  <c r="T95" i="37"/>
  <c r="T91" i="37"/>
  <c r="U250" i="1"/>
  <c r="R250" i="1"/>
  <c r="U249" i="1"/>
  <c r="R249" i="1"/>
  <c r="U248" i="1"/>
  <c r="R248" i="1"/>
  <c r="Y249" i="1" s="1"/>
  <c r="AA249" i="1" s="1"/>
  <c r="U247" i="1"/>
  <c r="R247" i="1"/>
  <c r="U246" i="1"/>
  <c r="R246" i="1"/>
  <c r="U245" i="1"/>
  <c r="R245" i="1"/>
  <c r="I245" i="1"/>
  <c r="U226" i="1"/>
  <c r="R226" i="1"/>
  <c r="U225" i="1"/>
  <c r="R225" i="1"/>
  <c r="U224" i="1"/>
  <c r="R224" i="1"/>
  <c r="U223" i="1"/>
  <c r="R223" i="1"/>
  <c r="U222" i="1"/>
  <c r="R222" i="1"/>
  <c r="U221" i="1"/>
  <c r="R221" i="1"/>
  <c r="I221" i="1"/>
  <c r="U220" i="1"/>
  <c r="R220" i="1"/>
  <c r="U219" i="1"/>
  <c r="R219" i="1"/>
  <c r="U218" i="1"/>
  <c r="R218" i="1"/>
  <c r="U217" i="1"/>
  <c r="R217" i="1"/>
  <c r="U216" i="1"/>
  <c r="R216" i="1"/>
  <c r="U215" i="1"/>
  <c r="R215" i="1"/>
  <c r="I215" i="1"/>
  <c r="U214" i="1"/>
  <c r="R214" i="1"/>
  <c r="U213" i="1"/>
  <c r="R213" i="1"/>
  <c r="U212" i="1"/>
  <c r="R212" i="1"/>
  <c r="U211" i="1"/>
  <c r="R211" i="1"/>
  <c r="U210" i="1"/>
  <c r="R210" i="1"/>
  <c r="U209" i="1"/>
  <c r="R209" i="1"/>
  <c r="I209" i="1"/>
  <c r="J209" i="1" s="1"/>
  <c r="T29" i="57"/>
  <c r="T30" i="57"/>
  <c r="T31" i="57"/>
  <c r="T32" i="57"/>
  <c r="T33" i="57"/>
  <c r="T34" i="57"/>
  <c r="T39" i="57"/>
  <c r="T40" i="57"/>
  <c r="T59" i="57"/>
  <c r="T60" i="57"/>
  <c r="T61" i="57"/>
  <c r="T62" i="57"/>
  <c r="T63" i="57"/>
  <c r="T64" i="57"/>
  <c r="T86" i="37"/>
  <c r="T87" i="37"/>
  <c r="U202" i="1"/>
  <c r="R202" i="1"/>
  <c r="U201" i="1"/>
  <c r="R201" i="1"/>
  <c r="U200" i="1"/>
  <c r="R200" i="1"/>
  <c r="U199" i="1"/>
  <c r="R199" i="1"/>
  <c r="U198" i="1"/>
  <c r="R198" i="1"/>
  <c r="AC199" i="1" s="1"/>
  <c r="AB199" i="1" s="1"/>
  <c r="U197" i="1"/>
  <c r="R197" i="1"/>
  <c r="I197" i="1"/>
  <c r="J197" i="1" s="1"/>
  <c r="T71" i="37"/>
  <c r="T72" i="37"/>
  <c r="J86" i="37"/>
  <c r="T75" i="37"/>
  <c r="T74" i="37"/>
  <c r="T73" i="37"/>
  <c r="AG71" i="37"/>
  <c r="AF71" i="37"/>
  <c r="AD71" i="37"/>
  <c r="AA71" i="37"/>
  <c r="J71" i="37"/>
  <c r="I71" i="37"/>
  <c r="G71" i="37"/>
  <c r="T66" i="37"/>
  <c r="T67" i="37"/>
  <c r="U184" i="1"/>
  <c r="R184" i="1"/>
  <c r="U183" i="1"/>
  <c r="R183" i="1"/>
  <c r="U182" i="1"/>
  <c r="R182" i="1"/>
  <c r="U181" i="1"/>
  <c r="R181" i="1"/>
  <c r="U180" i="1"/>
  <c r="R180" i="1"/>
  <c r="U179" i="1"/>
  <c r="R179" i="1"/>
  <c r="I179" i="1"/>
  <c r="T61" i="37"/>
  <c r="T62" i="37"/>
  <c r="T51" i="37"/>
  <c r="T52" i="37"/>
  <c r="U148" i="1"/>
  <c r="R148" i="1"/>
  <c r="U147" i="1"/>
  <c r="R147" i="1"/>
  <c r="U146" i="1"/>
  <c r="R146" i="1"/>
  <c r="U145" i="1"/>
  <c r="R145" i="1"/>
  <c r="U144" i="1"/>
  <c r="R144" i="1"/>
  <c r="U143" i="1"/>
  <c r="R143" i="1"/>
  <c r="I143" i="1"/>
  <c r="J143" i="1" s="1"/>
  <c r="R22" i="55"/>
  <c r="R21" i="55"/>
  <c r="R20" i="55"/>
  <c r="R19" i="55"/>
  <c r="R18" i="55"/>
  <c r="R17" i="55"/>
  <c r="U142" i="1"/>
  <c r="R142" i="1"/>
  <c r="U141" i="1"/>
  <c r="R141" i="1"/>
  <c r="U140" i="1"/>
  <c r="R140" i="1"/>
  <c r="U139" i="1"/>
  <c r="R139" i="1"/>
  <c r="U138" i="1"/>
  <c r="R138" i="1"/>
  <c r="U137" i="1"/>
  <c r="R137" i="1"/>
  <c r="I137" i="1"/>
  <c r="J137" i="1" s="1"/>
  <c r="U136" i="1"/>
  <c r="R136" i="1"/>
  <c r="U135" i="1"/>
  <c r="R135" i="1"/>
  <c r="U134" i="1"/>
  <c r="R134" i="1"/>
  <c r="U133" i="1"/>
  <c r="R133" i="1"/>
  <c r="U132" i="1"/>
  <c r="R132" i="1"/>
  <c r="U131" i="1"/>
  <c r="R131" i="1"/>
  <c r="I131" i="1"/>
  <c r="J131" i="1" s="1"/>
  <c r="U130" i="1"/>
  <c r="R130" i="1"/>
  <c r="U129" i="1"/>
  <c r="R129" i="1"/>
  <c r="U128" i="1"/>
  <c r="R128" i="1"/>
  <c r="U127" i="1"/>
  <c r="R127" i="1"/>
  <c r="U126" i="1"/>
  <c r="R126" i="1"/>
  <c r="U125" i="1"/>
  <c r="R125" i="1"/>
  <c r="I125" i="1"/>
  <c r="U124" i="1"/>
  <c r="R124" i="1"/>
  <c r="U123" i="1"/>
  <c r="R123" i="1"/>
  <c r="U122" i="1"/>
  <c r="R122" i="1"/>
  <c r="U121" i="1"/>
  <c r="R121" i="1"/>
  <c r="U120" i="1"/>
  <c r="R120" i="1"/>
  <c r="U119" i="1"/>
  <c r="R119" i="1"/>
  <c r="I119" i="1"/>
  <c r="J119" i="1" s="1"/>
  <c r="U118" i="1"/>
  <c r="R118" i="1"/>
  <c r="U117" i="1"/>
  <c r="R117" i="1"/>
  <c r="U116" i="1"/>
  <c r="R116" i="1"/>
  <c r="U115" i="1"/>
  <c r="R115" i="1"/>
  <c r="U114" i="1"/>
  <c r="R114" i="1"/>
  <c r="U113" i="1"/>
  <c r="R113" i="1"/>
  <c r="I113" i="1"/>
  <c r="U112" i="1"/>
  <c r="R112" i="1"/>
  <c r="U111" i="1"/>
  <c r="R111" i="1"/>
  <c r="U110" i="1"/>
  <c r="R110" i="1"/>
  <c r="U109" i="1"/>
  <c r="R109" i="1"/>
  <c r="U108" i="1"/>
  <c r="R108" i="1"/>
  <c r="U107" i="1"/>
  <c r="R107" i="1"/>
  <c r="I107" i="1"/>
  <c r="J107" i="1" s="1"/>
  <c r="T48" i="37"/>
  <c r="T49" i="37"/>
  <c r="T50" i="37"/>
  <c r="T46" i="37"/>
  <c r="T47" i="37"/>
  <c r="T43" i="37"/>
  <c r="T44" i="37"/>
  <c r="T45" i="37"/>
  <c r="T41" i="37"/>
  <c r="T42" i="37"/>
  <c r="U23" i="54"/>
  <c r="U24" i="54"/>
  <c r="U25" i="54"/>
  <c r="U26" i="54"/>
  <c r="U27" i="54"/>
  <c r="U28" i="54"/>
  <c r="U29" i="54"/>
  <c r="U30" i="54"/>
  <c r="U31" i="54"/>
  <c r="U32" i="54"/>
  <c r="U33" i="54"/>
  <c r="U34" i="54"/>
  <c r="U35" i="54"/>
  <c r="U36" i="54"/>
  <c r="U37" i="54"/>
  <c r="U38" i="54"/>
  <c r="U39" i="54"/>
  <c r="U40" i="54"/>
  <c r="U41" i="54"/>
  <c r="U42" i="54"/>
  <c r="U43" i="54"/>
  <c r="U44" i="54"/>
  <c r="U45" i="54"/>
  <c r="U46" i="54"/>
  <c r="U47" i="54"/>
  <c r="U48" i="54"/>
  <c r="U49" i="54"/>
  <c r="U50" i="54"/>
  <c r="U51" i="54"/>
  <c r="U52" i="54"/>
  <c r="U53" i="54"/>
  <c r="U54" i="54"/>
  <c r="U55" i="54"/>
  <c r="U56" i="54"/>
  <c r="U57" i="54"/>
  <c r="U58" i="54"/>
  <c r="U59" i="54"/>
  <c r="U60" i="54"/>
  <c r="U61" i="54"/>
  <c r="U62" i="54"/>
  <c r="U63" i="54"/>
  <c r="U64" i="54"/>
  <c r="U65" i="54"/>
  <c r="U66" i="54"/>
  <c r="U67" i="54"/>
  <c r="U68" i="54"/>
  <c r="U69" i="54"/>
  <c r="U70" i="54"/>
  <c r="U17" i="54"/>
  <c r="U18" i="54"/>
  <c r="U19" i="54"/>
  <c r="U20" i="54"/>
  <c r="U21" i="54"/>
  <c r="U22" i="54"/>
  <c r="R23" i="54"/>
  <c r="R24" i="54"/>
  <c r="R25" i="54"/>
  <c r="R26" i="54"/>
  <c r="R27" i="54"/>
  <c r="R28" i="54"/>
  <c r="R29" i="54"/>
  <c r="R30" i="54"/>
  <c r="R31" i="54"/>
  <c r="R32" i="54"/>
  <c r="R33" i="54"/>
  <c r="R34" i="54"/>
  <c r="R35" i="54"/>
  <c r="R36" i="54"/>
  <c r="R37" i="54"/>
  <c r="R38" i="54"/>
  <c r="R39" i="54"/>
  <c r="R40" i="54"/>
  <c r="R41" i="54"/>
  <c r="R42" i="54"/>
  <c r="R43" i="54"/>
  <c r="R44" i="54"/>
  <c r="R45" i="54"/>
  <c r="R46" i="54"/>
  <c r="R47" i="54"/>
  <c r="R48" i="54"/>
  <c r="R49" i="54"/>
  <c r="R50" i="54"/>
  <c r="R51" i="54"/>
  <c r="R52" i="54"/>
  <c r="R53" i="54"/>
  <c r="R54" i="54"/>
  <c r="R55" i="54"/>
  <c r="R56" i="54"/>
  <c r="R57" i="54"/>
  <c r="R58" i="54"/>
  <c r="R59" i="54"/>
  <c r="R60" i="54"/>
  <c r="R61" i="54"/>
  <c r="R62" i="54"/>
  <c r="R63" i="54"/>
  <c r="R64" i="54"/>
  <c r="R65" i="54"/>
  <c r="R66" i="54"/>
  <c r="R67" i="54"/>
  <c r="R68" i="54"/>
  <c r="R69" i="54"/>
  <c r="R70" i="54"/>
  <c r="R17" i="54"/>
  <c r="R18" i="54"/>
  <c r="R19" i="54"/>
  <c r="R20" i="54"/>
  <c r="R21" i="54"/>
  <c r="R22" i="54"/>
  <c r="U100" i="1"/>
  <c r="R100" i="1"/>
  <c r="U99" i="1"/>
  <c r="R99" i="1"/>
  <c r="U98" i="1"/>
  <c r="R98" i="1"/>
  <c r="U97" i="1"/>
  <c r="R97" i="1"/>
  <c r="U96" i="1"/>
  <c r="R96" i="1"/>
  <c r="U95" i="1"/>
  <c r="R95" i="1"/>
  <c r="I95" i="1"/>
  <c r="U94" i="1"/>
  <c r="R94" i="1"/>
  <c r="U93" i="1"/>
  <c r="R93" i="1"/>
  <c r="U92" i="1"/>
  <c r="R92" i="1"/>
  <c r="U91" i="1"/>
  <c r="R91" i="1"/>
  <c r="U90" i="1"/>
  <c r="R90" i="1"/>
  <c r="U89" i="1"/>
  <c r="R89" i="1"/>
  <c r="I89" i="1"/>
  <c r="J89" i="1" s="1"/>
  <c r="M57" i="57"/>
  <c r="L238" i="1"/>
  <c r="L236" i="1"/>
  <c r="L248" i="1"/>
  <c r="L225" i="1"/>
  <c r="L216" i="1"/>
  <c r="L214" i="1"/>
  <c r="L211" i="1"/>
  <c r="L201" i="1"/>
  <c r="L183" i="1"/>
  <c r="L144" i="1"/>
  <c r="L142" i="1"/>
  <c r="L140" i="1"/>
  <c r="L134" i="1"/>
  <c r="L129" i="1"/>
  <c r="L120" i="1"/>
  <c r="L118" i="1"/>
  <c r="L99" i="1"/>
  <c r="L250" i="1"/>
  <c r="L224" i="1"/>
  <c r="L210" i="1"/>
  <c r="L202" i="1"/>
  <c r="L182" i="1"/>
  <c r="L138" i="1"/>
  <c r="L133" i="1"/>
  <c r="L123" i="1"/>
  <c r="L114" i="1"/>
  <c r="L110" i="1"/>
  <c r="L91" i="1"/>
  <c r="M58" i="57"/>
  <c r="L235" i="1"/>
  <c r="L246" i="1"/>
  <c r="L226" i="1"/>
  <c r="L223" i="1"/>
  <c r="L218" i="1"/>
  <c r="L213" i="1"/>
  <c r="L200" i="1"/>
  <c r="L184" i="1"/>
  <c r="L181" i="1"/>
  <c r="L146" i="1"/>
  <c r="L141" i="1"/>
  <c r="L132" i="1"/>
  <c r="L130" i="1"/>
  <c r="L128" i="1"/>
  <c r="L122" i="1"/>
  <c r="L117" i="1"/>
  <c r="L108" i="1"/>
  <c r="L100" i="1"/>
  <c r="L98" i="1"/>
  <c r="L93" i="1"/>
  <c r="M54" i="57"/>
  <c r="M55" i="57"/>
  <c r="L237" i="1"/>
  <c r="L249" i="1"/>
  <c r="L222" i="1"/>
  <c r="L220" i="1"/>
  <c r="L217" i="1"/>
  <c r="L212" i="1"/>
  <c r="L198" i="1"/>
  <c r="L180" i="1"/>
  <c r="L148" i="1"/>
  <c r="L145" i="1"/>
  <c r="L139" i="1"/>
  <c r="L135" i="1"/>
  <c r="L126" i="1"/>
  <c r="L124" i="1"/>
  <c r="L121" i="1"/>
  <c r="L116" i="1"/>
  <c r="L109" i="1"/>
  <c r="L96" i="1"/>
  <c r="L94" i="1"/>
  <c r="L92" i="1"/>
  <c r="L115" i="1"/>
  <c r="L111" i="1"/>
  <c r="L90" i="1"/>
  <c r="M56" i="57"/>
  <c r="L234" i="1"/>
  <c r="L247" i="1"/>
  <c r="L219" i="1"/>
  <c r="L199" i="1"/>
  <c r="L147" i="1"/>
  <c r="L136" i="1"/>
  <c r="L127" i="1"/>
  <c r="L112" i="1"/>
  <c r="L97" i="1"/>
  <c r="AC247" i="1" l="1"/>
  <c r="AB247" i="1" s="1"/>
  <c r="AC250" i="1"/>
  <c r="AB250" i="1" s="1"/>
  <c r="Y236" i="1"/>
  <c r="AA236" i="1" s="1"/>
  <c r="U76" i="37"/>
  <c r="AC248" i="1"/>
  <c r="AB248" i="1" s="1"/>
  <c r="Y225" i="1"/>
  <c r="AA225" i="1" s="1"/>
  <c r="AC148" i="1"/>
  <c r="AB148" i="1" s="1"/>
  <c r="AC147" i="1"/>
  <c r="AB147" i="1" s="1"/>
  <c r="AC112" i="1"/>
  <c r="AB112" i="1" s="1"/>
  <c r="Y237" i="1"/>
  <c r="AA237" i="1" s="1"/>
  <c r="AC111" i="1"/>
  <c r="AB111" i="1" s="1"/>
  <c r="AC122" i="1"/>
  <c r="AB122" i="1" s="1"/>
  <c r="AE58" i="57"/>
  <c r="AD58" i="57" s="1"/>
  <c r="AC249" i="1"/>
  <c r="AB249" i="1" s="1"/>
  <c r="AC238" i="1"/>
  <c r="AB238" i="1" s="1"/>
  <c r="AC198" i="1"/>
  <c r="AB198" i="1" s="1"/>
  <c r="Y248" i="1"/>
  <c r="AA248" i="1" s="1"/>
  <c r="AC235" i="1"/>
  <c r="AB235" i="1" s="1"/>
  <c r="AA57" i="57"/>
  <c r="AE57" i="57"/>
  <c r="AD57" i="57" s="1"/>
  <c r="K53" i="57"/>
  <c r="AA53" i="57" s="1"/>
  <c r="AA58" i="57"/>
  <c r="Y199" i="1"/>
  <c r="AA199" i="1" s="1"/>
  <c r="AC211" i="1"/>
  <c r="AB211" i="1" s="1"/>
  <c r="AC213" i="1"/>
  <c r="AB213" i="1" s="1"/>
  <c r="AC237" i="1"/>
  <c r="AB237" i="1" s="1"/>
  <c r="AC217" i="1"/>
  <c r="AB217" i="1" s="1"/>
  <c r="AC219" i="1"/>
  <c r="AB219" i="1" s="1"/>
  <c r="AC246" i="1"/>
  <c r="AB246" i="1" s="1"/>
  <c r="AC234" i="1"/>
  <c r="AB234" i="1" s="1"/>
  <c r="U71" i="37"/>
  <c r="J233" i="1"/>
  <c r="Y233" i="1" s="1"/>
  <c r="AA233" i="1" s="1"/>
  <c r="Y234" i="1"/>
  <c r="Y238" i="1"/>
  <c r="Y235" i="1"/>
  <c r="AC220" i="1"/>
  <c r="AB220" i="1" s="1"/>
  <c r="AC180" i="1"/>
  <c r="AB180" i="1" s="1"/>
  <c r="Y182" i="1"/>
  <c r="AA182" i="1" s="1"/>
  <c r="AC201" i="1"/>
  <c r="AB201" i="1" s="1"/>
  <c r="Y209" i="1"/>
  <c r="AA209" i="1" s="1"/>
  <c r="Y210" i="1" s="1"/>
  <c r="Y212" i="1"/>
  <c r="AA212" i="1" s="1"/>
  <c r="AC214" i="1"/>
  <c r="AB214" i="1" s="1"/>
  <c r="AC226" i="1"/>
  <c r="AB226" i="1" s="1"/>
  <c r="AC212" i="1"/>
  <c r="AB212" i="1" s="1"/>
  <c r="J245" i="1"/>
  <c r="Y245" i="1" s="1"/>
  <c r="AA245" i="1" s="1"/>
  <c r="Y246" i="1"/>
  <c r="Z249" i="1"/>
  <c r="Y250" i="1"/>
  <c r="Y247" i="1"/>
  <c r="AC202" i="1"/>
  <c r="AB202" i="1" s="1"/>
  <c r="Y218" i="1"/>
  <c r="AA218" i="1" s="1"/>
  <c r="Y219" i="1"/>
  <c r="AA219" i="1" s="1"/>
  <c r="AC218" i="1"/>
  <c r="AB218" i="1" s="1"/>
  <c r="AC225" i="1"/>
  <c r="AB225" i="1" s="1"/>
  <c r="J221" i="1"/>
  <c r="Y221" i="1" s="1"/>
  <c r="Y226" i="1"/>
  <c r="J215" i="1"/>
  <c r="Y215" i="1" s="1"/>
  <c r="AA215" i="1" s="1"/>
  <c r="Y216" i="1" s="1"/>
  <c r="Y220" i="1"/>
  <c r="Y217" i="1"/>
  <c r="Y213" i="1"/>
  <c r="Y214" i="1"/>
  <c r="Y211" i="1"/>
  <c r="Y201" i="1"/>
  <c r="AA201" i="1" s="1"/>
  <c r="AC183" i="1"/>
  <c r="AB183" i="1" s="1"/>
  <c r="Y200" i="1"/>
  <c r="AA200" i="1" s="1"/>
  <c r="AC200" i="1"/>
  <c r="AB200" i="1" s="1"/>
  <c r="Y202" i="1"/>
  <c r="Z202" i="1" s="1"/>
  <c r="Y198" i="1"/>
  <c r="Y197" i="1"/>
  <c r="AC182" i="1"/>
  <c r="AB182" i="1" s="1"/>
  <c r="Y134" i="1"/>
  <c r="AA134" i="1" s="1"/>
  <c r="AC139" i="1"/>
  <c r="AB139" i="1" s="1"/>
  <c r="AC141" i="1"/>
  <c r="AB141" i="1" s="1"/>
  <c r="Y146" i="1"/>
  <c r="AA146" i="1" s="1"/>
  <c r="AC146" i="1"/>
  <c r="AB146" i="1" s="1"/>
  <c r="AC181" i="1"/>
  <c r="AB181" i="1" s="1"/>
  <c r="AC184" i="1"/>
  <c r="AB184" i="1" s="1"/>
  <c r="Y116" i="1"/>
  <c r="AA116" i="1" s="1"/>
  <c r="AC118" i="1"/>
  <c r="AB118" i="1" s="1"/>
  <c r="AC129" i="1"/>
  <c r="AB129" i="1" s="1"/>
  <c r="Z182" i="1"/>
  <c r="Y183" i="1"/>
  <c r="J179" i="1"/>
  <c r="Y179" i="1" s="1"/>
  <c r="Y180" i="1"/>
  <c r="Y184" i="1"/>
  <c r="Y181" i="1"/>
  <c r="AC115" i="1"/>
  <c r="AB115" i="1" s="1"/>
  <c r="AC117" i="1"/>
  <c r="AB117" i="1" s="1"/>
  <c r="AC126" i="1"/>
  <c r="AB126" i="1" s="1"/>
  <c r="Y128" i="1"/>
  <c r="AA128" i="1" s="1"/>
  <c r="AC133" i="1"/>
  <c r="AB133" i="1" s="1"/>
  <c r="AC135" i="1"/>
  <c r="AB135" i="1" s="1"/>
  <c r="Y140" i="1"/>
  <c r="AA140" i="1" s="1"/>
  <c r="AC145" i="1"/>
  <c r="AB145" i="1" s="1"/>
  <c r="AC110" i="1"/>
  <c r="AB110" i="1" s="1"/>
  <c r="AC121" i="1"/>
  <c r="AB121" i="1" s="1"/>
  <c r="AC123" i="1"/>
  <c r="AB123" i="1" s="1"/>
  <c r="Y129" i="1"/>
  <c r="AA129" i="1" s="1"/>
  <c r="Y143" i="1"/>
  <c r="Y147" i="1"/>
  <c r="Y148" i="1"/>
  <c r="Y145" i="1"/>
  <c r="Y110" i="1"/>
  <c r="AA110" i="1" s="1"/>
  <c r="AC97" i="1"/>
  <c r="AB97" i="1" s="1"/>
  <c r="AC99" i="1"/>
  <c r="AB99" i="1" s="1"/>
  <c r="AC109" i="1"/>
  <c r="AB109" i="1" s="1"/>
  <c r="Y122" i="1"/>
  <c r="AA122" i="1" s="1"/>
  <c r="AC124" i="1"/>
  <c r="AB124" i="1" s="1"/>
  <c r="AC128" i="1"/>
  <c r="AB128" i="1" s="1"/>
  <c r="Y92" i="1"/>
  <c r="AA92" i="1" s="1"/>
  <c r="AC94" i="1"/>
  <c r="AB94" i="1" s="1"/>
  <c r="AC114" i="1"/>
  <c r="AB114" i="1" s="1"/>
  <c r="AC127" i="1"/>
  <c r="AB127" i="1" s="1"/>
  <c r="AC130" i="1"/>
  <c r="AB130" i="1" s="1"/>
  <c r="AC136" i="1"/>
  <c r="AB136" i="1" s="1"/>
  <c r="AC142" i="1"/>
  <c r="AB142" i="1" s="1"/>
  <c r="AC116" i="1"/>
  <c r="AB116" i="1" s="1"/>
  <c r="AC134" i="1"/>
  <c r="AB134" i="1" s="1"/>
  <c r="AC140" i="1"/>
  <c r="AB140" i="1" s="1"/>
  <c r="Y131" i="1"/>
  <c r="AA131" i="1" s="1"/>
  <c r="Y137" i="1"/>
  <c r="Y141" i="1"/>
  <c r="Y138" i="1"/>
  <c r="AC138" i="1"/>
  <c r="AB138" i="1" s="1"/>
  <c r="Y142" i="1"/>
  <c r="Y139" i="1"/>
  <c r="Y135" i="1"/>
  <c r="Y132" i="1"/>
  <c r="AC132" i="1"/>
  <c r="AB132" i="1" s="1"/>
  <c r="Y136" i="1"/>
  <c r="Y133" i="1"/>
  <c r="J125" i="1"/>
  <c r="Y125" i="1" s="1"/>
  <c r="AA125" i="1" s="1"/>
  <c r="Y126" i="1"/>
  <c r="Y130" i="1"/>
  <c r="Y127" i="1"/>
  <c r="Y119" i="1"/>
  <c r="Y123" i="1"/>
  <c r="Y120" i="1"/>
  <c r="AC120" i="1"/>
  <c r="AB120" i="1" s="1"/>
  <c r="Y124" i="1"/>
  <c r="Y121" i="1"/>
  <c r="Y117" i="1"/>
  <c r="J113" i="1"/>
  <c r="Y113" i="1" s="1"/>
  <c r="AA113" i="1" s="1"/>
  <c r="Y114" i="1"/>
  <c r="Y118" i="1"/>
  <c r="Y115" i="1"/>
  <c r="Y107" i="1"/>
  <c r="Y111" i="1"/>
  <c r="Y112" i="1"/>
  <c r="Y108" i="1"/>
  <c r="AC108" i="1"/>
  <c r="AB108" i="1" s="1"/>
  <c r="Y109" i="1"/>
  <c r="AC93" i="1"/>
  <c r="AB93" i="1" s="1"/>
  <c r="AC92" i="1"/>
  <c r="AB92" i="1" s="1"/>
  <c r="AC98" i="1"/>
  <c r="AB98" i="1" s="1"/>
  <c r="AC91" i="1"/>
  <c r="AB91" i="1" s="1"/>
  <c r="Y98" i="1"/>
  <c r="AA98" i="1" s="1"/>
  <c r="Y89" i="1"/>
  <c r="AA89" i="1" s="1"/>
  <c r="Y90" i="1" s="1"/>
  <c r="AC100" i="1"/>
  <c r="AB100" i="1" s="1"/>
  <c r="Y99" i="1"/>
  <c r="J95" i="1"/>
  <c r="Y95" i="1" s="1"/>
  <c r="AA95" i="1" s="1"/>
  <c r="Y96" i="1" s="1"/>
  <c r="Y100" i="1"/>
  <c r="Y97" i="1"/>
  <c r="Y93" i="1"/>
  <c r="Y94" i="1"/>
  <c r="Y91" i="1"/>
  <c r="T36" i="37"/>
  <c r="T37" i="37"/>
  <c r="T31" i="37"/>
  <c r="U76" i="1"/>
  <c r="R76" i="1"/>
  <c r="U75" i="1"/>
  <c r="R75" i="1"/>
  <c r="U74" i="1"/>
  <c r="R74" i="1"/>
  <c r="U73" i="1"/>
  <c r="R73" i="1"/>
  <c r="U72" i="1"/>
  <c r="R72" i="1"/>
  <c r="U71" i="1"/>
  <c r="R71" i="1"/>
  <c r="I71" i="1"/>
  <c r="J71" i="1" s="1"/>
  <c r="U70" i="1"/>
  <c r="R70" i="1"/>
  <c r="U69" i="1"/>
  <c r="R69" i="1"/>
  <c r="U68" i="1"/>
  <c r="R68" i="1"/>
  <c r="U67" i="1"/>
  <c r="R67" i="1"/>
  <c r="U66" i="1"/>
  <c r="R66" i="1"/>
  <c r="U65" i="1"/>
  <c r="R65" i="1"/>
  <c r="I65" i="1"/>
  <c r="J65" i="1" s="1"/>
  <c r="I21" i="37"/>
  <c r="I26" i="37"/>
  <c r="T25" i="37"/>
  <c r="T24" i="37"/>
  <c r="T23" i="37"/>
  <c r="T22" i="37"/>
  <c r="AG21" i="37"/>
  <c r="AF21" i="37"/>
  <c r="AD21" i="37"/>
  <c r="AA21" i="37"/>
  <c r="T21" i="37"/>
  <c r="J21" i="37"/>
  <c r="G21" i="37"/>
  <c r="T15" i="37"/>
  <c r="T14" i="37"/>
  <c r="T13" i="37"/>
  <c r="T12" i="37"/>
  <c r="AG11" i="37"/>
  <c r="AF11" i="37"/>
  <c r="AD11" i="37"/>
  <c r="AA11" i="37"/>
  <c r="T11" i="37"/>
  <c r="J11" i="37"/>
  <c r="I11" i="37"/>
  <c r="G11" i="37"/>
  <c r="T90" i="37"/>
  <c r="T89" i="37"/>
  <c r="T88" i="37"/>
  <c r="AG86" i="37"/>
  <c r="AF86" i="37"/>
  <c r="AD86" i="37"/>
  <c r="AA86" i="37"/>
  <c r="I86" i="37"/>
  <c r="G86" i="37"/>
  <c r="T70" i="37"/>
  <c r="T69" i="37"/>
  <c r="T68" i="37"/>
  <c r="AG66" i="37"/>
  <c r="AF66" i="37"/>
  <c r="AD66" i="37"/>
  <c r="AA66" i="37"/>
  <c r="J66" i="37"/>
  <c r="I66" i="37"/>
  <c r="G66" i="37"/>
  <c r="T65" i="37"/>
  <c r="T64" i="37"/>
  <c r="T63" i="37"/>
  <c r="AG61" i="37"/>
  <c r="AF61" i="37"/>
  <c r="AD61" i="37"/>
  <c r="AA61" i="37"/>
  <c r="J61" i="37"/>
  <c r="I61" i="37"/>
  <c r="G61" i="37"/>
  <c r="T60" i="37"/>
  <c r="T59" i="37"/>
  <c r="T58" i="37"/>
  <c r="AG56" i="37"/>
  <c r="AF56" i="37"/>
  <c r="AD56" i="37"/>
  <c r="AA56" i="37"/>
  <c r="J56" i="37"/>
  <c r="I56" i="37"/>
  <c r="G56" i="37"/>
  <c r="T55" i="37"/>
  <c r="T54" i="37"/>
  <c r="T53" i="37"/>
  <c r="AG51" i="37"/>
  <c r="AF51" i="37"/>
  <c r="AD51" i="37"/>
  <c r="AA51" i="37"/>
  <c r="J51" i="37"/>
  <c r="I51" i="37"/>
  <c r="G51" i="37"/>
  <c r="U46" i="37"/>
  <c r="AG46" i="37"/>
  <c r="AF46" i="37"/>
  <c r="AD46" i="37"/>
  <c r="AA46" i="37"/>
  <c r="J46" i="37"/>
  <c r="I46" i="37"/>
  <c r="G46" i="37"/>
  <c r="AG41" i="37"/>
  <c r="AF41" i="37"/>
  <c r="AD41" i="37"/>
  <c r="AA41" i="37"/>
  <c r="U41" i="37"/>
  <c r="J41" i="37"/>
  <c r="I41" i="37"/>
  <c r="G41" i="37"/>
  <c r="T40" i="37"/>
  <c r="T39" i="37"/>
  <c r="T38" i="37"/>
  <c r="AG36" i="37"/>
  <c r="AF36" i="37"/>
  <c r="AD36" i="37"/>
  <c r="AA36" i="37"/>
  <c r="J36" i="37"/>
  <c r="I36" i="37"/>
  <c r="G36" i="37"/>
  <c r="T35" i="37"/>
  <c r="T34" i="37"/>
  <c r="T33" i="37"/>
  <c r="AG31" i="37"/>
  <c r="AF31" i="37"/>
  <c r="AD31" i="37"/>
  <c r="AA31" i="37"/>
  <c r="J31" i="37"/>
  <c r="I31" i="37"/>
  <c r="G31" i="37"/>
  <c r="L75" i="1"/>
  <c r="L74" i="1"/>
  <c r="L69" i="1"/>
  <c r="L68" i="1"/>
  <c r="L67" i="1"/>
  <c r="L72" i="1"/>
  <c r="L66" i="1"/>
  <c r="Z225" i="1" l="1"/>
  <c r="Z236" i="1"/>
  <c r="AD236" i="1" s="1"/>
  <c r="Z237" i="1"/>
  <c r="AD249" i="1"/>
  <c r="Z199" i="1"/>
  <c r="AD199" i="1" s="1"/>
  <c r="Z209" i="1"/>
  <c r="U51" i="37"/>
  <c r="Z248" i="1"/>
  <c r="AD248" i="1" s="1"/>
  <c r="AB58" i="57"/>
  <c r="AF58" i="57" s="1"/>
  <c r="AC58" i="57"/>
  <c r="AB53" i="57"/>
  <c r="AC53" i="57"/>
  <c r="AA54" i="57" s="1"/>
  <c r="AC54" i="57" s="1"/>
  <c r="AA55" i="57" s="1"/>
  <c r="AB57" i="57"/>
  <c r="AF57" i="57" s="1"/>
  <c r="AC57" i="57"/>
  <c r="AD237" i="1"/>
  <c r="AA221" i="1"/>
  <c r="Y222" i="1" s="1"/>
  <c r="AA222" i="1" s="1"/>
  <c r="Y223" i="1" s="1"/>
  <c r="AA223" i="1" s="1"/>
  <c r="Y224" i="1" s="1"/>
  <c r="Z221" i="1"/>
  <c r="Z215" i="1"/>
  <c r="Z212" i="1"/>
  <c r="AD212" i="1" s="1"/>
  <c r="Z245" i="1"/>
  <c r="U86" i="37"/>
  <c r="U11" i="37"/>
  <c r="U56" i="37"/>
  <c r="U31" i="37"/>
  <c r="U21" i="37"/>
  <c r="U66" i="37"/>
  <c r="U36" i="37"/>
  <c r="Z233" i="1"/>
  <c r="Z235" i="1"/>
  <c r="AD235" i="1" s="1"/>
  <c r="AA235" i="1"/>
  <c r="Z238" i="1"/>
  <c r="AD238" i="1" s="1"/>
  <c r="AA238" i="1"/>
  <c r="Z234" i="1"/>
  <c r="AD234" i="1" s="1"/>
  <c r="AA234" i="1"/>
  <c r="AD182" i="1"/>
  <c r="AD202" i="1"/>
  <c r="Z116" i="1"/>
  <c r="AD116" i="1" s="1"/>
  <c r="Z200" i="1"/>
  <c r="AD200" i="1" s="1"/>
  <c r="AD225" i="1"/>
  <c r="Z218" i="1"/>
  <c r="AD218" i="1" s="1"/>
  <c r="Z250" i="1"/>
  <c r="AD250" i="1" s="1"/>
  <c r="AA250" i="1"/>
  <c r="AA247" i="1"/>
  <c r="Z247" i="1"/>
  <c r="AD247" i="1" s="1"/>
  <c r="Z246" i="1"/>
  <c r="AD246" i="1" s="1"/>
  <c r="AA246" i="1"/>
  <c r="AA202" i="1"/>
  <c r="Z219" i="1"/>
  <c r="AD219" i="1" s="1"/>
  <c r="Z92" i="1"/>
  <c r="AD92" i="1" s="1"/>
  <c r="Z134" i="1"/>
  <c r="AD134" i="1" s="1"/>
  <c r="Z226" i="1"/>
  <c r="AD226" i="1" s="1"/>
  <c r="AA226" i="1"/>
  <c r="AA217" i="1"/>
  <c r="Z217" i="1"/>
  <c r="AD217" i="1" s="1"/>
  <c r="Z220" i="1"/>
  <c r="AD220" i="1" s="1"/>
  <c r="AA220" i="1"/>
  <c r="Z216" i="1"/>
  <c r="AA216" i="1"/>
  <c r="Z210" i="1"/>
  <c r="AA210" i="1"/>
  <c r="AA211" i="1"/>
  <c r="Z211" i="1"/>
  <c r="AD211" i="1" s="1"/>
  <c r="AA213" i="1"/>
  <c r="Z213" i="1"/>
  <c r="AD213" i="1" s="1"/>
  <c r="Z214" i="1"/>
  <c r="AD214" i="1" s="1"/>
  <c r="AA214" i="1"/>
  <c r="Z113" i="1"/>
  <c r="Z201" i="1"/>
  <c r="AD201" i="1" s="1"/>
  <c r="Z140" i="1"/>
  <c r="AD140" i="1" s="1"/>
  <c r="Z146" i="1"/>
  <c r="AD146" i="1" s="1"/>
  <c r="Z197" i="1"/>
  <c r="AA197" i="1"/>
  <c r="Z198" i="1"/>
  <c r="AD198" i="1" s="1"/>
  <c r="AA198" i="1"/>
  <c r="Z110" i="1"/>
  <c r="AD110" i="1" s="1"/>
  <c r="Z184" i="1"/>
  <c r="AD184" i="1" s="1"/>
  <c r="AA184" i="1"/>
  <c r="Z180" i="1"/>
  <c r="AD180" i="1" s="1"/>
  <c r="AA180" i="1"/>
  <c r="AA179" i="1"/>
  <c r="Z179" i="1"/>
  <c r="AA181" i="1"/>
  <c r="Z181" i="1"/>
  <c r="AD181" i="1" s="1"/>
  <c r="AA183" i="1"/>
  <c r="Z183" i="1"/>
  <c r="AD183" i="1" s="1"/>
  <c r="Z128" i="1"/>
  <c r="AD128" i="1" s="1"/>
  <c r="Z122" i="1"/>
  <c r="AD122" i="1" s="1"/>
  <c r="Z129" i="1"/>
  <c r="AD129" i="1" s="1"/>
  <c r="U61" i="37"/>
  <c r="AA145" i="1"/>
  <c r="Z145" i="1"/>
  <c r="AD145" i="1" s="1"/>
  <c r="AA147" i="1"/>
  <c r="Z147" i="1"/>
  <c r="AD147" i="1" s="1"/>
  <c r="Z148" i="1"/>
  <c r="AD148" i="1" s="1"/>
  <c r="AA148" i="1"/>
  <c r="AA143" i="1"/>
  <c r="Y144" i="1" s="1"/>
  <c r="Z144" i="1" s="1"/>
  <c r="Z143" i="1"/>
  <c r="Z131" i="1"/>
  <c r="Z125" i="1"/>
  <c r="Z138" i="1"/>
  <c r="AD138" i="1" s="1"/>
  <c r="AA138" i="1"/>
  <c r="Z139" i="1"/>
  <c r="AD139" i="1" s="1"/>
  <c r="AA139" i="1"/>
  <c r="AA141" i="1"/>
  <c r="Z141" i="1"/>
  <c r="AD141" i="1" s="1"/>
  <c r="Z142" i="1"/>
  <c r="AD142" i="1" s="1"/>
  <c r="AA142" i="1"/>
  <c r="AA137" i="1"/>
  <c r="Z137" i="1"/>
  <c r="AA133" i="1"/>
  <c r="Z133" i="1"/>
  <c r="AD133" i="1" s="1"/>
  <c r="Z136" i="1"/>
  <c r="AD136" i="1" s="1"/>
  <c r="AA136" i="1"/>
  <c r="Z132" i="1"/>
  <c r="AD132" i="1" s="1"/>
  <c r="AA132" i="1"/>
  <c r="AA135" i="1"/>
  <c r="Z135" i="1"/>
  <c r="AD135" i="1" s="1"/>
  <c r="Z130" i="1"/>
  <c r="AD130" i="1" s="1"/>
  <c r="AA130" i="1"/>
  <c r="Z127" i="1"/>
  <c r="AD127" i="1" s="1"/>
  <c r="AA127" i="1"/>
  <c r="Z126" i="1"/>
  <c r="AD126" i="1" s="1"/>
  <c r="AA126" i="1"/>
  <c r="Z120" i="1"/>
  <c r="AD120" i="1" s="1"/>
  <c r="AA120" i="1"/>
  <c r="AA121" i="1"/>
  <c r="Z121" i="1"/>
  <c r="AD121" i="1" s="1"/>
  <c r="AA123" i="1"/>
  <c r="Z123" i="1"/>
  <c r="AD123" i="1" s="1"/>
  <c r="Z124" i="1"/>
  <c r="AD124" i="1" s="1"/>
  <c r="AA124" i="1"/>
  <c r="AA119" i="1"/>
  <c r="Z119" i="1"/>
  <c r="AA115" i="1"/>
  <c r="Z115" i="1"/>
  <c r="AD115" i="1" s="1"/>
  <c r="Z118" i="1"/>
  <c r="AD118" i="1" s="1"/>
  <c r="AA118" i="1"/>
  <c r="AA117" i="1"/>
  <c r="Z117" i="1"/>
  <c r="AD117" i="1" s="1"/>
  <c r="Z114" i="1"/>
  <c r="AD114" i="1" s="1"/>
  <c r="AA114" i="1"/>
  <c r="Z108" i="1"/>
  <c r="AD108" i="1" s="1"/>
  <c r="AA108" i="1"/>
  <c r="Z112" i="1"/>
  <c r="AD112" i="1" s="1"/>
  <c r="AA112" i="1"/>
  <c r="AA109" i="1"/>
  <c r="Z109" i="1"/>
  <c r="AD109" i="1" s="1"/>
  <c r="AA111" i="1"/>
  <c r="Z111" i="1"/>
  <c r="AD111" i="1" s="1"/>
  <c r="AA107" i="1"/>
  <c r="Z107" i="1"/>
  <c r="Z89" i="1"/>
  <c r="Z98" i="1"/>
  <c r="AD98" i="1" s="1"/>
  <c r="AC66" i="1"/>
  <c r="AB66" i="1" s="1"/>
  <c r="AC68" i="1"/>
  <c r="AB68" i="1" s="1"/>
  <c r="Y70" i="1"/>
  <c r="Z95" i="1"/>
  <c r="Z100" i="1"/>
  <c r="AD100" i="1" s="1"/>
  <c r="AA100" i="1"/>
  <c r="AA99" i="1"/>
  <c r="Z99" i="1"/>
  <c r="AD99" i="1" s="1"/>
  <c r="Z96" i="1"/>
  <c r="AA96" i="1"/>
  <c r="Z97" i="1"/>
  <c r="AD97" i="1" s="1"/>
  <c r="AA97" i="1"/>
  <c r="Z90" i="1"/>
  <c r="AA90" i="1"/>
  <c r="Z94" i="1"/>
  <c r="AD94" i="1" s="1"/>
  <c r="AA94" i="1"/>
  <c r="Z91" i="1"/>
  <c r="AD91" i="1" s="1"/>
  <c r="AA91" i="1"/>
  <c r="AA93" i="1"/>
  <c r="Z93" i="1"/>
  <c r="AD93" i="1" s="1"/>
  <c r="AC67" i="1"/>
  <c r="AB67" i="1" s="1"/>
  <c r="AC69" i="1"/>
  <c r="AB69" i="1" s="1"/>
  <c r="AC74" i="1"/>
  <c r="AB74" i="1" s="1"/>
  <c r="Y76" i="1"/>
  <c r="AC76" i="1"/>
  <c r="AB76" i="1" s="1"/>
  <c r="Y67" i="1"/>
  <c r="AA67" i="1" s="1"/>
  <c r="AC70" i="1"/>
  <c r="AB70" i="1" s="1"/>
  <c r="AC73" i="1"/>
  <c r="AB73" i="1" s="1"/>
  <c r="AC75" i="1"/>
  <c r="AB75" i="1" s="1"/>
  <c r="L70" i="1"/>
  <c r="L76" i="1"/>
  <c r="L73" i="1"/>
  <c r="Z222" i="1" l="1"/>
  <c r="AC55" i="57"/>
  <c r="AA56" i="57" s="1"/>
  <c r="AB55" i="57"/>
  <c r="AB54" i="57"/>
  <c r="Z223" i="1"/>
  <c r="AA224" i="1"/>
  <c r="Z224" i="1"/>
  <c r="AA144" i="1"/>
  <c r="Y71" i="1"/>
  <c r="Z71" i="1" s="1"/>
  <c r="Y65" i="1"/>
  <c r="Z65" i="1" s="1"/>
  <c r="Y73" i="1"/>
  <c r="AA73" i="1" s="1"/>
  <c r="Y66" i="1"/>
  <c r="AA66" i="1" s="1"/>
  <c r="AA76" i="1"/>
  <c r="Z76" i="1"/>
  <c r="AD76" i="1" s="1"/>
  <c r="Y74" i="1"/>
  <c r="Y75" i="1"/>
  <c r="AA70" i="1"/>
  <c r="Z70" i="1"/>
  <c r="AD70" i="1" s="1"/>
  <c r="Z67" i="1"/>
  <c r="AD67" i="1" s="1"/>
  <c r="Y68" i="1"/>
  <c r="Y69" i="1"/>
  <c r="U22" i="1"/>
  <c r="R22" i="1"/>
  <c r="U21" i="1"/>
  <c r="R21" i="1"/>
  <c r="U20" i="1"/>
  <c r="R20" i="1"/>
  <c r="U19" i="1"/>
  <c r="R19" i="1"/>
  <c r="U18" i="1"/>
  <c r="R18" i="1"/>
  <c r="U17" i="1"/>
  <c r="R17" i="1"/>
  <c r="I17" i="1"/>
  <c r="J17" i="1" s="1"/>
  <c r="U58" i="1"/>
  <c r="R58" i="1"/>
  <c r="U57" i="1"/>
  <c r="R57" i="1"/>
  <c r="U56" i="1"/>
  <c r="R56" i="1"/>
  <c r="U55" i="1"/>
  <c r="R55" i="1"/>
  <c r="U54" i="1"/>
  <c r="R54" i="1"/>
  <c r="U53" i="1"/>
  <c r="R53" i="1"/>
  <c r="I53" i="1"/>
  <c r="J53" i="1" s="1"/>
  <c r="L21" i="1"/>
  <c r="L56" i="1"/>
  <c r="L20" i="1"/>
  <c r="L55" i="1"/>
  <c r="L58" i="1"/>
  <c r="L54" i="1"/>
  <c r="L22" i="1"/>
  <c r="L19" i="1"/>
  <c r="L18" i="1"/>
  <c r="L57" i="1"/>
  <c r="AC56" i="57" l="1"/>
  <c r="AB56" i="57"/>
  <c r="AA71" i="1"/>
  <c r="Y72" i="1" s="1"/>
  <c r="Z72" i="1" s="1"/>
  <c r="AC58" i="1"/>
  <c r="AB58" i="1" s="1"/>
  <c r="Z73" i="1"/>
  <c r="AD73" i="1" s="1"/>
  <c r="AC22" i="1"/>
  <c r="AB22" i="1" s="1"/>
  <c r="AC21" i="1"/>
  <c r="AB21" i="1" s="1"/>
  <c r="AA65" i="1"/>
  <c r="Z66" i="1"/>
  <c r="AD66" i="1" s="1"/>
  <c r="AA75" i="1"/>
  <c r="Z75" i="1"/>
  <c r="AD75" i="1" s="1"/>
  <c r="AA74" i="1"/>
  <c r="Z74" i="1"/>
  <c r="AD74" i="1" s="1"/>
  <c r="AA69" i="1"/>
  <c r="Z69" i="1"/>
  <c r="AD69" i="1" s="1"/>
  <c r="AA68" i="1"/>
  <c r="Z68" i="1"/>
  <c r="AD68" i="1" s="1"/>
  <c r="Y20" i="1"/>
  <c r="AA20" i="1" s="1"/>
  <c r="AC19" i="1"/>
  <c r="AB19" i="1" s="1"/>
  <c r="AC20" i="1"/>
  <c r="AB20" i="1" s="1"/>
  <c r="Y19" i="1"/>
  <c r="Y17" i="1"/>
  <c r="Y22" i="1"/>
  <c r="AA22" i="1" s="1"/>
  <c r="Y21" i="1"/>
  <c r="Y58" i="1"/>
  <c r="Y53" i="1"/>
  <c r="U52" i="1"/>
  <c r="R52" i="1"/>
  <c r="U51" i="1"/>
  <c r="R51" i="1"/>
  <c r="U50" i="1"/>
  <c r="R50" i="1"/>
  <c r="U49" i="1"/>
  <c r="R49" i="1"/>
  <c r="U48" i="1"/>
  <c r="R48" i="1"/>
  <c r="U47" i="1"/>
  <c r="R47" i="1"/>
  <c r="I47" i="1"/>
  <c r="J47" i="1" s="1"/>
  <c r="W17" i="57"/>
  <c r="W23" i="57"/>
  <c r="T17" i="57"/>
  <c r="T18" i="57"/>
  <c r="T19" i="57"/>
  <c r="AA20" i="57" s="1"/>
  <c r="AB20" i="57" s="1"/>
  <c r="T20" i="57"/>
  <c r="T21" i="57"/>
  <c r="T22" i="57"/>
  <c r="T23" i="57"/>
  <c r="T24" i="57"/>
  <c r="T25" i="57"/>
  <c r="T26" i="57"/>
  <c r="T27" i="57"/>
  <c r="T28" i="57"/>
  <c r="AA30" i="57"/>
  <c r="AB30" i="57" s="1"/>
  <c r="AA31" i="57"/>
  <c r="AB31" i="57" s="1"/>
  <c r="AA32" i="57"/>
  <c r="AB32" i="57" s="1"/>
  <c r="AA33" i="57"/>
  <c r="AB33" i="57" s="1"/>
  <c r="AA34" i="57"/>
  <c r="AB34" i="57" s="1"/>
  <c r="AA36" i="57"/>
  <c r="AB36" i="57" s="1"/>
  <c r="AA37" i="57"/>
  <c r="AB37" i="57" s="1"/>
  <c r="AA38" i="57"/>
  <c r="AB38" i="57" s="1"/>
  <c r="AA39" i="57"/>
  <c r="AB39" i="57" s="1"/>
  <c r="AA40" i="57"/>
  <c r="AB40" i="57" s="1"/>
  <c r="AA59" i="57"/>
  <c r="AB59" i="57" s="1"/>
  <c r="AA60" i="57"/>
  <c r="AB60" i="57" s="1"/>
  <c r="AA61" i="57"/>
  <c r="AB61" i="57" s="1"/>
  <c r="AA62" i="57"/>
  <c r="AB62" i="57" s="1"/>
  <c r="AA63" i="57"/>
  <c r="AB63" i="57" s="1"/>
  <c r="AA64" i="57"/>
  <c r="AB64" i="57" s="1"/>
  <c r="T26" i="37"/>
  <c r="T27" i="37"/>
  <c r="T28" i="37"/>
  <c r="T29" i="37"/>
  <c r="T30" i="37"/>
  <c r="U29" i="1"/>
  <c r="U30" i="1"/>
  <c r="U31" i="1"/>
  <c r="U32" i="1"/>
  <c r="U33" i="1"/>
  <c r="U34" i="1"/>
  <c r="U35" i="1"/>
  <c r="U36" i="1"/>
  <c r="U37" i="1"/>
  <c r="U38" i="1"/>
  <c r="U39" i="1"/>
  <c r="U40" i="1"/>
  <c r="U41" i="1"/>
  <c r="U42" i="1"/>
  <c r="U43" i="1"/>
  <c r="U44" i="1"/>
  <c r="U45" i="1"/>
  <c r="U46" i="1"/>
  <c r="U59" i="1"/>
  <c r="U60" i="1"/>
  <c r="U61" i="1"/>
  <c r="U62" i="1"/>
  <c r="U63" i="1"/>
  <c r="U64" i="1"/>
  <c r="U77" i="1"/>
  <c r="U78" i="1"/>
  <c r="U79" i="1"/>
  <c r="U80" i="1"/>
  <c r="U81" i="1"/>
  <c r="U82" i="1"/>
  <c r="U83" i="1"/>
  <c r="U84" i="1"/>
  <c r="U85" i="1"/>
  <c r="U86" i="1"/>
  <c r="U87" i="1"/>
  <c r="U88" i="1"/>
  <c r="U101" i="1"/>
  <c r="U102" i="1"/>
  <c r="U103" i="1"/>
  <c r="U104" i="1"/>
  <c r="U105" i="1"/>
  <c r="U106" i="1"/>
  <c r="U149" i="1"/>
  <c r="U150" i="1"/>
  <c r="U151" i="1"/>
  <c r="U152" i="1"/>
  <c r="U153" i="1"/>
  <c r="U154" i="1"/>
  <c r="U167" i="1"/>
  <c r="U168" i="1"/>
  <c r="U169" i="1"/>
  <c r="U170" i="1"/>
  <c r="U171" i="1"/>
  <c r="U172" i="1"/>
  <c r="U173" i="1"/>
  <c r="U174" i="1"/>
  <c r="U175" i="1"/>
  <c r="U176" i="1"/>
  <c r="U177" i="1"/>
  <c r="U178" i="1"/>
  <c r="U185" i="1"/>
  <c r="U186" i="1"/>
  <c r="U187" i="1"/>
  <c r="U188" i="1"/>
  <c r="U189" i="1"/>
  <c r="U190" i="1"/>
  <c r="U191" i="1"/>
  <c r="U192" i="1"/>
  <c r="U193" i="1"/>
  <c r="U194" i="1"/>
  <c r="U195" i="1"/>
  <c r="U196" i="1"/>
  <c r="U203" i="1"/>
  <c r="U204" i="1"/>
  <c r="U205" i="1"/>
  <c r="U206" i="1"/>
  <c r="U207" i="1"/>
  <c r="U208" i="1"/>
  <c r="U227" i="1"/>
  <c r="U228" i="1"/>
  <c r="U229" i="1"/>
  <c r="U230" i="1"/>
  <c r="U231" i="1"/>
  <c r="U232" i="1"/>
  <c r="U239" i="1"/>
  <c r="U240" i="1"/>
  <c r="U241" i="1"/>
  <c r="U242" i="1"/>
  <c r="U243" i="1"/>
  <c r="U244" i="1"/>
  <c r="U251" i="1"/>
  <c r="U252" i="1"/>
  <c r="U253" i="1"/>
  <c r="U254" i="1"/>
  <c r="U255" i="1"/>
  <c r="U256" i="1"/>
  <c r="R35" i="1"/>
  <c r="R36" i="1"/>
  <c r="R37" i="1"/>
  <c r="R38" i="1"/>
  <c r="R39" i="1"/>
  <c r="R40" i="1"/>
  <c r="R46" i="1"/>
  <c r="R45" i="1"/>
  <c r="R44" i="1"/>
  <c r="R43" i="1"/>
  <c r="R42" i="1"/>
  <c r="R41" i="1"/>
  <c r="I41" i="1"/>
  <c r="J41" i="1" s="1"/>
  <c r="R195" i="1"/>
  <c r="R167" i="1"/>
  <c r="R168" i="1"/>
  <c r="R169" i="1"/>
  <c r="R170" i="1"/>
  <c r="R171" i="1"/>
  <c r="R172" i="1"/>
  <c r="R173" i="1"/>
  <c r="R174" i="1"/>
  <c r="R175" i="1"/>
  <c r="R176" i="1"/>
  <c r="R177" i="1"/>
  <c r="R178" i="1"/>
  <c r="R185" i="1"/>
  <c r="R186" i="1"/>
  <c r="R187" i="1"/>
  <c r="R188" i="1"/>
  <c r="R189" i="1"/>
  <c r="R190" i="1"/>
  <c r="R77" i="1"/>
  <c r="R78" i="1"/>
  <c r="R79" i="1"/>
  <c r="R80" i="1"/>
  <c r="R81" i="1"/>
  <c r="R82" i="1"/>
  <c r="R83" i="1"/>
  <c r="R84" i="1"/>
  <c r="R85" i="1"/>
  <c r="R86" i="1"/>
  <c r="R87" i="1"/>
  <c r="R88" i="1"/>
  <c r="R101" i="1"/>
  <c r="R102" i="1"/>
  <c r="R103" i="1"/>
  <c r="R104" i="1"/>
  <c r="R105" i="1"/>
  <c r="R106" i="1"/>
  <c r="R149" i="1"/>
  <c r="R150" i="1"/>
  <c r="R151" i="1"/>
  <c r="R152" i="1"/>
  <c r="R153" i="1"/>
  <c r="R154" i="1"/>
  <c r="R30" i="1"/>
  <c r="R31" i="1"/>
  <c r="R32" i="1"/>
  <c r="R33" i="1"/>
  <c r="R34" i="1"/>
  <c r="R59" i="1"/>
  <c r="R60" i="1"/>
  <c r="R61" i="1"/>
  <c r="R62" i="1"/>
  <c r="R63" i="1"/>
  <c r="R64" i="1"/>
  <c r="R29" i="1"/>
  <c r="I149" i="1"/>
  <c r="J149" i="1" s="1"/>
  <c r="I101" i="1"/>
  <c r="J101" i="1" s="1"/>
  <c r="I83" i="1"/>
  <c r="J83" i="1" s="1"/>
  <c r="I77" i="1"/>
  <c r="J77" i="1" s="1"/>
  <c r="I59" i="1"/>
  <c r="I35" i="1"/>
  <c r="J35" i="1" s="1"/>
  <c r="L45" i="1"/>
  <c r="L85" i="1"/>
  <c r="L153" i="1"/>
  <c r="L42" i="1"/>
  <c r="L84" i="1"/>
  <c r="L60" i="1"/>
  <c r="L50" i="1"/>
  <c r="L103" i="1"/>
  <c r="L37" i="1"/>
  <c r="L86" i="1"/>
  <c r="L61" i="1"/>
  <c r="L102" i="1"/>
  <c r="L46" i="1"/>
  <c r="L80" i="1"/>
  <c r="L43" i="1"/>
  <c r="L79" i="1"/>
  <c r="L49" i="1"/>
  <c r="L40" i="1"/>
  <c r="L63" i="1"/>
  <c r="L152" i="1"/>
  <c r="L38" i="1"/>
  <c r="L44" i="1"/>
  <c r="L104" i="1"/>
  <c r="L64" i="1"/>
  <c r="L150" i="1"/>
  <c r="L78" i="1"/>
  <c r="L52" i="1"/>
  <c r="L105" i="1"/>
  <c r="L39" i="1"/>
  <c r="L62" i="1"/>
  <c r="L151" i="1"/>
  <c r="L88" i="1"/>
  <c r="L82" i="1"/>
  <c r="L154" i="1"/>
  <c r="L87" i="1"/>
  <c r="L106" i="1"/>
  <c r="L81" i="1"/>
  <c r="L51" i="1"/>
  <c r="L48" i="1"/>
  <c r="L36" i="1"/>
  <c r="AA27" i="57" l="1"/>
  <c r="AB27" i="57" s="1"/>
  <c r="AA19" i="57"/>
  <c r="AB19" i="57" s="1"/>
  <c r="AA28" i="57"/>
  <c r="AB28" i="57" s="1"/>
  <c r="AA25" i="57"/>
  <c r="AB25" i="57" s="1"/>
  <c r="AA72" i="1"/>
  <c r="AA26" i="57"/>
  <c r="AB26" i="57" s="1"/>
  <c r="AA22" i="57"/>
  <c r="AB22" i="57" s="1"/>
  <c r="AA21" i="57"/>
  <c r="AB21" i="57" s="1"/>
  <c r="AC190" i="1"/>
  <c r="AB190" i="1" s="1"/>
  <c r="AC176" i="1"/>
  <c r="AB176" i="1" s="1"/>
  <c r="Y187" i="1"/>
  <c r="AA187" i="1" s="1"/>
  <c r="Y177" i="1"/>
  <c r="AA177" i="1" s="1"/>
  <c r="AC175" i="1"/>
  <c r="AB175" i="1" s="1"/>
  <c r="AC189" i="1"/>
  <c r="AB189" i="1" s="1"/>
  <c r="AC188" i="1"/>
  <c r="AB188" i="1" s="1"/>
  <c r="Y178" i="1"/>
  <c r="AA178" i="1" s="1"/>
  <c r="Y190" i="1"/>
  <c r="AA190" i="1" s="1"/>
  <c r="AC187" i="1"/>
  <c r="AB187" i="1" s="1"/>
  <c r="Y149" i="1"/>
  <c r="AA149" i="1" s="1"/>
  <c r="Y150" i="1" s="1"/>
  <c r="AA150" i="1" s="1"/>
  <c r="Z20" i="1"/>
  <c r="AD20" i="1" s="1"/>
  <c r="Y101" i="1"/>
  <c r="AA101" i="1" s="1"/>
  <c r="AC43" i="1"/>
  <c r="AB43" i="1" s="1"/>
  <c r="Y105" i="1"/>
  <c r="AA105" i="1" s="1"/>
  <c r="Z22" i="1"/>
  <c r="AD22" i="1" s="1"/>
  <c r="AC50" i="1"/>
  <c r="AB50" i="1" s="1"/>
  <c r="Y31" i="1"/>
  <c r="AA31" i="1" s="1"/>
  <c r="AC104" i="1"/>
  <c r="AB104" i="1" s="1"/>
  <c r="AC168" i="1"/>
  <c r="AB168" i="1" s="1"/>
  <c r="Y38" i="1"/>
  <c r="AA38" i="1" s="1"/>
  <c r="Y189" i="1"/>
  <c r="Y175" i="1"/>
  <c r="AC186" i="1"/>
  <c r="AB186" i="1" s="1"/>
  <c r="Y188" i="1"/>
  <c r="Y176" i="1"/>
  <c r="Y35" i="1"/>
  <c r="AA35" i="1" s="1"/>
  <c r="Y36" i="1" s="1"/>
  <c r="AC178" i="1"/>
  <c r="AB178" i="1" s="1"/>
  <c r="Y186" i="1"/>
  <c r="AC177" i="1"/>
  <c r="AB177" i="1" s="1"/>
  <c r="Y44" i="1"/>
  <c r="AA44" i="1" s="1"/>
  <c r="AC51" i="1"/>
  <c r="AB51" i="1" s="1"/>
  <c r="Z17" i="1"/>
  <c r="AA17" i="1"/>
  <c r="Y18" i="1" s="1"/>
  <c r="AA18" i="1" s="1"/>
  <c r="AA19" i="1"/>
  <c r="Z19" i="1"/>
  <c r="AD19" i="1" s="1"/>
  <c r="Y33" i="1"/>
  <c r="AA33" i="1" s="1"/>
  <c r="Y106" i="1"/>
  <c r="AA106" i="1" s="1"/>
  <c r="Y86" i="1"/>
  <c r="AA86" i="1" s="1"/>
  <c r="Y170" i="1"/>
  <c r="AA170" i="1" s="1"/>
  <c r="Y46" i="1"/>
  <c r="AA46" i="1" s="1"/>
  <c r="AC40" i="1"/>
  <c r="AB40" i="1" s="1"/>
  <c r="Y49" i="1"/>
  <c r="AA49" i="1" s="1"/>
  <c r="Z21" i="1"/>
  <c r="AD21" i="1" s="1"/>
  <c r="AA21" i="1"/>
  <c r="AA58" i="1"/>
  <c r="Z58" i="1"/>
  <c r="AD58" i="1" s="1"/>
  <c r="Z53" i="1"/>
  <c r="AA53" i="1"/>
  <c r="Y54" i="1" s="1"/>
  <c r="AC64" i="1"/>
  <c r="AB64" i="1" s="1"/>
  <c r="Y61" i="1"/>
  <c r="AA61" i="1" s="1"/>
  <c r="Y152" i="1"/>
  <c r="AA152" i="1" s="1"/>
  <c r="Y88" i="1"/>
  <c r="AA88" i="1" s="1"/>
  <c r="Y80" i="1"/>
  <c r="AA80" i="1" s="1"/>
  <c r="Y172" i="1"/>
  <c r="AA172" i="1" s="1"/>
  <c r="Y103" i="1"/>
  <c r="AA103" i="1" s="1"/>
  <c r="Y154" i="1"/>
  <c r="AA154" i="1" s="1"/>
  <c r="AC34" i="1"/>
  <c r="AB34" i="1" s="1"/>
  <c r="Y151" i="1"/>
  <c r="AA151" i="1" s="1"/>
  <c r="Y79" i="1"/>
  <c r="AA79" i="1" s="1"/>
  <c r="Y171" i="1"/>
  <c r="AA171" i="1" s="1"/>
  <c r="Y45" i="1"/>
  <c r="AA45" i="1" s="1"/>
  <c r="Y50" i="1"/>
  <c r="AA50" i="1" s="1"/>
  <c r="Y30" i="1"/>
  <c r="AA30" i="1" s="1"/>
  <c r="Y32" i="1"/>
  <c r="AA32" i="1" s="1"/>
  <c r="AC105" i="1"/>
  <c r="AB105" i="1" s="1"/>
  <c r="AC85" i="1"/>
  <c r="AB85" i="1" s="1"/>
  <c r="AC169" i="1"/>
  <c r="AB169" i="1" s="1"/>
  <c r="AC39" i="1"/>
  <c r="AB39" i="1" s="1"/>
  <c r="Y169" i="1"/>
  <c r="AA169" i="1" s="1"/>
  <c r="AC52" i="1"/>
  <c r="AB52" i="1" s="1"/>
  <c r="Y63" i="1"/>
  <c r="AA63" i="1" s="1"/>
  <c r="Y82" i="1"/>
  <c r="AA82" i="1" s="1"/>
  <c r="Y85" i="1"/>
  <c r="AA85" i="1" s="1"/>
  <c r="AC38" i="1"/>
  <c r="AB38" i="1" s="1"/>
  <c r="Y62" i="1"/>
  <c r="AA62" i="1" s="1"/>
  <c r="Y153" i="1"/>
  <c r="AA153" i="1" s="1"/>
  <c r="Y81" i="1"/>
  <c r="AA81" i="1" s="1"/>
  <c r="Y77" i="1"/>
  <c r="AA77" i="1" s="1"/>
  <c r="Y78" i="1" s="1"/>
  <c r="AA78" i="1" s="1"/>
  <c r="AC49" i="1"/>
  <c r="AB49" i="1" s="1"/>
  <c r="Y51" i="1"/>
  <c r="Y52" i="1"/>
  <c r="Y47" i="1"/>
  <c r="AC103" i="1"/>
  <c r="AB103" i="1" s="1"/>
  <c r="AC33" i="1"/>
  <c r="AB33" i="1" s="1"/>
  <c r="Y168" i="1"/>
  <c r="AA168" i="1" s="1"/>
  <c r="Y104" i="1"/>
  <c r="Y84" i="1"/>
  <c r="Y64" i="1"/>
  <c r="AA64" i="1" s="1"/>
  <c r="Y39" i="1"/>
  <c r="AA39" i="1" s="1"/>
  <c r="AC174" i="1"/>
  <c r="AB174" i="1" s="1"/>
  <c r="AC154" i="1"/>
  <c r="AB154" i="1" s="1"/>
  <c r="AC102" i="1"/>
  <c r="AB102" i="1" s="1"/>
  <c r="AC82" i="1"/>
  <c r="AB82" i="1" s="1"/>
  <c r="AC62" i="1"/>
  <c r="AB62" i="1" s="1"/>
  <c r="AC32" i="1"/>
  <c r="AB32" i="1" s="1"/>
  <c r="Y83" i="1"/>
  <c r="AA83" i="1" s="1"/>
  <c r="AC153" i="1"/>
  <c r="AB153" i="1" s="1"/>
  <c r="AC81" i="1"/>
  <c r="AB81" i="1" s="1"/>
  <c r="AC61" i="1"/>
  <c r="AB61" i="1" s="1"/>
  <c r="AC31" i="1"/>
  <c r="AB31" i="1" s="1"/>
  <c r="Y40" i="1"/>
  <c r="AA40" i="1" s="1"/>
  <c r="AC63" i="1"/>
  <c r="AB63" i="1" s="1"/>
  <c r="Y174" i="1"/>
  <c r="AA174" i="1" s="1"/>
  <c r="Y102" i="1"/>
  <c r="AA102" i="1" s="1"/>
  <c r="Y34" i="1"/>
  <c r="AA34" i="1" s="1"/>
  <c r="AC172" i="1"/>
  <c r="AB172" i="1" s="1"/>
  <c r="AC152" i="1"/>
  <c r="AB152" i="1" s="1"/>
  <c r="AC88" i="1"/>
  <c r="AB88" i="1" s="1"/>
  <c r="AC80" i="1"/>
  <c r="AB80" i="1" s="1"/>
  <c r="AC46" i="1"/>
  <c r="AB46" i="1" s="1"/>
  <c r="AC30" i="1"/>
  <c r="AB30" i="1" s="1"/>
  <c r="AC171" i="1"/>
  <c r="AB171" i="1" s="1"/>
  <c r="AC151" i="1"/>
  <c r="AB151" i="1" s="1"/>
  <c r="AC87" i="1"/>
  <c r="AB87" i="1" s="1"/>
  <c r="AC79" i="1"/>
  <c r="AB79" i="1" s="1"/>
  <c r="AC45" i="1"/>
  <c r="AB45" i="1" s="1"/>
  <c r="AC170" i="1"/>
  <c r="AB170" i="1" s="1"/>
  <c r="AC106" i="1"/>
  <c r="AB106" i="1" s="1"/>
  <c r="AC86" i="1"/>
  <c r="AB86" i="1" s="1"/>
  <c r="AC44" i="1"/>
  <c r="AB44" i="1" s="1"/>
  <c r="Y87" i="1"/>
  <c r="AA87" i="1" s="1"/>
  <c r="AA18" i="57"/>
  <c r="AB18" i="57" s="1"/>
  <c r="Y43" i="1"/>
  <c r="AA43" i="1" s="1"/>
  <c r="Y41" i="1"/>
  <c r="AA41" i="1" s="1"/>
  <c r="Y42" i="1" s="1"/>
  <c r="J59" i="1"/>
  <c r="Y59" i="1" s="1"/>
  <c r="W64" i="57"/>
  <c r="W63" i="57"/>
  <c r="W62" i="57"/>
  <c r="W61" i="57"/>
  <c r="W60" i="57"/>
  <c r="W59" i="57"/>
  <c r="AE59" i="57"/>
  <c r="AD59" i="57" s="1"/>
  <c r="J59" i="57"/>
  <c r="W40" i="57"/>
  <c r="W39" i="57"/>
  <c r="W38" i="57"/>
  <c r="W37" i="57"/>
  <c r="W36" i="57"/>
  <c r="W35" i="57"/>
  <c r="J35" i="57"/>
  <c r="W34" i="57"/>
  <c r="W33" i="57"/>
  <c r="W32" i="57"/>
  <c r="W31" i="57"/>
  <c r="W30" i="57"/>
  <c r="W29" i="57"/>
  <c r="J29" i="57"/>
  <c r="AE28" i="57"/>
  <c r="AD28" i="57" s="1"/>
  <c r="AE27" i="57"/>
  <c r="AD27" i="57" s="1"/>
  <c r="AE26" i="57"/>
  <c r="AD26" i="57" s="1"/>
  <c r="AE25" i="57"/>
  <c r="AD25" i="57" s="1"/>
  <c r="J23" i="57"/>
  <c r="K23" i="57" s="1"/>
  <c r="AA23" i="57" s="1"/>
  <c r="AB23" i="57" s="1"/>
  <c r="AE22" i="57"/>
  <c r="AD22" i="57" s="1"/>
  <c r="AE21" i="57"/>
  <c r="AD21" i="57" s="1"/>
  <c r="AE20" i="57"/>
  <c r="AD20" i="57" s="1"/>
  <c r="AC20" i="57"/>
  <c r="AE19" i="57"/>
  <c r="AD19" i="57" s="1"/>
  <c r="AE18" i="57"/>
  <c r="AD18" i="57" s="1"/>
  <c r="J17" i="57"/>
  <c r="K17" i="57" s="1"/>
  <c r="AA17" i="57" s="1"/>
  <c r="W16" i="57"/>
  <c r="T16" i="57"/>
  <c r="W15" i="57"/>
  <c r="T15" i="57"/>
  <c r="W14" i="57"/>
  <c r="T14" i="57"/>
  <c r="W13" i="57"/>
  <c r="T13" i="57"/>
  <c r="W12" i="57"/>
  <c r="T12" i="57"/>
  <c r="W11" i="57"/>
  <c r="T11" i="57"/>
  <c r="J11" i="57"/>
  <c r="K11" i="57" s="1"/>
  <c r="A34" i="56"/>
  <c r="M64" i="57"/>
  <c r="AC28" i="57" l="1"/>
  <c r="AC21" i="57"/>
  <c r="AC25" i="57"/>
  <c r="AC26" i="57"/>
  <c r="AC19" i="57"/>
  <c r="Z171" i="1"/>
  <c r="Z18" i="1"/>
  <c r="AB17" i="57"/>
  <c r="AC17" i="57"/>
  <c r="M33" i="57"/>
  <c r="M16" i="57"/>
  <c r="M19" i="57"/>
  <c r="M37" i="57"/>
  <c r="M30" i="57"/>
  <c r="M13" i="57"/>
  <c r="M22" i="57"/>
  <c r="M32" i="57"/>
  <c r="M28" i="57"/>
  <c r="M26" i="57"/>
  <c r="M40" i="57"/>
  <c r="M63" i="57"/>
  <c r="M31" i="57"/>
  <c r="M34" i="57"/>
  <c r="M62" i="57"/>
  <c r="M39" i="57"/>
  <c r="M18" i="57"/>
  <c r="M60" i="57"/>
  <c r="M24" i="57"/>
  <c r="M21" i="57"/>
  <c r="M38" i="57"/>
  <c r="M27" i="57"/>
  <c r="M20" i="57"/>
  <c r="M12" i="57"/>
  <c r="M61" i="57"/>
  <c r="M25" i="57"/>
  <c r="Z187" i="1" l="1"/>
  <c r="AD187" i="1" s="1"/>
  <c r="Z177" i="1"/>
  <c r="Z35" i="1"/>
  <c r="Z190" i="1"/>
  <c r="AD190" i="1" s="1"/>
  <c r="Z178" i="1"/>
  <c r="AD178" i="1" s="1"/>
  <c r="Z149" i="1"/>
  <c r="Z33" i="1"/>
  <c r="AD33" i="1" s="1"/>
  <c r="Z151" i="1"/>
  <c r="AD151" i="1" s="1"/>
  <c r="Z38" i="1"/>
  <c r="AD38" i="1" s="1"/>
  <c r="Z101" i="1"/>
  <c r="Z152" i="1"/>
  <c r="AD152" i="1" s="1"/>
  <c r="Z103" i="1"/>
  <c r="AD103" i="1" s="1"/>
  <c r="Z168" i="1"/>
  <c r="AD168" i="1" s="1"/>
  <c r="Z102" i="1"/>
  <c r="AD102" i="1" s="1"/>
  <c r="AD171" i="1"/>
  <c r="Z46" i="1"/>
  <c r="AD46" i="1" s="1"/>
  <c r="Z49" i="1"/>
  <c r="AD49" i="1" s="1"/>
  <c r="Z105" i="1"/>
  <c r="AD105" i="1" s="1"/>
  <c r="Z81" i="1"/>
  <c r="AD81" i="1" s="1"/>
  <c r="AD177" i="1"/>
  <c r="Z32" i="1"/>
  <c r="AD32" i="1" s="1"/>
  <c r="Z86" i="1"/>
  <c r="AD86" i="1" s="1"/>
  <c r="Z61" i="1"/>
  <c r="AD61" i="1" s="1"/>
  <c r="Z31" i="1"/>
  <c r="AD31" i="1" s="1"/>
  <c r="Z83" i="1"/>
  <c r="Z63" i="1"/>
  <c r="AD63" i="1" s="1"/>
  <c r="Z154" i="1"/>
  <c r="AD154" i="1" s="1"/>
  <c r="Z169" i="1"/>
  <c r="AD169" i="1" s="1"/>
  <c r="Z39" i="1"/>
  <c r="AD39" i="1" s="1"/>
  <c r="Z34" i="1"/>
  <c r="AD34" i="1" s="1"/>
  <c r="Z85" i="1"/>
  <c r="AD85" i="1" s="1"/>
  <c r="Z170" i="1"/>
  <c r="AD170" i="1" s="1"/>
  <c r="Z62" i="1"/>
  <c r="AD62" i="1" s="1"/>
  <c r="AA176" i="1"/>
  <c r="Z176" i="1"/>
  <c r="AD176" i="1" s="1"/>
  <c r="Z79" i="1"/>
  <c r="AD79" i="1" s="1"/>
  <c r="AA54" i="1"/>
  <c r="Y55" i="1" s="1"/>
  <c r="Z54" i="1"/>
  <c r="AA188" i="1"/>
  <c r="Z188" i="1"/>
  <c r="AD188" i="1" s="1"/>
  <c r="AA186" i="1"/>
  <c r="Z186" i="1"/>
  <c r="AD186" i="1" s="1"/>
  <c r="AA175" i="1"/>
  <c r="Z175" i="1"/>
  <c r="AD175" i="1" s="1"/>
  <c r="Z153" i="1"/>
  <c r="AD153" i="1" s="1"/>
  <c r="AA189" i="1"/>
  <c r="Z189" i="1"/>
  <c r="AD189" i="1" s="1"/>
  <c r="Z30" i="1"/>
  <c r="AD30" i="1" s="1"/>
  <c r="AA59" i="1"/>
  <c r="Y60" i="1" s="1"/>
  <c r="AA60" i="1" s="1"/>
  <c r="Z59" i="1"/>
  <c r="Z64" i="1"/>
  <c r="AD64" i="1" s="1"/>
  <c r="Z50" i="1"/>
  <c r="AD50" i="1" s="1"/>
  <c r="Z172" i="1"/>
  <c r="AD172" i="1" s="1"/>
  <c r="Z77" i="1"/>
  <c r="Z82" i="1"/>
  <c r="AD82" i="1" s="1"/>
  <c r="AA51" i="1"/>
  <c r="Z51" i="1"/>
  <c r="AD51" i="1" s="1"/>
  <c r="AA47" i="1"/>
  <c r="Y48" i="1" s="1"/>
  <c r="Z48" i="1" s="1"/>
  <c r="Z47" i="1"/>
  <c r="AA52" i="1"/>
  <c r="Z52" i="1"/>
  <c r="AD52" i="1" s="1"/>
  <c r="Z174" i="1"/>
  <c r="AD174" i="1" s="1"/>
  <c r="Z87" i="1"/>
  <c r="AD87" i="1" s="1"/>
  <c r="AA84" i="1"/>
  <c r="Z84" i="1"/>
  <c r="AA36" i="1"/>
  <c r="Y37" i="1" s="1"/>
  <c r="Z36" i="1"/>
  <c r="AA104" i="1"/>
  <c r="Z104" i="1"/>
  <c r="AD104" i="1" s="1"/>
  <c r="Z43" i="1"/>
  <c r="AD43" i="1" s="1"/>
  <c r="Z41" i="1"/>
  <c r="AA42" i="1"/>
  <c r="Z42" i="1"/>
  <c r="Z45" i="1"/>
  <c r="AD45" i="1" s="1"/>
  <c r="Z44" i="1"/>
  <c r="AD44" i="1" s="1"/>
  <c r="Z106" i="1"/>
  <c r="AD106" i="1" s="1"/>
  <c r="Z150" i="1"/>
  <c r="Z78" i="1"/>
  <c r="Z40" i="1"/>
  <c r="AD40" i="1" s="1"/>
  <c r="Z80" i="1"/>
  <c r="AD80" i="1" s="1"/>
  <c r="Z88" i="1"/>
  <c r="AD88" i="1" s="1"/>
  <c r="AE62" i="57"/>
  <c r="AD62" i="57" s="1"/>
  <c r="AC32" i="57"/>
  <c r="AE34" i="57"/>
  <c r="AD34" i="57" s="1"/>
  <c r="AF25" i="57"/>
  <c r="AC40" i="57"/>
  <c r="AC59" i="57"/>
  <c r="AE32" i="57"/>
  <c r="AD32" i="57" s="1"/>
  <c r="AE63" i="57"/>
  <c r="AD63" i="57" s="1"/>
  <c r="AE39" i="57"/>
  <c r="AD39" i="57" s="1"/>
  <c r="AF39" i="57" s="1"/>
  <c r="AF20" i="57"/>
  <c r="AE40" i="57"/>
  <c r="AD40" i="57" s="1"/>
  <c r="AC62" i="57"/>
  <c r="AE33" i="57"/>
  <c r="AD33" i="57" s="1"/>
  <c r="AF19" i="57"/>
  <c r="AF28" i="57"/>
  <c r="AC33" i="57"/>
  <c r="AC36" i="57"/>
  <c r="AE36" i="57"/>
  <c r="AD36" i="57" s="1"/>
  <c r="AC22" i="57"/>
  <c r="AF22" i="57"/>
  <c r="AC39" i="57"/>
  <c r="K35" i="57"/>
  <c r="AA35" i="57" s="1"/>
  <c r="AB35" i="57" s="1"/>
  <c r="AC18" i="57"/>
  <c r="AF18" i="57"/>
  <c r="AC23" i="57"/>
  <c r="AB24" i="57" s="1"/>
  <c r="AC27" i="57"/>
  <c r="AF27" i="57"/>
  <c r="AE37" i="57"/>
  <c r="AD37" i="57" s="1"/>
  <c r="AE61" i="57"/>
  <c r="AD61" i="57" s="1"/>
  <c r="AE60" i="57"/>
  <c r="AD60" i="57" s="1"/>
  <c r="AE64" i="57"/>
  <c r="AD64" i="57" s="1"/>
  <c r="AE31" i="57"/>
  <c r="AD31" i="57" s="1"/>
  <c r="AA11" i="57"/>
  <c r="AE30" i="57"/>
  <c r="AD30" i="57" s="1"/>
  <c r="AE38" i="57"/>
  <c r="AD38" i="57" s="1"/>
  <c r="AF21" i="57"/>
  <c r="AF26" i="57"/>
  <c r="K29" i="57"/>
  <c r="AA29" i="57" s="1"/>
  <c r="AB29" i="57" s="1"/>
  <c r="K59" i="57"/>
  <c r="T16" i="37"/>
  <c r="G26" i="37"/>
  <c r="U16" i="55"/>
  <c r="R16" i="55"/>
  <c r="U15" i="55"/>
  <c r="R15" i="55"/>
  <c r="U14" i="55"/>
  <c r="R14" i="55"/>
  <c r="U13" i="55"/>
  <c r="R13" i="55"/>
  <c r="U12" i="55"/>
  <c r="R12" i="55"/>
  <c r="U11" i="55"/>
  <c r="R11" i="55"/>
  <c r="U16" i="54"/>
  <c r="R16" i="54"/>
  <c r="U15" i="54"/>
  <c r="R15" i="54"/>
  <c r="U14" i="54"/>
  <c r="R14" i="54"/>
  <c r="U13" i="54"/>
  <c r="R13" i="54"/>
  <c r="U12" i="54"/>
  <c r="R12" i="54"/>
  <c r="U11" i="54"/>
  <c r="R11" i="54"/>
  <c r="R26" i="1"/>
  <c r="U26" i="1"/>
  <c r="R27" i="1"/>
  <c r="U27" i="1"/>
  <c r="R28" i="1"/>
  <c r="U28" i="1"/>
  <c r="U25" i="1"/>
  <c r="U24" i="1"/>
  <c r="U23" i="1"/>
  <c r="R25" i="1"/>
  <c r="R24" i="1"/>
  <c r="R23" i="1"/>
  <c r="M36" i="57"/>
  <c r="AC24" i="57" l="1"/>
  <c r="AC35" i="57"/>
  <c r="AC29" i="57"/>
  <c r="Z60" i="1"/>
  <c r="AA48" i="1"/>
  <c r="AA55" i="1"/>
  <c r="Y56" i="1" s="1"/>
  <c r="Z55" i="1"/>
  <c r="AA37" i="1"/>
  <c r="Z37" i="1"/>
  <c r="AF32" i="57"/>
  <c r="AF33" i="57"/>
  <c r="AF59" i="57"/>
  <c r="AF40" i="57"/>
  <c r="AF36" i="57"/>
  <c r="AF62" i="57"/>
  <c r="AF37" i="57"/>
  <c r="AC37" i="57"/>
  <c r="AF30" i="57"/>
  <c r="AC30" i="57"/>
  <c r="AC38" i="57"/>
  <c r="AF38" i="57"/>
  <c r="AB11" i="57"/>
  <c r="AC11" i="57"/>
  <c r="AA12" i="57" s="1"/>
  <c r="AC61" i="57"/>
  <c r="AF61" i="57"/>
  <c r="AF64" i="57"/>
  <c r="AC64" i="57"/>
  <c r="AC63" i="57"/>
  <c r="AF63" i="57"/>
  <c r="AF34" i="57"/>
  <c r="AC34" i="57"/>
  <c r="AC31" i="57"/>
  <c r="AF31" i="57"/>
  <c r="AF60" i="57"/>
  <c r="AC60" i="57"/>
  <c r="J26" i="37"/>
  <c r="J16" i="37"/>
  <c r="J91" i="37"/>
  <c r="B14" i="53"/>
  <c r="C29" i="43"/>
  <c r="U28" i="55"/>
  <c r="R28" i="55"/>
  <c r="U27" i="55"/>
  <c r="R27" i="55"/>
  <c r="U26" i="55"/>
  <c r="R26" i="55"/>
  <c r="U25" i="55"/>
  <c r="R25" i="55"/>
  <c r="AC26" i="55" s="1"/>
  <c r="AB26" i="55" s="1"/>
  <c r="U24" i="55"/>
  <c r="R24" i="55"/>
  <c r="U23" i="55"/>
  <c r="R23" i="55"/>
  <c r="AC23" i="55" s="1"/>
  <c r="AB23" i="55" s="1"/>
  <c r="I23" i="55"/>
  <c r="J23" i="55" s="1"/>
  <c r="U22" i="55"/>
  <c r="U21" i="55"/>
  <c r="U20" i="55"/>
  <c r="U19" i="55"/>
  <c r="U18" i="55"/>
  <c r="U17" i="55"/>
  <c r="I17" i="55"/>
  <c r="J17" i="55" s="1"/>
  <c r="I11" i="55"/>
  <c r="J11" i="55" s="1"/>
  <c r="Y11" i="55" s="1"/>
  <c r="I65" i="54"/>
  <c r="J65" i="54" s="1"/>
  <c r="AC59" i="54"/>
  <c r="AB59" i="54" s="1"/>
  <c r="I59" i="54"/>
  <c r="J59" i="54" s="1"/>
  <c r="Y58" i="54"/>
  <c r="AA58" i="54" s="1"/>
  <c r="AC53" i="54"/>
  <c r="AB53" i="54" s="1"/>
  <c r="I53" i="54"/>
  <c r="AC47" i="54"/>
  <c r="AB47" i="54" s="1"/>
  <c r="I47" i="54"/>
  <c r="J47" i="54" s="1"/>
  <c r="Y44" i="54"/>
  <c r="AA44" i="54" s="1"/>
  <c r="I41" i="54"/>
  <c r="AC40" i="54"/>
  <c r="AB40" i="54" s="1"/>
  <c r="I35" i="54"/>
  <c r="I29" i="54"/>
  <c r="J29" i="54" s="1"/>
  <c r="Y27" i="54"/>
  <c r="AA27" i="54" s="1"/>
  <c r="AC26" i="54"/>
  <c r="AB26" i="54" s="1"/>
  <c r="I23" i="54"/>
  <c r="I17" i="54"/>
  <c r="J17" i="54" s="1"/>
  <c r="I11" i="54"/>
  <c r="J11" i="54" s="1"/>
  <c r="Y11" i="54" s="1"/>
  <c r="AG26" i="37"/>
  <c r="AF26" i="37"/>
  <c r="AD26" i="37"/>
  <c r="AA26" i="37"/>
  <c r="L34" i="54"/>
  <c r="L26" i="54"/>
  <c r="L16" i="54"/>
  <c r="L36" i="54"/>
  <c r="L24" i="54"/>
  <c r="L55" i="54"/>
  <c r="L12" i="54"/>
  <c r="L25" i="54"/>
  <c r="L12" i="55"/>
  <c r="L63" i="54"/>
  <c r="L19" i="54"/>
  <c r="L37" i="54"/>
  <c r="L56" i="54"/>
  <c r="L66" i="54"/>
  <c r="L18" i="54"/>
  <c r="L39" i="54"/>
  <c r="L20" i="55"/>
  <c r="L45" i="54"/>
  <c r="L16" i="55"/>
  <c r="L20" i="54"/>
  <c r="L28" i="54"/>
  <c r="L19" i="55"/>
  <c r="L18" i="55"/>
  <c r="L13" i="55"/>
  <c r="L22" i="54"/>
  <c r="L32" i="54"/>
  <c r="L13" i="54"/>
  <c r="L49" i="54"/>
  <c r="L27" i="54"/>
  <c r="L42" i="54"/>
  <c r="L64" i="54"/>
  <c r="L31" i="54"/>
  <c r="L44" i="54"/>
  <c r="L51" i="54"/>
  <c r="L46" i="54"/>
  <c r="L21" i="55"/>
  <c r="L61" i="54"/>
  <c r="L52" i="54"/>
  <c r="L69" i="54"/>
  <c r="L33" i="54"/>
  <c r="L50" i="54"/>
  <c r="L60" i="54"/>
  <c r="L67" i="54"/>
  <c r="L30" i="54"/>
  <c r="L43" i="54"/>
  <c r="L38" i="54"/>
  <c r="L70" i="54"/>
  <c r="L48" i="54"/>
  <c r="L22" i="55"/>
  <c r="L62" i="54"/>
  <c r="L21" i="54"/>
  <c r="L68" i="54"/>
  <c r="L58" i="54"/>
  <c r="L54" i="54"/>
  <c r="L57" i="54"/>
  <c r="L40" i="54"/>
  <c r="AA56" i="1" l="1"/>
  <c r="Y57" i="1" s="1"/>
  <c r="Z56" i="1"/>
  <c r="AA11" i="55"/>
  <c r="Y12" i="55" s="1"/>
  <c r="Z12" i="55" s="1"/>
  <c r="Z11" i="55"/>
  <c r="Y53" i="54"/>
  <c r="AA53" i="54" s="1"/>
  <c r="Y45" i="54"/>
  <c r="AA45" i="54" s="1"/>
  <c r="Y57" i="54"/>
  <c r="AA57" i="54" s="1"/>
  <c r="AC67" i="54"/>
  <c r="AB67" i="54" s="1"/>
  <c r="AC12" i="57"/>
  <c r="AA13" i="57" s="1"/>
  <c r="AB12" i="57"/>
  <c r="AA11" i="54"/>
  <c r="Y12" i="54" s="1"/>
  <c r="Z11" i="54"/>
  <c r="AC25" i="55"/>
  <c r="AB25" i="55" s="1"/>
  <c r="AC49" i="54"/>
  <c r="AB49" i="54" s="1"/>
  <c r="AC43" i="54"/>
  <c r="AB43" i="54" s="1"/>
  <c r="Y61" i="54"/>
  <c r="AA61" i="54" s="1"/>
  <c r="Y52" i="54"/>
  <c r="AA52" i="54" s="1"/>
  <c r="AC38" i="54"/>
  <c r="AB38" i="54" s="1"/>
  <c r="Y51" i="54"/>
  <c r="Z51" i="54" s="1"/>
  <c r="AC63" i="54"/>
  <c r="AB63" i="54" s="1"/>
  <c r="Y33" i="54"/>
  <c r="AA33" i="54" s="1"/>
  <c r="AC46" i="54"/>
  <c r="AB46" i="54" s="1"/>
  <c r="AC64" i="54"/>
  <c r="AB64" i="54" s="1"/>
  <c r="AC69" i="54"/>
  <c r="AB69" i="54" s="1"/>
  <c r="Y25" i="55"/>
  <c r="AA25" i="55" s="1"/>
  <c r="AC34" i="54"/>
  <c r="AB34" i="54" s="1"/>
  <c r="AC42" i="54"/>
  <c r="AB42" i="54" s="1"/>
  <c r="Y37" i="54"/>
  <c r="AA37" i="54" s="1"/>
  <c r="AC55" i="54"/>
  <c r="AB55" i="54" s="1"/>
  <c r="AC62" i="54"/>
  <c r="AB62" i="54" s="1"/>
  <c r="Y63" i="54"/>
  <c r="AA63" i="54" s="1"/>
  <c r="Y17" i="55"/>
  <c r="Z17" i="55" s="1"/>
  <c r="AC37" i="54"/>
  <c r="AB37" i="54" s="1"/>
  <c r="Y48" i="54"/>
  <c r="AC27" i="54"/>
  <c r="AB27" i="54" s="1"/>
  <c r="Y32" i="54"/>
  <c r="Z32" i="54" s="1"/>
  <c r="J35" i="54"/>
  <c r="Y35" i="54" s="1"/>
  <c r="AA35" i="54" s="1"/>
  <c r="Y43" i="54"/>
  <c r="Z43" i="54" s="1"/>
  <c r="AC45" i="54"/>
  <c r="AB45" i="54" s="1"/>
  <c r="Y62" i="54"/>
  <c r="AC66" i="54"/>
  <c r="AB66" i="54" s="1"/>
  <c r="Y66" i="54"/>
  <c r="Z66" i="54" s="1"/>
  <c r="AC70" i="54"/>
  <c r="AB70" i="54" s="1"/>
  <c r="Y28" i="54"/>
  <c r="Z28" i="54" s="1"/>
  <c r="Y29" i="54"/>
  <c r="AA29" i="54" s="1"/>
  <c r="Y30" i="54" s="1"/>
  <c r="AA30" i="54" s="1"/>
  <c r="AC33" i="54"/>
  <c r="AB33" i="54" s="1"/>
  <c r="Y36" i="54"/>
  <c r="AA36" i="54" s="1"/>
  <c r="AC39" i="54"/>
  <c r="AB39" i="54" s="1"/>
  <c r="Y40" i="54"/>
  <c r="AA40" i="54" s="1"/>
  <c r="Y47" i="54"/>
  <c r="AA47" i="54" s="1"/>
  <c r="Y50" i="54"/>
  <c r="AA50" i="54" s="1"/>
  <c r="AC54" i="54"/>
  <c r="AB54" i="54" s="1"/>
  <c r="AC58" i="54"/>
  <c r="AB58" i="54" s="1"/>
  <c r="AC60" i="54"/>
  <c r="AB60" i="54" s="1"/>
  <c r="J23" i="54"/>
  <c r="Y23" i="54" s="1"/>
  <c r="AC25" i="54"/>
  <c r="AB25" i="54" s="1"/>
  <c r="Y26" i="54"/>
  <c r="AA26" i="54" s="1"/>
  <c r="AC36" i="54"/>
  <c r="AB36" i="54" s="1"/>
  <c r="Y46" i="54"/>
  <c r="Z46" i="54" s="1"/>
  <c r="AC48" i="54"/>
  <c r="AB48" i="54" s="1"/>
  <c r="Y65" i="54"/>
  <c r="Y67" i="54"/>
  <c r="AA67" i="54" s="1"/>
  <c r="Y26" i="55"/>
  <c r="Z26" i="55" s="1"/>
  <c r="AD26" i="55" s="1"/>
  <c r="Y34" i="54"/>
  <c r="Z34" i="54" s="1"/>
  <c r="AC44" i="54"/>
  <c r="AB44" i="54" s="1"/>
  <c r="AC52" i="54"/>
  <c r="AB52" i="54" s="1"/>
  <c r="AC56" i="54"/>
  <c r="AB56" i="54" s="1"/>
  <c r="AC57" i="54"/>
  <c r="AB57" i="54" s="1"/>
  <c r="Y60" i="54"/>
  <c r="AA60" i="54" s="1"/>
  <c r="Y49" i="54"/>
  <c r="Z49" i="54" s="1"/>
  <c r="Y64" i="54"/>
  <c r="AA64" i="54" s="1"/>
  <c r="AC65" i="54"/>
  <c r="AB65" i="54" s="1"/>
  <c r="Y27" i="55"/>
  <c r="AA27" i="55" s="1"/>
  <c r="AC51" i="54"/>
  <c r="AB51" i="54" s="1"/>
  <c r="AC24" i="55"/>
  <c r="AB24" i="55" s="1"/>
  <c r="Y28" i="55"/>
  <c r="Y23" i="55"/>
  <c r="AC27" i="55"/>
  <c r="AB27" i="55" s="1"/>
  <c r="Y24" i="55"/>
  <c r="AC28" i="55"/>
  <c r="AB28" i="55" s="1"/>
  <c r="Z35" i="54"/>
  <c r="J53" i="54"/>
  <c r="Y54" i="54"/>
  <c r="AC61" i="54"/>
  <c r="AB61" i="54" s="1"/>
  <c r="Y68" i="54"/>
  <c r="AC31" i="54"/>
  <c r="AB31" i="54" s="1"/>
  <c r="Y38" i="54"/>
  <c r="Y41" i="54"/>
  <c r="Y55" i="54"/>
  <c r="Y69" i="54"/>
  <c r="AC28" i="54"/>
  <c r="AB28" i="54" s="1"/>
  <c r="Y25" i="54"/>
  <c r="AC32" i="54"/>
  <c r="AB32" i="54" s="1"/>
  <c r="Y39" i="54"/>
  <c r="J41" i="54"/>
  <c r="Y42" i="54"/>
  <c r="Y56" i="54"/>
  <c r="Y59" i="54"/>
  <c r="Y70" i="54"/>
  <c r="AC50" i="54"/>
  <c r="AB50" i="54" s="1"/>
  <c r="AC68" i="54"/>
  <c r="AB68" i="54" s="1"/>
  <c r="Y17" i="54"/>
  <c r="Z27" i="54"/>
  <c r="Y31" i="54"/>
  <c r="AC41" i="54"/>
  <c r="AB41" i="54" s="1"/>
  <c r="Z44" i="54"/>
  <c r="Z58" i="54"/>
  <c r="AD58" i="54" s="1"/>
  <c r="I23" i="1"/>
  <c r="Z45" i="54" l="1"/>
  <c r="AD45" i="54" s="1"/>
  <c r="Z53" i="54"/>
  <c r="AD53" i="54" s="1"/>
  <c r="AD34" i="54"/>
  <c r="Z25" i="55"/>
  <c r="AD25" i="55" s="1"/>
  <c r="Z57" i="54"/>
  <c r="AD57" i="54" s="1"/>
  <c r="AA46" i="54"/>
  <c r="Z40" i="54"/>
  <c r="AD40" i="54" s="1"/>
  <c r="AA34" i="54"/>
  <c r="AD27" i="54"/>
  <c r="Z26" i="54"/>
  <c r="AD26" i="54" s="1"/>
  <c r="Z61" i="54"/>
  <c r="AD61" i="54" s="1"/>
  <c r="Z64" i="54"/>
  <c r="AD64" i="54" s="1"/>
  <c r="AA51" i="54"/>
  <c r="Z36" i="54"/>
  <c r="AD36" i="54" s="1"/>
  <c r="AA32" i="54"/>
  <c r="AA57" i="1"/>
  <c r="Z57" i="1"/>
  <c r="Z33" i="54"/>
  <c r="AD33" i="54" s="1"/>
  <c r="Z30" i="54"/>
  <c r="AA12" i="55"/>
  <c r="Y13" i="55" s="1"/>
  <c r="AA13" i="55" s="1"/>
  <c r="Y14" i="55" s="1"/>
  <c r="AD49" i="54"/>
  <c r="AC13" i="57"/>
  <c r="AA14" i="57" s="1"/>
  <c r="AB13" i="57"/>
  <c r="AA17" i="55"/>
  <c r="Y18" i="55" s="1"/>
  <c r="Z18" i="55" s="1"/>
  <c r="Z12" i="54"/>
  <c r="AA12" i="54"/>
  <c r="Y13" i="54" s="1"/>
  <c r="Z47" i="54"/>
  <c r="AD47" i="54" s="1"/>
  <c r="AA66" i="54"/>
  <c r="Z67" i="54"/>
  <c r="AD67" i="54" s="1"/>
  <c r="Z63" i="54"/>
  <c r="AD63" i="54" s="1"/>
  <c r="Z52" i="54"/>
  <c r="AD52" i="54" s="1"/>
  <c r="Z37" i="54"/>
  <c r="AD37" i="54" s="1"/>
  <c r="Z29" i="54"/>
  <c r="AA28" i="54"/>
  <c r="AA49" i="54"/>
  <c r="AD46" i="54"/>
  <c r="AD43" i="54"/>
  <c r="Z50" i="54"/>
  <c r="AD50" i="54" s="1"/>
  <c r="Z60" i="54"/>
  <c r="AD60" i="54" s="1"/>
  <c r="AD44" i="54"/>
  <c r="AA43" i="54"/>
  <c r="Z27" i="55"/>
  <c r="AD27" i="55" s="1"/>
  <c r="AA26" i="55"/>
  <c r="AD51" i="54"/>
  <c r="AA65" i="54"/>
  <c r="Z65" i="54"/>
  <c r="AD65" i="54" s="1"/>
  <c r="AD66" i="54"/>
  <c r="AA62" i="54"/>
  <c r="Z62" i="54"/>
  <c r="AD62" i="54" s="1"/>
  <c r="AA48" i="54"/>
  <c r="Z48" i="54"/>
  <c r="AD48" i="54" s="1"/>
  <c r="AA23" i="55"/>
  <c r="Z23" i="55"/>
  <c r="AD23" i="55" s="1"/>
  <c r="AA28" i="55"/>
  <c r="Z28" i="55"/>
  <c r="AD28" i="55" s="1"/>
  <c r="Z24" i="55"/>
  <c r="AD24" i="55" s="1"/>
  <c r="AA24" i="55"/>
  <c r="AA41" i="54"/>
  <c r="Z41" i="54"/>
  <c r="AD41" i="54" s="1"/>
  <c r="AA23" i="54"/>
  <c r="Y24" i="54" s="1"/>
  <c r="AA24" i="54" s="1"/>
  <c r="Z23" i="54"/>
  <c r="Z31" i="54"/>
  <c r="AD31" i="54" s="1"/>
  <c r="AA31" i="54"/>
  <c r="Z38" i="54"/>
  <c r="AD38" i="54" s="1"/>
  <c r="AA38" i="54"/>
  <c r="AA54" i="54"/>
  <c r="Z54" i="54"/>
  <c r="AD54" i="54" s="1"/>
  <c r="AA70" i="54"/>
  <c r="Z70" i="54"/>
  <c r="AD70" i="54" s="1"/>
  <c r="Z25" i="54"/>
  <c r="AD25" i="54" s="1"/>
  <c r="AA25" i="54"/>
  <c r="AA39" i="54"/>
  <c r="Z39" i="54"/>
  <c r="AD39" i="54" s="1"/>
  <c r="AA59" i="54"/>
  <c r="Z59" i="54"/>
  <c r="AD59" i="54" s="1"/>
  <c r="Z17" i="54"/>
  <c r="AA17" i="54"/>
  <c r="Y18" i="54" s="1"/>
  <c r="AA56" i="54"/>
  <c r="Z56" i="54"/>
  <c r="AD56" i="54" s="1"/>
  <c r="AD28" i="54"/>
  <c r="AA42" i="54"/>
  <c r="Z42" i="54"/>
  <c r="AD42" i="54" s="1"/>
  <c r="AA69" i="54"/>
  <c r="Z69" i="54"/>
  <c r="AD69" i="54" s="1"/>
  <c r="AA68" i="54"/>
  <c r="Z68" i="54"/>
  <c r="AD68" i="54" s="1"/>
  <c r="AD32" i="54"/>
  <c r="AA55" i="54"/>
  <c r="Z55" i="54"/>
  <c r="AD55" i="54" s="1"/>
  <c r="Z24" i="54" l="1"/>
  <c r="Z13" i="55"/>
  <c r="AC14" i="57"/>
  <c r="AA15" i="57" s="1"/>
  <c r="AB14" i="57"/>
  <c r="Z14" i="55"/>
  <c r="AA14" i="55"/>
  <c r="Y15" i="55" s="1"/>
  <c r="AA18" i="55"/>
  <c r="Y19" i="55" s="1"/>
  <c r="AA19" i="55" s="1"/>
  <c r="Y20" i="55" s="1"/>
  <c r="AA13" i="54"/>
  <c r="Y14" i="54" s="1"/>
  <c r="Z13" i="54"/>
  <c r="AA18" i="54"/>
  <c r="Y19" i="54" s="1"/>
  <c r="Z18" i="54"/>
  <c r="AC15" i="57" l="1"/>
  <c r="AA16" i="57" s="1"/>
  <c r="AB15" i="57"/>
  <c r="AA15" i="55"/>
  <c r="Y16" i="55" s="1"/>
  <c r="Z15" i="55"/>
  <c r="Z19" i="55"/>
  <c r="Z14" i="54"/>
  <c r="AA14" i="54"/>
  <c r="Y15" i="54" s="1"/>
  <c r="Z20" i="55"/>
  <c r="AA20" i="55"/>
  <c r="Y21" i="55" s="1"/>
  <c r="AA19" i="54"/>
  <c r="Y20" i="54" s="1"/>
  <c r="Z19" i="54"/>
  <c r="AB16" i="57" l="1"/>
  <c r="AC16" i="57"/>
  <c r="Z16" i="55"/>
  <c r="AA16" i="55"/>
  <c r="Z15" i="54"/>
  <c r="AA15" i="54"/>
  <c r="Y16" i="54" s="1"/>
  <c r="AA21" i="55"/>
  <c r="Y22" i="55" s="1"/>
  <c r="Z21" i="55"/>
  <c r="AA20" i="54"/>
  <c r="Y21" i="54" s="1"/>
  <c r="Z20" i="54"/>
  <c r="AA16" i="54" l="1"/>
  <c r="Z16" i="54"/>
  <c r="AA22" i="55"/>
  <c r="Z22" i="55"/>
  <c r="AA21" i="54"/>
  <c r="Y22" i="54" s="1"/>
  <c r="Z21" i="54"/>
  <c r="Z22" i="54" l="1"/>
  <c r="AA22" i="54"/>
  <c r="AD16" i="37"/>
  <c r="G16" i="37"/>
  <c r="I16" i="37"/>
  <c r="AA16" i="37"/>
  <c r="AF16" i="37"/>
  <c r="AG16" i="37"/>
  <c r="U16" i="37"/>
  <c r="U26" i="37"/>
  <c r="G91" i="37"/>
  <c r="I91" i="37"/>
  <c r="AA91" i="37"/>
  <c r="AD91" i="37"/>
  <c r="AF91" i="37"/>
  <c r="AG91" i="37"/>
  <c r="L28" i="1"/>
  <c r="U91" i="37" l="1"/>
  <c r="J23" i="1"/>
  <c r="L168" i="1"/>
  <c r="L256" i="1"/>
  <c r="L193" i="1"/>
  <c r="L242" i="1"/>
  <c r="L30" i="1"/>
  <c r="L189" i="1"/>
  <c r="L252" i="1"/>
  <c r="L230" i="1"/>
  <c r="L169" i="1"/>
  <c r="L204" i="1"/>
  <c r="L32" i="1"/>
  <c r="L176" i="1"/>
  <c r="L229" i="1"/>
  <c r="L190" i="1"/>
  <c r="L207" i="1"/>
  <c r="L174" i="1"/>
  <c r="L205" i="1"/>
  <c r="L34" i="1"/>
  <c r="L188" i="1"/>
  <c r="L175" i="1"/>
  <c r="L31" i="1"/>
  <c r="L253" i="1"/>
  <c r="L243" i="1"/>
  <c r="L255" i="1"/>
  <c r="L192" i="1"/>
  <c r="L187" i="1"/>
  <c r="L177" i="1"/>
  <c r="L241" i="1"/>
  <c r="L254" i="1"/>
  <c r="L172" i="1"/>
  <c r="L195" i="1"/>
  <c r="L33" i="1"/>
  <c r="L178" i="1"/>
  <c r="L196" i="1"/>
  <c r="L171" i="1"/>
  <c r="L208" i="1"/>
  <c r="L186" i="1"/>
  <c r="L232" i="1"/>
  <c r="L206" i="1"/>
  <c r="L244" i="1"/>
  <c r="L194" i="1"/>
  <c r="L240" i="1"/>
  <c r="L228" i="1"/>
  <c r="L170" i="1"/>
  <c r="L231" i="1"/>
  <c r="Y23" i="1" l="1"/>
  <c r="AA23" i="1" s="1"/>
  <c r="F221" i="13"/>
  <c r="F211" i="13"/>
  <c r="F212" i="13"/>
  <c r="F213" i="13"/>
  <c r="F214" i="13"/>
  <c r="F215" i="13"/>
  <c r="F216" i="13"/>
  <c r="F217" i="13"/>
  <c r="F218" i="13"/>
  <c r="F219" i="13"/>
  <c r="F220" i="13"/>
  <c r="F210" i="13"/>
  <c r="L24" i="1"/>
  <c r="L25" i="1"/>
  <c r="B221" i="13" a="1"/>
  <c r="Z23" i="1" l="1"/>
  <c r="B221" i="13"/>
  <c r="R227" i="1"/>
  <c r="R204" i="1"/>
  <c r="R192"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R256" i="1" l="1"/>
  <c r="R255" i="1"/>
  <c r="R254" i="1"/>
  <c r="R253" i="1"/>
  <c r="R252" i="1"/>
  <c r="R251" i="1"/>
  <c r="I251" i="1"/>
  <c r="J251" i="1" s="1"/>
  <c r="R244" i="1"/>
  <c r="R243" i="1"/>
  <c r="R242" i="1"/>
  <c r="R241" i="1"/>
  <c r="R240" i="1"/>
  <c r="R239" i="1"/>
  <c r="I239" i="1"/>
  <c r="J239" i="1" s="1"/>
  <c r="R232" i="1"/>
  <c r="R231" i="1"/>
  <c r="R230" i="1"/>
  <c r="R229" i="1"/>
  <c r="R228" i="1"/>
  <c r="I227" i="1"/>
  <c r="J227" i="1" s="1"/>
  <c r="Y227" i="1" s="1"/>
  <c r="AA227" i="1" s="1"/>
  <c r="R208" i="1"/>
  <c r="R207" i="1"/>
  <c r="R206" i="1"/>
  <c r="R205" i="1"/>
  <c r="R203" i="1"/>
  <c r="I203" i="1"/>
  <c r="J203" i="1" s="1"/>
  <c r="R196" i="1"/>
  <c r="R194" i="1"/>
  <c r="R193" i="1"/>
  <c r="R191" i="1"/>
  <c r="I191" i="1"/>
  <c r="J191" i="1" s="1"/>
  <c r="I185" i="1"/>
  <c r="J185" i="1" s="1"/>
  <c r="Y185" i="1" s="1"/>
  <c r="Z185" i="1" s="1"/>
  <c r="I173" i="1"/>
  <c r="J173" i="1" s="1"/>
  <c r="Y173" i="1" s="1"/>
  <c r="I167" i="1"/>
  <c r="J167" i="1" s="1"/>
  <c r="Y167" i="1" s="1"/>
  <c r="I29" i="1"/>
  <c r="AA167" i="1" l="1"/>
  <c r="Z167" i="1"/>
  <c r="AA173" i="1"/>
  <c r="Z173" i="1"/>
  <c r="AA185" i="1"/>
  <c r="Z227" i="1"/>
  <c r="Y206" i="1"/>
  <c r="AC206" i="1"/>
  <c r="AB206" i="1" s="1"/>
  <c r="Y205" i="1"/>
  <c r="AC205" i="1"/>
  <c r="AB205" i="1" s="1"/>
  <c r="Y251" i="1"/>
  <c r="Y194" i="1"/>
  <c r="AC194" i="1"/>
  <c r="AB194" i="1" s="1"/>
  <c r="Y193" i="1"/>
  <c r="AC193" i="1"/>
  <c r="AB193" i="1" s="1"/>
  <c r="Y239" i="1"/>
  <c r="Y240" i="1"/>
  <c r="AC240" i="1"/>
  <c r="AB240" i="1" s="1"/>
  <c r="Y253" i="1"/>
  <c r="AC253" i="1"/>
  <c r="AB253" i="1" s="1"/>
  <c r="AC195" i="1"/>
  <c r="AB195" i="1" s="1"/>
  <c r="Y195" i="1"/>
  <c r="Y232" i="1"/>
  <c r="AC232" i="1"/>
  <c r="AB232" i="1" s="1"/>
  <c r="AC241" i="1"/>
  <c r="AB241" i="1" s="1"/>
  <c r="Y241" i="1"/>
  <c r="Y254" i="1"/>
  <c r="AC254" i="1"/>
  <c r="AB254" i="1" s="1"/>
  <c r="AC196" i="1"/>
  <c r="AB196" i="1" s="1"/>
  <c r="Y196" i="1"/>
  <c r="Y228" i="1"/>
  <c r="AC242" i="1"/>
  <c r="AB242" i="1" s="1"/>
  <c r="Y242" i="1"/>
  <c r="Y255" i="1"/>
  <c r="AC255" i="1"/>
  <c r="AB255" i="1" s="1"/>
  <c r="Y191" i="1"/>
  <c r="Y192" i="1"/>
  <c r="AC192" i="1"/>
  <c r="AB192" i="1" s="1"/>
  <c r="Y208" i="1"/>
  <c r="AC208" i="1"/>
  <c r="AB208" i="1" s="1"/>
  <c r="AC243" i="1"/>
  <c r="AB243" i="1" s="1"/>
  <c r="Y243" i="1"/>
  <c r="AC256" i="1"/>
  <c r="AB256" i="1" s="1"/>
  <c r="Y256" i="1"/>
  <c r="AC204" i="1"/>
  <c r="AB204" i="1" s="1"/>
  <c r="Y203" i="1"/>
  <c r="Y204" i="1"/>
  <c r="AC244" i="1"/>
  <c r="AB244" i="1" s="1"/>
  <c r="Y244" i="1"/>
  <c r="Y207" i="1"/>
  <c r="AC207" i="1"/>
  <c r="AB207" i="1" s="1"/>
  <c r="AC18" i="55"/>
  <c r="AC18" i="54"/>
  <c r="J29" i="1"/>
  <c r="Y29" i="1" s="1"/>
  <c r="AA241" i="1" l="1"/>
  <c r="Z241" i="1"/>
  <c r="AD241" i="1" s="1"/>
  <c r="AA256" i="1"/>
  <c r="Z256" i="1"/>
  <c r="AD256" i="1" s="1"/>
  <c r="AA228" i="1"/>
  <c r="Y229" i="1" s="1"/>
  <c r="AA229" i="1" s="1"/>
  <c r="Y230" i="1" s="1"/>
  <c r="Z228" i="1"/>
  <c r="AA243" i="1"/>
  <c r="Z243" i="1"/>
  <c r="AD243" i="1" s="1"/>
  <c r="AA192" i="1"/>
  <c r="Z192" i="1"/>
  <c r="AD192" i="1" s="1"/>
  <c r="AA240" i="1"/>
  <c r="Z240" i="1"/>
  <c r="AD240" i="1" s="1"/>
  <c r="AA191" i="1"/>
  <c r="Z191" i="1"/>
  <c r="AA204" i="1"/>
  <c r="Z204" i="1"/>
  <c r="AD204" i="1" s="1"/>
  <c r="AA196" i="1"/>
  <c r="Z196" i="1"/>
  <c r="AD196" i="1" s="1"/>
  <c r="Z195" i="1"/>
  <c r="AD195" i="1" s="1"/>
  <c r="AA195" i="1"/>
  <c r="AA244" i="1"/>
  <c r="Z244" i="1"/>
  <c r="AD244" i="1" s="1"/>
  <c r="AA239" i="1"/>
  <c r="Z239" i="1"/>
  <c r="AA251" i="1"/>
  <c r="Y252" i="1" s="1"/>
  <c r="AA252" i="1" s="1"/>
  <c r="Z251" i="1"/>
  <c r="AA203" i="1"/>
  <c r="Z203" i="1"/>
  <c r="AA255" i="1"/>
  <c r="Z255" i="1"/>
  <c r="AD255" i="1" s="1"/>
  <c r="AA193" i="1"/>
  <c r="Z193" i="1"/>
  <c r="AD193" i="1" s="1"/>
  <c r="AA205" i="1"/>
  <c r="Z205" i="1"/>
  <c r="AD205" i="1" s="1"/>
  <c r="AA29" i="1"/>
  <c r="Z29" i="1"/>
  <c r="AA232" i="1"/>
  <c r="Z232" i="1"/>
  <c r="AD232" i="1" s="1"/>
  <c r="AA242" i="1"/>
  <c r="Z242" i="1"/>
  <c r="AD242" i="1" s="1"/>
  <c r="AA207" i="1"/>
  <c r="Z207" i="1"/>
  <c r="AD207" i="1" s="1"/>
  <c r="AA208" i="1"/>
  <c r="Z208" i="1"/>
  <c r="AD208" i="1" s="1"/>
  <c r="AA254" i="1"/>
  <c r="Z254" i="1"/>
  <c r="AD254" i="1" s="1"/>
  <c r="AA253" i="1"/>
  <c r="Z253" i="1"/>
  <c r="AD253" i="1" s="1"/>
  <c r="AA194" i="1"/>
  <c r="Z194" i="1"/>
  <c r="AD194" i="1" s="1"/>
  <c r="Z206" i="1"/>
  <c r="AD206" i="1" s="1"/>
  <c r="AA206" i="1"/>
  <c r="AB18" i="55"/>
  <c r="AD18" i="55" s="1"/>
  <c r="AC19" i="55"/>
  <c r="AC19" i="54"/>
  <c r="AB18" i="54"/>
  <c r="AD18" i="54" s="1"/>
  <c r="Z252" i="1" l="1"/>
  <c r="AA230" i="1"/>
  <c r="Y231" i="1" s="1"/>
  <c r="Z230" i="1"/>
  <c r="Z229" i="1"/>
  <c r="AC20" i="54"/>
  <c r="AB19" i="54"/>
  <c r="AD19" i="54" s="1"/>
  <c r="AB19" i="55"/>
  <c r="AD19" i="55" s="1"/>
  <c r="AC20" i="55"/>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Z231" i="1" l="1"/>
  <c r="AA231" i="1"/>
  <c r="AC21" i="55"/>
  <c r="AB21" i="55" s="1"/>
  <c r="AD21" i="55" s="1"/>
  <c r="AC22" i="55"/>
  <c r="AB22" i="55" s="1"/>
  <c r="AD22" i="55" s="1"/>
  <c r="AB20" i="55"/>
  <c r="AD20" i="55" s="1"/>
  <c r="AC21" i="54"/>
  <c r="AB21" i="54" s="1"/>
  <c r="AD21" i="54" s="1"/>
  <c r="AB20" i="54"/>
  <c r="AD20" i="54" s="1"/>
  <c r="AC22" i="54"/>
  <c r="AB22" i="54" s="1"/>
  <c r="AD22" i="54" s="1"/>
  <c r="Y24" i="1" l="1"/>
  <c r="AA24" i="1" l="1"/>
  <c r="Y25" i="1" s="1"/>
  <c r="Z24" i="1"/>
  <c r="AC14" i="19"/>
  <c r="Q14" i="19"/>
  <c r="AI54" i="19"/>
  <c r="Q54" i="19"/>
  <c r="Q24" i="19"/>
  <c r="AI14" i="19"/>
  <c r="W24" i="19"/>
  <c r="AC44" i="19"/>
  <c r="K54" i="19"/>
  <c r="AI34" i="19"/>
  <c r="W14" i="19"/>
  <c r="K24" i="19"/>
  <c r="AC24" i="19"/>
  <c r="AI44" i="19"/>
  <c r="AI24" i="19"/>
  <c r="W44" i="19"/>
  <c r="Q44" i="19"/>
  <c r="AC54" i="19"/>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D55" i="19"/>
  <c r="R15" i="19"/>
  <c r="AJ35" i="19"/>
  <c r="X45" i="19"/>
  <c r="AJ15" i="19"/>
  <c r="AJ55" i="19"/>
  <c r="R25" i="19"/>
  <c r="X15" i="19"/>
  <c r="R55" i="19"/>
  <c r="X55" i="19"/>
  <c r="AD15" i="19"/>
  <c r="L35" i="19"/>
  <c r="L15" i="19"/>
  <c r="L45" i="19"/>
  <c r="AD45" i="19"/>
  <c r="L25" i="19"/>
  <c r="AD25" i="19"/>
  <c r="X35" i="19"/>
  <c r="X25" i="19"/>
  <c r="R35" i="19"/>
  <c r="AJ25" i="19"/>
  <c r="AD35" i="19"/>
  <c r="R45" i="19"/>
  <c r="AJ45" i="19"/>
  <c r="L55" i="19"/>
  <c r="AJ52" i="19"/>
  <c r="AJ32" i="19"/>
  <c r="L32" i="19"/>
  <c r="AJ42" i="19"/>
  <c r="L12" i="19"/>
  <c r="L52" i="19"/>
  <c r="X12" i="19"/>
  <c r="R12" i="19"/>
  <c r="AD42" i="19"/>
  <c r="X42" i="19"/>
  <c r="AJ12" i="19"/>
  <c r="X32" i="19"/>
  <c r="R52" i="19"/>
  <c r="R32" i="19"/>
  <c r="X22" i="19"/>
  <c r="AJ22" i="19"/>
  <c r="L22" i="19"/>
  <c r="R22" i="19"/>
  <c r="AD12" i="19"/>
  <c r="AD32" i="19"/>
  <c r="AD22" i="19"/>
  <c r="X52" i="19"/>
  <c r="AD52" i="19"/>
  <c r="L42" i="19"/>
  <c r="R42" i="19"/>
  <c r="AJ21" i="19"/>
  <c r="AD31" i="19"/>
  <c r="R21" i="19"/>
  <c r="AD41" i="19"/>
  <c r="AJ11" i="19"/>
  <c r="AJ51" i="19"/>
  <c r="L41" i="19"/>
  <c r="AD11" i="19"/>
  <c r="L21" i="19"/>
  <c r="L11" i="19"/>
  <c r="X51" i="19"/>
  <c r="X21" i="19"/>
  <c r="R11" i="19"/>
  <c r="R31" i="19"/>
  <c r="AJ41" i="19"/>
  <c r="L31" i="19"/>
  <c r="R51" i="19"/>
  <c r="X31" i="19"/>
  <c r="X11" i="19"/>
  <c r="X41" i="19"/>
  <c r="AJ31" i="19"/>
  <c r="AD51" i="19"/>
  <c r="R41" i="19"/>
  <c r="AD21" i="19"/>
  <c r="L51" i="19"/>
  <c r="K42" i="19"/>
  <c r="AC32" i="19"/>
  <c r="W42" i="19"/>
  <c r="AI52" i="19"/>
  <c r="K22" i="19"/>
  <c r="Q32" i="19"/>
  <c r="AI12" i="19"/>
  <c r="AC52" i="19"/>
  <c r="Q42" i="19"/>
  <c r="AC42" i="19"/>
  <c r="K12" i="19"/>
  <c r="Q22" i="19"/>
  <c r="W52" i="19"/>
  <c r="AI42" i="19"/>
  <c r="W32" i="19"/>
  <c r="AI22" i="19"/>
  <c r="W12" i="19"/>
  <c r="AI32" i="19"/>
  <c r="AC12" i="19"/>
  <c r="Q12" i="19"/>
  <c r="Q52" i="19"/>
  <c r="K32" i="19"/>
  <c r="W22" i="19"/>
  <c r="K52" i="19"/>
  <c r="AC22" i="19"/>
  <c r="AC40" i="19"/>
  <c r="W10" i="19"/>
  <c r="AC50" i="19"/>
  <c r="Q10" i="19"/>
  <c r="Q30" i="19"/>
  <c r="W50" i="19"/>
  <c r="K40" i="19"/>
  <c r="Q50" i="19"/>
  <c r="W20" i="19"/>
  <c r="K10" i="19"/>
  <c r="Q40" i="19"/>
  <c r="K30" i="19"/>
  <c r="AI50" i="19"/>
  <c r="AI20" i="19"/>
  <c r="K50" i="19"/>
  <c r="AI40" i="19"/>
  <c r="W40" i="19"/>
  <c r="K20" i="19"/>
  <c r="AC10" i="19"/>
  <c r="AI10" i="19"/>
  <c r="AC20" i="19"/>
  <c r="AI30" i="19"/>
  <c r="AC30" i="19"/>
  <c r="W30" i="19"/>
  <c r="Q20" i="19"/>
  <c r="K39" i="19"/>
  <c r="AC39" i="19"/>
  <c r="W29" i="19"/>
  <c r="AI49" i="19"/>
  <c r="W9" i="19"/>
  <c r="AC19" i="19"/>
  <c r="Q49" i="19"/>
  <c r="W49" i="19"/>
  <c r="AC9" i="19"/>
  <c r="AI9" i="19"/>
  <c r="Q29" i="19"/>
  <c r="W39" i="19"/>
  <c r="Q39" i="19"/>
  <c r="K9" i="19"/>
  <c r="W19" i="19"/>
  <c r="AI39" i="19"/>
  <c r="K29" i="19"/>
  <c r="AC49" i="19"/>
  <c r="AI19" i="19"/>
  <c r="AC29" i="19"/>
  <c r="K19" i="19"/>
  <c r="K49" i="19"/>
  <c r="Q19" i="19"/>
  <c r="Q9" i="19"/>
  <c r="AI29" i="19"/>
  <c r="M12" i="19"/>
  <c r="AK42" i="19"/>
  <c r="AE32" i="19"/>
  <c r="M52" i="19"/>
  <c r="S12" i="19"/>
  <c r="M32" i="19"/>
  <c r="S52" i="19"/>
  <c r="Y52" i="19"/>
  <c r="Y42" i="19"/>
  <c r="AK12" i="19"/>
  <c r="S22" i="19"/>
  <c r="AE12" i="19"/>
  <c r="Y22" i="19"/>
  <c r="S32" i="19"/>
  <c r="AK52" i="19"/>
  <c r="M22" i="19"/>
  <c r="AK32" i="19"/>
  <c r="AE22" i="19"/>
  <c r="AE42" i="19"/>
  <c r="Y32" i="19"/>
  <c r="M42" i="19"/>
  <c r="Y12" i="19"/>
  <c r="AE52" i="19"/>
  <c r="AK22" i="19"/>
  <c r="S42" i="19"/>
  <c r="AA25" i="1" l="1"/>
  <c r="Y26" i="1" s="1"/>
  <c r="Z25" i="1"/>
  <c r="R40" i="19"/>
  <c r="AD10" i="19"/>
  <c r="X40" i="19"/>
  <c r="AJ10" i="19"/>
  <c r="R50" i="19"/>
  <c r="X10" i="19"/>
  <c r="R30" i="19"/>
  <c r="L10" i="19"/>
  <c r="L50" i="19"/>
  <c r="AJ20" i="19"/>
  <c r="AJ40" i="19"/>
  <c r="AD30" i="19"/>
  <c r="R20" i="19"/>
  <c r="AD50" i="19"/>
  <c r="AJ30" i="19"/>
  <c r="AJ50" i="19"/>
  <c r="X30" i="19"/>
  <c r="AD20" i="19"/>
  <c r="L40" i="19"/>
  <c r="X50" i="19"/>
  <c r="X20" i="19"/>
  <c r="AD40" i="19"/>
  <c r="R10" i="19"/>
  <c r="L30" i="19"/>
  <c r="L20" i="19"/>
  <c r="M55" i="19"/>
  <c r="AK15" i="19"/>
  <c r="AE25" i="19"/>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L21" i="19"/>
  <c r="T41" i="19"/>
  <c r="AF41" i="19"/>
  <c r="O11" i="19"/>
  <c r="O21" i="19"/>
  <c r="O51" i="19"/>
  <c r="AA31" i="19"/>
  <c r="AM31" i="19"/>
  <c r="AG51" i="19"/>
  <c r="AA41" i="19"/>
  <c r="AM11" i="19"/>
  <c r="U21" i="19"/>
  <c r="AG41" i="19"/>
  <c r="AM21" i="19"/>
  <c r="AM51" i="19"/>
  <c r="O41" i="19"/>
  <c r="U11" i="19"/>
  <c r="AG31" i="19"/>
  <c r="U41" i="19"/>
  <c r="AG11" i="19"/>
  <c r="AM41" i="19"/>
  <c r="AA21" i="19"/>
  <c r="AA51" i="19"/>
  <c r="U51" i="19"/>
  <c r="U31" i="19"/>
  <c r="AA11" i="19"/>
  <c r="AG21" i="19"/>
  <c r="O31" i="19"/>
  <c r="AE11" i="19"/>
  <c r="Y41" i="19"/>
  <c r="M41" i="19"/>
  <c r="Y21" i="19"/>
  <c r="AK41" i="19"/>
  <c r="S31" i="19"/>
  <c r="M31" i="19"/>
  <c r="M51" i="19"/>
  <c r="Y51" i="19"/>
  <c r="AK21" i="19"/>
  <c r="AK31" i="19"/>
  <c r="Y11" i="19"/>
  <c r="AE41" i="19"/>
  <c r="AE21" i="19"/>
  <c r="S51" i="19"/>
  <c r="AE51" i="19"/>
  <c r="AK51" i="19"/>
  <c r="M21" i="19"/>
  <c r="AE31" i="19"/>
  <c r="S41" i="19"/>
  <c r="AK11" i="19"/>
  <c r="S11" i="19"/>
  <c r="Y31" i="19"/>
  <c r="S21" i="19"/>
  <c r="M11" i="19"/>
  <c r="L54" i="19"/>
  <c r="AJ14" i="19"/>
  <c r="AD44" i="19"/>
  <c r="X54" i="19"/>
  <c r="R14" i="19"/>
  <c r="AD24" i="19"/>
  <c r="AD34" i="19"/>
  <c r="R54" i="19"/>
  <c r="L34" i="19"/>
  <c r="AJ34" i="19"/>
  <c r="X24" i="19"/>
  <c r="AJ24" i="19"/>
  <c r="X44" i="19"/>
  <c r="R24" i="19"/>
  <c r="X34" i="19"/>
  <c r="L14" i="19"/>
  <c r="AD14" i="19"/>
  <c r="L44" i="19"/>
  <c r="R44" i="19"/>
  <c r="AD54" i="19"/>
  <c r="X14" i="19"/>
  <c r="AJ44" i="19"/>
  <c r="R34" i="19"/>
  <c r="AJ54" i="19"/>
  <c r="L24" i="19"/>
  <c r="AD29" i="19"/>
  <c r="AD19" i="19"/>
  <c r="R39" i="19"/>
  <c r="R9" i="19"/>
  <c r="X49" i="19"/>
  <c r="X9" i="19"/>
  <c r="AD39" i="19"/>
  <c r="R29" i="19"/>
  <c r="L49" i="19"/>
  <c r="X19" i="19"/>
  <c r="X29" i="19"/>
  <c r="X39" i="19"/>
  <c r="L9" i="19"/>
  <c r="AD9" i="19"/>
  <c r="AJ49" i="19"/>
  <c r="L39" i="19"/>
  <c r="R19" i="19"/>
  <c r="AJ39" i="19"/>
  <c r="AJ29" i="19"/>
  <c r="AJ19" i="19"/>
  <c r="AJ9" i="19"/>
  <c r="AD49" i="19"/>
  <c r="L19" i="19"/>
  <c r="L29" i="19"/>
  <c r="R49" i="19"/>
  <c r="Z26" i="1" l="1"/>
  <c r="AA26" i="1"/>
  <c r="Y27" i="1" s="1"/>
  <c r="AG39" i="19"/>
  <c r="AG29" i="19"/>
  <c r="AM19" i="19"/>
  <c r="O39" i="19"/>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E24" i="19"/>
  <c r="S14" i="19"/>
  <c r="M48" i="19"/>
  <c r="S48" i="19"/>
  <c r="AE8" i="19"/>
  <c r="AE38" i="19"/>
  <c r="M38" i="19"/>
  <c r="AE18" i="19"/>
  <c r="AK48" i="19"/>
  <c r="AK18" i="19"/>
  <c r="AK28" i="19"/>
  <c r="S28" i="19"/>
  <c r="Y48" i="19"/>
  <c r="M8" i="19"/>
  <c r="Y8" i="19"/>
  <c r="M28" i="19"/>
  <c r="AK38" i="19"/>
  <c r="M18" i="19"/>
  <c r="Y28" i="19"/>
  <c r="S38" i="19"/>
  <c r="AE48" i="19"/>
  <c r="Y18" i="19"/>
  <c r="AK8" i="19"/>
  <c r="Y38" i="19"/>
  <c r="S8" i="19"/>
  <c r="S18" i="19"/>
  <c r="AE28" i="19"/>
  <c r="AA55" i="19"/>
  <c r="O45" i="19"/>
  <c r="AA15" i="19"/>
  <c r="AM55" i="19"/>
  <c r="O55" i="19"/>
  <c r="AG35" i="19"/>
  <c r="AM25" i="19"/>
  <c r="AM35" i="19"/>
  <c r="AA25" i="19"/>
  <c r="AM45" i="19"/>
  <c r="AG25" i="19"/>
  <c r="AA35" i="19"/>
  <c r="O25" i="19"/>
  <c r="U25" i="19"/>
  <c r="AG45" i="19"/>
  <c r="U35" i="19"/>
  <c r="AA45" i="19"/>
  <c r="AM15" i="19"/>
  <c r="U45" i="19"/>
  <c r="O35" i="19"/>
  <c r="O15" i="19"/>
  <c r="AG15" i="19"/>
  <c r="U15" i="19"/>
  <c r="AG55" i="19"/>
  <c r="U55" i="19"/>
  <c r="AE40" i="19"/>
  <c r="Y30" i="19"/>
  <c r="M20" i="19"/>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T19" i="19"/>
  <c r="AL49" i="19"/>
  <c r="T29" i="19"/>
  <c r="AF29" i="19"/>
  <c r="T18" i="19"/>
  <c r="N48" i="19"/>
  <c r="N8" i="19"/>
  <c r="T28" i="19"/>
  <c r="AF38" i="19"/>
  <c r="Z28" i="19"/>
  <c r="Z18" i="19"/>
  <c r="AF8" i="19"/>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M9" i="19"/>
  <c r="Y29" i="19"/>
  <c r="AM46" i="19"/>
  <c r="U36" i="19"/>
  <c r="AG16" i="19"/>
  <c r="O6" i="19"/>
  <c r="AA36" i="19"/>
  <c r="AM16" i="19"/>
  <c r="U6" i="19"/>
  <c r="AG46" i="19"/>
  <c r="AA16" i="19"/>
  <c r="AA6" i="19"/>
  <c r="AG6" i="19"/>
  <c r="AA46" i="19"/>
  <c r="AM26" i="19"/>
  <c r="U16" i="19"/>
  <c r="O36" i="19"/>
  <c r="U26" i="19"/>
  <c r="O46" i="19"/>
  <c r="AA26" i="19"/>
  <c r="AM6" i="19"/>
  <c r="U46" i="19"/>
  <c r="AG26" i="19"/>
  <c r="O16" i="19"/>
  <c r="AG36" i="19"/>
  <c r="O26" i="19"/>
  <c r="AM36" i="19"/>
  <c r="O8" i="19"/>
  <c r="AA48" i="19"/>
  <c r="AM38" i="19"/>
  <c r="U48" i="19"/>
  <c r="AA18" i="19"/>
  <c r="AG18" i="19"/>
  <c r="AG48" i="19"/>
  <c r="AM18" i="19"/>
  <c r="AA28" i="19"/>
  <c r="AG28" i="19"/>
  <c r="AA8" i="19"/>
  <c r="U18" i="19"/>
  <c r="AG38" i="19"/>
  <c r="U38" i="19"/>
  <c r="AM8" i="19"/>
  <c r="AA38" i="19"/>
  <c r="AM48" i="19"/>
  <c r="U28" i="19"/>
  <c r="O38" i="19"/>
  <c r="U8" i="19"/>
  <c r="AG8" i="19"/>
  <c r="O18" i="19"/>
  <c r="O28" i="19"/>
  <c r="O48" i="19"/>
  <c r="AM28" i="19"/>
  <c r="AF6" i="19"/>
  <c r="N46" i="19"/>
  <c r="Z26" i="19"/>
  <c r="AL6" i="19"/>
  <c r="AL36" i="19"/>
  <c r="AF26" i="19"/>
  <c r="Z6" i="19"/>
  <c r="T26" i="19"/>
  <c r="Z46" i="19"/>
  <c r="AF46" i="19"/>
  <c r="T46" i="19"/>
  <c r="T6" i="19"/>
  <c r="AF36" i="19"/>
  <c r="N26" i="19"/>
  <c r="Z16" i="19"/>
  <c r="AL26" i="19"/>
  <c r="Z36" i="19"/>
  <c r="N36" i="19"/>
  <c r="AL46" i="19"/>
  <c r="T36" i="19"/>
  <c r="AF16" i="19"/>
  <c r="N6" i="19"/>
  <c r="N16" i="19"/>
  <c r="AL16" i="19"/>
  <c r="T16" i="19"/>
  <c r="Z27" i="1" l="1"/>
  <c r="AA27" i="1"/>
  <c r="Y28" i="1" s="1"/>
  <c r="AG24" i="19"/>
  <c r="O44" i="19"/>
  <c r="O24" i="19"/>
  <c r="AM14" i="19"/>
  <c r="AG34" i="19"/>
  <c r="O34" i="19"/>
  <c r="AA44" i="19"/>
  <c r="O14" i="19"/>
  <c r="AA54" i="19"/>
  <c r="U14" i="19"/>
  <c r="AM44" i="19"/>
  <c r="AA34" i="19"/>
  <c r="AM24" i="19"/>
  <c r="AM54" i="19"/>
  <c r="AG14" i="19"/>
  <c r="AM34" i="19"/>
  <c r="U54" i="19"/>
  <c r="AG44" i="19"/>
  <c r="AA24" i="19"/>
  <c r="AG54" i="19"/>
  <c r="U34" i="19"/>
  <c r="U24" i="19"/>
  <c r="AA14" i="19"/>
  <c r="O54" i="19"/>
  <c r="U44" i="19"/>
  <c r="U43" i="19"/>
  <c r="U13" i="19"/>
  <c r="AM53" i="19"/>
  <c r="AA53" i="19"/>
  <c r="AA43" i="19"/>
  <c r="O53" i="19"/>
  <c r="O23" i="19"/>
  <c r="O13" i="19"/>
  <c r="AG43" i="19"/>
  <c r="U33" i="19"/>
  <c r="U23" i="19"/>
  <c r="AM13" i="19"/>
  <c r="AM23" i="19"/>
  <c r="AG13" i="19"/>
  <c r="AA23" i="19"/>
  <c r="AG33" i="19"/>
  <c r="AA33" i="19"/>
  <c r="AM33" i="19"/>
  <c r="AA13" i="19"/>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O20" i="19"/>
  <c r="AM40" i="19"/>
  <c r="O30" i="19"/>
  <c r="AM50" i="19"/>
  <c r="AA50" i="19"/>
  <c r="AM30" i="19"/>
  <c r="AM10" i="19"/>
  <c r="AM20" i="19"/>
  <c r="O50" i="19"/>
  <c r="U30" i="19"/>
  <c r="AA10" i="19"/>
  <c r="U40" i="19"/>
  <c r="O40" i="19"/>
  <c r="U20" i="19"/>
  <c r="AG40" i="19"/>
  <c r="AG50" i="19"/>
  <c r="U50" i="19"/>
  <c r="AA30" i="19"/>
  <c r="AG10" i="19"/>
  <c r="AA40" i="19"/>
  <c r="AG20" i="19"/>
  <c r="AA20" i="19"/>
  <c r="U10" i="19"/>
  <c r="AG30" i="19"/>
  <c r="O10" i="19"/>
  <c r="Z40" i="19"/>
  <c r="T10" i="19"/>
  <c r="AF10" i="19"/>
  <c r="T20" i="19"/>
  <c r="N30" i="19"/>
  <c r="Z20" i="19"/>
  <c r="AF50" i="19"/>
  <c r="T50" i="19"/>
  <c r="AL30" i="19"/>
  <c r="T40" i="19"/>
  <c r="AF40" i="19"/>
  <c r="AF30" i="19"/>
  <c r="N50" i="19"/>
  <c r="AL40" i="19"/>
  <c r="AL20" i="19"/>
  <c r="Z10" i="19"/>
  <c r="AF20" i="19"/>
  <c r="N10" i="19"/>
  <c r="Z50" i="19"/>
  <c r="AL50" i="19"/>
  <c r="N40" i="19"/>
  <c r="T30" i="19"/>
  <c r="Z30" i="19"/>
  <c r="AL10" i="19"/>
  <c r="N20" i="19"/>
  <c r="Z28" i="1" l="1"/>
  <c r="AA28" i="1"/>
  <c r="AC18" i="19" l="1"/>
  <c r="W38" i="19"/>
  <c r="AC8" i="19"/>
  <c r="AI28" i="19"/>
  <c r="W18" i="19"/>
  <c r="K38" i="19"/>
  <c r="AI8" i="19"/>
  <c r="W48" i="19"/>
  <c r="Q48" i="19"/>
  <c r="Q38" i="19"/>
  <c r="AC38" i="19"/>
  <c r="AI38" i="19"/>
  <c r="Q28" i="19"/>
  <c r="W28" i="19"/>
  <c r="K18" i="19"/>
  <c r="AI48" i="19"/>
  <c r="K8" i="19"/>
  <c r="W8" i="19"/>
  <c r="AC28" i="19"/>
  <c r="Q8" i="19"/>
  <c r="AI18" i="19"/>
  <c r="K48" i="19"/>
  <c r="K28" i="19"/>
  <c r="AC48" i="19"/>
  <c r="Q18" i="19"/>
  <c r="Q17" i="19" l="1"/>
  <c r="K7" i="19"/>
  <c r="K37" i="19"/>
  <c r="K17" i="19"/>
  <c r="W17" i="19"/>
  <c r="W27" i="19"/>
  <c r="AC27" i="19"/>
  <c r="AC7" i="19"/>
  <c r="AC37" i="19"/>
  <c r="AI7" i="19"/>
  <c r="W47" i="19"/>
  <c r="W37" i="19"/>
  <c r="AC17" i="19"/>
  <c r="K47" i="19"/>
  <c r="Q47" i="19"/>
  <c r="AI27" i="19"/>
  <c r="AC47" i="19"/>
  <c r="Q27" i="19"/>
  <c r="Q37" i="19"/>
  <c r="K27" i="19"/>
  <c r="AI37" i="19"/>
  <c r="Q7" i="19"/>
  <c r="AI47" i="19"/>
  <c r="W7" i="19"/>
  <c r="AI17" i="19"/>
  <c r="AJ17" i="19" l="1"/>
  <c r="AJ27" i="19"/>
  <c r="AD47" i="19"/>
  <c r="R17" i="19"/>
  <c r="R27" i="19"/>
  <c r="R37" i="19"/>
  <c r="L27" i="19"/>
  <c r="AJ37" i="19"/>
  <c r="L17" i="19"/>
  <c r="X27" i="19"/>
  <c r="L47" i="19"/>
  <c r="X37" i="19"/>
  <c r="X47" i="19"/>
  <c r="AJ47" i="19"/>
  <c r="X17" i="19"/>
  <c r="AD17" i="19"/>
  <c r="X7" i="19"/>
  <c r="R47" i="19"/>
  <c r="AD37" i="19"/>
  <c r="L37" i="19"/>
  <c r="L7" i="19"/>
  <c r="AD27" i="19"/>
  <c r="R7" i="19"/>
  <c r="AD7" i="19"/>
  <c r="AJ7" i="19"/>
  <c r="AK7" i="19"/>
  <c r="S7" i="19" l="1"/>
  <c r="AE17" i="19"/>
  <c r="M7" i="19"/>
  <c r="AK27" i="19"/>
  <c r="S37" i="19"/>
  <c r="Y27" i="19"/>
  <c r="AE7" i="19"/>
  <c r="S17" i="19"/>
  <c r="S47" i="19"/>
  <c r="Y17" i="19"/>
  <c r="Y7" i="19"/>
  <c r="M17" i="19"/>
  <c r="AE37" i="19"/>
  <c r="Y47" i="19"/>
  <c r="S27" i="19"/>
  <c r="M37" i="19"/>
  <c r="AE27" i="19"/>
  <c r="AK37" i="19"/>
  <c r="AK17" i="19"/>
  <c r="M47" i="19"/>
  <c r="M27" i="19"/>
  <c r="AE47" i="19"/>
  <c r="AK47" i="19"/>
  <c r="Y37" i="19"/>
  <c r="Z47" i="19"/>
  <c r="AF27" i="19"/>
  <c r="N47" i="19"/>
  <c r="Z7" i="19"/>
  <c r="T7" i="19"/>
  <c r="Z27" i="19"/>
  <c r="T47" i="19"/>
  <c r="AL37" i="19"/>
  <c r="AF47" i="19"/>
  <c r="AL7" i="19"/>
  <c r="AL47" i="19"/>
  <c r="T17" i="19"/>
  <c r="AL17" i="19"/>
  <c r="T37" i="19"/>
  <c r="Z17" i="19"/>
  <c r="T27" i="19"/>
  <c r="AF17" i="19"/>
  <c r="N27" i="19"/>
  <c r="AF7" i="19"/>
  <c r="Z37" i="19"/>
  <c r="AL27" i="19"/>
  <c r="AF37" i="19"/>
  <c r="N17" i="19"/>
  <c r="N37" i="19"/>
  <c r="N7" i="19"/>
  <c r="U27" i="19"/>
  <c r="AM37" i="19"/>
  <c r="AA27" i="19"/>
  <c r="AG27" i="19"/>
  <c r="AG7" i="19"/>
  <c r="AA17" i="19"/>
  <c r="O7" i="19"/>
  <c r="O37" i="19"/>
  <c r="AM27" i="19"/>
  <c r="O47" i="19"/>
  <c r="U37" i="19"/>
  <c r="AA37" i="19"/>
  <c r="O17" i="19"/>
  <c r="AM7" i="19"/>
  <c r="U17" i="19"/>
  <c r="U7" i="19"/>
  <c r="AA7" i="19"/>
  <c r="U47" i="19"/>
  <c r="AG37" i="19"/>
  <c r="AA47" i="19"/>
  <c r="AG17" i="19"/>
  <c r="AG47" i="19"/>
  <c r="O27" i="19"/>
  <c r="AM17" i="19"/>
  <c r="AM47" i="19"/>
  <c r="M47" i="57" s="1"/>
  <c r="N47" i="57" s="1"/>
  <c r="O47" i="57" l="1"/>
  <c r="AE47" i="57" s="1"/>
  <c r="P47" i="57"/>
  <c r="L161" i="1"/>
  <c r="M161" i="1" s="1"/>
  <c r="O161" i="1" s="1"/>
  <c r="M41" i="57"/>
  <c r="N41" i="57" s="1"/>
  <c r="L11" i="1"/>
  <c r="M11" i="1" s="1"/>
  <c r="N11" i="1" s="1"/>
  <c r="AC11" i="1" s="1"/>
  <c r="L155" i="1"/>
  <c r="M155" i="1" s="1"/>
  <c r="M53" i="57"/>
  <c r="N53" i="57" s="1"/>
  <c r="L233" i="1"/>
  <c r="M233" i="1" s="1"/>
  <c r="N233" i="1" s="1"/>
  <c r="AC233" i="1" s="1"/>
  <c r="AB233" i="1" s="1"/>
  <c r="AD233" i="1" s="1"/>
  <c r="L221" i="1"/>
  <c r="M221" i="1" s="1"/>
  <c r="N221" i="1" s="1"/>
  <c r="AC221" i="1" s="1"/>
  <c r="L245" i="1"/>
  <c r="M245" i="1" s="1"/>
  <c r="L209" i="1"/>
  <c r="M209" i="1" s="1"/>
  <c r="O209" i="1" s="1"/>
  <c r="L215" i="1"/>
  <c r="M215" i="1" s="1"/>
  <c r="L197" i="1"/>
  <c r="M197" i="1" s="1"/>
  <c r="N197" i="1" s="1"/>
  <c r="AC197" i="1" s="1"/>
  <c r="AB197" i="1" s="1"/>
  <c r="AD197" i="1" s="1"/>
  <c r="L179" i="1"/>
  <c r="M179" i="1" s="1"/>
  <c r="N179" i="1" s="1"/>
  <c r="AC179" i="1" s="1"/>
  <c r="AB179" i="1" s="1"/>
  <c r="AD179" i="1" s="1"/>
  <c r="L143" i="1"/>
  <c r="M143" i="1" s="1"/>
  <c r="N143" i="1" s="1"/>
  <c r="AC143" i="1" s="1"/>
  <c r="L137" i="1"/>
  <c r="M137" i="1" s="1"/>
  <c r="O137" i="1" s="1"/>
  <c r="L131" i="1"/>
  <c r="M131" i="1" s="1"/>
  <c r="O131" i="1" s="1"/>
  <c r="L119" i="1"/>
  <c r="M119" i="1" s="1"/>
  <c r="O119" i="1" s="1"/>
  <c r="L125" i="1"/>
  <c r="M125" i="1" s="1"/>
  <c r="L107" i="1"/>
  <c r="M107" i="1" s="1"/>
  <c r="O107" i="1" s="1"/>
  <c r="L113" i="1"/>
  <c r="M113" i="1" s="1"/>
  <c r="L89" i="1"/>
  <c r="M89" i="1" s="1"/>
  <c r="O89" i="1" s="1"/>
  <c r="L95" i="1"/>
  <c r="M95" i="1" s="1"/>
  <c r="L65" i="1"/>
  <c r="M65" i="1" s="1"/>
  <c r="O65" i="1" s="1"/>
  <c r="L71" i="1"/>
  <c r="M71" i="1" s="1"/>
  <c r="L53" i="1"/>
  <c r="M53" i="1" s="1"/>
  <c r="N53" i="1" s="1"/>
  <c r="AC53" i="1" s="1"/>
  <c r="L17" i="1"/>
  <c r="M17" i="1" s="1"/>
  <c r="L35" i="1"/>
  <c r="M35" i="1" s="1"/>
  <c r="L47" i="1"/>
  <c r="M47" i="1" s="1"/>
  <c r="L41" i="1"/>
  <c r="M41" i="1" s="1"/>
  <c r="L149" i="1"/>
  <c r="M149" i="1" s="1"/>
  <c r="L83" i="1"/>
  <c r="M83" i="1" s="1"/>
  <c r="L101" i="1"/>
  <c r="M101" i="1" s="1"/>
  <c r="L77" i="1"/>
  <c r="M77" i="1" s="1"/>
  <c r="L59" i="1"/>
  <c r="M59" i="1" s="1"/>
  <c r="M59" i="57"/>
  <c r="N59" i="57" s="1"/>
  <c r="M23" i="57"/>
  <c r="N23" i="57" s="1"/>
  <c r="M29" i="57"/>
  <c r="N29" i="57" s="1"/>
  <c r="M17" i="57"/>
  <c r="N17" i="57" s="1"/>
  <c r="M11" i="57"/>
  <c r="N11" i="57" s="1"/>
  <c r="M35" i="57"/>
  <c r="N35" i="57" s="1"/>
  <c r="L29" i="54"/>
  <c r="M29" i="54" s="1"/>
  <c r="L17" i="55"/>
  <c r="M17" i="55" s="1"/>
  <c r="L11" i="55"/>
  <c r="M11" i="55" s="1"/>
  <c r="L47" i="54"/>
  <c r="M47" i="54" s="1"/>
  <c r="L23" i="54"/>
  <c r="M23" i="54" s="1"/>
  <c r="L65" i="54"/>
  <c r="M65" i="54" s="1"/>
  <c r="L11" i="54"/>
  <c r="M11" i="54" s="1"/>
  <c r="L17" i="54"/>
  <c r="M17" i="54" s="1"/>
  <c r="M23" i="55"/>
  <c r="L59" i="54"/>
  <c r="M59" i="54" s="1"/>
  <c r="L53" i="54"/>
  <c r="M53" i="54" s="1"/>
  <c r="L41" i="54"/>
  <c r="M41" i="54" s="1"/>
  <c r="L35" i="54"/>
  <c r="M35" i="54" s="1"/>
  <c r="L227" i="1"/>
  <c r="M227" i="1" s="1"/>
  <c r="L203" i="1"/>
  <c r="M203" i="1" s="1"/>
  <c r="L185" i="1"/>
  <c r="M185" i="1" s="1"/>
  <c r="L191" i="1"/>
  <c r="M191" i="1" s="1"/>
  <c r="L239" i="1"/>
  <c r="M239" i="1" s="1"/>
  <c r="L167" i="1"/>
  <c r="M167" i="1" s="1"/>
  <c r="L29" i="1"/>
  <c r="M29" i="1" s="1"/>
  <c r="L173" i="1"/>
  <c r="M173" i="1" s="1"/>
  <c r="L23" i="1"/>
  <c r="M23" i="1" s="1"/>
  <c r="L251" i="1"/>
  <c r="M251" i="1" s="1"/>
  <c r="AD47" i="57" l="1"/>
  <c r="AF47" i="57" s="1"/>
  <c r="AE48" i="57"/>
  <c r="O41" i="57"/>
  <c r="AE41" i="57" s="1"/>
  <c r="P41" i="57"/>
  <c r="N161" i="1"/>
  <c r="AC161" i="1" s="1"/>
  <c r="AB161" i="1" s="1"/>
  <c r="AD161" i="1" s="1"/>
  <c r="O11" i="1"/>
  <c r="N155" i="1"/>
  <c r="AC155" i="1" s="1"/>
  <c r="O155" i="1"/>
  <c r="AB11" i="1"/>
  <c r="AD11" i="1" s="1"/>
  <c r="AC12" i="1"/>
  <c r="O53" i="57"/>
  <c r="AE53" i="57" s="1"/>
  <c r="P53" i="57"/>
  <c r="O233" i="1"/>
  <c r="AB221" i="1"/>
  <c r="AD221" i="1" s="1"/>
  <c r="AC222" i="1"/>
  <c r="O221" i="1"/>
  <c r="N245" i="1"/>
  <c r="AC245" i="1" s="1"/>
  <c r="AB245" i="1" s="1"/>
  <c r="AD245" i="1" s="1"/>
  <c r="O245" i="1"/>
  <c r="N209" i="1"/>
  <c r="AC209" i="1" s="1"/>
  <c r="N215" i="1"/>
  <c r="AC215" i="1" s="1"/>
  <c r="O215" i="1"/>
  <c r="O197" i="1"/>
  <c r="O179" i="1"/>
  <c r="O143" i="1"/>
  <c r="AB143" i="1"/>
  <c r="AD143" i="1" s="1"/>
  <c r="AC144" i="1"/>
  <c r="AB144" i="1" s="1"/>
  <c r="AD144" i="1" s="1"/>
  <c r="N137" i="1"/>
  <c r="AC137" i="1" s="1"/>
  <c r="AB137" i="1" s="1"/>
  <c r="AD137" i="1" s="1"/>
  <c r="N131" i="1"/>
  <c r="AC131" i="1" s="1"/>
  <c r="AB131" i="1" s="1"/>
  <c r="AD131" i="1" s="1"/>
  <c r="N119" i="1"/>
  <c r="AC119" i="1" s="1"/>
  <c r="AB119" i="1" s="1"/>
  <c r="AD119" i="1" s="1"/>
  <c r="N125" i="1"/>
  <c r="AC125" i="1" s="1"/>
  <c r="AB125" i="1" s="1"/>
  <c r="AD125" i="1" s="1"/>
  <c r="O125" i="1"/>
  <c r="N107" i="1"/>
  <c r="AC107" i="1" s="1"/>
  <c r="AB107" i="1" s="1"/>
  <c r="AD107" i="1" s="1"/>
  <c r="N113" i="1"/>
  <c r="AC113" i="1" s="1"/>
  <c r="AB113" i="1" s="1"/>
  <c r="AD113" i="1" s="1"/>
  <c r="O113" i="1"/>
  <c r="N89" i="1"/>
  <c r="AC89" i="1" s="1"/>
  <c r="N95" i="1"/>
  <c r="AC95" i="1" s="1"/>
  <c r="O95" i="1"/>
  <c r="N65" i="1"/>
  <c r="AC65" i="1" s="1"/>
  <c r="AB65" i="1" s="1"/>
  <c r="AD65" i="1" s="1"/>
  <c r="O71" i="1"/>
  <c r="N71" i="1"/>
  <c r="O53" i="1"/>
  <c r="O17" i="1"/>
  <c r="N17" i="1"/>
  <c r="AC17" i="1" s="1"/>
  <c r="AB53" i="1"/>
  <c r="AD53" i="1" s="1"/>
  <c r="AC54" i="1"/>
  <c r="AC56" i="1" s="1"/>
  <c r="N47" i="1"/>
  <c r="AC47" i="1" s="1"/>
  <c r="O47" i="1"/>
  <c r="O41" i="1"/>
  <c r="N41" i="1"/>
  <c r="AC41" i="1" s="1"/>
  <c r="N59" i="1"/>
  <c r="AC59" i="1" s="1"/>
  <c r="O59" i="1"/>
  <c r="O77" i="1"/>
  <c r="N77" i="1"/>
  <c r="AC77" i="1" s="1"/>
  <c r="N35" i="1"/>
  <c r="AC35" i="1" s="1"/>
  <c r="O35" i="1"/>
  <c r="N101" i="1"/>
  <c r="AC101" i="1" s="1"/>
  <c r="AB101" i="1" s="1"/>
  <c r="AD101" i="1" s="1"/>
  <c r="O101" i="1"/>
  <c r="N83" i="1"/>
  <c r="AC83" i="1" s="1"/>
  <c r="O83" i="1"/>
  <c r="O149" i="1"/>
  <c r="N149" i="1"/>
  <c r="AC149" i="1" s="1"/>
  <c r="O11" i="57"/>
  <c r="AE11" i="57" s="1"/>
  <c r="P11" i="57"/>
  <c r="P23" i="57"/>
  <c r="O23" i="57"/>
  <c r="AE23" i="57" s="1"/>
  <c r="O17" i="57"/>
  <c r="AE17" i="57" s="1"/>
  <c r="AD17" i="57" s="1"/>
  <c r="AF17" i="57" s="1"/>
  <c r="P17" i="57"/>
  <c r="O35" i="57"/>
  <c r="AE35" i="57" s="1"/>
  <c r="AD35" i="57" s="1"/>
  <c r="AF35" i="57" s="1"/>
  <c r="P35" i="57"/>
  <c r="O29" i="57"/>
  <c r="AE29" i="57" s="1"/>
  <c r="AD29" i="57" s="1"/>
  <c r="AF29" i="57" s="1"/>
  <c r="P29" i="57"/>
  <c r="O59" i="57"/>
  <c r="P59" i="57"/>
  <c r="AD24" i="18"/>
  <c r="X24" i="18"/>
  <c r="L32" i="18"/>
  <c r="R24" i="18"/>
  <c r="X32" i="18"/>
  <c r="R16" i="18"/>
  <c r="AD8" i="18"/>
  <c r="AJ8" i="18"/>
  <c r="AD16" i="18"/>
  <c r="X8" i="18"/>
  <c r="N185" i="1"/>
  <c r="AC185" i="1" s="1"/>
  <c r="AB185" i="1" s="1"/>
  <c r="L40" i="18"/>
  <c r="R32" i="18"/>
  <c r="R8" i="18"/>
  <c r="AD32" i="18"/>
  <c r="L24" i="18"/>
  <c r="O185" i="1"/>
  <c r="L16" i="18"/>
  <c r="L8" i="18"/>
  <c r="AJ40" i="18"/>
  <c r="AD40" i="18"/>
  <c r="R40" i="18"/>
  <c r="X16" i="18"/>
  <c r="AJ16" i="18"/>
  <c r="AJ32" i="18"/>
  <c r="X40" i="18"/>
  <c r="AJ24" i="18"/>
  <c r="V28" i="18"/>
  <c r="P28" i="18"/>
  <c r="P12" i="18"/>
  <c r="N251" i="1"/>
  <c r="AC251" i="1" s="1"/>
  <c r="J28" i="18"/>
  <c r="P36" i="18"/>
  <c r="V44" i="18"/>
  <c r="AH12" i="18"/>
  <c r="J44" i="18"/>
  <c r="AH28" i="18"/>
  <c r="V20" i="18"/>
  <c r="V12" i="18"/>
  <c r="O251" i="1"/>
  <c r="AH20" i="18"/>
  <c r="AB12" i="18"/>
  <c r="J12" i="18"/>
  <c r="J36" i="18"/>
  <c r="AH44" i="18"/>
  <c r="AB20" i="18"/>
  <c r="P20" i="18"/>
  <c r="AB44" i="18"/>
  <c r="P44" i="18"/>
  <c r="AH36" i="18"/>
  <c r="J20" i="18"/>
  <c r="AB28" i="18"/>
  <c r="V36" i="18"/>
  <c r="AB36" i="18"/>
  <c r="AH34" i="18"/>
  <c r="V34" i="18"/>
  <c r="V18" i="18"/>
  <c r="AB42" i="18"/>
  <c r="AH18" i="18"/>
  <c r="J10" i="18"/>
  <c r="J42" i="18"/>
  <c r="AB18" i="18"/>
  <c r="J26" i="18"/>
  <c r="P18" i="18"/>
  <c r="AB26" i="18"/>
  <c r="V26" i="18"/>
  <c r="P10" i="18"/>
  <c r="P26" i="18"/>
  <c r="O203" i="1"/>
  <c r="V42" i="18"/>
  <c r="V10" i="18"/>
  <c r="J18" i="18"/>
  <c r="P42" i="18"/>
  <c r="AB34" i="18"/>
  <c r="J34" i="18"/>
  <c r="N203" i="1"/>
  <c r="AC203" i="1" s="1"/>
  <c r="AB203" i="1" s="1"/>
  <c r="P34" i="18"/>
  <c r="AH10" i="18"/>
  <c r="AH42" i="18"/>
  <c r="AB10" i="18"/>
  <c r="AH26" i="18"/>
  <c r="O17" i="54"/>
  <c r="N17" i="54"/>
  <c r="AC17" i="54" s="1"/>
  <c r="AB17" i="54" s="1"/>
  <c r="AD17" i="54" s="1"/>
  <c r="O11" i="55"/>
  <c r="N11" i="55"/>
  <c r="AC11" i="55" s="1"/>
  <c r="AH14" i="18"/>
  <c r="J14" i="18"/>
  <c r="V22" i="18"/>
  <c r="J30" i="18"/>
  <c r="AB6" i="18"/>
  <c r="V30" i="18"/>
  <c r="P30" i="18"/>
  <c r="P6" i="18"/>
  <c r="AH6" i="18"/>
  <c r="P14" i="18"/>
  <c r="AH30" i="18"/>
  <c r="J22" i="18"/>
  <c r="O23" i="1"/>
  <c r="AB30" i="18"/>
  <c r="AH38" i="18"/>
  <c r="V14" i="18"/>
  <c r="N23" i="1"/>
  <c r="AC23" i="1" s="1"/>
  <c r="AB38" i="18"/>
  <c r="P38" i="18"/>
  <c r="AB22" i="18"/>
  <c r="AB14" i="18"/>
  <c r="J38" i="18"/>
  <c r="V38" i="18"/>
  <c r="J6" i="18"/>
  <c r="AH22" i="18"/>
  <c r="V6" i="18"/>
  <c r="P22" i="18"/>
  <c r="AD34" i="18"/>
  <c r="R42" i="18"/>
  <c r="AJ18" i="18"/>
  <c r="AJ10" i="18"/>
  <c r="X10" i="18"/>
  <c r="L10" i="18"/>
  <c r="R34" i="18"/>
  <c r="AJ42" i="18"/>
  <c r="L42" i="18"/>
  <c r="X18" i="18"/>
  <c r="AD10" i="18"/>
  <c r="O227" i="1"/>
  <c r="AJ26" i="18"/>
  <c r="AD26" i="18"/>
  <c r="R26" i="18"/>
  <c r="L18" i="18"/>
  <c r="X42" i="18"/>
  <c r="X26" i="18"/>
  <c r="R18" i="18"/>
  <c r="AD42" i="18"/>
  <c r="AD18" i="18"/>
  <c r="L26" i="18"/>
  <c r="X34" i="18"/>
  <c r="N227" i="1"/>
  <c r="AC227" i="1" s="1"/>
  <c r="L34" i="18"/>
  <c r="R10" i="18"/>
  <c r="AJ34" i="18"/>
  <c r="O23" i="55"/>
  <c r="N23" i="55"/>
  <c r="J8" i="18"/>
  <c r="AB8" i="18"/>
  <c r="V40" i="18"/>
  <c r="P24" i="18"/>
  <c r="AH16" i="18"/>
  <c r="O173" i="1"/>
  <c r="AH8" i="18"/>
  <c r="AB40" i="18"/>
  <c r="AB24" i="18"/>
  <c r="AH40" i="18"/>
  <c r="J16" i="18"/>
  <c r="P40" i="18"/>
  <c r="N173" i="1"/>
  <c r="AC173" i="1" s="1"/>
  <c r="AB173" i="1" s="1"/>
  <c r="J24" i="18"/>
  <c r="AB32" i="18"/>
  <c r="P32" i="18"/>
  <c r="V16" i="18"/>
  <c r="V8" i="18"/>
  <c r="J32" i="18"/>
  <c r="P16" i="18"/>
  <c r="AH24" i="18"/>
  <c r="P8" i="18"/>
  <c r="J40" i="18"/>
  <c r="AH32" i="18"/>
  <c r="AB16" i="18"/>
  <c r="V24" i="18"/>
  <c r="V32" i="18"/>
  <c r="N35" i="54"/>
  <c r="AC35" i="54" s="1"/>
  <c r="AB35" i="54" s="1"/>
  <c r="AD35" i="54" s="1"/>
  <c r="O35" i="54"/>
  <c r="O11" i="54"/>
  <c r="N11" i="54"/>
  <c r="AC11" i="54" s="1"/>
  <c r="O17" i="55"/>
  <c r="N17" i="55"/>
  <c r="AC17" i="55" s="1"/>
  <c r="AB17" i="55" s="1"/>
  <c r="AD17" i="55" s="1"/>
  <c r="AD38" i="18"/>
  <c r="AD6" i="18"/>
  <c r="AJ6" i="18"/>
  <c r="X14" i="18"/>
  <c r="AD30" i="18"/>
  <c r="AJ30" i="18"/>
  <c r="L6" i="18"/>
  <c r="X22" i="18"/>
  <c r="L14" i="18"/>
  <c r="AD22" i="18"/>
  <c r="R38" i="18"/>
  <c r="R14" i="18"/>
  <c r="X38" i="18"/>
  <c r="X6" i="18"/>
  <c r="AJ22" i="18"/>
  <c r="L38" i="18"/>
  <c r="L30" i="18"/>
  <c r="R6" i="18"/>
  <c r="L22" i="18"/>
  <c r="R22" i="18"/>
  <c r="R30" i="18"/>
  <c r="AJ38" i="18"/>
  <c r="AD14" i="18"/>
  <c r="O29" i="1"/>
  <c r="N29" i="1"/>
  <c r="AC29" i="1" s="1"/>
  <c r="AJ14" i="18"/>
  <c r="X30" i="18"/>
  <c r="N41" i="54"/>
  <c r="O41" i="54"/>
  <c r="N47" i="54"/>
  <c r="O47" i="54"/>
  <c r="N6" i="18"/>
  <c r="AF38" i="18"/>
  <c r="Z30" i="18"/>
  <c r="Z22" i="18"/>
  <c r="T38" i="18"/>
  <c r="AL14" i="18"/>
  <c r="N167" i="1"/>
  <c r="AC167" i="1" s="1"/>
  <c r="AB167" i="1" s="1"/>
  <c r="N38" i="18"/>
  <c r="AL22" i="18"/>
  <c r="AF6" i="18"/>
  <c r="N30" i="18"/>
  <c r="AL38" i="18"/>
  <c r="AL6" i="18"/>
  <c r="Z38" i="18"/>
  <c r="AF22" i="18"/>
  <c r="O167" i="1"/>
  <c r="AF30" i="18"/>
  <c r="T30" i="18"/>
  <c r="T22" i="18"/>
  <c r="N22" i="18"/>
  <c r="N14" i="18"/>
  <c r="Z14" i="18"/>
  <c r="Z6" i="18"/>
  <c r="AF14" i="18"/>
  <c r="AL30" i="18"/>
  <c r="T6" i="18"/>
  <c r="T14" i="18"/>
  <c r="O53" i="54"/>
  <c r="N53" i="54"/>
  <c r="N65" i="54"/>
  <c r="O65" i="54"/>
  <c r="N40" i="18"/>
  <c r="AL16" i="18"/>
  <c r="AF24" i="18"/>
  <c r="N191" i="1"/>
  <c r="AC191" i="1" s="1"/>
  <c r="AB191" i="1" s="1"/>
  <c r="T32" i="18"/>
  <c r="AL8" i="18"/>
  <c r="AL40" i="18"/>
  <c r="AF32" i="18"/>
  <c r="AL32" i="18"/>
  <c r="T8" i="18"/>
  <c r="N24" i="18"/>
  <c r="Z32" i="18"/>
  <c r="N16" i="18"/>
  <c r="Z16" i="18"/>
  <c r="T16" i="18"/>
  <c r="Z24" i="18"/>
  <c r="T40" i="18"/>
  <c r="Z8" i="18"/>
  <c r="N8" i="18"/>
  <c r="O191" i="1"/>
  <c r="T24" i="18"/>
  <c r="AF40" i="18"/>
  <c r="Z40" i="18"/>
  <c r="AF8" i="18"/>
  <c r="AF16" i="18"/>
  <c r="AL24" i="18"/>
  <c r="N32" i="18"/>
  <c r="AF26" i="18"/>
  <c r="N18" i="18"/>
  <c r="T34" i="18"/>
  <c r="Z34" i="18"/>
  <c r="AF18" i="18"/>
  <c r="AL34" i="18"/>
  <c r="Z18" i="18"/>
  <c r="AL26" i="18"/>
  <c r="N34" i="18"/>
  <c r="AF10" i="18"/>
  <c r="AL18" i="18"/>
  <c r="T26" i="18"/>
  <c r="T42" i="18"/>
  <c r="T10" i="18"/>
  <c r="T18" i="18"/>
  <c r="AF42" i="18"/>
  <c r="O239" i="1"/>
  <c r="Z10" i="18"/>
  <c r="AL42" i="18"/>
  <c r="Z26" i="18"/>
  <c r="N42" i="18"/>
  <c r="AL10" i="18"/>
  <c r="AF34" i="18"/>
  <c r="N239" i="1"/>
  <c r="AC239" i="1" s="1"/>
  <c r="AB239" i="1" s="1"/>
  <c r="N26" i="18"/>
  <c r="N10" i="18"/>
  <c r="Z42" i="18"/>
  <c r="O59" i="54"/>
  <c r="N59" i="54"/>
  <c r="O23" i="54"/>
  <c r="N23" i="54"/>
  <c r="AC23" i="54" s="1"/>
  <c r="O29" i="54"/>
  <c r="N29" i="54"/>
  <c r="AC29" i="54" s="1"/>
  <c r="AD53" i="57" l="1"/>
  <c r="AF53" i="57" s="1"/>
  <c r="AE54" i="57"/>
  <c r="AD48" i="57"/>
  <c r="AF48" i="57" s="1"/>
  <c r="AE49" i="57"/>
  <c r="AE42" i="57"/>
  <c r="AD41" i="57"/>
  <c r="AF41" i="57" s="1"/>
  <c r="AD23" i="57"/>
  <c r="AF23" i="57" s="1"/>
  <c r="AE24" i="57"/>
  <c r="AD24" i="57" s="1"/>
  <c r="AF24" i="57" s="1"/>
  <c r="AD167" i="1"/>
  <c r="V28" i="19"/>
  <c r="AB48" i="19"/>
  <c r="V18" i="19"/>
  <c r="V38" i="19"/>
  <c r="P8" i="19"/>
  <c r="J38" i="19"/>
  <c r="AH28" i="19"/>
  <c r="AH48" i="19"/>
  <c r="AH18" i="19"/>
  <c r="V48" i="19"/>
  <c r="AB18" i="19"/>
  <c r="J18" i="19"/>
  <c r="AB28" i="19"/>
  <c r="P18" i="19"/>
  <c r="AB8" i="19"/>
  <c r="V8" i="19"/>
  <c r="J8" i="19"/>
  <c r="P28" i="19"/>
  <c r="P38" i="19"/>
  <c r="AB38" i="19"/>
  <c r="J28" i="19"/>
  <c r="P48" i="19"/>
  <c r="AH38" i="19"/>
  <c r="J48" i="19"/>
  <c r="AH8" i="19"/>
  <c r="AB155" i="1"/>
  <c r="AD155" i="1" s="1"/>
  <c r="AC156" i="1"/>
  <c r="AB156" i="1" s="1"/>
  <c r="AD156" i="1" s="1"/>
  <c r="AB12" i="1"/>
  <c r="AD12" i="1" s="1"/>
  <c r="AC13" i="1"/>
  <c r="AB13" i="1" s="1"/>
  <c r="AD13" i="1" s="1"/>
  <c r="AB17" i="1"/>
  <c r="AD17" i="1" s="1"/>
  <c r="AC18" i="1"/>
  <c r="AB18" i="1" s="1"/>
  <c r="AD18" i="1" s="1"/>
  <c r="AB251" i="1"/>
  <c r="AD251" i="1" s="1"/>
  <c r="AC252" i="1"/>
  <c r="AB252" i="1" s="1"/>
  <c r="AD239" i="1"/>
  <c r="AB14" i="19"/>
  <c r="V14" i="19"/>
  <c r="J14" i="19"/>
  <c r="AB34" i="19"/>
  <c r="V44" i="19"/>
  <c r="J44" i="19"/>
  <c r="AH34" i="19"/>
  <c r="J54" i="19"/>
  <c r="AH24" i="19"/>
  <c r="P14" i="19"/>
  <c r="P34" i="19"/>
  <c r="J24" i="19"/>
  <c r="P54" i="19"/>
  <c r="AB54" i="19"/>
  <c r="AH44" i="19"/>
  <c r="V34" i="19"/>
  <c r="V24" i="19"/>
  <c r="J34" i="19"/>
  <c r="P44" i="19"/>
  <c r="AH14" i="19"/>
  <c r="AH54" i="19"/>
  <c r="V54" i="19"/>
  <c r="AB44" i="19"/>
  <c r="AB24" i="19"/>
  <c r="P24" i="19"/>
  <c r="AB227" i="1"/>
  <c r="J53" i="19" s="1"/>
  <c r="AC228" i="1"/>
  <c r="AB222" i="1"/>
  <c r="AD222" i="1" s="1"/>
  <c r="AC223" i="1"/>
  <c r="AB215" i="1"/>
  <c r="AD215" i="1" s="1"/>
  <c r="AC216" i="1"/>
  <c r="AB216" i="1" s="1"/>
  <c r="AD216" i="1" s="1"/>
  <c r="AB209" i="1"/>
  <c r="AD209" i="1" s="1"/>
  <c r="AC210" i="1"/>
  <c r="AB210" i="1" s="1"/>
  <c r="AD210" i="1" s="1"/>
  <c r="AD203" i="1"/>
  <c r="J12" i="19"/>
  <c r="V22" i="19"/>
  <c r="AH42" i="19"/>
  <c r="AB32" i="19"/>
  <c r="V52" i="19"/>
  <c r="P22" i="19"/>
  <c r="J22" i="19"/>
  <c r="V12" i="19"/>
  <c r="J32" i="19"/>
  <c r="J52" i="19"/>
  <c r="P32" i="19"/>
  <c r="AB42" i="19"/>
  <c r="AB22" i="19"/>
  <c r="P12" i="19"/>
  <c r="P42" i="19"/>
  <c r="AH32" i="19"/>
  <c r="V32" i="19"/>
  <c r="AB52" i="19"/>
  <c r="AH12" i="19"/>
  <c r="AB12" i="19"/>
  <c r="V42" i="19"/>
  <c r="AH52" i="19"/>
  <c r="P52" i="19"/>
  <c r="J42" i="19"/>
  <c r="AH22" i="19"/>
  <c r="AD191" i="1"/>
  <c r="P31" i="19"/>
  <c r="P41" i="19"/>
  <c r="P21" i="19"/>
  <c r="AB11" i="19"/>
  <c r="V51" i="19"/>
  <c r="J41" i="19"/>
  <c r="AH41" i="19"/>
  <c r="AH11" i="19"/>
  <c r="J11" i="19"/>
  <c r="J31" i="19"/>
  <c r="J21" i="19"/>
  <c r="V41" i="19"/>
  <c r="P51" i="19"/>
  <c r="J51" i="19"/>
  <c r="P11" i="19"/>
  <c r="AB51" i="19"/>
  <c r="AH31" i="19"/>
  <c r="V11" i="19"/>
  <c r="AB41" i="19"/>
  <c r="AB31" i="19"/>
  <c r="V31" i="19"/>
  <c r="V21" i="19"/>
  <c r="AH51" i="19"/>
  <c r="AB21" i="19"/>
  <c r="AH21" i="19"/>
  <c r="AB29" i="54"/>
  <c r="AD29" i="54" s="1"/>
  <c r="AC30" i="54"/>
  <c r="AB30" i="54" s="1"/>
  <c r="AD30" i="54" s="1"/>
  <c r="AD185" i="1"/>
  <c r="J30" i="19"/>
  <c r="AB50" i="19"/>
  <c r="V50" i="19"/>
  <c r="AH40" i="19"/>
  <c r="V10" i="19"/>
  <c r="V40" i="19"/>
  <c r="P10" i="19"/>
  <c r="AH50" i="19"/>
  <c r="J40" i="19"/>
  <c r="V20" i="19"/>
  <c r="J50" i="19"/>
  <c r="P50" i="19"/>
  <c r="J10" i="19"/>
  <c r="P20" i="19"/>
  <c r="AB30" i="19"/>
  <c r="AH20" i="19"/>
  <c r="P40" i="19"/>
  <c r="V30" i="19"/>
  <c r="AH10" i="19"/>
  <c r="AB40" i="19"/>
  <c r="AB10" i="19"/>
  <c r="AB20" i="19"/>
  <c r="J20" i="19"/>
  <c r="P30" i="19"/>
  <c r="AH30" i="19"/>
  <c r="AD173" i="1"/>
  <c r="J39" i="19"/>
  <c r="P9" i="19"/>
  <c r="AH9" i="19"/>
  <c r="P29" i="19"/>
  <c r="J49" i="19"/>
  <c r="V19" i="19"/>
  <c r="J9" i="19"/>
  <c r="AB39" i="19"/>
  <c r="AB9" i="19"/>
  <c r="J29" i="19"/>
  <c r="AB49" i="19"/>
  <c r="AH19" i="19"/>
  <c r="AH49" i="19"/>
  <c r="V39" i="19"/>
  <c r="J19" i="19"/>
  <c r="AB29" i="19"/>
  <c r="V49" i="19"/>
  <c r="AH29" i="19"/>
  <c r="P39" i="19"/>
  <c r="V9" i="19"/>
  <c r="V29" i="19"/>
  <c r="P49" i="19"/>
  <c r="AH39" i="19"/>
  <c r="AB19" i="19"/>
  <c r="P19" i="19"/>
  <c r="AB149" i="1"/>
  <c r="AD149" i="1" s="1"/>
  <c r="AC150" i="1"/>
  <c r="AB150" i="1" s="1"/>
  <c r="AD150" i="1" s="1"/>
  <c r="AB23" i="54"/>
  <c r="AD23" i="54" s="1"/>
  <c r="AC24" i="54"/>
  <c r="AB24" i="54" s="1"/>
  <c r="AD24" i="54" s="1"/>
  <c r="AB95" i="1"/>
  <c r="AD95" i="1" s="1"/>
  <c r="AC96" i="1"/>
  <c r="AB96" i="1" s="1"/>
  <c r="AD96" i="1" s="1"/>
  <c r="AB89" i="1"/>
  <c r="AD89" i="1" s="1"/>
  <c r="AC90" i="1"/>
  <c r="AB90" i="1" s="1"/>
  <c r="AD90" i="1" s="1"/>
  <c r="AB83" i="1"/>
  <c r="AD83" i="1" s="1"/>
  <c r="AC84" i="1"/>
  <c r="AB84" i="1" s="1"/>
  <c r="AD84" i="1" s="1"/>
  <c r="AB77" i="1"/>
  <c r="AD77" i="1" s="1"/>
  <c r="AC78" i="1"/>
  <c r="AB78" i="1" s="1"/>
  <c r="AD78" i="1" s="1"/>
  <c r="AC71" i="1"/>
  <c r="AB71" i="1" s="1"/>
  <c r="AD71" i="1" s="1"/>
  <c r="AC72" i="1"/>
  <c r="AB72" i="1" s="1"/>
  <c r="AD72" i="1" s="1"/>
  <c r="AB59" i="1"/>
  <c r="AD59" i="1" s="1"/>
  <c r="AC60" i="1"/>
  <c r="AB60" i="1" s="1"/>
  <c r="AD60" i="1" s="1"/>
  <c r="AB56" i="1"/>
  <c r="AD56" i="1" s="1"/>
  <c r="AC57" i="1"/>
  <c r="AB57" i="1" s="1"/>
  <c r="AD57" i="1" s="1"/>
  <c r="AB54" i="1"/>
  <c r="AD54" i="1" s="1"/>
  <c r="AC55" i="1"/>
  <c r="AB55" i="1" s="1"/>
  <c r="AD55" i="1" s="1"/>
  <c r="AB47" i="1"/>
  <c r="AD47" i="1" s="1"/>
  <c r="AC48" i="1"/>
  <c r="AB48" i="1" s="1"/>
  <c r="AD48" i="1" s="1"/>
  <c r="AB41" i="1"/>
  <c r="AD41" i="1" s="1"/>
  <c r="AC42" i="1"/>
  <c r="AB42" i="1" s="1"/>
  <c r="AD42" i="1" s="1"/>
  <c r="AB35" i="1"/>
  <c r="AD35" i="1" s="1"/>
  <c r="AC36" i="1"/>
  <c r="AB29" i="1"/>
  <c r="AD29" i="1" s="1"/>
  <c r="AE12" i="57"/>
  <c r="AD11" i="57"/>
  <c r="AF11" i="57" s="1"/>
  <c r="AC12" i="55"/>
  <c r="AB11" i="55"/>
  <c r="AD11" i="55" s="1"/>
  <c r="AB11" i="54"/>
  <c r="AD11" i="54" s="1"/>
  <c r="AC12" i="54"/>
  <c r="AB23" i="1"/>
  <c r="P46" i="19" s="1"/>
  <c r="AC24" i="1"/>
  <c r="AD49" i="57" l="1"/>
  <c r="AF49" i="57" s="1"/>
  <c r="AE50" i="57"/>
  <c r="AD50" i="57" s="1"/>
  <c r="AF50" i="57" s="1"/>
  <c r="AD54" i="57"/>
  <c r="AF54" i="57" s="1"/>
  <c r="AE55" i="57"/>
  <c r="AE43" i="57"/>
  <c r="AD43" i="57" s="1"/>
  <c r="AF43" i="57" s="1"/>
  <c r="AD42" i="57"/>
  <c r="AF42" i="57" s="1"/>
  <c r="AH25" i="19"/>
  <c r="V45" i="19"/>
  <c r="AB25" i="19"/>
  <c r="J35" i="19"/>
  <c r="V25" i="19"/>
  <c r="J25" i="19"/>
  <c r="AB15" i="19"/>
  <c r="AB55" i="19"/>
  <c r="AH15" i="19"/>
  <c r="AH35" i="19"/>
  <c r="P35" i="19"/>
  <c r="V35" i="19"/>
  <c r="AB35" i="19"/>
  <c r="V15" i="19"/>
  <c r="AB45" i="19"/>
  <c r="P55" i="19"/>
  <c r="P25" i="19"/>
  <c r="AH45" i="19"/>
  <c r="P45" i="19"/>
  <c r="AH55" i="19"/>
  <c r="P15" i="19"/>
  <c r="J15" i="19"/>
  <c r="V55" i="19"/>
  <c r="J45" i="19"/>
  <c r="J55" i="19"/>
  <c r="AD252" i="1"/>
  <c r="AC25" i="19"/>
  <c r="Q35" i="19"/>
  <c r="AC35" i="19"/>
  <c r="AC55" i="19"/>
  <c r="AC45" i="19"/>
  <c r="Q45" i="19"/>
  <c r="K45" i="19"/>
  <c r="K55" i="19"/>
  <c r="AI35" i="19"/>
  <c r="W15" i="19"/>
  <c r="Q25" i="19"/>
  <c r="W35" i="19"/>
  <c r="AI45" i="19"/>
  <c r="AC15" i="19"/>
  <c r="Q55" i="19"/>
  <c r="K15" i="19"/>
  <c r="W55" i="19"/>
  <c r="AI55" i="19"/>
  <c r="K35" i="19"/>
  <c r="W45" i="19"/>
  <c r="Q15" i="19"/>
  <c r="AI25" i="19"/>
  <c r="W25" i="19"/>
  <c r="K25" i="19"/>
  <c r="AI15" i="19"/>
  <c r="AH23" i="19"/>
  <c r="AB13" i="19"/>
  <c r="P43" i="19"/>
  <c r="AH53" i="19"/>
  <c r="AB23" i="19"/>
  <c r="AH43" i="19"/>
  <c r="P23" i="19"/>
  <c r="J43" i="19"/>
  <c r="P53" i="19"/>
  <c r="P33" i="19"/>
  <c r="V13" i="19"/>
  <c r="P13" i="19"/>
  <c r="AB53" i="19"/>
  <c r="AH13" i="19"/>
  <c r="V23" i="19"/>
  <c r="V33" i="19"/>
  <c r="V53" i="19"/>
  <c r="AH33" i="19"/>
  <c r="AB43" i="19"/>
  <c r="J23" i="19"/>
  <c r="J33" i="19"/>
  <c r="J13" i="19"/>
  <c r="AB33" i="19"/>
  <c r="AD227" i="1"/>
  <c r="V43" i="19"/>
  <c r="AB228" i="1"/>
  <c r="AD228" i="1" s="1"/>
  <c r="AC229" i="1"/>
  <c r="AB223" i="1"/>
  <c r="AD223" i="1" s="1"/>
  <c r="AC224" i="1"/>
  <c r="AB224" i="1" s="1"/>
  <c r="AD224" i="1" s="1"/>
  <c r="AB27" i="19"/>
  <c r="J17" i="19"/>
  <c r="J47" i="19"/>
  <c r="V7" i="19"/>
  <c r="AB37" i="19"/>
  <c r="AH47" i="19"/>
  <c r="AB47" i="19"/>
  <c r="AB17" i="19"/>
  <c r="V17" i="19"/>
  <c r="AH37" i="19"/>
  <c r="J37" i="19"/>
  <c r="V37" i="19"/>
  <c r="V27" i="19"/>
  <c r="P47" i="19"/>
  <c r="AB7" i="19"/>
  <c r="P7" i="19"/>
  <c r="V47" i="19"/>
  <c r="AH27" i="19"/>
  <c r="P37" i="19"/>
  <c r="P17" i="19"/>
  <c r="P27" i="19"/>
  <c r="AH7" i="19"/>
  <c r="AH17" i="19"/>
  <c r="J7" i="19"/>
  <c r="J27" i="19"/>
  <c r="AB36" i="1"/>
  <c r="AD36" i="1" s="1"/>
  <c r="AC37" i="1"/>
  <c r="AB37" i="1" s="1"/>
  <c r="AD37" i="1" s="1"/>
  <c r="AD12" i="57"/>
  <c r="AF12" i="57" s="1"/>
  <c r="AE13" i="57"/>
  <c r="AB12" i="55"/>
  <c r="AD12" i="55" s="1"/>
  <c r="AC13" i="55"/>
  <c r="AC13" i="54"/>
  <c r="AB12" i="54"/>
  <c r="AD12" i="54" s="1"/>
  <c r="J26" i="19"/>
  <c r="V6" i="19"/>
  <c r="AB46" i="19"/>
  <c r="AH6" i="19"/>
  <c r="P36" i="19"/>
  <c r="AB26" i="19"/>
  <c r="V26" i="19"/>
  <c r="AB36" i="19"/>
  <c r="AB6" i="19"/>
  <c r="P6" i="19"/>
  <c r="J6" i="19"/>
  <c r="P26" i="19"/>
  <c r="J36" i="19"/>
  <c r="J16" i="19"/>
  <c r="AH46" i="19"/>
  <c r="AD23" i="1"/>
  <c r="AH26" i="19"/>
  <c r="AH36" i="19"/>
  <c r="P16" i="19"/>
  <c r="V36" i="19"/>
  <c r="V46" i="19"/>
  <c r="AB16" i="19"/>
  <c r="J46" i="19"/>
  <c r="AH16" i="19"/>
  <c r="V16" i="19"/>
  <c r="AB24" i="1"/>
  <c r="AC25" i="1"/>
  <c r="AC26" i="1" s="1"/>
  <c r="AD55" i="57" l="1"/>
  <c r="AF55" i="57" s="1"/>
  <c r="AE56" i="57"/>
  <c r="AD56" i="57" s="1"/>
  <c r="AF56" i="57" s="1"/>
  <c r="Q23" i="19"/>
  <c r="AI13" i="19"/>
  <c r="AI33" i="19"/>
  <c r="K43" i="19"/>
  <c r="AC53" i="19"/>
  <c r="K23" i="19"/>
  <c r="K53" i="19"/>
  <c r="AC33" i="19"/>
  <c r="Q43" i="19"/>
  <c r="W23" i="19"/>
  <c r="Q13" i="19"/>
  <c r="AC43" i="19"/>
  <c r="K13" i="19"/>
  <c r="AI53" i="19"/>
  <c r="AI23" i="19"/>
  <c r="W33" i="19"/>
  <c r="W53" i="19"/>
  <c r="AC23" i="19"/>
  <c r="W13" i="19"/>
  <c r="AC13" i="19"/>
  <c r="K33" i="19"/>
  <c r="W43" i="19"/>
  <c r="AI43" i="19"/>
  <c r="Q53" i="19"/>
  <c r="Q33" i="19"/>
  <c r="AB229" i="1"/>
  <c r="AD53" i="19" s="1"/>
  <c r="AC230" i="1"/>
  <c r="AE14" i="57"/>
  <c r="AD13" i="57"/>
  <c r="AF13" i="57" s="1"/>
  <c r="AB13" i="55"/>
  <c r="AD13" i="55" s="1"/>
  <c r="AC14" i="55"/>
  <c r="AB13" i="54"/>
  <c r="AD13" i="54" s="1"/>
  <c r="AC14" i="54"/>
  <c r="AB26" i="1"/>
  <c r="AD26" i="1" s="1"/>
  <c r="AC27" i="1"/>
  <c r="AB25" i="1"/>
  <c r="AD24" i="1"/>
  <c r="AI46" i="19"/>
  <c r="Q36" i="19"/>
  <c r="Q16" i="19"/>
  <c r="AC16" i="19"/>
  <c r="AI16" i="19"/>
  <c r="K36" i="19"/>
  <c r="K6" i="19"/>
  <c r="K46" i="19"/>
  <c r="Q46" i="19"/>
  <c r="AI6" i="19"/>
  <c r="Q6" i="19"/>
  <c r="K26" i="19"/>
  <c r="W36" i="19"/>
  <c r="W6" i="19"/>
  <c r="AI36" i="19"/>
  <c r="AI26" i="19"/>
  <c r="W46" i="19"/>
  <c r="Q26" i="19"/>
  <c r="AC36" i="19"/>
  <c r="AC46" i="19"/>
  <c r="K16" i="19"/>
  <c r="AC6" i="19"/>
  <c r="W16" i="19"/>
  <c r="AC26" i="19"/>
  <c r="W26" i="19"/>
  <c r="AJ23" i="19" l="1"/>
  <c r="X13" i="19"/>
  <c r="AJ43" i="19"/>
  <c r="L53" i="19"/>
  <c r="AJ13" i="19"/>
  <c r="R33" i="19"/>
  <c r="AD43" i="19"/>
  <c r="X23" i="19"/>
  <c r="AJ33" i="19"/>
  <c r="AD23" i="19"/>
  <c r="L43" i="19"/>
  <c r="L13" i="19"/>
  <c r="L23" i="19"/>
  <c r="R53" i="19"/>
  <c r="AD13" i="19"/>
  <c r="X33" i="19"/>
  <c r="X53" i="19"/>
  <c r="AD33" i="19"/>
  <c r="R43" i="19"/>
  <c r="R23" i="19"/>
  <c r="X43" i="19"/>
  <c r="L33" i="19"/>
  <c r="R13" i="19"/>
  <c r="AJ53" i="19"/>
  <c r="AD229" i="1"/>
  <c r="AB230" i="1"/>
  <c r="AD230" i="1" s="1"/>
  <c r="AC231" i="1"/>
  <c r="AB231" i="1" s="1"/>
  <c r="AE15" i="57"/>
  <c r="AD15" i="57" s="1"/>
  <c r="AF15" i="57" s="1"/>
  <c r="AD14" i="57"/>
  <c r="AF14" i="57" s="1"/>
  <c r="AE16" i="57"/>
  <c r="AD16" i="57" s="1"/>
  <c r="AF16" i="57" s="1"/>
  <c r="AB14" i="55"/>
  <c r="AD14" i="55" s="1"/>
  <c r="AC15" i="55"/>
  <c r="AB15" i="55" s="1"/>
  <c r="AD15" i="55" s="1"/>
  <c r="AB14" i="54"/>
  <c r="AD14" i="54" s="1"/>
  <c r="AC15" i="54"/>
  <c r="AB15" i="54" s="1"/>
  <c r="AD15" i="54" s="1"/>
  <c r="AB27" i="1"/>
  <c r="AD27" i="1" s="1"/>
  <c r="AC28" i="1"/>
  <c r="AB28" i="1" s="1"/>
  <c r="AD28" i="1" s="1"/>
  <c r="AD25" i="1"/>
  <c r="AD16" i="19"/>
  <c r="R46" i="19"/>
  <c r="L36" i="19"/>
  <c r="R16" i="19"/>
  <c r="AJ26" i="19"/>
  <c r="AJ36" i="19"/>
  <c r="R26" i="19"/>
  <c r="X6" i="19"/>
  <c r="AJ6" i="19"/>
  <c r="L16" i="19"/>
  <c r="L26" i="19"/>
  <c r="AD46" i="19"/>
  <c r="AD6" i="19"/>
  <c r="L46" i="19"/>
  <c r="X36" i="19"/>
  <c r="R6" i="19"/>
  <c r="AD26" i="19"/>
  <c r="X26" i="19"/>
  <c r="X46" i="19"/>
  <c r="L6" i="19"/>
  <c r="AD36" i="19"/>
  <c r="X16" i="19"/>
  <c r="AJ46" i="19"/>
  <c r="R36" i="19"/>
  <c r="AJ16" i="19"/>
  <c r="AK43" i="19" l="1"/>
  <c r="AE13" i="19"/>
  <c r="AE23" i="19"/>
  <c r="AK53" i="19"/>
  <c r="S13" i="19"/>
  <c r="M13" i="19"/>
  <c r="Y33" i="19"/>
  <c r="AE33" i="19"/>
  <c r="M33" i="19"/>
  <c r="M53" i="19"/>
  <c r="AK33" i="19"/>
  <c r="S33" i="19"/>
  <c r="AE43" i="19"/>
  <c r="Y23" i="19"/>
  <c r="M43" i="19"/>
  <c r="S43" i="19"/>
  <c r="AK13" i="19"/>
  <c r="Y43" i="19"/>
  <c r="S23" i="19"/>
  <c r="M23" i="19"/>
  <c r="S53" i="19"/>
  <c r="Y13" i="19"/>
  <c r="AE53" i="19"/>
  <c r="Y53" i="19"/>
  <c r="AK23" i="19"/>
  <c r="AD231" i="1"/>
  <c r="N43" i="19"/>
  <c r="Z43" i="19"/>
  <c r="AL43" i="19"/>
  <c r="T33" i="19"/>
  <c r="AF33" i="19"/>
  <c r="T13" i="19"/>
  <c r="T23" i="19"/>
  <c r="AF23" i="19"/>
  <c r="AF13" i="19"/>
  <c r="N33" i="19"/>
  <c r="Z33" i="19"/>
  <c r="Z13" i="19"/>
  <c r="N53" i="19"/>
  <c r="AF53" i="19"/>
  <c r="AL53" i="19"/>
  <c r="Z23" i="19"/>
  <c r="AL33" i="19"/>
  <c r="T43" i="19"/>
  <c r="AF43" i="19"/>
  <c r="AL13" i="19"/>
  <c r="AL23" i="19"/>
  <c r="N23" i="19"/>
  <c r="T53" i="19"/>
  <c r="Z53" i="19"/>
  <c r="N13" i="19"/>
  <c r="AC16" i="55"/>
  <c r="AB16" i="55" s="1"/>
  <c r="AD16" i="55" s="1"/>
  <c r="AC16" i="54"/>
  <c r="AB16" i="54" s="1"/>
  <c r="AD16" i="54" s="1"/>
  <c r="AK36" i="19"/>
  <c r="Y26" i="19"/>
  <c r="M6" i="19"/>
  <c r="AK16" i="19"/>
  <c r="Y46" i="19"/>
  <c r="Y6" i="19"/>
  <c r="AE16" i="19"/>
  <c r="M26" i="19"/>
  <c r="AK26" i="19"/>
  <c r="Y16" i="19"/>
  <c r="S36" i="19"/>
  <c r="AK6" i="19"/>
  <c r="AK46" i="19"/>
  <c r="S26" i="19"/>
  <c r="S46" i="19"/>
  <c r="AE36" i="19"/>
  <c r="S6" i="19"/>
  <c r="AE6" i="19"/>
  <c r="M16" i="19"/>
  <c r="AE46" i="19"/>
  <c r="AE26" i="19"/>
  <c r="M36" i="19"/>
  <c r="Y36" i="19"/>
  <c r="M46" i="19"/>
  <c r="S16" i="19"/>
  <c r="B223" i="13"/>
  <c r="B222" i="13"/>
</calcChain>
</file>

<file path=xl/comments1.xml><?xml version="1.0" encoding="utf-8"?>
<comments xmlns="http://schemas.openxmlformats.org/spreadsheetml/2006/main">
  <authors>
    <author>luisa</author>
    <author>WILLIAM.VALDERRAMA</author>
  </authors>
  <commentList>
    <comment ref="H7" authorId="0" shapeId="0">
      <text>
        <r>
          <rPr>
            <sz val="9"/>
            <color indexed="81"/>
            <rFont val="Arial Narrow"/>
            <family val="2"/>
          </rPr>
          <t>Número de veces que se ejecuta la actividad durante el año</t>
        </r>
        <r>
          <rPr>
            <sz val="9"/>
            <color indexed="81"/>
            <rFont val="Tahoma"/>
            <family val="2"/>
          </rPr>
          <t xml:space="preserve">
</t>
        </r>
      </text>
    </comment>
    <comment ref="L7" authorId="1" shapeId="0">
      <text>
        <r>
          <rPr>
            <b/>
            <sz val="9"/>
            <color indexed="81"/>
            <rFont val="Tahoma"/>
            <family val="2"/>
          </rPr>
          <t>NO seleccionar los criterios de impacto Afectación Económica o presupuestal y Pérdida Reputacional</t>
        </r>
        <r>
          <rPr>
            <sz val="9"/>
            <color indexed="81"/>
            <rFont val="Tahoma"/>
            <family val="2"/>
          </rPr>
          <t xml:space="preserve">
</t>
        </r>
      </text>
    </comment>
    <comment ref="D10" authorId="0" shapeId="0">
      <text>
        <r>
          <rPr>
            <sz val="9"/>
            <color indexed="81"/>
            <rFont val="Arial Narrow"/>
            <family val="2"/>
          </rPr>
          <t xml:space="preserve">Circunstancias bajo las cuales se presenta el riesgo, es la situación más evidente frente al riesgo.
Ejemplo: por multa y sanción del ente regulador 
</t>
        </r>
      </text>
    </comment>
    <comment ref="E10" authorId="0" shapeId="0">
      <text>
        <r>
          <rPr>
            <sz val="9"/>
            <color indexed="81"/>
            <rFont val="Arial Narrow"/>
            <family val="2"/>
          </rPr>
          <t>Causa  principal  o básica, corresponde a las razones por la cuales se puede presentar  el riesgo
Ejemplo: debido a adquisición de bienes y servicios fuera de los requerimientos normativos</t>
        </r>
      </text>
    </comment>
    <comment ref="F10" authorId="0" shapeId="0">
      <text>
        <r>
          <rPr>
            <sz val="9"/>
            <color indexed="81"/>
            <rFont val="Arial Narrow"/>
            <family val="2"/>
          </rPr>
          <t xml:space="preserve">La redacción inicia con POSIBILIDAD DE + Impacto para la entidad (Qué) + Causa Inmediata (Cómo) + Causa Raíz (Por qué)
Ejemplo: Posibilidad de afectación económica por multa y sanción del ente regulador debido a adquisición de bienes y servicios fuera de los requerimientos normativos </t>
        </r>
      </text>
    </comment>
  </commentList>
</comments>
</file>

<file path=xl/comments2.xml><?xml version="1.0" encoding="utf-8"?>
<comments xmlns="http://schemas.openxmlformats.org/spreadsheetml/2006/main">
  <authors>
    <author>Teletrabajo</author>
    <author>luisa</author>
    <author>WILLIAM.VALDERRAMA</author>
  </authors>
  <commentList>
    <comment ref="C7" authorId="0" shapeId="0">
      <text>
        <r>
          <rPr>
            <b/>
            <sz val="9"/>
            <color indexed="81"/>
            <rFont val="Tahoma"/>
            <family val="2"/>
          </rPr>
          <t>Recurso público:</t>
        </r>
        <r>
          <rPr>
            <sz val="9"/>
            <color indexed="81"/>
            <rFont val="Tahoma"/>
            <family val="2"/>
          </rPr>
          <t xml:space="preserve"> Para efectos del capítulo de riesgos fiscales, entiéndase como recurso público, los dineros comprometidos y ejecutados en ejercicio de la función pública.  Ejemplos: Los recursos de inversión y recursos de funcionamiento de cada entidad; los recursos generados por actividades comerciales, industriales y de prestación de servicios, por parte de entidades estatales; los recursos parafiscales; los recursos que resultan del ejercicio de funciones públicas por particulares
</t>
        </r>
        <r>
          <rPr>
            <b/>
            <sz val="9"/>
            <color indexed="81"/>
            <rFont val="Tahoma"/>
            <family val="2"/>
          </rPr>
          <t>Bien público:</t>
        </r>
        <r>
          <rPr>
            <sz val="9"/>
            <color indexed="81"/>
            <rFont val="Tahoma"/>
            <family val="2"/>
          </rPr>
          <t xml:space="preserve"> Son todos aquellos muebles e inmuebles de propiedad pública (este concepto comprende: bienes del Estado y aquellos productos del ejercicio de una función pública a cargo de particulares). Estos se clasifican en bienes de uso público y bienes fiscales, definidos así:   
</t>
        </r>
        <r>
          <rPr>
            <u/>
            <sz val="9"/>
            <color indexed="81"/>
            <rFont val="Tahoma"/>
            <family val="2"/>
          </rPr>
          <t xml:space="preserve">
a) Bien de uso público</t>
        </r>
        <r>
          <rPr>
            <sz val="9"/>
            <color indexed="81"/>
            <rFont val="Tahoma"/>
            <family val="2"/>
          </rPr>
          <t xml:space="preserve">: aquellos cuyo uso pertenece a todos los habitantes del territorio nacional.   Ejemplos: Las calles, plazas, puentes, vías, parques etc.
</t>
        </r>
        <r>
          <rPr>
            <u/>
            <sz val="9"/>
            <color indexed="81"/>
            <rFont val="Tahoma"/>
            <family val="2"/>
          </rPr>
          <t>b) Bienes fiscales</t>
        </r>
        <r>
          <rPr>
            <sz val="9"/>
            <color indexed="81"/>
            <rFont val="Tahoma"/>
            <family val="2"/>
          </rPr>
          <t xml:space="preserve">: aquellos que están destinados al cumplimiento de las funciones públicas o servicios públicos (Consejo de Estado, 2012), es decir, afectos al desarrollo de su misión y utilizados para sus actividades. Ejemplos: Los terrenos, edificios, oficinas, colegios, hospitales, otras construcciones, fincas, granjas, equipos, enseres, mobiliario etc. 
</t>
        </r>
        <r>
          <rPr>
            <b/>
            <sz val="9"/>
            <color indexed="81"/>
            <rFont val="Tahoma"/>
            <family val="2"/>
          </rPr>
          <t xml:space="preserve">
Intereses patrimoniales de naturaleza pública:</t>
        </r>
        <r>
          <rPr>
            <sz val="9"/>
            <color indexed="81"/>
            <rFont val="Tahoma"/>
            <family val="2"/>
          </rPr>
          <t xml:space="preserve"> Son expectativas razonables de beneficios, que en condiciones normales se espera obtener o recibir y que sean susceptible de estimación económica. A diferencia del recurso público, los intereses patrimoniales de naturaleza pública son expectativas.    Ejemplos: Son algunos ejemplos de intereses patrimoniales de naturaleza pública, la rentabilidad proyectada de cualquier inversión pública, es decir antes de que se causen o generen efectivamente; la cobertura de garantías y pólizas; la participación accionaria pública en una empresa de economía mixta o en una empresa de servicios públicos con socio o socios públicos; los rendimientos financieros y frutos de recursos públicos cuando se proyectan, es decir antes de que se causen o generen efectivamente; así como, los intereses moratorios, indexaciones, actualización del dinero en el tiempo, estimación de pérdida de costo de oportunidad, cuando se trata de cobrar recursos públicos que un tercero debe; explotación de bienes públicos y/o recaudo de recursos públicos por un particular sin contrato o habilitación legal. </t>
        </r>
      </text>
    </comment>
    <comment ref="H7" authorId="1" shapeId="0">
      <text>
        <r>
          <rPr>
            <sz val="9"/>
            <color indexed="81"/>
            <rFont val="Arial Narrow"/>
            <family val="2"/>
          </rPr>
          <t>Número de veces que se ejecuta la actividad durante el año</t>
        </r>
        <r>
          <rPr>
            <sz val="9"/>
            <color indexed="81"/>
            <rFont val="Tahoma"/>
            <family val="2"/>
          </rPr>
          <t xml:space="preserve">
</t>
        </r>
      </text>
    </comment>
    <comment ref="K7" authorId="2" shapeId="0">
      <text>
        <r>
          <rPr>
            <sz val="9"/>
            <color indexed="81"/>
            <rFont val="Tahoma"/>
            <family val="2"/>
          </rPr>
          <t>NO seleccionar los criterios de impacto Afectación Económica o presupuestal y Pérdida Reputacional</t>
        </r>
      </text>
    </comment>
    <comment ref="D10" authorId="1" shapeId="0">
      <text>
        <r>
          <rPr>
            <sz val="9"/>
            <color indexed="81"/>
            <rFont val="Arial Narrow"/>
            <family val="2"/>
          </rPr>
          <t xml:space="preserve">Circunstancias bajo las cuales se presenta el riesgo, es la situación más evidente frente al riesgo.
Ejemplo: por multa y sanción del ente regulador 
</t>
        </r>
      </text>
    </comment>
    <comment ref="E10" authorId="1" shapeId="0">
      <text>
        <r>
          <rPr>
            <sz val="9"/>
            <color indexed="81"/>
            <rFont val="Arial Narrow"/>
            <family val="2"/>
          </rPr>
          <t>Causa  principal  o básica, corresponde a las razones por la cuales se puede presentar  el riesgo
Ejemplo: debido a adquisición de bienes y servicios fuera de los requerimientos normativos</t>
        </r>
      </text>
    </comment>
    <comment ref="F10" authorId="1" shapeId="0">
      <text>
        <r>
          <rPr>
            <sz val="9"/>
            <color indexed="81"/>
            <rFont val="Arial Narrow"/>
            <family val="2"/>
          </rPr>
          <t xml:space="preserve">Para redactar un riesgo fiscal se debe tener en cuenta:
✓ Iniciar con la oración: Posibilidad de, debido a que nos estamos refiriendo al evento potencial.  
✓ Impacto: Corresponde al qué. Se refiere al efecto dañoso (potencial daño fiscal) sobre los recursos públicos y/o los bienes y/o intereses patrimoniales de naturaleza pública (área de impacto). 
✓ Circunstancia inmediata: Corresponde al cómo. Se refiere a aquella situación por la que se presenta el riesgo; pero no constituye la causa principal o básica -causa raíz- para que se presente el riesgo.  
✓ Causa Raíz: Corresponde al por qué; que es el evento (acción u omisión) que de presentarse es causante, es decir, generador directo, causa eficiente o adecuada. Es la condición necesaria, de tal forma que, si ese hecho no se produce, el daño no se genera. 
 De acuerdo con lo indicado, la estructura propuesta para la redacción de riesgos fiscales es la siguiente:  Ejemplo:
¿Qué?   Posibilidad de efectos dañoso sobre bienes públicos 
¿Cómo? por pérdida, extravío o hurto de bienes muebles de la entidad. 
¿Por qué? a causa de la omisión en la aplicación del procedimiento para el ingreso y salida de bienes del almacén </t>
        </r>
      </text>
    </comment>
  </commentList>
</comments>
</file>

<file path=xl/comments3.xml><?xml version="1.0" encoding="utf-8"?>
<comments xmlns="http://schemas.openxmlformats.org/spreadsheetml/2006/main">
  <authors>
    <author>luisa</author>
    <author>WILLIAM.VALDERRAMA</author>
  </authors>
  <commentList>
    <comment ref="H7" authorId="0" shapeId="0">
      <text>
        <r>
          <rPr>
            <sz val="9"/>
            <color indexed="81"/>
            <rFont val="Arial Narrow"/>
            <family val="2"/>
          </rPr>
          <t>Número de veces que se ejecuta la actividad durante el año</t>
        </r>
        <r>
          <rPr>
            <sz val="9"/>
            <color indexed="81"/>
            <rFont val="Tahoma"/>
            <family val="2"/>
          </rPr>
          <t xml:space="preserve">
</t>
        </r>
      </text>
    </comment>
    <comment ref="K7" authorId="1" shapeId="0">
      <text>
        <r>
          <rPr>
            <b/>
            <sz val="9"/>
            <color indexed="81"/>
            <rFont val="Tahoma"/>
            <family val="2"/>
          </rPr>
          <t>NO seleccionar los criterios de impacto Afectación Económica o presupuestal y Pérdida Reputacional</t>
        </r>
      </text>
    </comment>
    <comment ref="D10" authorId="0" shapeId="0">
      <text>
        <r>
          <rPr>
            <sz val="9"/>
            <color indexed="81"/>
            <rFont val="Arial Narrow"/>
            <family val="2"/>
          </rPr>
          <t xml:space="preserve">Circunstancias bajo las cuales se presenta el riesgo, es la situación más evidente frente al riesgo.
Ejemplo: por multa y sanción del ente regulador 
</t>
        </r>
      </text>
    </comment>
    <comment ref="E10" authorId="0" shapeId="0">
      <text>
        <r>
          <rPr>
            <sz val="9"/>
            <color indexed="81"/>
            <rFont val="Arial Narrow"/>
            <family val="2"/>
          </rPr>
          <t>Causa  principal  o básica, corresponde a las razones por la cuales se puede presentar  el riesgo
Ejemplo: debido a adquisición de bienes y servicios fuera de los requerimientos normativos</t>
        </r>
      </text>
    </comment>
    <comment ref="F10" authorId="0" shapeId="0">
      <text>
        <r>
          <rPr>
            <sz val="9"/>
            <color indexed="81"/>
            <rFont val="Arial Narrow"/>
            <family val="2"/>
          </rPr>
          <t xml:space="preserve">La redacción inicia con POSIBILIDAD DE + Impacto para la entidad (Qué) + Causa Inmediata (Cómo) + Causa Raíz (Por qué)
Ejemplo: Posibilidad de afectación económica por multa y sanción del ente regulador debido a adquisición de bienes y servicios fuera de los requerimientos normativos </t>
        </r>
      </text>
    </comment>
  </commentList>
</comments>
</file>

<file path=xl/comments4.xml><?xml version="1.0" encoding="utf-8"?>
<comments xmlns="http://schemas.openxmlformats.org/spreadsheetml/2006/main">
  <authors>
    <author>Ivonne Andrea Lopez Rincon</author>
  </authors>
  <commentList>
    <comment ref="AH6" authorId="0" shapeId="0">
      <text>
        <r>
          <rPr>
            <sz val="9"/>
            <color rgb="FF000000"/>
            <rFont val="Tahoma"/>
            <family val="2"/>
          </rPr>
          <t>Tener en cuenta ítem 7.3.3 TRATAMIENTO DEL RIESGO de la Guía de Administración del Riesgo. G-E-SIG-05.</t>
        </r>
      </text>
    </comment>
    <comment ref="AC7" authorId="0" shapeId="0">
      <text>
        <r>
          <rPr>
            <sz val="9"/>
            <color rgb="FF000000"/>
            <rFont val="Tahoma"/>
            <family val="2"/>
          </rPr>
          <t>Tener en cuenta la Tabla 15. Resultados de los posibles desplazamientos de la probabilidad y del impacto de los riesgos de la Guía de Administración del Riesgo. G-E-SIG-05.</t>
        </r>
      </text>
    </comment>
    <comment ref="F8" authorId="0" shapeId="0">
      <text>
        <r>
          <rPr>
            <sz val="9"/>
            <color indexed="81"/>
            <rFont val="Tahoma"/>
            <family val="2"/>
          </rPr>
          <t>Por probabilidad se entiende la posibilidad de ocurrencia del
riesgo, ésta puede ser medida con criterios de frecuencia o factibilidad.</t>
        </r>
      </text>
    </comment>
    <comment ref="H8" authorId="0" shapeId="0">
      <text>
        <r>
          <rPr>
            <sz val="9"/>
            <color rgb="FF000000"/>
            <rFont val="Tahoma"/>
            <family val="2"/>
          </rPr>
          <t xml:space="preserve">Consecuencias que puede ocasionar a la organización la
</t>
        </r>
        <r>
          <rPr>
            <sz val="9"/>
            <color rgb="FF000000"/>
            <rFont val="Tahoma"/>
            <family val="2"/>
          </rPr>
          <t>materialización del riesgo.</t>
        </r>
      </text>
    </comment>
    <comment ref="M10" authorId="0" shapeId="0">
      <text>
        <r>
          <rPr>
            <sz val="9"/>
            <color indexed="81"/>
            <rFont val="Tahoma"/>
            <family val="2"/>
          </rPr>
          <t>¿Existe un responsable asignado a la ejecución del control?</t>
        </r>
      </text>
    </comment>
    <comment ref="N10" authorId="0" shapeId="0">
      <text>
        <r>
          <rPr>
            <sz val="9"/>
            <color indexed="81"/>
            <rFont val="Tahoma"/>
            <family val="2"/>
          </rPr>
          <t>¿El responsable tiene la autoridad y adecuada segregación de funciones en la ejecución del control?</t>
        </r>
      </text>
    </comment>
    <comment ref="O10" authorId="0" shapeId="0">
      <text>
        <r>
          <rPr>
            <sz val="9"/>
            <color rgb="FF000000"/>
            <rFont val="Tahoma"/>
            <family val="2"/>
          </rPr>
          <t>¿La oportunidad en que se ejecuta el control ayuda a prevenir la mitigación del riesgo o a detectar la materialización del riesgo de manera oportuna?</t>
        </r>
      </text>
    </comment>
    <comment ref="P10" authorId="0" shapeId="0">
      <text>
        <r>
          <rPr>
            <sz val="9"/>
            <color indexed="81"/>
            <rFont val="Tahoma"/>
            <family val="2"/>
          </rPr>
          <t>¿Las actividades que se desarrollan en el control realmente buscan por si sola prevenir o detectar las causas que pueden dar origen al riesgo, Ej.: verificar, validar, cotejar, comparar, revisar, etc.?</t>
        </r>
      </text>
    </comment>
    <comment ref="Q10" authorId="0" shapeId="0">
      <text>
        <r>
          <rPr>
            <sz val="9"/>
            <color indexed="81"/>
            <rFont val="Tahoma"/>
            <family val="2"/>
          </rPr>
          <t>¿La fuente de información que se utiliza en el desarrollo del control es información confiable que 
permita mitigar el riesgo?</t>
        </r>
      </text>
    </comment>
    <comment ref="R10" authorId="0" shapeId="0">
      <text>
        <r>
          <rPr>
            <sz val="9"/>
            <color indexed="81"/>
            <rFont val="Tahoma"/>
            <family val="2"/>
          </rPr>
          <t>¿Las observaciones, desviaciones o diferencias
identificadas como resultados de la ejecución del control son investigadas y resueltas de manera oportuna?</t>
        </r>
      </text>
    </comment>
    <comment ref="S10" authorId="0" shapeId="0">
      <text>
        <r>
          <rPr>
            <sz val="9"/>
            <color rgb="FF000000"/>
            <rFont val="Tahoma"/>
            <family val="2"/>
          </rPr>
          <t>¿Se deja evidencia o rastro de la ejecución del control que permita a cualquier tercero con la evidencia llegar a la misma conclusión?</t>
        </r>
      </text>
    </comment>
    <comment ref="V10" authorId="0" shapeId="0">
      <text>
        <r>
          <rPr>
            <sz val="9"/>
            <color rgb="FF000000"/>
            <rFont val="Tahoma"/>
            <family val="2"/>
          </rPr>
          <t>Una vez calificado el diseño del control (columna U) se debe establecer la evaluación de acuerdo con las opciones que se encuentran en la lista desplegable.</t>
        </r>
      </text>
    </comment>
    <comment ref="X10" authorId="0" shapeId="0">
      <text>
        <r>
          <rPr>
            <sz val="9"/>
            <color indexed="81"/>
            <rFont val="Tahoma"/>
            <family val="2"/>
          </rPr>
          <t>Calificación de la solidez del control teniendo en cuenta los resultados de la calificación del diseño del control y de la ejecución del mismo</t>
        </r>
      </text>
    </comment>
    <comment ref="Z10" authorId="0" shapeId="0">
      <text>
        <r>
          <rPr>
            <sz val="9"/>
            <color rgb="FF000000"/>
            <rFont val="Tahoma"/>
            <family val="2"/>
          </rPr>
          <t>La opción "NO", únicamente será valida cuando el rango de calificación de la solidez del control es Fuerte = 100.</t>
        </r>
      </text>
    </comment>
  </commentList>
</comments>
</file>

<file path=xl/comments5.xml><?xml version="1.0" encoding="utf-8"?>
<comments xmlns="http://schemas.openxmlformats.org/spreadsheetml/2006/main">
  <authors>
    <author>Ivonne Andrea Lopez Rincon</author>
  </authors>
  <commentList>
    <comment ref="A5" authorId="0" shapeId="0">
      <text>
        <r>
          <rPr>
            <b/>
            <sz val="9"/>
            <color indexed="81"/>
            <rFont val="Tahoma"/>
            <family val="2"/>
          </rPr>
          <t>Ivonne Andrea Lopez Rincon:</t>
        </r>
        <r>
          <rPr>
            <sz val="9"/>
            <color indexed="81"/>
            <rFont val="Tahoma"/>
            <family val="2"/>
          </rPr>
          <t xml:space="preserve">
Por cada riesgo de corrupción identificado, se debe diligenciar una tabla de estas.</t>
        </r>
      </text>
    </comment>
    <comment ref="A24" authorId="0" shapeId="0">
      <text>
        <r>
          <rPr>
            <b/>
            <sz val="9"/>
            <color indexed="81"/>
            <rFont val="Tahoma"/>
            <family val="2"/>
          </rPr>
          <t>Ivonne Andrea Lopez Rincon:</t>
        </r>
        <r>
          <rPr>
            <sz val="9"/>
            <color indexed="81"/>
            <rFont val="Tahoma"/>
            <family val="2"/>
          </rPr>
          <t xml:space="preserve">
Si la respuesta a la pregunta 16 es afirmativa, el riesgo
se considera catastrófico.</t>
        </r>
      </text>
    </comment>
  </commentList>
</comments>
</file>

<file path=xl/comments6.xml><?xml version="1.0" encoding="utf-8"?>
<comments xmlns="http://schemas.openxmlformats.org/spreadsheetml/2006/main">
  <authors>
    <author>luisa</author>
    <author>WILLIAM.VALDERRAMA</author>
  </authors>
  <commentList>
    <comment ref="I7" authorId="0" shapeId="0">
      <text>
        <r>
          <rPr>
            <sz val="9"/>
            <color indexed="81"/>
            <rFont val="Arial Narrow"/>
            <family val="2"/>
          </rPr>
          <t>Número de veces que se ejecuta la actividad durante el año</t>
        </r>
        <r>
          <rPr>
            <sz val="9"/>
            <color indexed="81"/>
            <rFont val="Tahoma"/>
            <family val="2"/>
          </rPr>
          <t xml:space="preserve">
</t>
        </r>
      </text>
    </comment>
    <comment ref="M7" authorId="1" shapeId="0">
      <text>
        <r>
          <rPr>
            <b/>
            <sz val="9"/>
            <color indexed="81"/>
            <rFont val="Tahoma"/>
            <family val="2"/>
          </rPr>
          <t>NO seleccionar los criterios de impacto Afectación Económica o presupuestal y Pérdida Reputacional</t>
        </r>
        <r>
          <rPr>
            <sz val="9"/>
            <color indexed="81"/>
            <rFont val="Tahoma"/>
            <family val="2"/>
          </rPr>
          <t xml:space="preserve">
</t>
        </r>
      </text>
    </comment>
    <comment ref="E10" authorId="0" shapeId="0">
      <text>
        <r>
          <rPr>
            <sz val="9"/>
            <color indexed="81"/>
            <rFont val="Arial Narrow"/>
            <family val="2"/>
          </rPr>
          <t xml:space="preserve">Circunstancias bajo las cuales se presenta el riesgo, es la situación más evidente frente al riesgo.
Ejemplo: por multa y sanción del ente regulador 
</t>
        </r>
      </text>
    </comment>
    <comment ref="F10" authorId="0" shapeId="0">
      <text>
        <r>
          <rPr>
            <sz val="9"/>
            <color indexed="81"/>
            <rFont val="Arial Narrow"/>
            <family val="2"/>
          </rPr>
          <t>Causa  principal  o básica, corresponde a las razones por la cuales se puede presentar  el riesgo
Ejemplo: debido a adquisición de bienes y servicios fuera de los requerimientos normativos</t>
        </r>
      </text>
    </comment>
    <comment ref="G10" authorId="0" shapeId="0">
      <text>
        <r>
          <rPr>
            <sz val="9"/>
            <color indexed="81"/>
            <rFont val="Arial Narrow"/>
            <family val="2"/>
          </rPr>
          <t xml:space="preserve">La redacción inicia con POSIBILIDAD DE + Impacto para la entidad (Qué) + Causa Inmediata (Cómo) + Causa Raíz (Por qué)
Ejemplo: Posibilidad de afectación económica por multa y sanción del ente regulador debido a adquisición de bienes y servicios fuera de los requerimientos normativos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<sst xmlns="http://schemas.openxmlformats.org/spreadsheetml/2006/main" count="3817" uniqueCount="1466">
  <si>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</si>
  <si>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</si>
  <si>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</si>
  <si>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</si>
  <si>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</si>
  <si>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</si>
  <si>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</si>
  <si>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</si>
  <si>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</si>
  <si>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</si>
  <si>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</si>
  <si>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</si>
  <si>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</si>
  <si>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</si>
  <si>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</si>
  <si>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</si>
  <si>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</si>
  <si>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</si>
  <si>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</si>
  <si>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</si>
  <si>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</si>
  <si>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</si>
  <si>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</si>
  <si>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</si>
  <si>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Calificación</t>
  </si>
  <si>
    <t>Tratamiento</t>
  </si>
  <si>
    <t>Reducir</t>
  </si>
  <si>
    <t>Aceptar</t>
  </si>
  <si>
    <t>Evitar</t>
  </si>
  <si>
    <t>Estado</t>
  </si>
  <si>
    <t>Finalizado</t>
  </si>
  <si>
    <t>En curso</t>
  </si>
  <si>
    <t>Causa Raíz</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</si>
  <si>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</si>
  <si>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</si>
  <si>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</si>
  <si>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</si>
  <si>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</si>
  <si>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</si>
  <si>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</si>
  <si>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</si>
  <si>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</si>
  <si>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</si>
  <si>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</si>
  <si>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</si>
  <si>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</si>
  <si>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</si>
  <si>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</si>
  <si>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</si>
  <si>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</si>
  <si>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</si>
  <si>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</si>
  <si>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</si>
  <si>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</si>
  <si>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</si>
  <si>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</si>
  <si>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</si>
  <si>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</si>
  <si>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</si>
  <si>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</si>
  <si>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</si>
  <si>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</si>
  <si>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</si>
  <si>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</si>
  <si>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</si>
  <si>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</si>
  <si>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</si>
  <si>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</si>
  <si>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</si>
  <si>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</si>
  <si>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</si>
  <si>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</si>
  <si>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</si>
  <si>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</si>
  <si>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</si>
  <si>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</si>
  <si>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</si>
  <si>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</si>
  <si>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</si>
  <si>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</si>
  <si>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</si>
  <si>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</si>
  <si>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</si>
  <si>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</si>
  <si>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</si>
  <si>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</si>
  <si>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</si>
  <si>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</si>
  <si>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</si>
  <si>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</si>
  <si>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</si>
  <si>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</si>
  <si>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</si>
  <si>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</si>
  <si>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</si>
  <si>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</si>
  <si>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</si>
  <si>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</si>
  <si>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</si>
  <si>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</si>
  <si>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</si>
  <si>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</si>
  <si>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</si>
  <si>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</si>
  <si>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</si>
  <si>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</si>
  <si>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</si>
  <si>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</si>
  <si>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</si>
  <si>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</si>
  <si>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</si>
  <si>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</si>
  <si>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</si>
  <si>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Reputacional</t>
  </si>
  <si>
    <t>Económico</t>
  </si>
  <si>
    <t>Económico y Reputacional</t>
  </si>
  <si>
    <t>Probabilidad Residual</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</si>
  <si>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</si>
  <si>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</si>
  <si>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</si>
  <si>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</si>
  <si>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</si>
  <si>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</si>
  <si>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</si>
  <si>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</si>
  <si>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</si>
  <si>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</si>
  <si>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</si>
  <si>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</si>
  <si>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</si>
  <si>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</si>
  <si>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</si>
  <si>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</si>
  <si>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</si>
  <si>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</si>
  <si>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</si>
  <si>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</si>
  <si>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</si>
  <si>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</si>
  <si>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</si>
  <si>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</si>
  <si>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</si>
  <si>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</si>
  <si>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</si>
  <si>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</si>
  <si>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</si>
  <si>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</si>
  <si>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</si>
  <si>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</si>
  <si>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</si>
  <si>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</si>
  <si>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</si>
  <si>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</si>
  <si>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</si>
  <si>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</si>
  <si>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</si>
  <si>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</si>
  <si>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</si>
  <si>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</si>
  <si>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</si>
  <si>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</si>
  <si>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</si>
  <si>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</si>
  <si>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</si>
  <si>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</si>
  <si>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</si>
  <si>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</si>
  <si>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</si>
  <si>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</si>
  <si>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</si>
  <si>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</si>
  <si>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</si>
  <si>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</si>
  <si>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</si>
  <si>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</si>
  <si>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</si>
  <si>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</si>
  <si>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</si>
  <si>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</si>
  <si>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</si>
  <si>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</si>
  <si>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</si>
  <si>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</si>
  <si>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</si>
  <si>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</si>
  <si>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</si>
  <si>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PROCESO</t>
  </si>
  <si>
    <t>PROCESOS</t>
  </si>
  <si>
    <t>Efectividad= Se materializó el riesgo SI/NO</t>
  </si>
  <si>
    <t>Puede ocurrir …</t>
  </si>
  <si>
    <t>FECHA</t>
  </si>
  <si>
    <t>COMENTARIOS</t>
  </si>
  <si>
    <t>¿SE MATERIALIZÓ EL RIESGO?</t>
  </si>
  <si>
    <t xml:space="preserve">OBSERVACIONES </t>
  </si>
  <si>
    <t>RESPONSABLE</t>
  </si>
  <si>
    <t>ACCIONES A TOMAR</t>
  </si>
  <si>
    <t xml:space="preserve">PRODUCTO /EVIDENCIA DE CUMPLIMIENTO/INDICADOR PARA EVALUAR ACCIONES
IMPLEMENTADAS  </t>
  </si>
  <si>
    <t>PROBABILIDAD</t>
  </si>
  <si>
    <t xml:space="preserve">RIESGO </t>
  </si>
  <si>
    <t>SEGUIMIENTO OFICINA DE CONTROL INTERNO (3RA LINEA DE DEFENSA)</t>
  </si>
  <si>
    <t>MONITOREO POR PROCESO (2DA LINEA DE DEFENSA)</t>
  </si>
  <si>
    <t>AVANCE POR PROCESOS (1ERA LINEA DE DEFENSA)</t>
  </si>
  <si>
    <t>PLAN DE MANEJO DEL RIESGO</t>
  </si>
  <si>
    <t xml:space="preserve">IDENTIFICACIÓN DEL RIESGO </t>
  </si>
  <si>
    <t>Responder afirmativamente de DOCE a DIECINUEVE preguntas genera un impacto CATASTRÒFICO</t>
  </si>
  <si>
    <t>Responder afirmativamente de SEIS a ONCE preguntas genera un impacto MAYOR</t>
  </si>
  <si>
    <t>Responder afirmativamente de UNO a CINCO pregunta(s) genera un impacto MODERADO</t>
  </si>
  <si>
    <t>TOTAL</t>
  </si>
  <si>
    <t>CALIFICACIÓN DE IMPACTO</t>
  </si>
  <si>
    <t>NIVEL</t>
  </si>
  <si>
    <t>Generar daño ambiental</t>
  </si>
  <si>
    <t>Afectar la imagen nacional</t>
  </si>
  <si>
    <t>Afectar la imagen regional</t>
  </si>
  <si>
    <t>Ocasionar lesiones físicas o pérdida de vidas humanas</t>
  </si>
  <si>
    <t>Generar pérdida de credibilidad del sector</t>
  </si>
  <si>
    <t>Dar lugar a procesos penales</t>
  </si>
  <si>
    <t>Dar lugar a procesos fiscales</t>
  </si>
  <si>
    <t>Dar lugar a procesos disciplinarios</t>
  </si>
  <si>
    <t>Dar lugar a proceso sancionatorios</t>
  </si>
  <si>
    <t>Generar intervención de los órganos de control, de la fiscalía, u otro ente</t>
  </si>
  <si>
    <t>Generar pérdida de información de la entidad</t>
  </si>
  <si>
    <t>Dar lugar al detrimento de calidad de vida de la comunidad por la pérdida del bien o servicios o los recursos públicos</t>
  </si>
  <si>
    <t>Afectar la generación de los productos o la prestación de servicios de la entidad</t>
  </si>
  <si>
    <t>Generar pérdida de recursos económicos</t>
  </si>
  <si>
    <t>Generar pérdida de confianza de la entidad, afectando su reputación</t>
  </si>
  <si>
    <t>Afectar el cumplimiento de la misión del sector a la que pertenece la entidad</t>
  </si>
  <si>
    <t>Afectar el cumplimiento de la misión de la entidad</t>
  </si>
  <si>
    <t>Afectar el cumplimiento de metas y objetivos de la dependencia</t>
  </si>
  <si>
    <t>Afectar al grupo de funcionarios del proceso</t>
  </si>
  <si>
    <t>No</t>
  </si>
  <si>
    <t>Si el riesgo de corrupción se materializa podría…</t>
  </si>
  <si>
    <t>RESPUESTA</t>
  </si>
  <si>
    <t>PREGUNTA</t>
  </si>
  <si>
    <t>Riesgo:</t>
  </si>
  <si>
    <t>FORMATO PARA DETERMINAR EL IMPACTO EN RIESGOS DE CORRUPCIÓN</t>
  </si>
  <si>
    <t>EXTREMA</t>
  </si>
  <si>
    <t>ALTA</t>
  </si>
  <si>
    <t>MODERADA</t>
  </si>
  <si>
    <t>BAJA</t>
  </si>
  <si>
    <t>CASI SEGURO</t>
  </si>
  <si>
    <t>PROBABLE</t>
  </si>
  <si>
    <t>POSIBLE</t>
  </si>
  <si>
    <t>IMPROBABLE</t>
  </si>
  <si>
    <t>RARO</t>
  </si>
  <si>
    <t>DÉBIL
menor a 85</t>
  </si>
  <si>
    <t xml:space="preserve">MODERADO
entre 86 y 95 </t>
  </si>
  <si>
    <t>DÉBIL = 0
débil + débil</t>
  </si>
  <si>
    <t xml:space="preserve">FUERTE
entre 96 y 100 </t>
  </si>
  <si>
    <t>DÉBIL = 0
débil + moderado</t>
  </si>
  <si>
    <t>RANGO DE CALIFICACIÒN DEL DISEÑO DEL CONTROL</t>
  </si>
  <si>
    <t>Corrupción</t>
  </si>
  <si>
    <t>DÉBIL = 0
débil + fuerte</t>
  </si>
  <si>
    <t>DÉBIL = 0
moderado + débil</t>
  </si>
  <si>
    <t>MODERADO = 50
moderado + moderado</t>
  </si>
  <si>
    <t>Casi Seguro</t>
  </si>
  <si>
    <t>MODERADO =50
moderado + fuerte</t>
  </si>
  <si>
    <t>Probable</t>
  </si>
  <si>
    <t>DÉBIL = 0
fuerte + débil</t>
  </si>
  <si>
    <t>DÉBIL
(no se ejecuta)</t>
  </si>
  <si>
    <t>DÉBIL
menor a 50</t>
  </si>
  <si>
    <t>Posible</t>
  </si>
  <si>
    <t xml:space="preserve">MODERADO = 50
fuerte + moderado </t>
  </si>
  <si>
    <t>MODERADO
(algunas veces)</t>
  </si>
  <si>
    <t>MODERADO
entre 50 y 99</t>
  </si>
  <si>
    <t>Improbable</t>
  </si>
  <si>
    <t>FUERTE = 100
fuerte + fuerte</t>
  </si>
  <si>
    <t>FUERTE
(siempre se ejecuta)</t>
  </si>
  <si>
    <t>FUERTE
igual a 100</t>
  </si>
  <si>
    <t>Rara vez</t>
  </si>
  <si>
    <t>TIPO DE CONTROL</t>
  </si>
  <si>
    <t xml:space="preserve">SOLIDEZ INDIVIDUAL DE CADA CONTROL: FUERTE: 100
 MODERADO 50 
DEBIL 0 </t>
  </si>
  <si>
    <t xml:space="preserve">RANGO DE CALIFICACIÓN DE LA EJECUCIÓN  </t>
  </si>
  <si>
    <t>CALIFICACIÓN DE LA SOLIDES DEL CONJUNTO DE CONTROLES</t>
  </si>
  <si>
    <t>TRATAMIENTO DEL RIESGO</t>
  </si>
  <si>
    <t>CLASIFICACIÓN DEL RIESGO</t>
  </si>
  <si>
    <t>Causa Raíz
¿Por qué?</t>
  </si>
  <si>
    <t xml:space="preserve">Causa Inmediata
¿Cómo? </t>
  </si>
  <si>
    <t>DESCRIPCIÓN DEL CONTROL</t>
  </si>
  <si>
    <t>ZONA DE RIESGO INHERENTE</t>
  </si>
  <si>
    <t>IMPACTO INHERENTE</t>
  </si>
  <si>
    <t xml:space="preserve"> CRITERIOS DE IMPACTO</t>
  </si>
  <si>
    <t>PROBABILIDAD INHERENTE</t>
  </si>
  <si>
    <t>FRECUENCIA CON LA CUAL SE REALIZA LA ACTIVIDAD</t>
  </si>
  <si>
    <t>CAUSA /VULNERABILIDAD
Debido a …</t>
  </si>
  <si>
    <t xml:space="preserve">IMPACTO PARA LA ENTIDAD
¿Qué? </t>
  </si>
  <si>
    <t>EVALUACIÓN DEL RIESGO - NIVEL DEL RIESGO RESIDUAL</t>
  </si>
  <si>
    <t>EVALUACIÓN DEL RIESGO - VALORACIÓN DE LOS CONTROLES</t>
  </si>
  <si>
    <t>ANÁLISIS DEL RIESGO INHERENTE</t>
  </si>
  <si>
    <t xml:space="preserve">FECHA DE CUMPLIMIENTO </t>
  </si>
  <si>
    <t>DESCRIPCIÓN DEL AVANCE ACCIONES  DEL PLAN DE MANEJO DEL RIESGO Y CONTROLES</t>
  </si>
  <si>
    <t xml:space="preserve">ESTADO </t>
  </si>
  <si>
    <t>REFERENCIA</t>
  </si>
  <si>
    <t>RIESGO INHERENTE</t>
  </si>
  <si>
    <t xml:space="preserve">VALORACIÓN DEL RIESGO </t>
  </si>
  <si>
    <t>RIESGO RESIDUAL</t>
  </si>
  <si>
    <t>OPCIONES DE MANEJO</t>
  </si>
  <si>
    <t>CAUSA /VULNERABILIDAD</t>
  </si>
  <si>
    <t>CONSECUENCIA</t>
  </si>
  <si>
    <t xml:space="preserve">CLASIFICACIÓN DEL RIESGO </t>
  </si>
  <si>
    <t xml:space="preserve">CALIFICACIÓN DEL RIESGO </t>
  </si>
  <si>
    <t xml:space="preserve">EVALUACIÓN DEL RIESGO </t>
  </si>
  <si>
    <t xml:space="preserve">IMPACTO </t>
  </si>
  <si>
    <t>ZONA DE RIESGO</t>
  </si>
  <si>
    <t>VERIFICACIÓN DE CONTROLES ESTABLECIDOS</t>
  </si>
  <si>
    <t>ZONA DE
 RIESGO</t>
  </si>
  <si>
    <t>FECHA DE CUMPLIMIENTO</t>
  </si>
  <si>
    <t>DESCRIBA EL O LOS CONTROLES ESTABLECIDOS</t>
  </si>
  <si>
    <t>TIPO DE CONTROL ESTABLECIDO</t>
  </si>
  <si>
    <t>EVALUACIÓN DEL DISEÑO DEL CONTROL</t>
  </si>
  <si>
    <t>EVALUACIÓN DE LA EJECUCIÓN DEL CONTROL</t>
  </si>
  <si>
    <t>EVALUACIÓN DE LA SOLIDEZ DEL CONTROL</t>
  </si>
  <si>
    <t>Debido a …</t>
  </si>
  <si>
    <t>Lo que podría afectar o generar  …</t>
  </si>
  <si>
    <t>Valor</t>
  </si>
  <si>
    <t>Nivel</t>
  </si>
  <si>
    <t>Asignación del responsable</t>
  </si>
  <si>
    <t xml:space="preserve">Segregación y autoridad del responsable </t>
  </si>
  <si>
    <t xml:space="preserve">Periodicidad </t>
  </si>
  <si>
    <t xml:space="preserve">Propósito </t>
  </si>
  <si>
    <t xml:space="preserve">Cómo se realiza la actividad de control </t>
  </si>
  <si>
    <t>Qué pasa con las observaciones o desviaciones</t>
  </si>
  <si>
    <t>Evidencia de la ejecución del control</t>
  </si>
  <si>
    <t>PUNTAJE</t>
  </si>
  <si>
    <t>RANGO DE CALIFICACIÓN DEL DISEÑO DEL CONTROL</t>
  </si>
  <si>
    <t>RANGO DE CALIFICACIÓN DE LA EJECUCIÓN DEL CONTROL</t>
  </si>
  <si>
    <t>RANGO DE CALIFICACIÓN DE LA SOLIDEZ DEL CONTROL</t>
  </si>
  <si>
    <t xml:space="preserve">DEBE ESTABLECER ACCIONES PARA FORTALECER EL CONTROL </t>
  </si>
  <si>
    <t>CALIFICACIÓN DE LA SOLIDEZ DEL CONJUNTO DE CONTROLES</t>
  </si>
  <si>
    <t xml:space="preserve">No </t>
  </si>
  <si>
    <t xml:space="preserve">Sí </t>
  </si>
  <si>
    <t>Eficacia= Índice de cumplimiento de actividades</t>
  </si>
  <si>
    <t>Evaluación del control</t>
  </si>
  <si>
    <t>DIRECCIONAMIENTO ESTRATEGICO</t>
  </si>
  <si>
    <t>SISTEMA INTEGRADO DE GESTIÓN</t>
  </si>
  <si>
    <t>COMUNICACIONES</t>
  </si>
  <si>
    <t>EVALUACIÓN, CONTROL Y SEGUIMIENTO</t>
  </si>
  <si>
    <t>GESTIÓN AMBIENTAL Y DESARROLLO RURAL</t>
  </si>
  <si>
    <t>PARTICIPACIÓN Y EDUCACION AMBIENTAL</t>
  </si>
  <si>
    <t>PLANEACION AMBIENTAL</t>
  </si>
  <si>
    <t>GESTIÓN DOCUMENTAL</t>
  </si>
  <si>
    <t>GESTIÓN JURÍDICA</t>
  </si>
  <si>
    <t>GESTIÓN FINANCIERA</t>
  </si>
  <si>
    <t>GESTIÓN ADMINISTRATIVA</t>
  </si>
  <si>
    <t>GESTIÓN TECNOLÓGICA</t>
  </si>
  <si>
    <t>GESTIÓN DEL TALENTO HUMANO</t>
  </si>
  <si>
    <t>GESTIÓN DISCIPLINARIA</t>
  </si>
  <si>
    <t>METROLOGÍA MONITOREO Y MODELACIÓN</t>
  </si>
  <si>
    <t>GESTIÓN CONTRACTUAL</t>
  </si>
  <si>
    <t>SERVICIO A LA CIUDADANÍA</t>
  </si>
  <si>
    <t>CONTROL Y MEJORA</t>
  </si>
  <si>
    <t xml:space="preserve"> Fecha </t>
  </si>
  <si>
    <t>CONTEXTO ESTRATÉGICO</t>
  </si>
  <si>
    <t>IDENTIFICACIÓN DE CAUSAS</t>
  </si>
  <si>
    <t>INTERNO</t>
  </si>
  <si>
    <t>EXTERNO</t>
  </si>
  <si>
    <t>Situación</t>
  </si>
  <si>
    <t>FINANCIERO</t>
  </si>
  <si>
    <t xml:space="preserve">F: </t>
  </si>
  <si>
    <t>ECONOMICOS Y FINANCIEROS</t>
  </si>
  <si>
    <t xml:space="preserve">A: </t>
  </si>
  <si>
    <t>DISEÑO DEL PROCESO</t>
  </si>
  <si>
    <t>D:</t>
  </si>
  <si>
    <t>O:</t>
  </si>
  <si>
    <t>PERSONAL</t>
  </si>
  <si>
    <t xml:space="preserve">POLÍTICOS </t>
  </si>
  <si>
    <t>INTERACCIONES CON OTROS PROCESOS</t>
  </si>
  <si>
    <t>SOCIALES Y CULTURALES</t>
  </si>
  <si>
    <t>TRANSVERSALIDAD</t>
  </si>
  <si>
    <t xml:space="preserve">TECNOLOGÍA </t>
  </si>
  <si>
    <t>TECNOLÓGICOS</t>
  </si>
  <si>
    <t>PROCEDIMIENTOS ASOCIADOS</t>
  </si>
  <si>
    <t>ESTRATÉGICOS</t>
  </si>
  <si>
    <t>AMBIENTALES</t>
  </si>
  <si>
    <t>RESPONSABLES DEL PROCESO</t>
  </si>
  <si>
    <t>COMUNICACIÓN INTERNA</t>
  </si>
  <si>
    <t>LEGALES Y REGLAMENTARIOS</t>
  </si>
  <si>
    <t>COMUNICACIÓN ENTRE LOS PROCESOS</t>
  </si>
  <si>
    <t xml:space="preserve">O: </t>
  </si>
  <si>
    <t>ACTIVOS DE SEGURIDAD DIGITAL DEL PROCESO</t>
  </si>
  <si>
    <t>CONTROL DE CAMBIOS</t>
  </si>
  <si>
    <t>Versión</t>
  </si>
  <si>
    <t xml:space="preserve">Descripción de la Modificación </t>
  </si>
  <si>
    <t>No. Acto administrativo y fecha</t>
  </si>
  <si>
    <t>SI o NO</t>
  </si>
  <si>
    <t>SI</t>
  </si>
  <si>
    <t>NO</t>
  </si>
  <si>
    <t xml:space="preserve">Permite definir un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</si>
  <si>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Teniendo en cuenta que ingresó la información de PROBABILIDAD e IMPACTO, la matriz automáticamente hará el cálculo para la zona de riesgo inherente (Columna O)</t>
  </si>
  <si>
    <t>Esta casilla no se diligencia, depende de la selección en la columna S.</t>
  </si>
  <si>
    <t xml:space="preserve">La matriz automáticamente hará el cálculo para el control analizado (Columna U) </t>
  </si>
  <si>
    <t>Posibilidad de ….</t>
  </si>
  <si>
    <t>Matriz Mapa de Riesgos de Corrupción</t>
  </si>
  <si>
    <t>Ejemplo.</t>
  </si>
  <si>
    <t>MATRIZ DE DEFINICIÓN DE RIESGOS DE CORRUPCIÓN</t>
  </si>
  <si>
    <t xml:space="preserve">Acción u Omisión </t>
  </si>
  <si>
    <t xml:space="preserve">Uso del poder Desviar la gestión de lo público </t>
  </si>
  <si>
    <t>Beneficio particular</t>
  </si>
  <si>
    <t>Posibilidad de recibir o solicitar cualquier dádiva o beneficio a nombre propio o de un tercero con el fin de favorecer a un privado</t>
  </si>
  <si>
    <t>x</t>
  </si>
  <si>
    <t>Causa / Vulnerabilidad</t>
  </si>
  <si>
    <t>Consecuencia</t>
  </si>
  <si>
    <t>Teniendo en cuenta que ingresó la información de PROBABILIDAD e IMPACTO, la matriz automáticamente hará el cálculo para la zona de riesgo inherente (Columna J)</t>
  </si>
  <si>
    <t>Tipo de Control Establecido</t>
  </si>
  <si>
    <t>Periodicidad</t>
  </si>
  <si>
    <t>Cómo se realiza la actividad de control</t>
  </si>
  <si>
    <t>Puntaje</t>
  </si>
  <si>
    <t>El resultado de cada variable de diseño, a excepción de la evidencia, va a afectar la calificación del diseño del control, ya que deben cumplirse todas las variables para que un control se evalúe como bien diseñado.
La matriz automáticamente hará el cálculo, acorde con la verificación del control o controles definidos con sus atributos  (Columnas T - U).</t>
  </si>
  <si>
    <t>Rango de Calificación de la Ejecución del Control</t>
  </si>
  <si>
    <t>Rango de calificación</t>
  </si>
  <si>
    <t>Acciones para fortalecer el control</t>
  </si>
  <si>
    <t>Calificación de la solidez del control</t>
  </si>
  <si>
    <t>De acuerdo a la solidez del conjunto de los controles, este disminuirá el cuadrante de  probabilidad asociado al riesgo.</t>
  </si>
  <si>
    <t>Tratándose de riesgos de corrupción únicamente hay disminución de probabilidad. Es decir, para el impacto no opera el desplazamiento.</t>
  </si>
  <si>
    <t>Opciones de manejo</t>
  </si>
  <si>
    <t xml:space="preserve">Esta casilla dependerá del tratamiento establecido,  se deben diligenciar las acciones que se adelantarán como complemento a los controles establecidos, no necesariamente son controles adicionales.  </t>
  </si>
  <si>
    <t>Plan de Contingencia</t>
  </si>
  <si>
    <t xml:space="preserve">En caso de materialización de riesgo se debe establecer acción a seguir y responsable de su ejecución </t>
  </si>
  <si>
    <t>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que suceda</t>
  </si>
  <si>
    <t xml:space="preserve">Son los efectos ocasionados por la ocurrencia de un riesgo que afecta el proceso o el procedimiento. Consecuencias imagen institucional deteriorada, daño a los recursos públicos, desconfianza del ciudadano y espacios de generación de actos de corrupción complejos. </t>
  </si>
  <si>
    <t>La solidez del conjunto de controles se obtiene calculando el promedio aritmético simple de los controles por cada riesgo.
La matriz automáticamente hará el cálculo  (Columnas AA). 
En la columna AB se desplegara una lista con las opciones:
Fuerte El promedio de la solidez individual de cada control
al sumarlos y ponderarlos es igual a 100.
Moderado El promedio de la solidez individual de cada control al sumarlos y ponderarlos está entre 50 y 99.
Débil El promedio de la solidez individual de cada control al sumarlos y ponderarlos es menor a 50.</t>
  </si>
  <si>
    <t>Seguridad de la Información</t>
  </si>
  <si>
    <t>Se modifica el nombre pasa de pasa de denominarse  Plan de manejo de riesgos-Mapa de riesgo a Mapa de Riesgos, se verifican formulas y enlaces del formato, se incluye dentro de la clasificación de riesgo el de Seguridad de la Información</t>
  </si>
  <si>
    <t>MAPA DE RIESGOS GESTIÓN INSTITUCIONAL</t>
  </si>
  <si>
    <t>MAPA DE RIESGOS CORRUPCIÓN</t>
  </si>
  <si>
    <t>IMPACTO</t>
  </si>
  <si>
    <t>MATRIZ DE CALOR (NIVELES DE SEVERIDAD DEL RIESGO)</t>
  </si>
  <si>
    <t>FRECUENCIA</t>
  </si>
  <si>
    <t>AFECTACIÓN ECONÓMICA</t>
  </si>
  <si>
    <t>REPUTACIONAL</t>
  </si>
  <si>
    <t xml:space="preserve">La actividad que conlleva el riesgo se ejecuta
como máximos 2 veces por año </t>
  </si>
  <si>
    <t>Leve</t>
  </si>
  <si>
    <t>Afectación menor a 10 SMLMV</t>
  </si>
  <si>
    <t>El riesgo afecta la imagen de algún área de la
organización.</t>
  </si>
  <si>
    <t>Muy Alta 100%</t>
  </si>
  <si>
    <t>ALTO</t>
  </si>
  <si>
    <t>EXTREMO</t>
  </si>
  <si>
    <t>La actividad que conlleva el riesgo se ejecuta de
3 a 24 veces por año</t>
  </si>
  <si>
    <t>Entre 10 y 50 SMLMV</t>
  </si>
  <si>
    <t>El riesgo afecta la imagen de la entidad
internamente, de conocimiento general nivel interno, de junta directiva y accionistas y/o de
proveedores</t>
  </si>
  <si>
    <t>Alta 80%</t>
  </si>
  <si>
    <t>MODERADO</t>
  </si>
  <si>
    <t xml:space="preserve">La actividad que conlleva el riesgo se ejecuta de
24 a 500 veces por año </t>
  </si>
  <si>
    <t>El riesgo afecta la imagen de la entidad con algunos usuarios de relevancia frente al logro de los objetivos.</t>
  </si>
  <si>
    <t>Media 60%</t>
  </si>
  <si>
    <t>La actividad que conlleva el riesgo se ejecuta
mínimo 500 veces al año y máximo 5000 veces
por año</t>
  </si>
  <si>
    <t>Entre 100 y 500 SMLMV</t>
  </si>
  <si>
    <t>El riesgo afecta la imagen de la entidad con efecto publicitario sostenido a nivel de sector administrativo, nivel departamental o municipal.</t>
  </si>
  <si>
    <t>Baja 40%</t>
  </si>
  <si>
    <t>BAJO</t>
  </si>
  <si>
    <t xml:space="preserve">La actividad que conlleva el riesgo se ejecuta más
de 5000 veces por año </t>
  </si>
  <si>
    <t>Mayor a 500 SMLMV</t>
  </si>
  <si>
    <t>El riesgo afecta la imagen de la entidad a nivel nacional, con efecto publicitario sostenido a nivel país.</t>
  </si>
  <si>
    <t>Muy Baja 20%</t>
  </si>
  <si>
    <t>Tipo de Riesgo</t>
  </si>
  <si>
    <t>Menor 40%</t>
  </si>
  <si>
    <t>Pérdida de confidencialidad</t>
  </si>
  <si>
    <t>EFICIENCIA DEL CONTROL</t>
  </si>
  <si>
    <t>Pérdida de integridad</t>
  </si>
  <si>
    <t>Pérdida de disponibilidad</t>
  </si>
  <si>
    <t>IMPLEMENTACIÓN</t>
  </si>
  <si>
    <t>Clasificación del riesgo</t>
  </si>
  <si>
    <t>Con registro</t>
  </si>
  <si>
    <t>Ejecución y administración de procesos</t>
  </si>
  <si>
    <t>Sin documentar</t>
  </si>
  <si>
    <t>Sin registro</t>
  </si>
  <si>
    <t>Fraude externo</t>
  </si>
  <si>
    <t>Mitigar</t>
  </si>
  <si>
    <t>Fraude interno</t>
  </si>
  <si>
    <t>Transferir</t>
  </si>
  <si>
    <t>Fallas tecnológicas</t>
  </si>
  <si>
    <t>Relaciones laborales</t>
  </si>
  <si>
    <t>Usuarios, productos y prácticas</t>
  </si>
  <si>
    <t>Daños a activos fijos</t>
  </si>
  <si>
    <t>Eventos externos</t>
  </si>
  <si>
    <t>Procesos</t>
  </si>
  <si>
    <t>CATEGORÍAS DE ACTIVOS</t>
  </si>
  <si>
    <t>Bases de Datos</t>
  </si>
  <si>
    <t>bd</t>
  </si>
  <si>
    <t>Datos / Información</t>
  </si>
  <si>
    <t>di</t>
  </si>
  <si>
    <t>Equipos Auxiliares</t>
  </si>
  <si>
    <t>ea</t>
  </si>
  <si>
    <t>Hardware / Infraestructura</t>
  </si>
  <si>
    <t>hw</t>
  </si>
  <si>
    <t>Instalaciones</t>
  </si>
  <si>
    <t>ip</t>
  </si>
  <si>
    <t>Personas</t>
  </si>
  <si>
    <t>Redes de Comunicaciones</t>
  </si>
  <si>
    <t>_rc</t>
  </si>
  <si>
    <t>Servicios</t>
  </si>
  <si>
    <t>si</t>
  </si>
  <si>
    <t xml:space="preserve">Software / Aplicaciones Informáticas </t>
  </si>
  <si>
    <t>sw</t>
  </si>
  <si>
    <t>Soportes de Información</t>
  </si>
  <si>
    <t>sa</t>
  </si>
  <si>
    <t>SOFTWARE / APLICACIONES INFORMÁTICAS [SW]</t>
  </si>
  <si>
    <t>Consolidado de Amenazas</t>
  </si>
  <si>
    <t>Vulnerabilidades por tipo de activo</t>
  </si>
  <si>
    <t>[A01] Acceso no autorizado</t>
  </si>
  <si>
    <t>Descripción Amenazas</t>
  </si>
  <si>
    <t>Ausencia o insuficiencia de pruebas de calidad de software</t>
  </si>
  <si>
    <t>[A02] Negación de las acciones realizadas</t>
  </si>
  <si>
    <t>Aceptación de Defectos conocidos en el software</t>
  </si>
  <si>
    <t>[A03] Interceptación no autorizada</t>
  </si>
  <si>
    <t>Ausencia o debilidad en el manejo de la sesiones de acceso</t>
  </si>
  <si>
    <t>[A04] Alteración o modificación no autorizadas</t>
  </si>
  <si>
    <t>Errores de programación en el sistema</t>
  </si>
  <si>
    <t>[A05] Destrucción o eliminación no autorizada</t>
  </si>
  <si>
    <t>Ausencia de registros de auditoria</t>
  </si>
  <si>
    <t>[A06] Divulgación no autorizada</t>
  </si>
  <si>
    <t>Ausencia de soporte, mantenimiento o actualización</t>
  </si>
  <si>
    <t>[A07] Sabotaje (daño intencional)</t>
  </si>
  <si>
    <t>Interfaz de usuario compleja</t>
  </si>
  <si>
    <t>[A08] Hurto, Robo o Pérdida</t>
  </si>
  <si>
    <t>Ausencia de manuales de uso y configuración</t>
  </si>
  <si>
    <t>[A09] Acto de vandalismo o ataque destructivo</t>
  </si>
  <si>
    <t>[A10] Abuso en los privilegios de acceso</t>
  </si>
  <si>
    <t>Instalación y/o configuración incorrecta o por defecto</t>
  </si>
  <si>
    <t>[A12] Uso no previsto o inadecuado</t>
  </si>
  <si>
    <t>Ausencia de validaciones para el registro de información</t>
  </si>
  <si>
    <t>[A11] Daño por fuego, agua, polvo, vibraciones o suciedad</t>
  </si>
  <si>
    <t>[A14] Error en el uso</t>
  </si>
  <si>
    <t>Ausencia de mecanismos de identificación y autenticación de usuario</t>
  </si>
  <si>
    <t>[A16] Fuga o interceptación</t>
  </si>
  <si>
    <t>Ausencia de pruebas de seguridad</t>
  </si>
  <si>
    <t>[A13] Daño por condiciones ambientales inadecuadas</t>
  </si>
  <si>
    <t>[A17] Error por mantenimiento o actualización</t>
  </si>
  <si>
    <t>Software nuevo o inmaduro</t>
  </si>
  <si>
    <t xml:space="preserve">[A20] Alteración de funcionalidades </t>
  </si>
  <si>
    <t>Especificaciones de desarrollo incompletas o incorrectas</t>
  </si>
  <si>
    <t>[A15] Engaño o manipulación (Ingeniería social)</t>
  </si>
  <si>
    <t>[A21] Infección por software dañino o malicioso</t>
  </si>
  <si>
    <t>Ausencia de control de cambios o versionamiento adecuado</t>
  </si>
  <si>
    <t>[A22] Falla o mal funcionamiento</t>
  </si>
  <si>
    <t>Ausencia de manejo de roles y perfiles</t>
  </si>
  <si>
    <t>[A23] Falla o Error en la instalación, administración o custodia</t>
  </si>
  <si>
    <t>Falta de implementación de políticas de desarrollo seguro</t>
  </si>
  <si>
    <t>[A18] Agotamiento de recursos o capacidades</t>
  </si>
  <si>
    <t>[A24] Denegación de acceso o inaccesibilidad</t>
  </si>
  <si>
    <t>Ausencia de copias de respaldo de las configuraciones</t>
  </si>
  <si>
    <t>[A19] Degradación o deterioro</t>
  </si>
  <si>
    <t>[A25] Comportamiento inesperado o anormal</t>
  </si>
  <si>
    <t>[A27] Cambio o ajuste no controlado</t>
  </si>
  <si>
    <t>[A29] Error o falla en el monitoreo</t>
  </si>
  <si>
    <t>[A32] Suplantación de la identidad</t>
  </si>
  <si>
    <t>HARDWARE/ INFRAESTRUCTURA [HW]</t>
  </si>
  <si>
    <t>Ausencia o debilidades en los controles de acceso</t>
  </si>
  <si>
    <t>Ausencia de procedimientos para el transporte o traslado de equipos</t>
  </si>
  <si>
    <t>[A26] Ocupación no autorizada o invasión de espacio</t>
  </si>
  <si>
    <t>Ausencia de esquemas de reemplazo o actualización</t>
  </si>
  <si>
    <t>Ausencia de esquemas de monitoreo y control</t>
  </si>
  <si>
    <t>[A28] Redireccionamiento no autorizado</t>
  </si>
  <si>
    <t>Uso o manejo inadecuado de los equipos</t>
  </si>
  <si>
    <t>Mantenimientos Insuficientes</t>
  </si>
  <si>
    <t xml:space="preserve">[A30] Extorsión o amenazas </t>
  </si>
  <si>
    <t>Instalaciones o configuraciones fallidas o por defecto</t>
  </si>
  <si>
    <t>[A31] Desastres naturales</t>
  </si>
  <si>
    <t>Ausencia de controles de cambios en las configuraciones</t>
  </si>
  <si>
    <t>Ubicación o almacenamiento en lugares inseguros</t>
  </si>
  <si>
    <t>[A33] Corte del suministro eléctrico</t>
  </si>
  <si>
    <t>Falta de controles para la disposición final</t>
  </si>
  <si>
    <t>[A34] Interrupción de suministros esenciales</t>
  </si>
  <si>
    <t>Ausencia de mecanismos de monitoreo y control ambiental</t>
  </si>
  <si>
    <t>[A35] Daño o destrucción no intencional</t>
  </si>
  <si>
    <t xml:space="preserve">Fallas en los servicios de suministros </t>
  </si>
  <si>
    <t>Desconocimiento de los procedimientos de control y cambio</t>
  </si>
  <si>
    <t>Ausencia de mecanismos de continuidad</t>
  </si>
  <si>
    <t>Ausencia de planes y pruebas de continuidad</t>
  </si>
  <si>
    <t>SERVICIOS [SI]</t>
  </si>
  <si>
    <t>Ausencia de pruebas de envío o recepción de mensajes</t>
  </si>
  <si>
    <t>Líneas de comunicación sin protección</t>
  </si>
  <si>
    <t>Tráfico sensible sin protección</t>
  </si>
  <si>
    <t>Conexión deficiente de los cables.</t>
  </si>
  <si>
    <t>Punto único de falla</t>
  </si>
  <si>
    <t>Ausencia de identificación y autentificación de emisor y receptor</t>
  </si>
  <si>
    <t>Arquitectura insegura del servicio</t>
  </si>
  <si>
    <t>Transferencia de contraseñas en claro</t>
  </si>
  <si>
    <t>Gestión inadecuada del servicio (Tolerancia a fallas en el enrutamiento)</t>
  </si>
  <si>
    <t>Conexiones de red públicas o sin protección</t>
  </si>
  <si>
    <t>Falta de separación de Redes</t>
  </si>
  <si>
    <t>Utilización de Protocolos inseguros de comunicación</t>
  </si>
  <si>
    <t>Ausencia de sistemas de monitoreo y control</t>
  </si>
  <si>
    <t>Falta de conciencia acerca de la seguridad</t>
  </si>
  <si>
    <t>Ausencia de pruebas funcionales o de stress</t>
  </si>
  <si>
    <t>SOPORTES DE INFORMACIÓN [SA]</t>
  </si>
  <si>
    <t>Ausencia de esquemas de reemplazo periódico.</t>
  </si>
  <si>
    <t>Susceptibilidad a la humedad, el polvo y la suciedad.</t>
  </si>
  <si>
    <t>Almacenamiento sin protección</t>
  </si>
  <si>
    <t>Falta de cuidado en la disposición final</t>
  </si>
  <si>
    <t>Almacenamiento desprotegido de datos o información</t>
  </si>
  <si>
    <t>Ausencia de controles contra códigos maliciosos</t>
  </si>
  <si>
    <t>Ausencia de copias de  respaldos</t>
  </si>
  <si>
    <t>Falta de estándares y controles para el uso dispositivos</t>
  </si>
  <si>
    <t>Desconocimiento de las recomendaciones o guías de uso</t>
  </si>
  <si>
    <t>EQUIPOS AUXILIARES [EA]</t>
  </si>
  <si>
    <t xml:space="preserve"> Falta de estándares y controles para el uso de elementos</t>
  </si>
  <si>
    <t>Ausencia de pruebas  de funcionamiento</t>
  </si>
  <si>
    <t>Obsolescencia de los equipos o las tecnologías</t>
  </si>
  <si>
    <t>INSTALACIONES Y PERSONAL [IP]</t>
  </si>
  <si>
    <t>Uso inadecuado o descuidado de las instalaciones o recintos</t>
  </si>
  <si>
    <t>Ubicación en un área susceptible a inundaciones, suciedad</t>
  </si>
  <si>
    <t>Red energética inestable</t>
  </si>
  <si>
    <t>Ausencia de protección física de la edificación,  puertas y ventanas</t>
  </si>
  <si>
    <t>Ausencia o indisponibilidad del personal</t>
  </si>
  <si>
    <t>Debilidades en los procedimientos  de contratación</t>
  </si>
  <si>
    <t>Entrenamiento insuficiente en seguridad</t>
  </si>
  <si>
    <t>Trabajo no supervisado del personal externo o de limpieza</t>
  </si>
  <si>
    <t>Ausencia de mecanismos de monitoreo y control</t>
  </si>
  <si>
    <t>Falta de segregación de funciones</t>
  </si>
  <si>
    <t>Ausencia de implementación de perímetros de seguridad</t>
  </si>
  <si>
    <t>Ausencia de procesos disciplinarios</t>
  </si>
  <si>
    <t>Ausencia de control de acceso físico en las instalaciones o recintos</t>
  </si>
  <si>
    <t>DATOS O INFORMACIÓN [DI]</t>
  </si>
  <si>
    <t>Ausencia de requisitos de seguridad con terceros</t>
  </si>
  <si>
    <t xml:space="preserve">Ausencia de acuerdos o cláusulas de confidencialidad </t>
  </si>
  <si>
    <t>Disposición insegura de datos o información</t>
  </si>
  <si>
    <t>Ausencia de copias de respaldo</t>
  </si>
  <si>
    <t>Falta de revisión periódica de las medidas de seguridad</t>
  </si>
  <si>
    <t xml:space="preserve">Tratamiento inadecuado de datos o información </t>
  </si>
  <si>
    <t>Ausencia de lecciones aprendidas sobre incidentes de seguridad</t>
  </si>
  <si>
    <t xml:space="preserve">No corrección de vulnerabilidades conocidas </t>
  </si>
  <si>
    <t>Copias no controladas ni autorizadas de datos o información</t>
  </si>
  <si>
    <t>Ausencia de métodos de cifrado</t>
  </si>
  <si>
    <t>Ausencia de Controles de acceso</t>
  </si>
  <si>
    <t>Habilitación de servicios o accesos innecesarios</t>
  </si>
  <si>
    <t>Desconocimiento de políticas y procedimientos</t>
  </si>
  <si>
    <t>Clasificación inadecuada de la información</t>
  </si>
  <si>
    <t>REDES DE COMUNICACIÓN [RC]</t>
  </si>
  <si>
    <t>BASES DE DATOS [BD]</t>
  </si>
  <si>
    <t>X</t>
  </si>
  <si>
    <t>Utilice la lista de despliegue que se encuentra parametrizada, le aparecerán las opciones: i) Daños Activos Físicos, ii) Ejecución y Administración de procesos, iii) Fraude Externo, iv) Fraude Interno, v) Fallas Tecnológicas,  vi) Ambiental vii) Relaciones Laborales, viii) Usuarios, productos y practicas organizacionales.</t>
  </si>
  <si>
    <t>Defina el # de veces que se ejecuta la actividad durante el año, (Recuerde la probabilidad e ocurrencia del riesgo se define como el No. de veces que se pasa por el punto de riesgo en el periodo de 1 año). La matriz automáticamente hará el cálculo para el nivel de probabilidad inherente (Columnas H-J)</t>
  </si>
  <si>
    <t>Utilice la lista de despliegue que se encuentra parametrizada, le aparecerán las opciones de la tabla de Impacto en la Hoja 6 del presente documento. La matriz automáticamente hará el cálculo para el nivel de impacto inherente (Columnas M-N)</t>
  </si>
  <si>
    <t>Utilice la lista de despliegue que se encuentra parametrizada, le aparecerán las opciones: i)Preventivo, ii)Detectivo, iii)Correctivo.</t>
  </si>
  <si>
    <t>Utilice la lista de despliegue que se encuentra parametrizada, le aparecerán las opciones: i)Automático, ii)Manual.</t>
  </si>
  <si>
    <t>Utilice la lista de despliegue que se encuentra parametrizada, le aparecerán las opciones: i)Documentado, ii)Sin documentar.</t>
  </si>
  <si>
    <t>Utilice la lista de despliegue que se encuentra parametrizada, le aparecerán las opciones: i)Continua, ii)Aleatoria.</t>
  </si>
  <si>
    <t>Utilice la lista de despliegue que se encuentra parametrizada, le aparecerán las opciones: i)Con Registro, ii) Sin Registro.</t>
  </si>
  <si>
    <t>Utilice la lista de despliegue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</si>
  <si>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tercerización), indicando información relevante. </t>
  </si>
  <si>
    <t>Utilice la lista de despliegue que se encuentra parametrizada, le aparecerán las opciones: i)Finalizado, ii)En curso, la selección en este caso dependerá de las acciones del plan que se hayan establecido en cada caso.</t>
  </si>
  <si>
    <t>Es necesario que en la descripción del riesgo concurran los componentes de su definición, así:
ACCIÓN U OMISIÓN + USO DEL PODER + DESVIACIÓN DE LA GESTIÓN DE LO PÚBLICO + EL BENEFICIO PRIVADO. 
Los riesgos de corrupción se establecen sobre procesos.
El riesgo debe estar descrito de manera clara y precisa. Su redacción no debe dar lugar a ambigüedades o confusiones con la causa generadora de los mismos.
Con el fin de facilitar la identificación de riesgos de corrupción y evitar que se presenten confusiones entre un riesgo de gestión y uno de corrupción, se sugiere la utilización de la matriz de definición de riesgo de corrupción, que incorpora cada uno de los componentes de su definición.
De acuerdo con la siguiente matriz, si se marca con una X en la descripción del  riesgo que aparece en cada casilla quiere decir que se trata de un riesgo de corrupción:</t>
  </si>
  <si>
    <t xml:space="preserve">Análisis del Riesgo de Corrupción
Combinación Probabilidad / Impacto
Probabilidad: 5 niveles: Rara vez, Improbables, Posible, Probables. Casi seguro.
Impacto: 3 niveles: 
El Impacto se determinara mediante el diligenciamiento del formato que contiene 19 preguntas. </t>
  </si>
  <si>
    <t xml:space="preserve">Permite definir un consecutivo de riesgos.
Una entidad puede ir en el riesgo 150, pero tener 70 riesgos, lo que permite llevar una traza de los riesgos. Esta información la debe administrar la oficina asesora de planeación o gerencia de riesgos.  Cuando un riesgo salga del mapa no existirá otro riesgo con el mismo número. </t>
  </si>
  <si>
    <t>Debe contar con una redacción clara y concreta del riesgo identificado,  tener en cuenta la estructura de alto nivel establecida en al guía, es necesario que en la descripción del riesgo concurran los componentes de su definición, así: ACCIÓN U OMISIÓN + USO DEL PODER + DESVIACIÓN DE LA GESTIÓN DE LO PÚBLICO + EL BENEFICIO PRIVADO.</t>
  </si>
  <si>
    <t>El impacto se debe analizar y calificar a partir de las consecuencias identificadas en la fase de descripción del riesgo, diligenciando el cuestionario en sus 19 pregunta</t>
  </si>
  <si>
    <t>Evaluación del  Riesgo Inherente</t>
  </si>
  <si>
    <t>Utilice la lista de despliegue que se encuentra parametrizada, le aparecerán las opciones: i)Preventivo, ii)Detectivo</t>
  </si>
  <si>
    <t>¿Existe un responsable asignado a la ejecución del control?
Utilice la lista de despliegue que se encuentra parametrizada, le aparecerán las opciones: Asignado 15; No Asignado 0</t>
  </si>
  <si>
    <t>¿El responsable tiene la autoridad y adecua-da segregación de funciones en la ejecución del control?
Utilice la lista de despliegue que se encuentra parametrizada, le aparecerán las opciones: Adecuado 15, Inadecuado 0</t>
  </si>
  <si>
    <t>¿La oportunidad en que se ejecuta el control ayuda a prevenir la mitigación del riesgo o a detectar la materialización del riesgo de manera oportuna?
Utilice la lista de despliegue que se encuentra parametrizada, le aparecerán las opciones: Oportuna 15. Inoportuna 0</t>
  </si>
  <si>
    <t>¿Las actividades que se desarrollan en el control realmente buscan por si sola prevenir o detectar las causas que pueden dar origen al riesgo, Ej.: verificar, validar, cotejar, comparar, revisar, etc.?
Utilice la lista de despliegue que se encuentra parametrizada, le aparecerán las opciones: Prevenir 15, Detectar 10, No es un control 0</t>
  </si>
  <si>
    <t>¿La fuente de información que se utiliza en el desarrollo del control es información confiable que permita mitigar el riesgo?
Utilice la lista de despliegue que se encuentra parametrizada, le aparecerán las opciones: Confiable 15, No confiable 0</t>
  </si>
  <si>
    <t>¿Las observaciones, desviaciones o diferencias identificadas como resultados de la ejecución del control son investigadas y resueltas de manera oportuna?
Utilice la lista de despliegue que se encuentra parametrizada, le aparecerán las opciones: Se investigan y resuelven oportunamente 15, No se investigan y resuelven oportunamente  0</t>
  </si>
  <si>
    <t>¿Se deja evidencia o rastro de la ejecución del control que permita a cualquier tercero con la evidencia llegar a la misma conclusión?
Utilice la lista de despliegue que se encuentra parametrizada, le aparecerán las opciones: Completa 10,  Incompleta 5, No existe 0</t>
  </si>
  <si>
    <t>Aunque un control esté bien diseñado, este debe ejecutarse de manera  consistente,  debe asegurarse por parte de la primera línea de defensa que el control se ejecute.
Utilice la lista de despliegue que se encuentra parametrizada, le aparecerán las opciones: Fuerte: El control se ejecuta de manera consistente por parte del responsable. Moderado: El control se ejecuta algunas veces por parte del responsable. Débil: El control no se ejecuta por parte del responsable.</t>
  </si>
  <si>
    <t>Evaluación de la Solidez del Control</t>
  </si>
  <si>
    <t>Se determina si se debe establecer acción o acciones para fortalecer el control
Utilice la lista de despliegue que se encuentra parametrizada, le aparecerán las opciones: Si. NO</t>
  </si>
  <si>
    <t>Evaluación del  Riesgo Residual</t>
  </si>
  <si>
    <t>Utilice la lista de despliegue que se encuentra parametrizada, le aparecerán las opciones: i)Aceptar, ii)Evitar, iii)Reducir, iv) Compartir o Transferir.</t>
  </si>
  <si>
    <t xml:space="preserve">Antes de iniciar con el diligenciamiento de la información en la matriz, se requiere definir que es RIESGO DE CORRUPCIÓN
Definición de riesgo de corrupción: Es la posibilidad de que, por acción u omisión, se use el poder para desviar la gestión de lo público hacia un beneficio privado.
“Esto implica que las prácticas corruptas son realizadas por actores públicos y/o privados con poder e incidencia en la toma de decisiones y la administración de los bienes públicos” (Conpes N° 167 de 2013). 
</t>
  </si>
  <si>
    <t>Descripción del riesgo</t>
  </si>
  <si>
    <t>Identificar los puntos sensibles en  el proceso, analizar las debilidades que pueden ser causas de hechos de corrupción en las actividades internas de la entidad, así como las amenazas del entorno,  se pueden identificar a partir de los componentes de oportunidad, presión y responsabilidad.
₋ Oportunidad: Las variables que inciden en la oportunidad para la corrupción debido a las fallas de los procedimientos y ausencia de controles en el desarrollo de los trámites,
₋ Presión: Los factores de la dimensión de presión donde es necesario identificar que actores corruptos externos a la entidad inciden.
₋ Responsabilidad: Las fallas éticas y de compromiso con lo público que afectan un desarrollo objetivo e imparcial en el manejo y regulación de los recursos públicos.</t>
  </si>
  <si>
    <t>La calificación de la solidez de cada control será considerada tendiendo en cuenta la calificación del diseño o ejecución con menor calificación entre fuerte, moderado y débil
Utilice la lista de despliegue que se encuentra parametrizada, en la columna X</t>
  </si>
  <si>
    <r>
      <t xml:space="preserve">Antes de iniciar con el diligenciamiento de la información en la matriz, se requiere haber avanzado en el análisis del proceso, su objetivo, alcance, actividades clave, considere los lineamientos establecidos en el </t>
    </r>
    <r>
      <rPr>
        <sz val="11"/>
        <color theme="9" tint="-0.249977111117893"/>
        <rFont val="Arial"/>
        <family val="2"/>
      </rPr>
      <t>Paso 2: identificación del riesgo</t>
    </r>
    <r>
      <rPr>
        <sz val="11"/>
        <rFont val="Arial"/>
        <family val="2"/>
      </rPr>
      <t xml:space="preserve">, donde se explica ampliamente las bases para adelantar este análisis.
Así mismo, considere en el </t>
    </r>
    <r>
      <rPr>
        <sz val="11"/>
        <color theme="9" tint="-0.249977111117893"/>
        <rFont val="Arial"/>
        <family val="2"/>
      </rPr>
      <t>Paso 3: valoración del riesgo</t>
    </r>
    <r>
      <rPr>
        <sz val="11"/>
        <rFont val="Arial"/>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sz val="11"/>
        <color theme="9" tint="-0.249977111117893"/>
        <rFont val="Arial"/>
        <family val="2"/>
      </rPr>
      <t>NOTA:</t>
    </r>
    <r>
      <rPr>
        <sz val="11"/>
        <rFont val="Arial"/>
        <family val="2"/>
      </rPr>
      <t xml:space="preserve"> Si lo considera pertinente, es posible agregar hojas de trabajo adicionales al presente formato que permitan incluir la traza de estos análisis.</t>
    </r>
  </si>
  <si>
    <r>
      <t xml:space="preserve">Consolida o resume los análisis sobre impacto + causa inmediata + causa raíz, permitiendo contar con una redacción clara y concreta del riesgo identificado. Tenga en cuenta la estructura de alto nivel establecida en al guía, inicia con </t>
    </r>
    <r>
      <rPr>
        <b/>
        <sz val="11"/>
        <color theme="9" tint="-0.249977111117893"/>
        <rFont val="Arial"/>
        <family val="2"/>
      </rPr>
      <t>POSIBILIDAD DE + Impacto para la entidad (Qué) + Causa Inmediata (Cómo) + Causa Raíz (Por qué)</t>
    </r>
  </si>
  <si>
    <r>
      <t xml:space="preserve">Recuerde que el control se define como la medida que permite reducir o mitigar un riesgo. Defina el control (es) que atacan la causa raíz del riesgo, considere la estructura explicada en la guía: </t>
    </r>
    <r>
      <rPr>
        <b/>
        <sz val="11"/>
        <color theme="9" tint="-0.249977111117893"/>
        <rFont val="Arial"/>
        <family val="2"/>
      </rPr>
      <t>Responsable de ejecutar el control + Acción + Complemento</t>
    </r>
  </si>
  <si>
    <r>
      <t xml:space="preserve">ATRIBUTOS EFICIENCIA
</t>
    </r>
    <r>
      <rPr>
        <sz val="11"/>
        <rFont val="Arial"/>
        <family val="2"/>
      </rPr>
      <t>Tipo</t>
    </r>
  </si>
  <si>
    <r>
      <t xml:space="preserve">ATRIBUTOS EFICIENCIA
</t>
    </r>
    <r>
      <rPr>
        <sz val="11"/>
        <rFont val="Arial"/>
        <family val="2"/>
      </rPr>
      <t>Implementación</t>
    </r>
  </si>
  <si>
    <r>
      <t xml:space="preserve">ATRIBUTOS EFICIENCIA
</t>
    </r>
    <r>
      <rPr>
        <sz val="11"/>
        <rFont val="Arial"/>
        <family val="2"/>
      </rPr>
      <t>Calificación</t>
    </r>
  </si>
  <si>
    <r>
      <t xml:space="preserve">ATRIBUTOS INFORMATIVOS
</t>
    </r>
    <r>
      <rPr>
        <sz val="11"/>
        <rFont val="Arial"/>
        <family val="2"/>
      </rPr>
      <t>Documentación</t>
    </r>
  </si>
  <si>
    <r>
      <t xml:space="preserve">ATRIBUTOS INFORMATIVOS
</t>
    </r>
    <r>
      <rPr>
        <sz val="11"/>
        <rFont val="Arial"/>
        <family val="2"/>
      </rPr>
      <t>Frecuencia</t>
    </r>
  </si>
  <si>
    <r>
      <t xml:space="preserve">ATRIBUTOS INFORMATIVOS
</t>
    </r>
    <r>
      <rPr>
        <sz val="11"/>
        <rFont val="Arial"/>
        <family val="2"/>
      </rPr>
      <t>Registro</t>
    </r>
  </si>
  <si>
    <r>
      <t>La matriz automáticamente hará el cálculo, acorde con el control o controles definidos con sus atributos analizados, lo que permitirá establecer el</t>
    </r>
    <r>
      <rPr>
        <b/>
        <sz val="11"/>
        <color theme="9" tint="-0.249977111117893"/>
        <rFont val="Arial"/>
        <family val="2"/>
      </rPr>
      <t xml:space="preserve"> nivel de riesgo inherente</t>
    </r>
    <r>
      <rPr>
        <sz val="11"/>
        <rFont val="Arial"/>
        <family val="2"/>
      </rPr>
      <t xml:space="preserve"> (Columnas Z- AA -AB- AC-AD).</t>
    </r>
  </si>
  <si>
    <r>
      <t xml:space="preserve">Plan de Acción
</t>
    </r>
    <r>
      <rPr>
        <sz val="11"/>
        <rFont val="Arial"/>
        <family val="2"/>
      </rPr>
      <t xml:space="preserve">Responsable, fecha implementación, fecha seguimiento, seguimiento. </t>
    </r>
  </si>
  <si>
    <r>
      <t xml:space="preserve"> -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</si>
  <si>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</si>
  <si>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 </t>
    </r>
    <r>
      <rPr>
        <b/>
        <sz val="11"/>
        <rFont val="Arial Narrow"/>
        <family val="2"/>
      </rPr>
      <t xml:space="preserve"> Hoja 5 Tabla de probabilidad: </t>
    </r>
    <r>
      <rPr>
        <sz val="11"/>
        <rFont val="Arial Narrow"/>
        <family val="2"/>
      </rPr>
      <t>Tabla referente para todos los cálculos (no se diligencia)</t>
    </r>
  </si>
  <si>
    <r>
      <t xml:space="preserve"> - </t>
    </r>
    <r>
      <rPr>
        <b/>
        <sz val="11"/>
        <rFont val="Arial Narrow"/>
        <family val="2"/>
      </rPr>
      <t xml:space="preserve"> Hoja 6 Tabla de Impacto: </t>
    </r>
    <r>
      <rPr>
        <sz val="11"/>
        <rFont val="Arial Narrow"/>
        <family val="2"/>
      </rPr>
      <t>Tabla referente para todos los cálculos (no se diligencia)</t>
    </r>
  </si>
  <si>
    <r>
      <t xml:space="preserve"> - </t>
    </r>
    <r>
      <rPr>
        <b/>
        <sz val="11"/>
        <rFont val="Arial Narrow"/>
        <family val="2"/>
      </rPr>
      <t xml:space="preserve"> Hoja 7 Tabla de Valoración de Controles: </t>
    </r>
    <r>
      <rPr>
        <sz val="11"/>
        <rFont val="Arial Narrow"/>
        <family val="2"/>
      </rPr>
      <t>Tabla referente para todos los cálculos (no se diligencia)</t>
    </r>
  </si>
  <si>
    <r>
      <t xml:space="preserve">La entidad debe implementar controles orientados a reducir, mitigar o eliminar los riesgos que se puedan presentar. Defina el control (es) considerando la estructura explicada en la guía: </t>
    </r>
    <r>
      <rPr>
        <b/>
        <sz val="11"/>
        <color theme="9" tint="-0.249977111117893"/>
        <rFont val="Arial"/>
        <family val="2"/>
      </rPr>
      <t>Responsable de ejecutar el control + Acción + Complemento</t>
    </r>
    <r>
      <rPr>
        <sz val="11"/>
        <rFont val="Arial"/>
        <family val="2"/>
      </rPr>
      <t xml:space="preserve"> </t>
    </r>
  </si>
  <si>
    <r>
      <t xml:space="preserve">Plan de Manejo de Riesgos
</t>
    </r>
    <r>
      <rPr>
        <sz val="11"/>
        <rFont val="Arial"/>
        <family val="2"/>
      </rPr>
      <t>Accione a tomar, Responsable, fecha de cumplimiento, producto evidencia del cumplimiento</t>
    </r>
  </si>
  <si>
    <t>Elaboró</t>
  </si>
  <si>
    <t>Revisó</t>
  </si>
  <si>
    <t>Aprobó</t>
  </si>
  <si>
    <t xml:space="preserve">D: </t>
  </si>
  <si>
    <t>Radicado No. 2022EE286567 del 03 de noviembre del 2022.</t>
  </si>
  <si>
    <t>Matriz de Administración de Riesgos</t>
  </si>
  <si>
    <t>Código:     PE03-PR02-F2</t>
  </si>
  <si>
    <t>Código: PE03-PR02-F2</t>
  </si>
  <si>
    <t>Fiscal</t>
  </si>
  <si>
    <t>PREGUNTAS</t>
  </si>
  <si>
    <t>N.A</t>
  </si>
  <si>
    <t xml:space="preserve">¿La entidad recibe recursos de entidades privadas? </t>
  </si>
  <si>
    <t xml:space="preserve">¿La entidad genera recursos propios derivados de bienes, productos o servicios ofrecidos? </t>
  </si>
  <si>
    <t xml:space="preserve">¿La entidad realiza operaciones internacionales en divisas? </t>
  </si>
  <si>
    <t xml:space="preserve">¿La entidad realiza operaciones en efectivo en el desarrollo de sus actividades? </t>
  </si>
  <si>
    <t xml:space="preserve">¿Los usuarios objetivo de la entidad son personas naturales entre las que se encuentran las personas expuestas políticamente (PEP’s)? </t>
  </si>
  <si>
    <t xml:space="preserve">¿En algún momento un proveedor de la entidad se ha negado a suministrar la información que se le solicita? </t>
  </si>
  <si>
    <t xml:space="preserve">¿La entidad emplea terceros (contratistas o personas jurídicas) para llevar a cabo alguna de las funciones en el cumplimiento de sus objetivos? </t>
  </si>
  <si>
    <t xml:space="preserve">¿Se han presentado anomalías en la ejecución de contratos firmados por la entidad? </t>
  </si>
  <si>
    <t>Fuente: Secretaría General- Dirección Distrital de Desarrollo Institucional</t>
  </si>
  <si>
    <t xml:space="preserve">Para analizar el nivel de exposición al riesgo de LA/FT/ FPADM por parte de la entidad, se realizará teniendo cuenta el número de respuestas positivas obtenidas al diligenciar la matriz de autodiagnóstico, como se muestra en la siguiente tabla: </t>
  </si>
  <si>
    <t>NIVEL DE EXPOSICIÓN DEL RIESGO</t>
  </si>
  <si>
    <t xml:space="preserve">Responder positivamente de UNA a DOS preguntas genera una exposición al riesgo </t>
  </si>
  <si>
    <t>MEDIO</t>
  </si>
  <si>
    <t xml:space="preserve">Responder positivamente de SEIS a OCHO preguntas genera una exposición al riesgo </t>
  </si>
  <si>
    <t xml:space="preserve">Responder positivamente de TRES a CINCO preguntas genera una exposición al riesgo </t>
  </si>
  <si>
    <t>SARLAF</t>
  </si>
  <si>
    <t>La anterior encuesta debe ser resuelta por los Líderes de Procesos como mínimo una vez al año para garantizar el desarrollo periódico que permita obtener los diferentes cambios que se presenten en la entidad y obtener el grado de exposición al Riesgo. Si el grado de exposición aumenta en el autodiagnóstico de la vigencia, se debe revisar la pertinencia de ajustes de controles o creación de controles, en aras de aportar a la prevención del LA/FT/ FPADM en la entidad</t>
  </si>
  <si>
    <r>
      <t>Se debe diligenciar la encuesta de Exposición al</t>
    </r>
    <r>
      <rPr>
        <sz val="11"/>
        <color rgb="FFFF0000"/>
        <rFont val="Arial"/>
        <family val="2"/>
      </rPr>
      <t xml:space="preserve"> Riesgo SARLAF, </t>
    </r>
    <r>
      <rPr>
        <sz val="11"/>
        <rFont val="Arial"/>
        <family val="2"/>
      </rPr>
      <t>por parte de  los Líderes del Proceso como mínimo una vez al año para garantizar el desarrollo periódico que permita obtener los diferentes cambios que se presenten en la entidad y obtener el grado de exposición al Riesgo. Si el grado de exposición aumenta en el autodiagnóstico de la vigencia, se debe revisar la pertinencia de ajustes de controles o creación de controles, en aras de aportar a la prevención del LA/FT/ FPADM en la entidad</t>
    </r>
  </si>
  <si>
    <t>Fuente: Subsecretaría General- SDA.</t>
  </si>
  <si>
    <t>Efecto dañoso sobre recursos públicos</t>
  </si>
  <si>
    <t>Efecto dañoso sobre intereses patrimoniales de naturaleza pública</t>
  </si>
  <si>
    <t>Daños Activos fijos/eventos externos</t>
  </si>
  <si>
    <t>Usuarios, productos y practicas organizacionales</t>
  </si>
  <si>
    <t xml:space="preserve">Nombre: Julio Cesar Pulido Puerto </t>
  </si>
  <si>
    <t>Cargo: Subsecretario General</t>
  </si>
  <si>
    <t>RESPONSABLES DE ELABORAR O ACTUALIZAR</t>
  </si>
  <si>
    <t>Radicado No. 2023EE297540 del 15 de diciembre del 2023.</t>
  </si>
  <si>
    <t>Fecha: 15 de diciembre del 2023</t>
  </si>
  <si>
    <t>Equipo SIG - MIPG</t>
  </si>
  <si>
    <t>Cargo: Equipo SIG - MIPG</t>
  </si>
  <si>
    <t>Fecha: noviembre de 2023</t>
  </si>
  <si>
    <t>Se realizan modificación y ajustes en la Matriz de Administración de Riesgos, se incluye en la hoja denominada Instructivo R. Gestión, la fila "Descripción del Control", la instrucción de diligenciar la hoja denominada, Exposición al Riesgo SARLAFT, a fin de determinar los controles para esta clase de riesgos, igual se incluyen las hojas con los formatos para realzar la identifiación de los riesgos Fiscal y riesgos SARLAFT, de manera independiente a los riegos de gestión.</t>
  </si>
  <si>
    <r>
      <t xml:space="preserve">Versión: </t>
    </r>
    <r>
      <rPr>
        <sz val="11"/>
        <color rgb="FFFF0000"/>
        <rFont val="Arial"/>
        <family val="2"/>
      </rPr>
      <t>8</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</si>
  <si>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sz val="11"/>
        <color theme="9"/>
        <rFont val="Arial"/>
        <family val="2"/>
      </rPr>
      <t>Guía para la Administración del Riesgo y el diseño de controles en entidades públicas Versión 6,</t>
    </r>
    <r>
      <rPr>
        <sz val="11"/>
        <rFont val="Arial"/>
        <family val="2"/>
      </rPr>
      <t xml:space="preserve"> El formato cuenta con celdas parametrizadas y permite contar con los respectivos mapas de calor para riesgo inherente y riesgo residual.</t>
    </r>
  </si>
  <si>
    <t>El archivo contiene las siguientes hojas:
- Hoja 1 Contexto 
- Hoja 2 Instructivo R. Gestión
- Hoja 3 R. Gestión: Encontrará el Mapa Final con la totalidad de la estructura para la identificación y valoración de los riesgos por proceso, esta herramienta se deben identificar los R, Fiscales, SARLAF y Seguridad de la Información, en la hojas así identificadas.
- Hoja 4 Instructivo R. Corrupción
- Hoja 5 R. Corrupción:  Encontrará el Mapa Final con la totalidad de la estructura para la identificación y valoración de estos riesgos por proceso.
- Hoja 6 Impacto Corrupción: Formato con el cuestionario para determinar el impacto en riesgos de corrupción</t>
  </si>
  <si>
    <t>Descripción - Lineamientos para el diligenciamiento en la identificación de Riesgos de Gestión</t>
  </si>
  <si>
    <t>Para la gestión de riesgos de corrupción, continúan vigentes los lineamientos contenidos en la versión 4 de la Guía para la administración del riesgo y el diseño de controles en entidades públicas de 2018. Por lo anterior es necesario que para formular el mapa de riesgos de corrupción, se remita a dicho documento. Para la gestión de riesgos de corrupción, continúan vigentes los lineamientos contenidos en la versión 4 de la Guía para la administración del riesgo y el diseño de controles en entidades públicas de 2018, a continuación se transcriben algunos de las pautas señaladas en la Guía. El formato cuenta con celdas parametrizadas y permite contar con los respectivos mapas de calor para riesgo inherente y riesgo residual.</t>
  </si>
  <si>
    <t>Control 2</t>
  </si>
  <si>
    <t>control 3</t>
  </si>
  <si>
    <t>control 4</t>
  </si>
  <si>
    <t>Control 3</t>
  </si>
  <si>
    <t>control 5</t>
  </si>
  <si>
    <t>Control 4</t>
  </si>
  <si>
    <t>Control 5</t>
  </si>
  <si>
    <t>Control 6</t>
  </si>
  <si>
    <t>control 2</t>
  </si>
  <si>
    <t>Base de Datos</t>
  </si>
  <si>
    <t xml:space="preserve">Hardware / Infraestructura </t>
  </si>
  <si>
    <t>Personal</t>
  </si>
  <si>
    <t>Servicio</t>
  </si>
  <si>
    <t>Sofware / Aplicaciones Informaticas</t>
  </si>
  <si>
    <t>Soporte de Información</t>
  </si>
  <si>
    <t>[A03] Interceptación no realizada</t>
  </si>
  <si>
    <t>[A04] Alteración o Modificación no autorizada</t>
  </si>
  <si>
    <t>[A08] Hurto, Robo o Perdida</t>
  </si>
  <si>
    <t>[A14] Error en el Uso</t>
  </si>
  <si>
    <t>[A15] Engaño o manipulación (Ingenieria social)</t>
  </si>
  <si>
    <t>[A17] Error o mantenimiento o actualización</t>
  </si>
  <si>
    <t>[A18] Agotamiento de recursos o capacitaciones</t>
  </si>
  <si>
    <t>[A20] Alteración de funcionalidades</t>
  </si>
  <si>
    <t>[A23] Falla oerror en las instalación, administración , o custodia</t>
  </si>
  <si>
    <t>[A24] Denegción de acceso o inaccesibilidad</t>
  </si>
  <si>
    <t>[A25] Corpotamiento inesperado o anormal</t>
  </si>
  <si>
    <t>[A26] Ocupación no autorizada o invasión e espacio</t>
  </si>
  <si>
    <t>[A30] Extorsión o amenaza</t>
  </si>
  <si>
    <t>[A31]  Desastres naturales</t>
  </si>
  <si>
    <t>[A33] Corte de suministro eléctrico</t>
  </si>
  <si>
    <t>[A34] Interrupción de suminisros esenciales</t>
  </si>
  <si>
    <t>[A35] Daño o interrupción no intencional</t>
  </si>
  <si>
    <t>Ausencia de acuerdos o cláusulas de confidencialidad</t>
  </si>
  <si>
    <t>Disposición insegura de datos de información</t>
  </si>
  <si>
    <t>Falta de revisión periódica de las medidas de seguiridad</t>
  </si>
  <si>
    <t>Tratamiento inadecuado de datos de información</t>
  </si>
  <si>
    <t>No corrcción de vulnerabilidades conocidas</t>
  </si>
  <si>
    <t>Ausencia de mecanismos de monitoreo y control Copias no controladaas ni autorizadas de datos o información</t>
  </si>
  <si>
    <t>Ausencia de controles de acceso</t>
  </si>
  <si>
    <t>Clasificación innadecuada de la información</t>
  </si>
  <si>
    <t>Perdida de confidencialidad</t>
  </si>
  <si>
    <t>Perdida de Integridad</t>
  </si>
  <si>
    <t>Perdida de disponibilidad</t>
  </si>
  <si>
    <t>IDENTIFICACIÓN DEL RIESGO</t>
  </si>
  <si>
    <t>CAMPO</t>
  </si>
  <si>
    <t>DEFINICIÓN</t>
  </si>
  <si>
    <t>INSTRUCTIVO</t>
  </si>
  <si>
    <t>RESPONSABLE DE DILIGENCIAMIENTO</t>
  </si>
  <si>
    <t>Proceso sobre el cual se está llevando a cabo la identificación y valoración de riesgos</t>
  </si>
  <si>
    <t>Seleccione  el nombre del proceso.</t>
  </si>
  <si>
    <t xml:space="preserve">Líder de proceso / Funcionario designado </t>
  </si>
  <si>
    <t>No. de Riesgo</t>
  </si>
  <si>
    <t>Número del riesgo a identificar y valorar.</t>
  </si>
  <si>
    <t>NO diligenciar es automático.</t>
  </si>
  <si>
    <t>N/A</t>
  </si>
  <si>
    <t>Activo de Información</t>
  </si>
  <si>
    <r>
      <rPr>
        <sz val="11"/>
        <color theme="1"/>
        <rFont val="Arial"/>
        <family val="2"/>
      </rPr>
      <t xml:space="preserve">Campo que permite el registro del nombre o denominación de un activo de información. Diligencie este campo cuando requiera realizar una valoración de riesgos específica sobre un activo.
</t>
    </r>
    <r>
      <rPr>
        <i/>
        <sz val="11"/>
        <color theme="1"/>
        <rFont val="Arial"/>
        <family val="2"/>
      </rPr>
      <t xml:space="preserve">
No registre activos de información que no se hayan identificado de manera previa en la matriz de activos de información.</t>
    </r>
    <r>
      <rPr>
        <sz val="11"/>
        <color theme="1"/>
        <rFont val="Arial"/>
        <family val="2"/>
      </rPr>
      <t xml:space="preserve"> Ej. Base de datos nómina, Servidor principal, Actas de reunión o aprobación.</t>
    </r>
  </si>
  <si>
    <r>
      <rPr>
        <sz val="11"/>
        <color theme="1"/>
        <rFont val="Arial"/>
        <family val="2"/>
      </rPr>
      <t xml:space="preserve">Registre el nombre o denominación de un activo de información. Diligencie este campo cuando requiera realizar una valoración de riesgos específica sobre un activo.
</t>
    </r>
    <r>
      <rPr>
        <i/>
        <sz val="11"/>
        <color theme="1"/>
        <rFont val="Arial"/>
        <family val="2"/>
      </rPr>
      <t>No registre activos de información que no se hayan identificado de manera previa en la matriz de activos de información.</t>
    </r>
    <r>
      <rPr>
        <sz val="11"/>
        <color theme="1"/>
        <rFont val="Arial"/>
        <family val="2"/>
      </rPr>
      <t xml:space="preserve"> Ej. Base de datos nómina, Servidor principal, Actas de reunión o aprobación.</t>
    </r>
  </si>
  <si>
    <t>Líder de proceso / Colaborador designado</t>
  </si>
  <si>
    <t>Tipo de activo</t>
  </si>
  <si>
    <t>Campo que permite seleccionar entre las diferentes categorías o grupos de activos de información que se encuentran definidos tanto dentro del inventario de activos de información.</t>
  </si>
  <si>
    <t>Seleccione la categoría de activos a la que pertenece el activo que ha diligenciado en el campo anterior  sobre la cual desea evaluar el riesgo</t>
  </si>
  <si>
    <t>Amenazas (Causa Inmediata)</t>
  </si>
  <si>
    <t>Campo que permite seleccionar de un conjunto de amenazas para cada activo de información. EJ. [A01] Acceso no autorizado o [A06] Divulgación no autorizada de datos o información.</t>
  </si>
  <si>
    <t>Seleccione una amenaza del listado de amenazas posibles</t>
  </si>
  <si>
    <t>Vulnerabilidades (Causa raíz)</t>
  </si>
  <si>
    <t>Campo que permite seleccionar las vulnerabilidades de las cuales se puede aprovechar la amenaza identificada y así causar la materialización del riesgo.</t>
  </si>
  <si>
    <t>Selección una vulnerabilidad de la lista que pueda aprovechar la amenaza identificada en el campo anterior</t>
  </si>
  <si>
    <t>Tipo de riesgo</t>
  </si>
  <si>
    <t>Campo que define si es un riesgo de confidencialidad, integridad o disponibilidad.</t>
  </si>
  <si>
    <t>Selección el tipo de riesgo de la lista</t>
  </si>
  <si>
    <t xml:space="preserve">Campo donde se describe el riesgo </t>
  </si>
  <si>
    <r>
      <rPr>
        <sz val="11"/>
        <color theme="1"/>
        <rFont val="Arial"/>
        <family val="2"/>
      </rPr>
      <t>Describa el riesgo, Ej.:</t>
    </r>
    <r>
      <rPr>
        <i/>
        <sz val="11"/>
        <color theme="1"/>
        <rFont val="Arial"/>
        <family val="2"/>
      </rPr>
      <t xml:space="preserve"> "Pérdida de integridad de la información del proceso contenida en la carpeta compartida por modificación no autorizada causando reprocesos".</t>
    </r>
  </si>
  <si>
    <t>Clasificación riesgo</t>
  </si>
  <si>
    <t>Campo que describe las posibles clasificaciones que puede tener el riesgo de seguridad de la información</t>
  </si>
  <si>
    <t>Seleccione a cual se puede asociar el riesgo identificado.</t>
  </si>
  <si>
    <t>ANÁLISIS DE RIESGOS (RIESGO INHERENTE)</t>
  </si>
  <si>
    <t>Campo que contiene la frecuencia que más se ajusta a la actividad que puede materializar el riesgo.</t>
  </si>
  <si>
    <t>Seleccione la frecuencia que más se ajuste a la actividad que puede materializar el riesgo.</t>
  </si>
  <si>
    <t>Probabilidad inherente</t>
  </si>
  <si>
    <t>Campo que define la probabilidad inherente de acuerdo a la selección del campo anterior</t>
  </si>
  <si>
    <t>Porcentaje de acuerdo a la selección de la frecuencia</t>
  </si>
  <si>
    <t>Impacto inherente</t>
  </si>
  <si>
    <t>Ver hoja "Tabla Impacto"</t>
  </si>
  <si>
    <t xml:space="preserve">Seleccione del cuadro anterior el impacto en afectación económica o reputacional de acuerdo a su selección tome el nivel y consúltelo en la lista desplegable:
EJ: Si escoge afectación económica- Entre 100 y 500 SMLMV entonces el Nivel a seleccionar en la matriz es "Mayor" </t>
  </si>
  <si>
    <t>Zona de Riesgo inherente</t>
  </si>
  <si>
    <t>Campo que define la zona de riesgo inherente y se calcula con la información previamente ingresada.</t>
  </si>
  <si>
    <t>VALORACIÓN DE CONTROLES</t>
  </si>
  <si>
    <t>No Control</t>
  </si>
  <si>
    <t xml:space="preserve">Se pueden incluir hasta tres controles </t>
  </si>
  <si>
    <t>Control Anexo A</t>
  </si>
  <si>
    <t>Esta campo describe el control con el que se cuenta actualmente para mitigar el riesgo</t>
  </si>
  <si>
    <t>Ingresar el control que mitiga actualmente el riesgo identificado</t>
  </si>
  <si>
    <t>Descripción del control</t>
  </si>
  <si>
    <t>En este campo se incluye la descripción del control</t>
  </si>
  <si>
    <t>Describa el control lo mejor posible: responda a las preguntas que hace?, cómo lo hace?, quien lo hace, cada cuánto lo hace?</t>
  </si>
  <si>
    <t>Este campo contiene el tipo de control si es preventivo, Detectivo o correctivo.
Solo los controles correctivo disminuirán el impacto generalmente estos se ejecutan cuando ya se ha materializado el riesgo.</t>
  </si>
  <si>
    <t>Selección si el control es preventivo, Detectivo o correctivo.</t>
  </si>
  <si>
    <t>Campo que calcula el porcentaje del control</t>
  </si>
  <si>
    <t>En el campo implementación debe seleccionar si el control es automático o manual</t>
  </si>
  <si>
    <t>Selección si el control es automático o manual</t>
  </si>
  <si>
    <t>Campo que calcula el porcentaje de implementación</t>
  </si>
  <si>
    <t>Calificación del Control</t>
  </si>
  <si>
    <t>Campo que calcula la calificación total del control</t>
  </si>
  <si>
    <t>Campo que describe si tiene documentación el control. No influye en la calificación del control.</t>
  </si>
  <si>
    <t>Seleccione si se tiene o no documentado el control</t>
  </si>
  <si>
    <t>Campo que describe la frecuencia con la que se realiza el control.</t>
  </si>
  <si>
    <t>Seleccione si es aleatoria o continua</t>
  </si>
  <si>
    <t>Campo que describe si el control cuenta con evidencia</t>
  </si>
  <si>
    <t>Seleccione sí en la ejecución del control se deja algún registro de evidencia.</t>
  </si>
  <si>
    <t>EVALUACIÓN DE RIESGOS (RIESGO RESIDUAL)</t>
  </si>
  <si>
    <t>Probabilidad residual</t>
  </si>
  <si>
    <t>Este campo calcula la probabilidad residual cuantitativa automáticamente.</t>
  </si>
  <si>
    <t>Impacto residual</t>
  </si>
  <si>
    <t>Este campo calcula el impacto residual cuantitativo automáticamente.</t>
  </si>
  <si>
    <t>Probabilidad residual final</t>
  </si>
  <si>
    <t>Esta campo calcula la probabilidad residual de manera cualitativa automáticamente.</t>
  </si>
  <si>
    <t>Esta campo contiene el porcentaje de probabilidad calculado automáticamente</t>
  </si>
  <si>
    <t>Impacto residual final</t>
  </si>
  <si>
    <t>Esta campo calcula el impacto residual de manera cualitativa automáticamente.</t>
  </si>
  <si>
    <t>Esta campo contiene el porcentaje de impacto calculado automáticamente</t>
  </si>
  <si>
    <t xml:space="preserve">Zona de riesgo final </t>
  </si>
  <si>
    <t>Este campo calcula la zona de riesgo final para definir las estrategias para combatir el riesgo</t>
  </si>
  <si>
    <t>Este campo contiene las alternativas de acuerdo a las opciones que presenta el campo anterior.</t>
  </si>
  <si>
    <t>Seleccionar una alternativa de acuerdo a las opciones que presenta el campo anterior.</t>
  </si>
  <si>
    <t>Se modifica el nombre pasa de pasa de denominarse  Plan de manejo de riesgos-Mapa de riesgo a Mapa de Riesgos, se verifican fórmulas y enlaces del formato, se incluye dentro de la clasificación de riesgo el de Seguridad de la Información</t>
  </si>
  <si>
    <t>William Valderrama G.
Cargo: Profesional SIG
Fecha: 01-11-2022</t>
  </si>
  <si>
    <t>Revisó: Julio Cesar Pulido Puerto
Cargo: Subsecretario General
Fecha: 02-11-2022</t>
  </si>
  <si>
    <t>Revisó: Julio Cesar Pulido Puerto
Cargo: Subsecretario General
Fecha: 03-11-2022</t>
  </si>
  <si>
    <t xml:space="preserve">Francisco Daza
Contratista DPSIA
Fecha: 01-11-2022
</t>
  </si>
  <si>
    <r>
      <rPr>
        <b/>
        <sz val="11"/>
        <color rgb="FF1F1F1F"/>
        <rFont val="Arial"/>
        <family val="2"/>
      </rPr>
      <t>Control Anexo A (ISO27001)</t>
    </r>
  </si>
  <si>
    <t>Comentarios</t>
  </si>
  <si>
    <r>
      <rPr>
        <b/>
        <sz val="11"/>
        <color theme="1"/>
        <rFont val="Arial"/>
        <family val="2"/>
      </rPr>
      <t>5.18 -Derechos de acceso</t>
    </r>
    <r>
      <rPr>
        <sz val="11"/>
        <color theme="1"/>
        <rFont val="Arial"/>
        <family val="2"/>
      </rPr>
      <t xml:space="preserve"> </t>
    </r>
  </si>
  <si>
    <t>Está relacionado con los permisos que se deben otorgar, revisar o derogar a los usuarios para crear, modificar, eliminar o leer la información de cada uno de los activos  del proceso, es decir definir e implementar la tabla de accesos con su respectiva revsión regularmente.</t>
  </si>
  <si>
    <t>5.3 - Segregación de funciones</t>
  </si>
  <si>
    <t xml:space="preserve">Asegurar que las funciones incompatibles estén asignadas a diferentes cargos/personas (Ej. las siguientes tareas deben estar separadas: registrar con autorizar, autorizar con pagar) Estas definiciones se deben reflejar en las tablas de acceso (ver numeral 5.18)
</t>
  </si>
  <si>
    <t>5.14 - Transferencia de información</t>
  </si>
  <si>
    <t>Aplica si se transfiere información a otras entidades, se deben definir políticas y controles y divulgarlas a los terceros, donde se incluya:
Controles de cifrado para prevenir intersecciones, accesos no autorizados, destrucción o denegación del servicio.
Asegurar la trazabilidad y la no repudiación, incluido el mantenimiento de la cadena de custodia durante el tránsito.
Identificación de los contactos apropiados relacionados con la transferencia donde se considere propietarios del activo, propietarios de riego, oficiales de seguridad y los custodios de la información.
Responsabilidades en caso de incidentes de seguridad de la información.
Fiabilidad y disponibilidad del servicio de transferencia.
Uso aceptable de la información.
Manejo de firmas electrónicas.</t>
  </si>
  <si>
    <t>5.19 -Seguridad de la información en las relaciones con los proveedores</t>
  </si>
  <si>
    <t>1. Implementar una política y procedimientos divulgados donde se considere:
a) Identificar y documentar los tipos de proveedores que pueden afectar la confidencialidad, integridad y disponibilidad de la información en los diferentes procesos de la organización.
b) Establecer cómo evaluar y seleccionar proveedores según la sensibilidad de la información, los productos y los servicios (Ej.  Análisis de mercado, referencias de clientes, revisión de documentos, evaluaciones in situ, certificaciones)
c) Evaluar y seleccionar los productos o servicios del proveedor que tengan controles adecuados de seguridad de la información y revisarlos, en particular la integridad y exactitud de los controles implementados por el proveedor, que garanticen la seguridad de la información.
d) Definir la información de la organización, los servicios de TIC y la infraestructura física a la que los proveedores pueden acceder, supervisar, controlar y utilizar.
e) Definir los  tipos de componentes y servicios de la infraestructura de TIC proporcionados por los proveedores que puedan afectar la seguridad de la información.
f) Gestionar los riesgos de seguridad de la información relacionados con el uso de la información por parte del proveedor, el mal funcionamiento o las vulnerabilidades de los productos o servicios prestados por los proveedores (incluir componentes y subcomponentes de software utilizados en los productos)
g) Supervisar el cumplimiento de los requisitos de seguridad establecidos para cada tipo de proveedor.
h) Mitigación de la no conformidad, independiente de los medios usados para su detección.
i) Manejo de incidentes y contingencias asociados con productos y servicios del proveedor, incluyendo las responsabilidades de las dos partes.
j) Resiliencia y, si es necesario medidas de recuperación y contingencia.
l) Gestionar la transferencia de información, según las necesidades.
m) Requisitos para asegurar una terminación segura de la relación con el proveedor, incluyendo: 
Retiro de permisos.
Tratamiento de la información.
Determinar la titularidad de la propiedad intelectual desarrollada durante el contrato.
Portabilidad de la información en caso de cambio de proveedor o recurso interno.
Gestión de documentos.
Devolución de activos.
Disposición segura de la información y otros activos asociados.
Requisitos de confidencialidad continuos."
n) Nivel de seguridad del personal y seguridad física que se espera por parte del proveedor.
2. Los procedimientos para continuar con el tratamiento de la información en caso de que el proveedor no pueda suministrar sus productos o servicios (Ej. incidente, el proveedor ya no está en el negocio)</t>
  </si>
  <si>
    <t>5.30 -Preparación de las TIC para la continuidad de la actividad</t>
  </si>
  <si>
    <t>Identificar e implementar controles para asegurar la continuidad de los servicios del proceso cuando los sistemas o servicios de TI no estén disponibles.
Documentar los procesos, procedimientos e instructivos con el detalle de las actividades y responsables, así como los sistemas/herramientas utilizadas para garantizar la continuidad de la operación por cualquier colaborador.</t>
  </si>
  <si>
    <t xml:space="preserve">5.34 -Protección y privacidad de la información de carácter personal </t>
  </si>
  <si>
    <t>Controles para dar cumplimiento a la ley de protección de datos personales.</t>
  </si>
  <si>
    <t>7.10 -Medios de almacenamiento</t>
  </si>
  <si>
    <t>Aplica si la información es extraída a discos externos o USB.</t>
  </si>
  <si>
    <t>8.10 -Eliminación de la información</t>
  </si>
  <si>
    <t>Controles para la disposición final de la información alineados con los requisitos legales, reglamentarios y  contractuales para la eliminación de la información, considerar:
Selección del método de borrado seguro.
Registro/evidencia de los resultados de la eliminación.
Si se utiliza un proveedor, asegurar cláusulas de confidencialidad, y establecer como entregable evidencia de los resultados de la eliminación.</t>
  </si>
  <si>
    <t xml:space="preserve">8.13 -Copias de seguridad de la información </t>
  </si>
  <si>
    <t>Definir los registros, ubicación, periodicidad para realizar backups, periodo de retención de la copia, responsable de realizar la copia, responsable de custodiar la copia, periodicidad para realizar pruebas de restauración de las copias, incluyendo el registro/evidencia del resultado. de la prueba.
Controles para asegurar la confidencialidad de la información almacenada en las copias de respaldo.</t>
  </si>
  <si>
    <t>Activos de Información</t>
  </si>
  <si>
    <t>Tipo de Activo</t>
  </si>
  <si>
    <t>tipo de Activos</t>
  </si>
  <si>
    <t xml:space="preserve">Amenazas (Causa Inmediata)
¿Cómo? </t>
  </si>
  <si>
    <t>Vulnerabilidades (Causa raíz)
¿Por qué?</t>
  </si>
  <si>
    <t>Control Anexo A (ISO27001)</t>
  </si>
  <si>
    <t>RIESGOS SEGURIDAD DE LA INFORMACIÓN</t>
  </si>
  <si>
    <t>Efecto dañoso sobre bienes públicos</t>
  </si>
  <si>
    <t>Errores humanos en la divulgación de la información de la entidad presentadas a los ciudadanos y grupos de interés.</t>
  </si>
  <si>
    <t>Fallas en la comunicación entre las áreas de la SDA y la Oficina Asesora de Comunicaciones.</t>
  </si>
  <si>
    <t>Posibilidad de afectación reputacional por errores humanos en la divulgación de la información de la entidad presentada a los ciudadanos y grupos de interés, debido a fallas en la comunicación entre las áreas de la SDA y la Oficina Asesora de Comunicaciones.</t>
  </si>
  <si>
    <t>Control 1: El Jefe de la Oficina de Comunicaciones designa un profesional para cada dependencia, quien se encarga de elaborar el producto comunicacional solicitado. Cada vez que se requiere el contenido, datos e información, el profesional asignado revisa conjuntamente con la dependencia solicitante la información y las características para la producción de la pieza y luego de su aprobación tanto por el área y el jefe de comunicaciones, se realiza la publicación en los canales de comunicación internos o externos con los que cuenta la SDA, medios de comunicación, periodistas y redes sociales, según la necesidad. La ejecución del control se realiza a través de registros documentales de soporte como correos electrónicos y plataformas de mensajería como Whatsapp y Hangouts (Gmail).</t>
  </si>
  <si>
    <t>Socializar los requerimientos exigidos por la OAC para la solicitud y elaboración de los productos comunicacionales internos o externos a las áreas de la entidad solicitantes.</t>
  </si>
  <si>
    <t>Oficina Asesora de Comunicaciones</t>
  </si>
  <si>
    <t>Productos finales publicados en comunicación interna o externa</t>
  </si>
  <si>
    <t>1. Informar, mediante comunicación oficial interna (memorando), a la segunda y tercera línea de defensa sobre el hecho encontrado.
2. Analizar las causas y el impacto que generó la materialización. 
3. Revisar y ajustar el riesgo, los controles y acciones.
4. Informar, mediante comunicación oficial interna (memorando), el riesgo ajustado y aprobado por líder del proceso.</t>
  </si>
  <si>
    <t>Jefe Oficina Asesora de Comunicaciones</t>
  </si>
  <si>
    <t>Conflictos de interés al modificar, sustraer o adicionar información para publicar en los medios de comunicación de la SDA.</t>
  </si>
  <si>
    <t>Recepción de dádivas o posibles sobornos.</t>
  </si>
  <si>
    <t>Influencia o presiones de terceros.</t>
  </si>
  <si>
    <t>No atender los lineamientos previamente establecidos conforme al protocolo de la Oficina Asesora de Comunicaciones.</t>
  </si>
  <si>
    <t>Posibilidad de manipular y ocultar información asociada a la publicación en los canales de comunicación dispuestos por la entidad, que no corresponda a la realidad institucional a los grupos de interés en beneficio propio o de un particular.</t>
  </si>
  <si>
    <t>Perdida de imagen, reputación, credibilidad y confianza institucional.</t>
  </si>
  <si>
    <t>Desinformación a los grupos de interés.</t>
  </si>
  <si>
    <t>Investigaciones administrativas, disciplinarias, penales o fiscales.</t>
  </si>
  <si>
    <t>Sanciones disciplinarias, penales o fiscales por los actos de corrupción que cometan las personas vinculadas a la entidad.</t>
  </si>
  <si>
    <t>control 1: El Jefe de la Oficina de Comunicaciones,  cada vez que se va a publicar información en los diferentes canales internos y/o externos de la entidad, verifica el contenido de la misma, conforme los lineamientos establecidos en la OAC, contenidos en el instructivo de comunicación interna, código: PE02-PR02-INS1  e instructivo de comunicación externa, código: PE02-PR01-INS1; de igual manera antes de cada publicación del producto comunicacional, este da su aprobación final por medio del Whatsapp del equipo de comunicaciones, informando en que medio se realizará la publicación. En caso de encontrar errores y/o inconsistencias en la información, se notificará al periodista por el mismo medio, con el fin de realizar los ajustes pertinentes, y así dar continuación a la divulgación. Como evidencia queda las capturas de pantalla del chat de WhatsApp de la Oficina de Comunicaciones donde se da aprobación final para la publicación de la información en los canales institucionales.</t>
  </si>
  <si>
    <t>El supervisor de los contratos de la OAC, verifica en el IAAP mensual junto con la previa aprobación de los coordinadores de cada equipo de producción comunicacional, que los colaboradores de la OAC quienes son los encargados de la información a tratar, reporten por escrito que no se presentó ningún conflicto de interés, quedando como soporte en caso de algún acto de corrupción.</t>
  </si>
  <si>
    <t>Cuentas de cobro(IAAP)</t>
  </si>
  <si>
    <t>CONTRASEÑAS REDES SOCIALES</t>
  </si>
  <si>
    <t xml:space="preserve">Posibilidad de pérdida de la confidencialidad del archivo de contraseñas de redes sociales por la divulgación no autorizada de estas que puede causar afectación reputacional por la publicación de contenido inapropiado y no aprobado en las redes sociales de la entidad. </t>
  </si>
  <si>
    <t>5.18 -Derechos de acceso 
5.3 - Segregación de funciones</t>
  </si>
  <si>
    <t>Control 1: El líder del proceso de Comunicaciones verifica a través de correo enviado por el administrador de las contraseñas para el acceso a las redes sociales, que este haya realizado la renovación de las mismas como mínimo cada 4 meses y cada vez que se identifique una situación que ponga en riesgo la seguridad de esta información.</t>
  </si>
  <si>
    <t>Implementar la verificación de seguridad en dos pasos para el acceso a las redes sociales de la entidad a través del administrador de las contraseñas.</t>
  </si>
  <si>
    <t>Oficina Asora de Comunicaciones</t>
  </si>
  <si>
    <t>Correo electrónico</t>
  </si>
  <si>
    <t>Incumplimiento en la ejecución de las actividades asociadas con la sostenibilidad del Sistema de Gestión de la entidad</t>
  </si>
  <si>
    <t>Falta o inoportunidad en el seguimiento a los procesos que realiza la segunda línea de defensa.</t>
  </si>
  <si>
    <t>Posibilidad de afectación reputacional por incumplimiento en la ejecución de las actividades asociadas con la sostenibilidad del Sistema de Gestión de la entidad, debido a la falta o inoportunidad en el seguimiento a los procesos que realiza la segunda línea de defensa.</t>
  </si>
  <si>
    <t>Control 1: El profesional líder del equipo SIG al inicio de la vigencia o cuando se requiera, asigna los procesos a los profesionales SIG para realizar el seguimiento como segunda linea de defensa a las actividades asociadas a la sostenibilidad del Sistema de Gestión de la entidad; mediante reunión de autoevaluación y seguimiento.</t>
  </si>
  <si>
    <t>Los profesionales del equipo SIG, realizan acompañamientos a los procesos asignados, con el fin que estos realicen sus monitoreos de forma oportuna y clara, dando cumplimiento a los estandares del Sistema de Gestión.</t>
  </si>
  <si>
    <t xml:space="preserve">
Actas de reunión y relación de asistencia o correos.</t>
  </si>
  <si>
    <t>• Informar, mediante comunicación oficial interna (memorando), a la segunda y tercera línea de defensa sobre el hecho encontrado.
• Analizar las causas y el impacto que generó la materialización 
• Revisar y ajustar el riesgo, los controles y acciones
• Informar, mediante comunicación oficial interna (memorando), el riesgo ajustado y aprobado por líder del proceso</t>
  </si>
  <si>
    <t>Profesional enlace del Sistema Integrado de gestión del proceso de Participación y Educación Ambiental
Líderes del equipo de educación ambiental</t>
  </si>
  <si>
    <t>Falta de continuidad en los procesos de participación liderados por la SDA</t>
  </si>
  <si>
    <t>Insuficiente divulgación a las organizaciones y a las comunidades sobre los procesos que lidera la Secretaria Distrital de Ambiente acorde a su misionalidad</t>
  </si>
  <si>
    <t>Posibilidad de afectación reputacional por falta de continuidad en los procesos de participación liderados por la SDA debido a la Insuficiente divulgación a las organizaciones y a las comunidades sobre los procesos que lidera la Secretaria Distrital de Ambiente acorde a su misionalidad</t>
  </si>
  <si>
    <t>Control 1: El gestor local ambiental adelanta la secretaria técnica de la Comisión Ambiental Local (CAL), que es la instancia de coordinación que articula las acciones de los actores estratégicos de la localidad hacia el fortalecimiento de la gestión ambiental local y en donde se hace la divulgación sobre los procesos que lidera la Secretaria Distrital de Ambiente acorde a su misionalidad. Esta CAL se desarrolla en las 20 localidades del D.C. y se diligencia acta de reunión, en donde quedan establecidos los compromisos y los resultados de las acciones adelantadas. Se convoca a los actores sociales mediante correo electrónico. En caso de no contar con el quorum requerido, se convoca a una nueva reunión. Cada Comisión Ambiental Local sesionará ordinariamente por lo menos una vez cada dos meses, de acuerdo a lo estipulado en el artículo 6º del Decreto Distrital 575 de 2011.</t>
  </si>
  <si>
    <t>Contro 2: El profesional responsable del programa de participación ciudadana digital divulga semanalmente la información de las acciones de participación, a través de la redes del corresponsal ambiental. Semestralmente revisa y actualiza la información del Menú Participa de la página web de la SDA en caso de requerirse.</t>
  </si>
  <si>
    <t>Realizar seguimiento a las actividades ejecutadas en torno a los procesos participativos ambientales locales a través de la matriz de seguimiento de la instancia de participación y de la matriz de territorialización de participación. Este seguimiento se adelantará de forma mensual.</t>
  </si>
  <si>
    <t>Líder y profesional de apoyo del equipo de participación</t>
  </si>
  <si>
    <t>Matriz de seguimiento de la instancia de participación.
Matriz de territorialización de participación.</t>
  </si>
  <si>
    <t>1.Informar de manera inmediata a las partes interesadas y a la alta gererencia cuando el Instrumento de Planeación Ambiental no se adecua a las necesidades ambientales del Distrito e iniciar las actuaciones necesarias para corregir o actualizar el instrumento.
2. Analizar las causas.
3. Ajustar los controles establecidos inicialmente.
4. Analizar el impacto que tuvo la materialización.
5. Informar a la segunda y tercera línea de defensa sobre el hecho encontrado.</t>
  </si>
  <si>
    <t>Líder del equipo de participación
Jefe de la Oficina de Educación y participaciónn Ambiental</t>
  </si>
  <si>
    <t>Líder del equipo de educación ambiental
Jefe de la Oficina de Educación y participaciónn Ambiental</t>
  </si>
  <si>
    <t>Proselitismo político en actividades de participación y educación ambiental</t>
  </si>
  <si>
    <t>Posibilidad de utilizar los espacios de participación ciudadana y educación ambiental con fines políticos para favorecimiento de intereses particulares.</t>
  </si>
  <si>
    <t>Desnaturalización de los espacios de participación ciudadana y educación ambiental</t>
  </si>
  <si>
    <t>Intereses particulares para fines políticos.</t>
  </si>
  <si>
    <t>Afectación de la imagen institucional</t>
  </si>
  <si>
    <t>control 1: El responsable del proceso y los líderes de los equipos informan semestralmente a sus equipos de trabajo, que en el marco de las acciones de educación ambiental y de participación lideradas por la Secretaría Distrita de Ambiente, está prohibido el desarrollo de actividades relacionadas con campañas electorales, proselitismo político o favorecimiento de intereses particulares, no se puede recibir ningún tipo de regalo, beneficio u hospitalidad. Como registro del control queda diligenciada la memoria de reunión.</t>
  </si>
  <si>
    <t>Mensualmente, en las reuniones de autoevaluación del proceso, los líderes de cada equipo informarán si se evidenció que en alguna de las acciones de participación o educación ambiental liderada por la Secretaria Distrital de Ambiente se desarrollaron actividades relacionadas con campañas electorales o proselitismo político. En caso de presentanrse se informará a la Oficina de Control Disciplinario y la Oficina de Control Interno</t>
  </si>
  <si>
    <t>Jefe de Oficina de Participación, Educación y Localidades y Coordinadores de equipo</t>
  </si>
  <si>
    <t xml:space="preserve">Actas de reunión
</t>
  </si>
  <si>
    <t>Jefe de Oficina de Participación, Educación y Localidades</t>
  </si>
  <si>
    <t>Actas de reunión del proceso Participación y Educación Ambiental</t>
  </si>
  <si>
    <t>Control 1: informar que a los participantes que al ingresar la información solicitada en los listado, autoriza el tratamiento de los datos sensibles definidos en el artículo 5° de la Ley 1581 de 2012, los cuales serán usados en el marco de las funciones de la entidad y se conservarán y tratarán en las condiciones previstas en la ley y que al escribir el correo electrónico el participante autoriza el envío de información institucional a su correo, al firmar el participante constata que se le dio información frente a los requisitos y riesgos de la actividad y asume la responsabilidad de su participación.
Controles para dar cumplimiento a la ley de protección de datos personales.</t>
  </si>
  <si>
    <t>Se define la ubicación, el periodo de retención, responsable de permitir la consulta y responsabilidad de la custodia del documento, para asegurar la confidencialidad de la información almacenada, dando al cumplimiento de la norma de tratamineto de datos.</t>
  </si>
  <si>
    <t>Jefe de la OPEL</t>
  </si>
  <si>
    <t>Comunicación interna</t>
  </si>
  <si>
    <t>Líder del equipo de participación y educación
Jefe de la Oficina de Educación y participaciónn Ambiental</t>
  </si>
  <si>
    <t>Inadecuada formulación, actualización, seguimiento y evaluación de los instrumentos de planeación ambiental</t>
  </si>
  <si>
    <t>Falta de la identificación de las necesidades ambientales del Distrito</t>
  </si>
  <si>
    <t>Publicación de información e indicadores ambientales inconsistentes en el Observatorio Ambiental de Bogotá</t>
  </si>
  <si>
    <t>Debido a la falta de cumplimiento de los criterios de calidad y oportunidad en el reporte de la información y datos de los indicadores ambientales</t>
  </si>
  <si>
    <t>Afectación económica y/o reputacional por incumplimiento en la ejecución del presupuesto asignado y el cronograma de pagos</t>
  </si>
  <si>
    <t>debido a la falta o inoportunidad de seguimientos a la gestión financiera.</t>
  </si>
  <si>
    <t>Posibilidad de afectación reputacional por la inadecuada formulación, actualización, seguimiento y evaluación de los instrumentos de planeación ambiental, debido a falta de la identificación de las necesidades ambientales del Distrito.</t>
  </si>
  <si>
    <t>Posibilidad de afectación reputacional por la publicación de información e indicadores ambientales inconsistentes en el Observatorio Ambiental de Bogotá, debido a la falta de cumplimiento de los criterios de calidad y oportunidad en el reporte de la información y datos de los indicadores ambientales</t>
  </si>
  <si>
    <t>Posibilidad de afectación económica y/o reputacional por incumplimiento en la ejecución del presupuesto asignado y el cronograma de pagos debido a la falta o inoportunidad de seguimientos a la gestión financiera.</t>
  </si>
  <si>
    <t>Control 1: Los profesionales de la Subdirección de Políticas y Planes Ambientales para validación de información aplican herramientas ofimáticas y herramientas metodológicas con el fin de identificar necesidades ambientales del Distrito en las diferentes etapas de formulación, actualización, seguimiento y evaluación de los instrumentos de planeación ambiental</t>
  </si>
  <si>
    <t>Control 2: Los profesionales de la Subdirección de Políticas y Planes Ambientales realizan revisiones periódicas para evaluar la necesidad de ajustes y actualizaciones en los instrumentos de planeación ambiental, considerando nuevas necesidades ambientales que surjan de nuevas directrices normativas o de otras iniciativas en cualquier etapa de formulación, actualización, seguimiento y evaluación de los instrumentos de planeación ambiental.</t>
  </si>
  <si>
    <t>En caso de que la información no cumpla con los requisitos establecidos, en los procesos de Formulación, actualización, seguimiento y evaluación, se enviará una comunicación oficial donde se solicitará la verificación y ajustes de la información reportada.</t>
  </si>
  <si>
    <t>Matrices en Excel, Guías técnicas, documentos, comunicación oficial a través de los diferentes mecanismos con los que cuenta la Entidad.</t>
  </si>
  <si>
    <t>Hacer mesas de trabajo con las partes involucradas conforme a que avance la ejecucion presupuestal acorde con lo programado</t>
  </si>
  <si>
    <t>Acta del comité Institucional de Gestión y Desempeño</t>
  </si>
  <si>
    <t>Control 1: El sistema de gestión de indicadores Arrow del OAB genera una alerta automática cada vez que un delegado ingresa para realizar cargue y actualización del indicador, a través de un correo electrónico notificado al correo de los administradores del OAB.</t>
  </si>
  <si>
    <t>Control 2: El administrador del OAB revisa las alertas de ingreso generadas automáticamente por el sistema de gestión de indicadores Arrow del OAB, cada vez que estas se presenten, validando la consistencia del ajuste y/o actualización de la información contenida en el indicador, a través del módulo de “Auditoría” del sistema del OAB. Si se presenta una desviación o cuando halle una inconsistencia en la información del indicador, el profesional especializado del OAB inactiva el dato o el indicador inconsistente en la plataforma Arrow, la comunica al delegado y al responsable del indicador con su debida justificación.</t>
  </si>
  <si>
    <t>Control 3: El profesional especializado del OAB descarga la bitácora del sistema de gestión de indicadores Arrow, para realizar un seguimiento mensual a la actualización de los indicadores del OAB y elabora un informe de administración, donde registra la última fecha de actualización y contrasta los días de rezago establecidos para definir si el indicador se encuentra actualizado y documenta la gestión realizada durante el mes para la administración integral del OAB.</t>
  </si>
  <si>
    <t>Control 4:  profesional especializado del OAB revisa que coincidan los registros constitutivos del metadato y del indicador validado en la ficha técnica y lo registrado por el delegado en el sistema Arrow, cada vez que se cargue un indicador nuevo, en el caso de requerir alguna precisión sobre el metadato del indicador, se gestiona con el delegado su ajuste</t>
  </si>
  <si>
    <t>Control 4: Se aplica formato para la declaración de conocimiento y aceptación de responsabilidad de la calidad de información de los indicadores del OAB por parte de los delegados.</t>
  </si>
  <si>
    <t>Control 2: El profesional realiza mesa de trabajo con el ordenador de gasto para verificación de cumplimiento de la programación presupuestal.</t>
  </si>
  <si>
    <t>Poca articulación entre las Entidades, localidades y los sectores que participan en las diferentes etapas.</t>
  </si>
  <si>
    <t>Posibilidad que en la formulación, actualización, seguimiento y/o evaluación a los instrumentos de planeación ambiental, se favorezcan intereses particulares o se oculte o manipule la información en cualquier etapa, con el fin de obtener alguna dádiva o beneficio a nombre propio o de terceros.</t>
  </si>
  <si>
    <t>Investigaciones o procesos disciplinarios o sancionatorios por parte de organismos de control.</t>
  </si>
  <si>
    <t>Favorecimiento de una decisión política respecto a la formulación, ajuste, actualización, seguimiento y/o evauación de una política pública o instrumento de planeación ambiental.</t>
  </si>
  <si>
    <t>Asignación incorrecta de recursos
Afectación negativa de la imagen institucional, insatisfacción de la ciudadania y pérdida de credibilidad en la institución.</t>
  </si>
  <si>
    <t>Recepción de dádivas o posibles sobornos.
conflicto de intereses</t>
  </si>
  <si>
    <t>Por Influencia o presiones de terceros o funcionarios con poder de decisión en la elaboración y aprobación de documentos, así como ajustes o modificaciones a los resultados en las diferentes etapas en las Políticas públicas o instrumentos de planeación Ambiental.</t>
  </si>
  <si>
    <t>Que se oculte o manipule la información reportada por la entidades frente al seguimiento de las políticas públicas ambientales e instrumentos de planeación ambiental.</t>
  </si>
  <si>
    <t>control 1: Los profesionales de la Subdirección de Políticas y Planes Ambientales, cada vez que se requiera realizan el seguimiento a los Instrumentos de Planeación Ambiental, en donde verifican y validan la información reportada por los diferentes actores, de acuerdo con la aplicación de los procedimientos con los que cuenta la SPPA. En caso de encontrar información inconsistente se solicita el ajuste de la misma mediante comunicación oficial. Para el caso de encontrar situaciones que conlleven a intereses particulares o políticos, se debe reportar al jefe inmediato y/o a la alta gerencia.</t>
  </si>
  <si>
    <t>control 2: Los delegados de las entidades de la administración distrital, entes de control y otros actores estratégicos, que conforman las instancias distritales de coordinación, realiza la articulación y orientación de las decisiones que conlleven a la implementación de la políticas públicas e instrumentos de planeación ambiental; dichas decisiones son documentadas por el profesional de instancias de la DPSIA, en informes de gestión y actas de sesión publicadas en la página web de la entidad para su consulta, de acuerdo con la periodicidad establecida en la Resolución No. 753 de 2020 (trimestral, anual). En caso de no encontrar documentado el seguimiento a las decisiones se realiza mediante comunicación oficial solicitando su publicación.</t>
  </si>
  <si>
    <t>Revisar y validar el contenido de la información resultante de los seguimientos a los instrumentos de planeación ambiental.
LLevar a cabo las sesiones de la CIPSSA donde se presentan seguimientos o decisiones frente a los instrumentos de planeación y politicas públicas, realizando sus actas de sesión e informes de gestión.</t>
  </si>
  <si>
    <t>Actas de reunión
Informes de instancias</t>
  </si>
  <si>
    <t>Factores tensionantes de tipo antrópico y/o naturales que afectan las áreas protegidas o áreas de interés ambiental, y cuyo seguimiento y control no es realizado de manera oportuna y efectiva por parte de los responsables de la administración de Reservas Distritales de Humedal y Parques Distritales  Ecológicos de Montaña - PDEM para evitar el presunto daño ambiental.</t>
  </si>
  <si>
    <t>Dificultades en la expedición de actos administrativos y desarrollo de labores por parte de los procesos involucrados en  la adquisición predial.</t>
  </si>
  <si>
    <t>Desarticulación en los procesos de la entidad en temas que permitan cumplir con los objetivos del proceso para la adecuada gestión.</t>
  </si>
  <si>
    <t xml:space="preserve">
Dificultades en la priorización y seguimiento de los mayores tensionantes que afectan  los objetivos de conservación de los recursos naturales en las áreas protegidas o  de interés ambiental.</t>
  </si>
  <si>
    <t>Posibilidad de afectación  reputacional  por factores tensionantes de tipo antrópico y/o naturales que afectan las áreas protegidas o áreas de interés ambiental, y cuyo seguimiento y control no sea realizado de manera oportuna y efectiva por parte de los responsables de la administración de Reservas Distritales de Humedal y Parques Distritales  Ecológicos de Montaña - PDEM, para evitar el presunto daño ambiental debido a las dificultades en la priorización y seguimiento de los mayores tensionantes que afectan los objetivos de conservación de los recursos naturales, en las áreas protegidas o de interés ambiental.</t>
  </si>
  <si>
    <t>Control 1: Los profesionales encargados de la gestión predial en la Dirección de Gestión Ambiental, revisan los avances en los procesos de adquisición, para  el desarrollo de la adquisición de predios priorizados, mediante reuniones mensuales o cuando se requiera, con el objetivo de consolidar las áreas de interés ambiental, dejando constancia en las actas de reunión y presentaciones PPT (si aplica).</t>
  </si>
  <si>
    <t>Control 2: Los profesionales responsables de apoyar a los grupos de Administración de Reservas Distritales de Humedal  y Parques Distritales Ecológicos de Montaña - PDEM y otras Áreas de Interés Ambiental realizan, la verificación del seguimiento a la matriz de tensionantes  y elaborarán acciones de gestión para los tensionantes priorizados que afectan las áreas protegidas o de interés ambiental, y en caso de presentarse una desviación se reportará de manera inmediata a las entidades competentes.</t>
  </si>
  <si>
    <t>Control 2: Los profesionales responsables de la Dirección de Gestión Ambiental y la Subdirección de Ecosistemas y Ruralidad  cada vez que se requiera, verificarán la efectividad y coherencia de las normas, licencias, permisos y/o autorizaciones de los proyectos y consultas a las que haya lugar a través de comunicación oficial.</t>
  </si>
  <si>
    <t>Revisión periódica de los compromisos establecidos en las reuniones con las áreas involucradas en el proceso de adquisición predial.</t>
  </si>
  <si>
    <t>Director de Gestión Ambiental</t>
  </si>
  <si>
    <t>Actas de reunión</t>
  </si>
  <si>
    <t>Se realizará el seguimiento periódico a las acciones implementadas para la gestión correspondiente a los tensionantes priorizados identificados en la matriz de tensionantes , con el fin de verificar dicha gestión ante la entidad u otras entidades competentes.</t>
  </si>
  <si>
    <t>Matriz de tensionantes diligenciada, link anexos de gestión (actas de reunión, comunicaciones oficiales y registros fotográficos entre otros). Plan de Trabajo.</t>
  </si>
  <si>
    <t>Revisión periódica de los compromisos establecidos en los Comités de Obra y se requiere, se solicitará agenda al Comité Institucional de Gestión y Desempeño.</t>
  </si>
  <si>
    <t>Actas de reunión y/o presentación.</t>
  </si>
  <si>
    <t>Bienes, servicios u obras pagados sin haber sido recibidos a satisfacción y el no descuento de anticipos en contratos.</t>
  </si>
  <si>
    <t>Omisionesde funciones en el cronograma y fases de pago y  en la liquidación de pago y/o no cumplimiento del avance para amortización de anticipos conforme al plan de inversión.</t>
  </si>
  <si>
    <t>Posibilidad de efectos dañosos sobre recursos públicos, por bienes, servicios u obras pagados sin haber sido recibidos a satisfacción y el no descuento de anticipos en contratos debido a omisiones de funciones en el cronograma y fases de pago y en la liquidación de pago y/o no cumplimiento del avance para amortización de anticipos conforme al plan de inversión.</t>
  </si>
  <si>
    <t>Control 1: Los profesionales encargados del proceso de Gestión Ambiental y Desarrollo Rural cada vez que se requiera realiza el seguimiento a través del diligenciamiento de la matriz de control financiero para aprobación de pagos a fin de verificar el cumplimiento del avance para amortización de anticipos conforme al plan de inversión y el cronograma y fases de pago.</t>
  </si>
  <si>
    <t>Control 2: El líder financiero del proceso de Gestión Ambiental y Desarrollo Rural realiza mensualmente el seguimiento al diligenciamiento de la matriz de control financiero para aprobación de pagos.</t>
  </si>
  <si>
    <t>El ordenador del gasto y/o gerente de proyecto comunica la ejecución presupuestal del proceso de Gestión Ambiental y Desarrollo Rural en mesa de trabajo con la DPSIA.</t>
  </si>
  <si>
    <t>Acta de reunión y relación de asistencia</t>
  </si>
  <si>
    <t xml:space="preserve">Recepción de dádivas y conflicto de interés. </t>
  </si>
  <si>
    <t xml:space="preserve">Influencia o presiones de terceros. </t>
  </si>
  <si>
    <t>Ausencia del lenguaje claro en los requisitos y descripción de los trámites.</t>
  </si>
  <si>
    <t>Posibilidad de recibir o solicitar cualquier dádiva o beneficio a nombre propio o de un tercero, con el fin de agilizar, gestionar o impulsar  trámites en el proceso de Gestión Ambiental y Desarrollo Rural.</t>
  </si>
  <si>
    <t>Pérdida de imagen, reputación,  credibilidad y confianza institucional.</t>
  </si>
  <si>
    <t>Afectación al índice transparencia.</t>
  </si>
  <si>
    <t>Investigaciones  disciplinarias, administrativas, fiscales y penales.</t>
  </si>
  <si>
    <t xml:space="preserve">Control 1: Los profesionales del proceso de Gestión Ambiental y Desarrollo Rural responsables de los trámites, diligencian la tabla de control de trámites del proceso de Gestión Ambiental y Desarrollo Rural cada vez que se identifica una solicitud por parte del usuario. En la tabla de control de trámites se relaciona información del estado del trámite desde el recibo de la solicitud, fecha recibido, radicado de entrada, proceso, información del solicitante, tipo de requerimiento, profesional asignado y responsable para la atención del trámite, fecha de revisión, radicado de salida, fecha de salida, concepto, resultado del seguimiento, días empleados para la atención del trámite y observaciones. 
En caso de presentarse desviación asociada al no diligenciamiento de la tabla de control, se generará la alerta al responsable para la atención y posterior actualización de la información en la misma. </t>
  </si>
  <si>
    <t>Realizar seguimiento al diligenciamiento oportuno de la tabla de control de trámites del proceso de Gestión Ambiental y Desarrollo Rural.</t>
  </si>
  <si>
    <t>Tabla de control de trámites del proceso de Gestión Ambiental y Desarrollo Rural.</t>
  </si>
  <si>
    <t>Director(a) de Control Ambiental</t>
  </si>
  <si>
    <t>Profesionales que reciban dádivas o se encuentren inmersos en conflicto de interés</t>
  </si>
  <si>
    <t>Posibilidad de manipulación indebida de la información, favoreciendo a terceros durante  la revisión de la documentación y requisitos legales para iniciar el tramite violando políticas de transparencia, antisoborno y conflicto de interés</t>
  </si>
  <si>
    <t>Favorecer a un tercero en el otorgamiento de permisos y trámites ambientales sin el cumplimiento de los requisitos legales.</t>
  </si>
  <si>
    <t>Falta de compromiso por parte de los servidores, que no asisten a la inducción del Sistema de Gestión de Seguridad y Salud en el trabajo.</t>
  </si>
  <si>
    <t>Desconocimiento normativo inherente al Sistema, para minimizar la ocurrencia de accidentes de trabajo o enfermedades laborales.</t>
  </si>
  <si>
    <t>Posibilidad de afectación reputacional por falta de compromiso por parte de los servidores, que no asisten a la inducción del Sistema de Gestión de Seguridad y Salud en el trabajo, por desconocimiento normativo inherente al Sistema, para minimizar la ocurrencia de accidentes de trabajo o enfermedades laborales.</t>
  </si>
  <si>
    <t>Fuga del conocimiento por parte de los funcionarios, cuando se desvinculan o reubican de su cargo en la entidad.</t>
  </si>
  <si>
    <t>Debilidad en la aplicación y seguimiento en el diligenciamiento de los instrumentos, que permiten la transferencia del conocimiento y la innovación.</t>
  </si>
  <si>
    <t>Posibilidad de afectación reputacional por la fuga del conocimiento por parte de los funcionarios, cuando se desvinculan o reubican de su cargo en la entidad, por debilidad en la aplicación y seguimiento en el diligenciamiento de los instrumentos, que permiten la transferencia del conocimiento y la innovación.</t>
  </si>
  <si>
    <t>Falta de seguimiento y control en la asistencia a las capacitaciones programadas en el PIC y adelantar los cobros para la recuperación de los recursos públicos, por la no asistencia a estas.</t>
  </si>
  <si>
    <t>Desinterés de los funcionarios para asistir a las capacitaciones que generan costo para la SDA.</t>
  </si>
  <si>
    <t>Posibilidad de afectación económica por falta de seguimiento y control en la asistencia a las capacitaciones programadas en el PIC y adelantar los cobros para la recuperación de los recursos públicos, por la no asistencia a estas; debido al desinterés de los funcionarios para asistir a las capacitaciones que generan costo para la SDA.</t>
  </si>
  <si>
    <t>Control 1: Los profesionales del equipo de seguridad y salud en el trabajo, trimestralmente realizaran una inducción a los servidores, para brindar la información pertinente del Sistema de Gestión de Seguridad y Salud en trabajo y de cada uno de sus programas, conforme a la normativa que rige el sistema.</t>
  </si>
  <si>
    <t>Control  2:Los profesionales del equipo de seguridad y salud en el trabajo a través del correo institucional, mensualmente socializara piezas comunicativas, recordando actividades de prevención y promoción, enmarcadas en el Sistema de Gestión de Seguridad y Salud en trabajo.</t>
  </si>
  <si>
    <t>Si la información no es diligenciada o enviada oportunamente, se requerirá mediante comunicado la información solicitada, para la transferencia del conocimiento y la innovación.</t>
  </si>
  <si>
    <t>Comunicaciòn oficial o correo</t>
  </si>
  <si>
    <t>En caso de identificarse por parte de funcionarios inscrito inasistencia o no aprobación de la capacitación sin justa causa, se enviará un comunicado al funcionario realizando el cobro, si este no es reintegrado se comunicará a Gestión Disciplinaria para los tramites que haya lugar.</t>
  </si>
  <si>
    <t>Comunicaciòn oficial</t>
  </si>
  <si>
    <t xml:space="preserve">• Informar, mediante comunicación oficial interna (memorando), a la segunda y tercera línea de defensa sobre el hecho encontrado.
• Analizar las causas y el impacto que generó la materialización 
• Revisar y ajustar el riesgo, los controles y acciones
• Informar, mediante comunicación oficial interna (memorando), el riesgo ajustado y aprobado por líder del proceso 
</t>
  </si>
  <si>
    <t>No dar cumplimiento al tiempo establecido en el acto administrativo para realizar la legalización de la comisión de servicios, en el cual se le otorgaron viáticos y gastos de viaje y se generó un excedente a favor de la entidad.</t>
  </si>
  <si>
    <t>Desconocimiento del proceso para reintegro de dineros otorgados en la comisión de servicios.</t>
  </si>
  <si>
    <t>Posibilidad de efectos dañosos sobre el recurso público, por no dar cumplimiento al tiempo establecido en el acto administrativo para realizar la legalización de la comisión de servicios, en el cual se le otorgaron viáticos y gastos de viaje y se generó un excedente a favor de la entidad, debido al desconocimiento del proceso para reintegro de dineros otorgados en la comisión de servicios.</t>
  </si>
  <si>
    <t>Requerir al funcionario para el trámite de reintegro del excedente de los recursos de viáticos y gastos de viaje por comisión otorgada, no utilizados.</t>
  </si>
  <si>
    <t xml:space="preserve">• Informar, mediante comunicación oficial interna (memorando), a la segunda y tercera línea de defensa sobre el hecho encontrado.
• Analizar las causas y el impacto que generó la materialización 
• Revisar y ajustar el riesgo, los controles y acciones
• Informar, mediante comunicación oficial interna (memorando), el riesgo ajustado y aprobado por líder del proceso </t>
  </si>
  <si>
    <t>Vinculación al servicio público de personas relacionadas con lavado de activos (LA) y Financiación del Terrorismo (FT)</t>
  </si>
  <si>
    <t>Omisión en la declaración de la fuente o procedencia de los recursos del servidor que se va a vincular.</t>
  </si>
  <si>
    <t>Posibilidad de afectación reputacional por la vinculación al servicio público de personas relacionadas con lavado de activos (LA) y Financiación del Terrorismo (FT) debido a la omisión en la declaración de la fuente o procedencia de los recursos del servidor que se va a vincular.</t>
  </si>
  <si>
    <t xml:space="preserve">Control 1: El Profesional de Talento Humano, en cada proceso de vinculación de personal a planta, solicita el diligenciamiento y la firma de la Declaración de Prevención de Lavado de Activos y Financiación del Terrorismo, con el objetivo de verificar que las personas a vincular no estén relacionadas con actividades de Lavado de Activos (LA) o Financiación del Terrorismo (FT). 
</t>
  </si>
  <si>
    <t xml:space="preserve">Control 2: El Profesional de Talento Humano, al inicio de la vigencia solicitara a los funcionarios ya vinculados, el diligenciamiento y la firma de la Declaración de Prevención de Lavado de Activos y Financiación del Terrorismo, con el objetivo de actualizar y verificar que las personas vinculadas no estén relacionadas con actividades de Lavado de Activos (LA) o Financiación del Terrorismo (FT), soporte que quedara en la historia laboral de cada funcionario. 
</t>
  </si>
  <si>
    <t>En caso omitir el diligenciamiento o firma de la Declaración de prevención de lavado de activos y de la financiación del terrorismo, se solicitara mediante comunicación oficio o correo institucional.</t>
  </si>
  <si>
    <t>Bases de control del personal e historias laborales vinculadas con SDA</t>
  </si>
  <si>
    <t>Probabilidad de pérdida de la propiedad de la seguridad de la información, de las bases de control del personal e historias laborales vinculadas con SDA, por alteración o modificación no autorizada, que generada por la disposición insegura de datos de información</t>
  </si>
  <si>
    <t>5.34 -Protección y privacidad de la información de carácter personal</t>
  </si>
  <si>
    <t>31/12//2025</t>
  </si>
  <si>
    <t>Control 1: El profesional de talento humano alimenta las bases de control con la información del personal de planta de la entidad; de igual forma se tiene una historia laboral de cada uno de los funcionarios con los documentos que se generan en la diferentes situaciones administrativas. En caso de perdida de la base de control, se puede reconstruir con los documentos fisicos de la historia laboral.</t>
  </si>
  <si>
    <t>Comportamientos no éticos o ilegales del profesional que verifica los documentos.</t>
  </si>
  <si>
    <t>Servidores con conflictos de interés en los temas sobre los cuales pueden incidir con su toma de decisiones</t>
  </si>
  <si>
    <t>Factores externos de presión en temas regulados que pueden incidir en las decisiones institucionales.</t>
  </si>
  <si>
    <t>Presentación de documentos de contenido inexacto.</t>
  </si>
  <si>
    <t xml:space="preserve">Posibilidad de recibir o solicitar cualquier dádiva o beneficio a nombre propio o
de terceros con el fin de vincular al  servicio público personas sin el cumplimiento de los requisitos legales o incursión en el régimen de impedimentos e inhabilidades, violando políticas de transparencia, antisoborno y conflicto de interés
</t>
  </si>
  <si>
    <t>Falta de transparencia y honestidad frente al proceso.</t>
  </si>
  <si>
    <t xml:space="preserve">El profesional de talento humano de la Dirección de Gestión Corporativa - DGC cada vez que se realiza la vinculación de personal de planta de la SDA, verifica la acreditación del cumplimiento de los requisitos, de acuerdo con los documentos establecidos en la Lista de Chequeo de Requisitos para Nombramiento, del procedimiento PA01-PR16 Vinculación y desvinculación del talento humano a la planta de personal. En caso de omitir o vincular personal sin el lleno de los requisitos conforme a la lista de chequeo, se deberá notificar al Director de Gestión Corporativa de la inconsistencia y en caso de hacer falta algún soporte se solicita al aspirante la remisión de los documentos a través de correo electrónico. Como evidencias quedan: Lista de chequeo, certificación de cumplimiento de requisitos y comunicación oficial o correo. </t>
  </si>
  <si>
    <t>Si durante el proceso de verificación de requisitos, se encuentra que falta o no corresponde algún documento requerido para la vinculación laboral, se enviara un correo al postulado para que cambie o envié la documentación correspondiente para el lleno total de los documentos requeridos.</t>
  </si>
  <si>
    <t>Correo electronico o comunicación oficial</t>
  </si>
  <si>
    <t>Por desactualización de las políticas o procedimientos por los cuales todos los hechos económicos ocurridos en cualquier dependencia de la entidad no cumplan con los criterios normativos vigentes</t>
  </si>
  <si>
    <t>Debido a que por parte de la subdirección financiera no se consulte periódicamente la aplicabilidad del marco normativo.</t>
  </si>
  <si>
    <t>Posibilidad de afectación reputacional por desactualización de las políticas o procedimientos por los cuales todos los hechos económicos ocurridos en cualquier dependencia de la entidad no cumplan con los criterios normativos vigentes, debido a que por parte de la subdirección financiera no se consulte periódicamente la aplicabilidad del marco normativo.</t>
  </si>
  <si>
    <t>Debido a que no se consulta la fuente generadora de información o en el momento de la consulta no se tiene un criterio de clasificación a utilizar para el reconocimiento de los hechos económicos.</t>
  </si>
  <si>
    <t>Por no contar con la información oportunamente para el momento de presentar los estados financieros.</t>
  </si>
  <si>
    <t>Debido a que no se establecen los tiempos o fechas requeridas para disponer de la misma</t>
  </si>
  <si>
    <t>Posibilidad de afectación reputacional por no contar con la información oportunamente para el momento de presentar los estados financieros, debido a que no se establecen los tiempos o fechas requeridas para disponer de la misma.</t>
  </si>
  <si>
    <t>No detectar inconsistencia entre las cifras ha presentar en los estados financieros y los saldos reflejados en los libros de contabilidad</t>
  </si>
  <si>
    <t>La informacion del contenido de los documentos fuente no es correcta</t>
  </si>
  <si>
    <t>Posibilidad de afectación reputacional por no detectar inconsistencia entre las cifras a presentar en los estados financieros y los saldos reflejados en los libros de contabilidad,debido a que la informacion del contenido de los documentos fuente no es correcta</t>
  </si>
  <si>
    <t>No detectar en el trámite de pagos, que los requisitos establecidos cumplan con los parámetros determinados.</t>
  </si>
  <si>
    <t>Socializar con el/los enlaces de las dependencia que presenten el mayor número de devoluciones los motivos más frecuentes, recordando los requisitos que se deben tener en cuenta para el trámite de pagos.</t>
  </si>
  <si>
    <t>Actas de socialización</t>
  </si>
  <si>
    <t>Posibilidad de efecto dañoso sobre recursos públicos por no detectar en el trámite de pago, que los descuentos aplicados por concepto de impuestos, tasas o contribuciones no estén correctamente calculados, debido al registro inadecuado al momento de ingresar la información tributaria como actividad económica, responsabilidades tributarias y excepciones de ley</t>
  </si>
  <si>
    <t>El auxiliar administrativo de la Subdirección Financiera valida cada una de las primeras cuentas, que tengan los documentos soportes necesarios para establecer la actividad económica, obligaciones tributarias y/o la declaración juramentada para determinar las tasas aplicables y/o excepciones que tenga derecho, en caso de detectar que no se cuenten con los soportes, debe devolver la cuenta solicitando que anexen la documentación correspondiente, como evidencia queda la base en excel donde se registran las novedades de la revisión de los documentos.</t>
  </si>
  <si>
    <t>Realizar reinducciones con el/los enlaces de cada dependencia sobre los docuementos requeridos para el tramite de pagos</t>
  </si>
  <si>
    <t>Devolución de saldos a favor de personas naturales o jurídicas relacionadas con LA/FT</t>
  </si>
  <si>
    <t>En caso de identificar una persona natural o jurídica en las listas vinculantes y restrictivas, se debe informar mediante memorando al Gestor de Cumplimiento de la entidad.</t>
  </si>
  <si>
    <t>Baja adopción y apropiación de las herramientas tecnológicas.</t>
  </si>
  <si>
    <t xml:space="preserve"> incidente o fallo técnico específico que interrumpe los servicios críticos generando indisponibilidad de los servicios de tecnologías de la información y Comunicaciones</t>
  </si>
  <si>
    <t>Falta de revisión periódica y controles de calidad sobre la información antes de su publicación en el sitio web</t>
  </si>
  <si>
    <t xml:space="preserve"> Ausencia de una estrategia de uso y apropiacion de las tecnologías adecuada, que no se ajusta a las necesidades reales de los colaboradores, lo que hace difícil que las tecnologías sean adoptadas dentro de la SDA.</t>
  </si>
  <si>
    <t>Gestión inadecuada de la infraestructura tecnológica y los procesos de continuidad del negocio</t>
  </si>
  <si>
    <t xml:space="preserve">La falta de un plan de gobernanza de datos o un proceso adecuado para asegurar la calidad de la información
</t>
  </si>
  <si>
    <t>Posibilidad de afectación reputacional por la baja adopción y apropiación de las herramientas tecnológicas  en la Entidad debido a la  Ausencia de una estrategia de uso y apropiacion de las tecnologías adecuada, que no se ajusta a las necesidades reales de los colaboradores, lo que hace difícil que las tecnologías sean adoptadas dentro de la SDA.</t>
  </si>
  <si>
    <t>Posibilidad de afectación reputacional por la  incidente o fallo técnico específico que interrumpe los servicios críticos generando indisponibilidad de los servicios de tecnologías de la información y Comunicaciones, debido  a la gestión inadecuada de la infraestructura tecnológica y los procesos de continuidad del negocio</t>
  </si>
  <si>
    <t>Posibilidad de afectación reputacional Falta de revisión periódica y controles de calidad sobre la información antes de su publicación en el sitio web, debido a la falta de un plan de gobernanza de datos o un proceso adecuado para asegurar la calidad de la información</t>
  </si>
  <si>
    <t>Identificar las necesidades de uso y apropiación de los Sistemas de Información de la entidad, basados en las evaluaciones de capacitación de componentes de TI aplicadas en la entidad.</t>
  </si>
  <si>
    <t>Lineamientos de dominio de estrategia de TI implementados (Documentos).</t>
  </si>
  <si>
    <t xml:space="preserve">• Identificar cuales son las areas que van a planificar y ejecutar proyectos con componentes con TI
• Creación de indicadores de uso y apropiación
• Informar, mediante comunicación oficial interna (memorando), a la segunda y tercera línea de defensa sobre el hecho encontrado.
• Analizar las causas y el impacto que generó la materialización 
• Revisar y ajustar el riesgo, los controles y acciones
• Informar, mediante comunicación oficial interna (memorando), el riesgo ajustado y aprobado por líder del proceso 
</t>
  </si>
  <si>
    <t xml:space="preserve">• Activación del Plan de Continuidad del Negocio (BCP) y Recuperación ante Desastres (DRP)
• Informar, mediante comunicación oficial interna (memorando), a la segunda y tercera línea de defensa sobre el hecho encontrado.
• Analizar las causas y el impacto que generó la materialización 
• Revisar y ajustar el riesgo, los controles y acciones
• Informar, mediante comunicación oficial interna (memorando), el riesgo ajustado y aprobado por líder del proceso 
</t>
  </si>
  <si>
    <t>Diseñar un sistema de copias de seguridad automáticas junto con la realización pruebas de restauración de la información.</t>
  </si>
  <si>
    <t>Seguimiento al Plan de Mantenimiento de la entidad</t>
  </si>
  <si>
    <t>Desarrollar capacidades y mecanismos de control para la implementación de una politica de calidad de datos.</t>
  </si>
  <si>
    <t xml:space="preserve">Adulterar, modificar, sustraer o eliminar datos o información de los expedientes sin autorización en beneficio propio o de terceros </t>
  </si>
  <si>
    <t>Posibilidad de alteración malintencionada o uso injustificado de la información gestionada en los sistemas de información, para un beneficio propio o privado</t>
  </si>
  <si>
    <t xml:space="preserve">Pérdida o modificación de información que se gestiona en la entidad. </t>
  </si>
  <si>
    <t xml:space="preserve">Creacion de grupos de seguridad por cada uno de los procesos, para que ningun usuario que no corresponda al proceso tenga acceso a la informacion hasta que los mismos no hayan sido notificados </t>
  </si>
  <si>
    <t xml:space="preserve">Acceso de usuarios </t>
  </si>
  <si>
    <t>Falta de ética y valores en el personal que revisa, aprueba y autoriza los tramites de pago.</t>
  </si>
  <si>
    <t>Posibilidad de recibir o solicitar dádivas o beneficio a nombre propio o de terceros para realizar pagos sin el lleno de los requisitos financieros ni el cumplimiento de los términos estipulados en el procedimiento de trámite de pagos</t>
  </si>
  <si>
    <t>Inicio de procesos disciplinarios y/o sancionatorios</t>
  </si>
  <si>
    <t xml:space="preserve">Control 1: El auxiliar administrativo de la Subdirección Financiera revisa mensualmente las solicitudes de pagos en orden de radicación, para dar cumplimiento a los requisitos descritos en el procedimiento de trámite de pagos, mediante la validación de toda la documentación y del balance financiero de las cuentas, si se encuentran inconsistencias dentro de los procesos se procede hacer la devolución con las observaciones necesarias para su corrección, ajuste o aclaración, como evidencia quedan el proceso en el aplicativo FOREST y la base de datos en excel.  
</t>
  </si>
  <si>
    <t xml:space="preserve">Realizar al menos 2 reuniones, durante la vigencia, para autoevaluar el proceso de Gestión Financiera y orientar a los servidores en la participación de capacitaciones enfocadas a prevenir la corrupción fomentando medidas y conceptos relacionados con la ética, los valores, la transparencia, la integridad y/o seguridad de la información. </t>
  </si>
  <si>
    <t>Control 1: El profesional de talento humano cada vez que se presente las desvinculación de un funcionario, al momento de la entrevista de retiro se entregara el formato de transferencia del conocimiento, con el fin de ser diligenciado y mitigar la fuga de conocimiento, y se registren en estos los principales temas de gestión del conocimiento en las actividades desarrolladas y los logros alcanzados.</t>
  </si>
  <si>
    <t>Control 2: El profesional de talento humano cada vez que se presente desvinculación o reubicación del cargo de un funcionario, solicitara el diligenciamiento o información del o los instrumentos que se debe aplicar (entrevista, presentación, informes de gestión) que permita la transferencia del conocimiento y la innovación, con el fin de mitigar la fuga de conocimiento, y se registren en estos los principales temas de gestión del conocimiento en las actividades desarrolladas, funciones asignadas y los logros alcanzados por parte de cada funcionario.</t>
  </si>
  <si>
    <t>Control 1: El profesional de capacitación socializa a los servidores las capacitaciones programadas en el PIC de la vigencia, para su respectiva inscripción; como control se establece que quienes se inscriban deben diligenciar el formato PA01-PR32-F3 - "Acta de compromiso y autorización de actividades", para garantizar su participación y aprobación a las capacitaciones. Dejando como soporte el "Acta de compromiso y autorización de actividades" diligenciado y firmado y las listas de asistencia de participación a las capacitaciones.</t>
  </si>
  <si>
    <t>Control 1: El profesional de la Subdirección Financiera periódicamente revisa la vigencia de las normas contables con el fin de actualizar el manual de políticas contables de la SDA y socializarlo con todas las dependencias de la entidad, como evidencia cuando se generan actualizaciones se emite comunicación oficial interna o mesa de trabajo con las dependencias.</t>
  </si>
  <si>
    <t>Control 1: El profesional de la Subdirección Financiera establece y socializa con las dependencias el cronograma interno y el cronograma de insumos contables, dando cumplimiento a lo emitido por la Dirección Distrital de Contabilidad, adicional de manera periódica vía comunicación oficial interna, se reitera la necesidad de contar con la información contable en los plazos establecidos.</t>
  </si>
  <si>
    <t>Control 1: El auxiliar administrativo de la Subdirección Financiera valida cada una de las cuentas mensualmente, revisando que se hayan anexado todos los documentos requeridos, en caso de detectar un error se devuelve la cuenta informando el motivo de la devolución el cual queda registrado en el proceso del aplicativo Forest</t>
  </si>
  <si>
    <t>Control 1: Los profesionales del dominio de Uso y Apropiación de la SDS de manera mensual implementan la estrategia de uso y apropiación de TI,  para fortalecer la apropiación de los usuarios en el uso de las soluciones tecnologícas dispuestas en la entidad</t>
  </si>
  <si>
    <t>Control 1:  El equipo de infraestructura ejecuta un proceso mensual de copias de seguridad de la información crítica de la entidad almacenada en los servidores, asegurando que los datos estén respaldados de manera segura y sean fácilmente recuperables para garantizar la disponibilidad continua en caso de incidente</t>
  </si>
  <si>
    <t>Control 1:  Realizar el mantenimiento preventivo que cubra tanto la infraestructura tecnológica (como servidores, redes y almacenamiento) como los aplicativos y las instalaciones físicas de la entidad.</t>
  </si>
  <si>
    <t>Control 1:  El equipo del dominio de información hace seguimiento y evaluación a la gestión de la calidad de los datos y cuenta con mecanismos para el reporte de hallazgos de calidad.</t>
  </si>
  <si>
    <t>Control 1: Realizar un diagnóstico de calidad de los conjuntos de datos abiertos publicados en la plataforma distrital de Datos Abiertos</t>
  </si>
  <si>
    <t>Falta de ética y valores en el personal que manipulan la documentación.</t>
  </si>
  <si>
    <t>Ausencia de controles en el proceso de Gestión documental.</t>
  </si>
  <si>
    <t>Complicidad en actuaciones para perdida de la información en los expedientes que induzca a algún tipo de soborno por conflicto de interés.</t>
  </si>
  <si>
    <t xml:space="preserve">
Posibilidad de recibir o solicitar dádivas o beneficio a nombre propio o de terceros por la pérdida o alteración de la información de un expediente en el archivo de la SDA.   
</t>
  </si>
  <si>
    <t>Inicio de procesos disciplinarios y/o sancionatorios.</t>
  </si>
  <si>
    <t>Desgaste administrativo y pérdida de recursos para la reconstrucción de expedientes.</t>
  </si>
  <si>
    <t>Pérdida de memoria documental institucional.</t>
  </si>
  <si>
    <t>Pérdida de la trazabilidad de la información.</t>
  </si>
  <si>
    <t>Control 1: El profesional especializado del grupo Gestión documental verifica anualmente el inventario documental del archivo de la SDA, con el fin de garantizar la custodia de la documentación, tomando como referencia el inventario del año anterior a través del PA06-PR18-F1 FUID (Formulario único de Inventario Documental), el formato de control de consulta y préstamo de documentos  (PA06-PR03-F1) y el acta de transferencia documental (PA06-PR05-M1). Dicha información se socializa a jefes de dependencia a través de un reporte.</t>
  </si>
  <si>
    <t>Semestralmente el profesional especializado del grupo Gestión documental verifica que los expedientes del archivo central y archivo de gestión cumplan con los lineamientos del procedimiento de organización documental, en caso de presentarse alguna anomalía se genera una alerta a quien corresponda mediante comunicación oficial o se diligencia un acta de transferencia con las observaciones pertinentes.</t>
  </si>
  <si>
    <t>Comunicaciones oficiales con anomalías encontradas y/o actas de transferencia.</t>
  </si>
  <si>
    <t xml:space="preserve">
Derrame de residuos con características de peligrosidad</t>
  </si>
  <si>
    <t>inadecuado embalaje, desconocimiento o inaplicabilidad de los lineamientos establecidos por el proceso para su movilización entre sedes.</t>
  </si>
  <si>
    <t xml:space="preserve">
Posibilidad de afectación reputacional por el derrame de residuos con características de peligrosidad debido al inadecuado embalaje, desconocimiento o inaplicabilidad de los lineamientos establecidos por el proceso para su movilización entre sedes.</t>
  </si>
  <si>
    <t>Cambios de un bien o alguno de sus componentes, partes, seriales etc, en la rotación del mismo entre servidores públicos.</t>
  </si>
  <si>
    <t>La finalización de los contratos y la gestión de paz y salvo por parte de quien tiene asignado el bien.</t>
  </si>
  <si>
    <t xml:space="preserve">
Posibilidad de afectación económica debido a cambios de un bien o alguno de sus componentes, partes, seriales etc, en la rotación del mismo entre servidores públicos por la finalización de los contratos y la gestión del paz y salvo por parte de quien tiene asignado el bien.</t>
  </si>
  <si>
    <t>Contro 1:  El profesional del PIGA cada vez que exista una movilización de RESPEL hacia la sede administrativa de la SDA, verifica el formato "Movilización de RESPEL entre sedes de la SDA Código: PA07-PR10-F5" para lo cual se le hará seguimiento a la generación de residuos peligrosos de las sedes con control operacional mediante comunicación oficial y se efectuarán dos socializaciones al año del procedimiento Gestión Integral de Residuos.</t>
  </si>
  <si>
    <t>Contro 1:  El profesional de almacén cada vez que exista un requerimiento de traslado de elementos al almacén por parte del funcionario o colaborador a través del formato de solicitud de traslado o reintegro de bienes código PA07-PR01-F1, verifica frente al software de almacén los componentes, partes, seriales, ETC, de los bienes, generando el comprobante de traslado de bienes devolutivos en la base de trámites de almacén.</t>
  </si>
  <si>
    <t>En caso de que se haya identificado el cambio de algún bien, componente, parte, serial etc, se llevará al Comité de Inventarios para la toma de decisiones administrativas a las que haya lugar.</t>
  </si>
  <si>
    <t>Acta de comité</t>
  </si>
  <si>
    <t>Efecto dañoso sobre bienes de naturaleza pública</t>
  </si>
  <si>
    <t>Pérdida, extravío, hurto, robo o declaratoria de bienes faltantes pertenecientes a la Entidad</t>
  </si>
  <si>
    <t>Inadecuada custodia de los bienes a cargo del almacén</t>
  </si>
  <si>
    <t>Posibilidad de efecto dañoso sobre bienes públicos por la pérdida, extravío, hurto, robo o declaratoria de bienes faltantes pertenecientes a la Entidad debido a la inadecuada custodia de los bienes a cargo del almacén</t>
  </si>
  <si>
    <t>Control 1: Los profesionales del área del almacén-Dirección de Gestión Corporativa anualmente realizan la toma física de inventario con el fin de verificar el estado de los bienes y faltantes quedando en evidencia el formato PA07-PR04-F1: Toma Física de Bienes en Servicio o Bodega diligenciado.</t>
  </si>
  <si>
    <t>Control 2: Los profesionales del área del almacén mediante el cierre mensual se reporta a la Subdirección Financiera los movimientos de bodega y esta realiza el cruce para la validación de los bienes no explotados en bodega,  quedando como evidencia la comunicación oficial y la base de datos de bienes en bodega para puesta en servicio que es compartida con las áreas).</t>
  </si>
  <si>
    <t>Recepción de dádivas o posibles sobornos</t>
  </si>
  <si>
    <t>Conflicto de interés</t>
  </si>
  <si>
    <t>Falta de control en el manejo del inventario de la entidad</t>
  </si>
  <si>
    <t>Posibilidad de pérdida o hurto de elementos por parte de algún funcionario o contratista de la entidad para beneficio propio o de terceros, aprovechando el acceso a los mismos y afectando la ejecución de los procesos.</t>
  </si>
  <si>
    <t>Investigaciones administrativas y disciplinarias</t>
  </si>
  <si>
    <t>Detrimento patrimonial</t>
  </si>
  <si>
    <t xml:space="preserve">Control 1: El(la) Director(a) de Gestión Corporativa anualmente ordena el gasto para la contratación de las pólizas que aseguran la totalidad de los bienes de la entidad. En caso de siniestro se debe informar al profesional responsable de la Dirección de Gestión Corporativa aportando las evidencias que correspondan para gestionar ante la Aseguradora la reposición del bien y se reporta a la Oficina de Control Disciplinario, así mismo se lleva el registro de los bienes para baja en base de datos para su seguimiento. </t>
  </si>
  <si>
    <t>Control 2:Los profesionales del área del almacén-Dirección de Gestión Corporativa anualmente realizan la toma física de inventario con el fin de verificar el estado de los bienes y faltantes. En caso de encontrar bienes en mal estado, se le solicita al área responsable que tramite la baja y en caso de que haya un faltante se le solicita los documentos que soporten la pérdida o hurto.</t>
  </si>
  <si>
    <t>Control 3: Los profesionales del área del almacén-Dirección de Gestión Corporativa, cada vez que un servidor o contratista solicita el paz y salvo, verifican en base de datos que no tengan pendientes en temas de inventario, en caso de ser así, no se tramitará paz y salvo hasta que no tenga pendientes con el área de almacen.</t>
  </si>
  <si>
    <t>Se lleva al Comité de Inventarios los bienes que son susceptibles de baja y los faltantes, el comité verifica los conceptos técnicos de los mismos y si no se tiene alguna observación, se aprueba la baja.</t>
  </si>
  <si>
    <t>Comunicación oficial
Acto administrativo</t>
  </si>
  <si>
    <t>Falencia en la estructuración de los documentos que conforman el proceso de selección (Licitación pública, selección abreviada, concurso de méritos, contratación directa y mínima cuantía).</t>
  </si>
  <si>
    <t>No aplicación de la normatividad vigente.</t>
  </si>
  <si>
    <t>Posibilidad de afectación reputacional por falencia en la estructuración de los documentos que conforman el proceso de selección (Licitación pública, selección abreviada, concurso de méritos, contratación directa y mínima cuantía) debido a la no aplicación de la normatividad vigente.</t>
  </si>
  <si>
    <t>Control 1: Cada vez que se requiere adelantar un proceso de contratación en las diferentes modalidades (licitación pública, selección abreviada, concurso de méritos, mínima cuantía, o contratación directa), el abogado de la Subdirección Contractual asignado para el correspondiente trámite, verifica la documentación presentada por las dependencias que generan la necesidad, con el objeto de dar viabilidad jurídica y dar continuidad al trámite, si se detecta alguna inconsistencia, el trámite debe ser devuelto por correo (procesos de funcionamiento) o a través de la herramienta SIPSE (para los procesos que van por proyecto de inversión) a la dependencia para los ajustes.
Verificada la viabilidad el proceso continuo con la revisión por parte del subdirector(a) Contractual, quien verificará nuevamente la conformidad de la documentación.
Como evidencia se tienen los correos electrónicos y/o SIPSE de devolución enviados por los abogados asignados para el respectivo trámite</t>
  </si>
  <si>
    <t>Mesas de trabajo con los abogados, para verificar o aclarar procesos contractuales que requieran unificar criterios.</t>
  </si>
  <si>
    <t>Cuantificación errada de la multa o clausula penal de los actos administrativos sancionatorios contractuales emitidos y ejecutoriados</t>
  </si>
  <si>
    <t>Por una tasación que no obedece a criterios objetivos en su aplicación</t>
  </si>
  <si>
    <t>Posibilidad de efectos dañosos sobre recursos públicos, por la cuantificación errada de la multa o clausula penal de los actos administrativos sancionatorios contractuales emitidos y ejecutoriados, debido a una tasación que no obedece a criterios objetivos en su aplicación</t>
  </si>
  <si>
    <t>En caso de que se presente recurso por parte del contratista o aseguradora, el profesional revisará, analizará, y consolidará los argumentos del(los) recurso(s), para la proyección del acto administrativo en firme.</t>
  </si>
  <si>
    <t>Acto administrativo en firme</t>
  </si>
  <si>
    <t>Falta de ética y valores en el personal que revisa y aprueba la documentación en los tramites contractuales.</t>
  </si>
  <si>
    <t>Posibilidad de recibir o solicitar dádivas o beneficio a nombre propio o de terceros para direccionar la contratación a favor de un tercero, violando las normas comerciales de libre competencia y de conflictos de interés</t>
  </si>
  <si>
    <t>Factores externos de presión en temas regulados que pueden incidir en las decisiones institucionales</t>
  </si>
  <si>
    <t>Pérdida de credibilidad en la Entidad.</t>
  </si>
  <si>
    <t>Enriquecimiento ilícito de servidores públicos.</t>
  </si>
  <si>
    <t>Contacto de los proveedores al evaluar, que propicie el direccionamiento de los procesos</t>
  </si>
  <si>
    <t>Favorecimiento a terceros y/o servidores públicos.</t>
  </si>
  <si>
    <t>Control 1: Previo a la publicación del proceso de selección contractual en aquellos procesos que superan la mínima cuantía, excepto CPS, el comité de contratación realizara la verificación de los requisitos habilitantes y ponderable, emitiendo recomendaciones para que estos permitan la libre concurrencia de los oferentes y el cumplimiento de selección objetiva. En caso de que se requieran ajustes estos deben realizarse previa a la publicación. Como evidencia se anexan las actas del comité de contratación.</t>
  </si>
  <si>
    <t>Incluir en el acto administrativo de apertura o el que ordena la contratación directa la fecha de sesión del comité de contratación que lo aprobó</t>
  </si>
  <si>
    <t>Acto administrativo</t>
  </si>
  <si>
    <t>Dificultades presentadas a los ciudadanos y grupos de interés al acceder a los trámites y servicios de la entidad.</t>
  </si>
  <si>
    <t>Realizar divulgaciones por medio de las ferias de servicio, donde se den a conocer a los ciudadanos los diferentes canales habilitados y puntos de atención para acceder a los tramites y servicios que ofrece la entidad.</t>
  </si>
  <si>
    <t>Información sensible en poder de colaboradores no autorizados.</t>
  </si>
  <si>
    <t>Posibilidad de divulgación o suministro de información privilegiada asociada a la prestación de servicios por parte de los agentes de servicio del grupo de Servicio a la Ciudadanía y otros colaboradores de la entidad que participan en la atención de los trámites y servicios, para beneficio propio y/o de un tercero.</t>
  </si>
  <si>
    <t>Conflicto de interés.</t>
  </si>
  <si>
    <t>Percepción y satisfacción negativa en el servicio prestado.</t>
  </si>
  <si>
    <t>Sanciones económicas, inhabilitación temporal y/o suspensión de actividades contractuales.</t>
  </si>
  <si>
    <t>Complicidad en actuaciones.</t>
  </si>
  <si>
    <t>Control 1: Cada vez que un ciudadano requiere asesoría en los diferentes canales de atención para acceder a los trámites y/o servicios de la Entidad, los agentes de servicio del grupo de Servicio a la Ciudadanía registran los datos en el formato de control de atención. En caso de que el ciudadano solicite referencias de personas naturales y/o jurídicas para realizar un trámite o servicio ante la Secretaria Distrital de Ambiente, el agente de servicio del grupo de Servicio a la Ciudadanía registra la novedad en el campo de observaciones del formato citado y se tratan los casos en la reunión de autoevaluación de la primera línea de defensa, las cuales quedan documentadas en actas. Adicionalmente si se detecta que el ciudadano conoce información que no ha sido notificada y/o entregada oficialmente se registra en el formato la novedad y se informa a la Coordinación del Grupo de Servicio a la Ciudadanía quien hará un análisis previo y en caso de ser pertinente remitirá un correo electrónico al jefe del área.</t>
  </si>
  <si>
    <t xml:space="preserve">Realizar sensibilizaciones a todos los servidores del grupo de Servicio a la Ciudadanía en el marco de  las autoevaluaciones del proceso como primera línea de defensa, sobre los riesgos del proceso y las implicaciones que pueda tener la posible materialización del riesgo de corrupción. </t>
  </si>
  <si>
    <t>Actas y listados de asistencia de las autoevaluaciones</t>
  </si>
  <si>
    <t>Correos de recepción de documentos atención al ciudadano y defensor del ciudadano
Correo envío respuestas externas correspondencia@ambientebogota.gov.co</t>
  </si>
  <si>
    <t>Posibilidad de pérdida de la confidencialidad de la información del correo de recepción de documentos atención y defensor del ciudadano y del correo envío respuestas externas por tratamiento inadecuado de datos e información que puede ocasionar daño reputacional y/o sanciones por incumplimiento de la Ley 1581 de 2012, Decreto 1377 de 2013 y demás normativa vigente relacionada con privacidad y confidencialidad de los datos personales.</t>
  </si>
  <si>
    <t>5.18 -Derechos de acceso
5.34 -Protección y privacidad de la información de carácter personal</t>
  </si>
  <si>
    <t>Control 1. Los agentes de servicio del grupo de Servicio a la Ciudadanía reciben y gestionan los correos electrónicos y diligencian los formatos Registro y control del servicio en la SDA y Consolidado correspondencia electrónica EE en el que aceptan el acuerdo de confidencialidad establecido para el tratamiento y protección de datos personales.</t>
  </si>
  <si>
    <t>Realizar sensibilizaciones a todos los servidores del grupo de Servicio a la Ciudadanía en el marco de las autoevaluaciones del proceso como primera línea de defensa, sobre los riesgos del proceso y las implicaciones que pueda tener la posible materialización del riesgo de seguridad de la información.</t>
  </si>
  <si>
    <t>Limitación en la creación de ejercicios de modelamiento ambiental generando sesgos en los modelos y que puedan llegar a ser poco confiables.</t>
  </si>
  <si>
    <t xml:space="preserve">Debido a depender de áreas internas como  terceros, falta de datos disponibles históricos o representativos que dificulten la creación de modelos ambientales o limitar los mismos  </t>
  </si>
  <si>
    <t xml:space="preserve">Posibilidad de afectación reputacional por limitación en la creación de ejercicios de modelamiento ambiental generando sesgos en los  modelos y que puedan llegar a ser poco confiables, debido a depender de áreas internas como terceros, falta de datos disponibles históricos o representativos que dificulten la creación de modelos ambientales o limitar los mismos  </t>
  </si>
  <si>
    <t>Que se generen productos que no cumplan con las características técnicas de calidad requeridas.</t>
  </si>
  <si>
    <t>Debido a la utilización de metodologías no apropiadas o con cálculos que no permitan observar la trazabilidad de los resultados.</t>
  </si>
  <si>
    <t>Posibilidad de afectación reputacional por la generación de  productos que no cumplan con las características técnicas de calidad requeridas debido a la utilización de metodologías no apropiadas o con cálculos que no permitan observar la trazabilidad de los resultados.</t>
  </si>
  <si>
    <t>Incumplimiento de los criterios de aseguramiento de calidad y/o gestión metrológica,  que no garantice la validez de los resultados del muestreo, la medición y/o monitoreo en el Laboratorio Ambiental de la SDA</t>
  </si>
  <si>
    <t>Debido a la no aplicación de las especificaciones técnicas relacionados con el manejo del equipamiento, procedimientos, que garanticen el cumplimiento de la operatividad necesaria y su óptimo funcionamiento; manipulación inapropiada, incompleta o inexistente del equipamiento y/o contratar servicios y suministros en el Laboratorio, sin dar cumplimiento a los criterios de la NTC ISO/IEC 17025.</t>
  </si>
  <si>
    <t xml:space="preserve">No asegurar la competencia técnica y la gestión de la información que garanticen la confianza en el funcionamiento consistente del Laboratorio Ambiental de la SDA. </t>
  </si>
  <si>
    <t>Debido a la falta de idoneidad del personal que efectua las operaciones de muestreo, medición y/o monitoreo, al incorrecto almacenamiento de la información y/o al manejo inapropiado de los activos de información empleados para custodia, manejo y validación de datos.</t>
  </si>
  <si>
    <t>Posibilidad de afectación reputacional debido a no asegurar la competencia técnica del personal y la gestión de la información que garanticen la confianza en el funcionamiento consistente del Laboratorio Ambiental de la SDA; debido a la falta de idoneidad del personal que efectua las operaciones de muestreo, medición y/o monitoreo, al incorrecto almacenamiento de la información y/o al manejo inapropiado de los activos de información empleados para custodia, manejo y validación de datos.</t>
  </si>
  <si>
    <t>Control 1: El líder técnico del CIMAB realiza mensualmente mesas de trabajo y reuniones para hacer seguimiento a cada uno de los proyectos y/o ejercicios de modelamiento ambiental para prestar asistencia técnica y velar porque los proyectos que se están desarrollando cumplan con las expectativas de las áreas interesadas, dichas reuniones son soportadas mediante actas de reunión y listados de asistencia en cualquier modalidad (virtual / presencial).</t>
  </si>
  <si>
    <t>Control 1: El líder de cada equipo ejecuta o asigna a quien realice la jornada de inducción y reinducción cuando se requiera, al personal que ejecuta las actividades asociadas al proceso de metrología, monitoreo y modelación sobre los procedimientos internos y manejo de activos de información dejando registro en el Formato Acta de reunión y relación de asistencia PE03-PR05-F3. 
En el caso en que se identifique que los contratistas no recibieron inducción o no hay personal nuevo en el área, se realiza reinducción por lo menos 1 vez al año, dejando registro en el Formato Acta de reunión y relación de asistencia PE03-PR05-F3.</t>
  </si>
  <si>
    <t>control 1: Los Profesionales Resonsables de las áreas técnicas del proceso y/o quien ellos designen, realizan el alistamiento y las actividades pertinentes de verificación, calibración y mantenimiento, asegurando el correcto funcionamiento del equipamiento y las condiciones de operación para la ejecución de los métodos o normas de referencia según corresponda, para cada procedimiento a desarrollar, dejando registro de lo sucedido mensualmente en el Inventario de especificaciones técnicas del equipamiento, insumos/consumibles y cronograma de mantenimiento, calibración y verificación y en el Historial de servicios o en las bases de datos que se generan de las Actividades realizadas en los software de la RMCAB y la RMRAB. En caso de que no se diligencie o no se genere la actualización de la información, los profesionales de apoyo al Laboratorio o quien sea asignado por cada área técnica, reportaran a los Profesionales Responsables a traves de correo electrónico de la situación y en los casos que sea requerido al enlace técnico de cada subdirección para la toma de decisiones.</t>
  </si>
  <si>
    <t>NA</t>
  </si>
  <si>
    <t>Realizar el seguimiento a cada uno de los compromisos que permitan velar el cumplimiento de los requerimientos técnicos documentados en actas de reunión y documento de proyecto.</t>
  </si>
  <si>
    <t>(N° de proyectos que cumplan con los requerimientos / N° de proyectos por vigencia)*100</t>
  </si>
  <si>
    <t>Director de Control Ambiental</t>
  </si>
  <si>
    <t>Manejo inapropiado de datos por influencia de dádivas o conflictos de interés, así como presiones externas en asuntos regulados, puede afectar las decisiones institucionales</t>
  </si>
  <si>
    <t>Posibilidad de pérdida de confidencialidad e imparcialidad en la información reportada para ser utilizada a beneficio propio o de un tercero.</t>
  </si>
  <si>
    <t xml:space="preserve">Control 1: El líder de la dependencia cada vez que se realice contratación del personal, solicita incluir dentro del estudio previo, la obligación de manifestar la incompatibilidad o inhabilidad y/o establecer la confidencialidad de sus acciones, dejando como evidencia el estudio previo donde se evidencie la inclusión de los lineamientos solicitados. 
</t>
  </si>
  <si>
    <t>El líder del equipo realiza la validación aleatoria adicional de los reportes por parte de la administración del equipo, de manera mensual.</t>
  </si>
  <si>
    <t>Informe de validación</t>
  </si>
  <si>
    <t>Violación del debido proceso por el desconocimiento de los procedimientos Disciplinarios, por parte de los abogados o el Operador Disciplinario a cargo del expediente.</t>
  </si>
  <si>
    <t>Falta de experiencia y conocimiento jurídico especifico en materia disciplinaria.</t>
  </si>
  <si>
    <t>Posibilidad de afectación reputacional, por violación del debido proceso por el desconocimiento de los procedimientos Disciplinarios, por parte de los abogados o el Operador disciplinario a cargo del expediente por Falta de experiencia y conocimiento jurídico especifico en materia disciplinaria.</t>
  </si>
  <si>
    <t>Control 1: La Oficina de Control Disciplinario Interno a través del jefe de la Oficina junto, con el profesional o profesionales que ejerce la función disciplinaria, adelantan la revisión de los expedientes activos en las etapas procesales, con el fin de evitar vencimiento de términos. Estas actuaciones se registran en la base de datos (Excel) semanalmente, donde en la columna denominada “FECHA ULTIMA ACTUACION” se registra la fecha en que se efectúa alguna actuación en ese expediente quedando la trazabilidad para asegurarse que las actuaciones se encuentran acordes al procedimiento disciplinario en cada expediente. 
En caso de detectar posibles inconsistencias se realiza la actividad del caso a fin de subsanarla (auto pertinente, citación, entre otros) y dar continuidad al proceso conforme a la Ley, todas estas actuaciones quedan como evidencia en cada expediente.</t>
  </si>
  <si>
    <t>Revisar o listar las etapas procesales que continúan para generar un mayor control dentro de los expedientes para asegurar las actuaciones.</t>
  </si>
  <si>
    <t>Suministrar o permitir información a terceros ajenos a los procesos disciplinarios, antes de que en ellos se haya formulado pliego de cargos.</t>
  </si>
  <si>
    <t>Violación a la reserva procesal por el desconocimiento o por intención consiente de violar el artículo 115 de la ley 1952 de 2019 Código General Disciplinario (CGD) o las que lo modifiquen.</t>
  </si>
  <si>
    <t>Posibilidad de afectación reputacional, por suministrar o permitir información a terceros ajenos a los procesos disciplinarios, antes de que en ellos se haya formulado pliego de cargos, Debido a la Violación a la reserva procesal por el desconocimiento o por intención consiente de violar el artículo 115 de la ley 1952 de 2019 Código General Disciplinario (CGD) o las que lo modifiquen.</t>
  </si>
  <si>
    <t>Control 1: La Oficina de Control Disciplinario Interno a través de todos los integrantes del equipo, así como los sujetos disciplinables, están en la obligación permanente de mantener la reserva procesal de los expedientes conforme al artículo 115 de la ley 1952 de 2019 Código General Disciplinario (CGD). Lo anterior con el fin de garantizar dicha reserva y el cumplimiento legal. Esta garantía se hace a través del abogado sustanciador que tiene a cargo el expediente, quien realiza la revisión y verificación de la identidad de los sujetos procesales al momento de la consulta del expediente, las personas que infrinjan la reserva procesal se verán sometidas a las sanciones disciplinarias y penales a las que haya lugar, conforme a lo establecido en la ley. Como evidencia en cada expediente se deja la constancia de visita por parte de los sujetos antes mencionados.</t>
  </si>
  <si>
    <t>La constancia de visita deberá estar firmada tanto por el sujeto procesal como el jefe de la Oficina de control disciplinario interno la cual reposara en el expediente.</t>
  </si>
  <si>
    <t>Constancias firmadas</t>
  </si>
  <si>
    <t>Falta de ética o valores del personal, (abogados), que tienen a cargo los expedientes.</t>
  </si>
  <si>
    <t>Presión, complicidad o abuso de poder.</t>
  </si>
  <si>
    <t>Contactar a los sujetos procesales con el fin solicitar dadivas o beneficios.</t>
  </si>
  <si>
    <t>Estar incurso en conflicto de intereses.</t>
  </si>
  <si>
    <t xml:space="preserve">Posibilidad de recibir o solicitar dádivas o beneficios a nombre propio o de terceros, para favorecer u obtener, una decisión favorable o la pérdida o sustracción de documentos que hacen parte del expediente. </t>
  </si>
  <si>
    <t>Perdida de credibilidad y confianza interna y externa.</t>
  </si>
  <si>
    <t>Compulsión de copias a fiscalía y demás entes de control, a fin de que determinen e investiguen dichos comportamientos.</t>
  </si>
  <si>
    <t>Favorecimiento a terceros o servidores públicos.</t>
  </si>
  <si>
    <t>El jefe de la oficina de control disciplinario interno permanentemente recuerda a todo el equipo que conforma la oficina, no recibir o solicitar dádivas, regalos o beneficio a nombre propio o de terceros con el fin de evitar la materialización del riesgo de corrupción lo cual iría en detrimento de la oficina y de la confianza depositada en la misma por parte de la ciudadanía, usuarios e investigados, igualmente recalca la importancia de declararse impedido en el evento de estar incurso en conflicto de intereses, con el fin de mantener la gestión de integridad y transparencia de la dependencia. Esto se realiza mediante socializaciones mensuales en la política antisoborno para el distrito capital en sus diferentes numerales; si se llegare a detectar alguna mala práctica frente al riesgo, los involucrados se verán sometidos a las sanciones penales y disciplinarias a que haya lugar conforme a lo establecido en la ley, De todo lo anterior las evidencias son las actas de reunión y listas de asistencia que se levantan y reposan al interior de la oficina.</t>
  </si>
  <si>
    <t>Con el fin de fortalecer el control, el jefe de la Oficina de Control Disciplinario Interno – OCDI, refuerza la socialización mediante correo electrónico a los integrantes del equipo donde relaciona lo expuesto frente a la política antisoborno del distrito capital.</t>
  </si>
  <si>
    <t>Jefe Oficina Control disciplinario Interno OCDI</t>
  </si>
  <si>
    <t>Jefe de Oficina de Control Disciplinario</t>
  </si>
  <si>
    <t>Correo electrónico a los integrantes del equipo</t>
  </si>
  <si>
    <t>Posibilidad de que el recurso humano adscrito a la Oficina de Control Interno oculte, distorsione o tergiverse situaciones o evidencias observadas en el desarrollo de los diferentes trabajos del plan anual de auditoria, para favorecer a un tercero, en beneficio propio o con conflicto de interès.</t>
  </si>
  <si>
    <t>No reflejar la realidad de la evaluación practicada a un proceso y/o actividad.</t>
  </si>
  <si>
    <t>Factores externos de presiòn en temas en temas regulados que pueden incidir en las decisiones institucionales</t>
  </si>
  <si>
    <t>Pèrdida de credibilidad y reputación institucional</t>
  </si>
  <si>
    <t>Previo al inicio de una auditoria, se solicitara al auditor designado el diligenciamiento del formato Declaración de Conflicto de Intereses, Confidencialidad y Compromisos del Auditor.</t>
  </si>
  <si>
    <t>Declaración de Conflicto de Intereses, Confidencialidad y Compromisos diligenciasdas por el Auditor.</t>
  </si>
  <si>
    <t>Jefe de la OCI</t>
  </si>
  <si>
    <t>La imprecisión, inexactitud o error en las conclusiones de los trabajos de auditoria</t>
  </si>
  <si>
    <t>Debido a la ausencia de controles en la revisión de los trabajos de auditoria u omisiones en la validación de evidencias.</t>
  </si>
  <si>
    <t>Posibilidad de afectación reputacional por la imprecisión, inexactitud o error en las conclusiones de los trabajos de auditoria, debido a la ausencia de controles en la revisión de los trabajos de auditoria u omisiones en la validación de evidencias.</t>
  </si>
  <si>
    <t>Incumplimiento del Plan Anual de Auditoría y la indisponibilidad del talento humano</t>
  </si>
  <si>
    <t>Debido a la falta de oportunidad en la entrega de información por parte de los auditados.</t>
  </si>
  <si>
    <t>Posibilidad de afectaciòn reputacional por incumplimiento del Plan Anual de Auditoría y la indisponibilidad del talento humano, debido a la falta de oportunidad en la entrega de información por parte de los auditados.</t>
  </si>
  <si>
    <t>El profesional asignado a cada trabajo de auditoria que haga parte del Plan Anual de Auditoría de la Oficina de Control Interno, cada vez que se requiera la emisión del informe de un trabajo de auditoría interna,  revisará que en las conclusiones del informe, no se presenten imprecisiones, inexactitudes  o errores. En caso de presentarse, se solicitará mediante correo electrónico realizar los ajustes pertinentes; una vez subsanadas las observaciones (cuando aplique),  se remitirá al Jefe de Control Interno para su aprobación y firma.</t>
  </si>
  <si>
    <t>El jefe de la Oficina de Control Interno, anualmente presenta para aprobación al Comité Institucional de Coordinación de Control Interno - CICCI, el Plan Anual de Auditoría para la vigencia, identificando los plazos y responsables de los trabajos programados. En caso de incumplimiento retraso y/o modificación del PAA,se realiza el ajuste y se presenta en sesión del CICCI, para su validación.</t>
  </si>
  <si>
    <t>El auditor asignado a cada trabajo de auditoria programado en el Plan Anual de Auditoría de la Oficina de Control Interno, cada vez que inicia un trabajo de auditoría, solicita a la unidad auditable el diligenciamiento y firma de la Carta de Representación, con el propósito de garantizar que la información, documentos y registros que será suministrada por el proceso, corresponden a la realidad y cumplen con los criterios de actualización, disponibilidad e integridad. En caso de que el proceso auditado no aporte la información con la oportunidad requerida para la ejecución del trabajo, el auditor asignado consignara la limitación presentada en el informe de auditorìa aprobado por el Jefe de Control Interno.</t>
  </si>
  <si>
    <t>Comunicar al auditor asignado las recomendaciones de ajuste al informe de auditoría</t>
  </si>
  <si>
    <t>Escalar al Comité Institucional de Coordinación de Control Interno - CICCI las situaciones presentadas con el proceso auditado, para las instrucciones del caso</t>
  </si>
  <si>
    <t>Incumplimiento en la ejecución de las actividades asociadas con los planes de acción de los proyectos de inversión de la entidad.</t>
  </si>
  <si>
    <t>Falta o inoportunidad en el seguimiento a los proyectos de inversión.</t>
  </si>
  <si>
    <t>Posibilidad de afectación reputacional y económica por incumplimiento en la ejecución de las actividades asociadas con los planes de acción de los proyectos de inversión de la entidad, debido a la falta o inoportunidad en el seguimiento a los proyectos de inversión.</t>
  </si>
  <si>
    <t>Inoportuna y baja calidad de los reportes sobre la ejecución de los proyectos de inversión.</t>
  </si>
  <si>
    <t xml:space="preserve">Falencias en el monitoreo, recopilación e interpretación de la información por parte de los responsables de los proyectos. </t>
  </si>
  <si>
    <t>Posibilidad de afectación reputacional generada por la inoportuna y baja calidad de los reportes sobre la ejecución de los proyectos de inversión, debido a las falencias en el monitoreo, recopilación e interpretación de la información por parte de los responsables de los proyectos.</t>
  </si>
  <si>
    <t>"Informe mensual por proyecto compartido con los gerentes de proyecto.
Seguimiento herramienta de semáforo compartida con los gerentes de proyecto.
Evidencia de la información de los proyectos presentada a la alta dirección."</t>
  </si>
  <si>
    <t xml:space="preserve">Los profesionales asignados a los proyectos de inversión, realizaran acompañamiento a los responsables de los proyectos, con el fin que estos realicen sus reportes de forma oportuna y acorde con los lineamientos establecidos por la Secretaría Distrital de Planeación.
</t>
  </si>
  <si>
    <t>Realizar una mesa trimestral de trabajo con los gerentes de proyecto.</t>
  </si>
  <si>
    <t>Emisión de  conceptos jurídicos o de viabilidad jurídica basados en normatividad desactualizada o no aplicable.</t>
  </si>
  <si>
    <t xml:space="preserve">Pérdida de procesos judiciales </t>
  </si>
  <si>
    <t>Registro incompleto de las gestiones realizadas a las Entidades Sin Ánimo de Lucro de caracter ambiental en aplicativo SIPEJ</t>
  </si>
  <si>
    <t>Falta de consulta de las normas por parte de  los abogados que emiten los conceptos.</t>
  </si>
  <si>
    <t xml:space="preserve">Falta de oportunidad en la atención de los mismos. </t>
  </si>
  <si>
    <t>Los contratistas y funcionarios no realizan el cargue de la información  y no se lleva a cabo seguimiento por parte del líder.</t>
  </si>
  <si>
    <t>Posibilidad de afectación reputacional debido a la emisión de  conceptos jurídicos o de viabilidad jurídica basados en normatividad desactualizada o no aplicable, debido a la falta de consulta de las normas por parte de  los abogados que emiten los conceptos.</t>
  </si>
  <si>
    <t xml:space="preserve">Posibilidad de afectación económica por pérdida de procesos judiciales debido a la falta de oportunidad en la atención de los mismos. </t>
  </si>
  <si>
    <t>Posibilidad de afectación reputacional por registro incompleto de las gestiones realizadas a las Entidades Sin Ánimo de Lucro de caracter ambiental en aplicativo SIPEJ debido a que los contratistas y funcionarios no realizan el cargue de la información  y no se lleva a cabo seguimiento por parte del líder.</t>
  </si>
  <si>
    <t>Control 2:  El líder del grupo de conceptos y mejora normativa, revisa  todos los conceptos jurídicos y de viabilidad jurídica con el fin de identificar facultades, vigencia de las normas, redacción, ortografía y la legalidad del mismo</t>
  </si>
  <si>
    <t>Control 1:El profesional jurídico de apoyo, del grupo de Defensa Jurídica realiza seguimiento y control diario mediante base de datos Excel y aplicativo FOREST, a los requerimientos judiciales (autos y sentencias) asignados a cada apoderado judicial con el fin de evitar que se incumplan los términos, generando alertas antes del vencimiento del requerimiento. Si se detectan requerimientos vencidos se prioriza la atención inmediata del requerimiento.</t>
  </si>
  <si>
    <t>Control 1: El líder del grupo ESAL verifica mensualmente la actualización del aplicativo SIPEJ conforme a la base de datos de gestión remitida por los contratistas y funcionarios.</t>
  </si>
  <si>
    <t xml:space="preserve">El enlace del Sistema Integrado de Gestión verifica el 20 % de los conceptos emitidos por parte de la DLA para definir si los mismos se encuentran acordes a la normatividad legal vigente (Trimestral). </t>
  </si>
  <si>
    <t xml:space="preserve">El líder del Grupo de Defensa Jurídica cuatrimestralmente verifican el cumplimiento de los términos establecidos a los requerimientos judiciales, corroborando la información descrita en la base de datos. En caso de encontrar inconsistencia, el líder  solicitará a profesional jurídico realizar los ajustes. </t>
  </si>
  <si>
    <t>Un funcionario del grupo cuatrimestralmente genera reporte del SIPEJ y verifica que las gestiones realizadas cada mes se encuentren registradas.</t>
  </si>
  <si>
    <t xml:space="preserve">Conceptos Jurídicos o de Viabilidad Jurídica revisados </t>
  </si>
  <si>
    <t xml:space="preserve">Hoja de Control de Procesos Judiciales de la SDA </t>
  </si>
  <si>
    <t>Base de gestión</t>
  </si>
  <si>
    <t xml:space="preserve">Procesos Judiciales representados por un apoderado de la SDA que se encuentre incurso en un conflicto de interés </t>
  </si>
  <si>
    <t>Posibilidad  de que un apoderado de la SDA reciba o solicite dádivas para favorecer a un tercero en los procesos judiciales y extrajudiciales que representa</t>
  </si>
  <si>
    <t>Favorecimiento a un tercero</t>
  </si>
  <si>
    <t xml:space="preserve">El líder del Grupo de Defensa Jurídica solicitará al enlace de contractual - DLA, incluir una cláusula en los contratos de prestación de servicios de los abogados de representación judicial, en el sentido de manifestar cualquier conflicto de intereses en el que se encuentren incursos en relación con todos los procesos judiciales y extrajudiciales asignados. </t>
  </si>
  <si>
    <t>Dar inicio a actuaciones disciplinarias y sanciones por incumplimiento del contrato.</t>
  </si>
  <si>
    <t>Comunicación Oficial interna</t>
  </si>
  <si>
    <t>Falta de oportunidad en el control y seguimiento a los trámites y OPAS a cargo del proceso</t>
  </si>
  <si>
    <t>Debido a que no se cuenta con herramientas estructuradas que permitan determinar la eficiencia en la gestión de los procesos asignados.</t>
  </si>
  <si>
    <t>Posibilidad de afectación reputacional por falta de oportunidad en el control y seguimiento a los trámites y OPAS a cargo del proceso, debido a que no se cuenta con herramientas estructuradas que permitan determinar la gestión de los procesos asignados.</t>
  </si>
  <si>
    <t>Realizar las alertas, requerimientos y mesas de trabajo correspondientes al seguimiento de la gestión de los trámites y OPAS a cargo de los equipos de la Dirección de Control Ambiental y sus Subdirecciones, cuando se requiera.</t>
  </si>
  <si>
    <t xml:space="preserve">
1. Alertas o requerimientos realizados en el marco del seguimiento, cuando se requieran.
2. Actas de reunión cuatrimestral de seguimiento a la gestión del equipo.</t>
  </si>
  <si>
    <t xml:space="preserve">El profesional SIG enlace de la Dirección de Control Ambiental y sus subdirecciones recordará bimensualmente, por el medio que considere pertinente que si se les asigna en reparto alguna empresa o tercero que considere conflicto de interés, debe informar oportunamente para ser reasignado.
                                                                            </t>
  </si>
  <si>
    <t>1. Evidencia correo electrónico o acta de reunión.
2. Capacitación cuatrimestral en temas de corrupción.</t>
  </si>
  <si>
    <t>SSFFS Seguimiento silvicultura (Bases con datos personales), Bases de datos Fauna (Bases con datos personales) y Carpeta AFIM - Unidad Compartida SSFFS
Tablas en excel o matrices que se encuentran cargadas en las unidades de conservación: drive y servidor SDA,que hacen parte del proceso de Evaluación, Control y Seguimiento</t>
  </si>
  <si>
    <t>Probabilidad de pérdida confidencialidad, integridad o disponibilidad de los archivos del proceso de Evaluación, Control y Seguimiento  por falta de gestión en los accesos, permisos de modificación generando inconsistencias en el reporte de información.</t>
  </si>
  <si>
    <t>Realizar un control cuatrimestral de los colaboradores que deben tener permiso de ingreso y tipo de modificación a los activos de información del proceso Evaluación, Control y Seguimiento.
Soporte: mail solicitando la relación de los colaboradores para permiso de acceso y modificación de los archivos y la confirmación de los cambios, de presentarse.</t>
  </si>
  <si>
    <t xml:space="preserve">5.18 -Derechos de acceso </t>
  </si>
  <si>
    <t>Realizar de forma anual la depuración de los usuarios y correos activos en la entidad.</t>
  </si>
  <si>
    <t>Solicitud de cierre de usuarios y correos a DPSIA</t>
  </si>
  <si>
    <t>Posibilidad de afectación económica por dificultades en la expedición de actos administrativos y desarrollo de labores por parte de los procesos involucrados en  la adquisición predial debido Desarticulación en los procesos de la entidad en temas que permitan cumplir con los objetivos del proceso para la adecuada gestión.</t>
  </si>
  <si>
    <t>Posibilidad de afectación reputacional por Incumplimiento de los criterios de aseguramiento de calidad y/o gestión metrológica, que no garantice la validez de los resultados del muestreo, la medición y/o monitoreo en el Laboratorio Ambiental de la SDA; debido a la no aplicación de las especificaciones técnicas relacionados con los procedimientosl, que garanticen el cumplimiento de la operatividad necesaria y su óptimo funcionamiento; manipulación inapropiada, incompleta o inexistente del equipamiento y/o contratar servicios en el Laboratorio, sin dar cumplimiento a los criterios de la NTC ISO/IEC 17025.</t>
  </si>
  <si>
    <t xml:space="preserve">Al detectar diferencia en la información, se realiza una nueva validación de los soportes y en caso de ser necesario se hace el requerimiento de información al área responsable. </t>
  </si>
  <si>
    <t>Comunicaciones internas.</t>
  </si>
  <si>
    <t>Acta de Comité CICCI</t>
  </si>
  <si>
    <t>El equipo auditor cada vez que ejecuta una auditoria de aseguramiento basada en riesgos, efectúa una reunión preliminar y otra de cierre donde comunica a los auditados los resultados obtenidos del trabajo, para corroborar la pertinencia de las observaciones,  en caso de que el proceso auditado presente observaciones, estas sean analizadas e incluidas en el informe final de auditoría.</t>
  </si>
  <si>
    <t>control 1:  El profesional de talento humano una vez culminada la comisión de servicios, solicita al funcionario comisionado la legalización o formalización de viáticos y gastos de viaje por comisión otorgada, con el fin de verificar que esta se cumplió de acuerdo al acto administrativo que la confirió y los recursos asignados se utilizaron en su totalidad o se requiere el reintegro de dichos dineros.</t>
  </si>
  <si>
    <t>Lista de las etapas procesales revisadas</t>
  </si>
  <si>
    <t>1 Informar, mediante comunicación oficial interna (memorando), a la segunda y
tercera línea de defensa sobre el hecho encontrado.
2 Analizar las causas y el impacto que generó la materialización.
3 Revisar y ajustar el riesgo, los controles y acciones.
4 Informar, mediante comunicación oficial interna (memorando), el riesgo ajustado y
aprobado por líder del proceso.</t>
  </si>
  <si>
    <t>Versión: 8</t>
  </si>
  <si>
    <r>
      <t xml:space="preserve">PLAN DE CONTINGENCIA
</t>
    </r>
    <r>
      <rPr>
        <sz val="11"/>
        <rFont val="Arial"/>
        <family val="2"/>
      </rPr>
      <t>(en caso que se materialice)</t>
    </r>
  </si>
  <si>
    <r>
      <t xml:space="preserve">Versión: </t>
    </r>
    <r>
      <rPr>
        <b/>
        <sz val="11"/>
        <color rgb="FFFF0000"/>
        <rFont val="Arial"/>
        <family val="2"/>
      </rPr>
      <t>8</t>
    </r>
  </si>
  <si>
    <t>PLAN DE CONTINGENCIA
(en caso que se materialice)</t>
  </si>
  <si>
    <t>Posibilidad de Pérdida de integridad de la información contenida en los Listados de asistencia de participantes del consejo consultivo de ambiente o de las diferentes mesa y  Actas de reunión del proceso Participación y Educación Ambiental, por destrucción o eliminación no auorizada, debido a la disposición insegura de los datos allí registrados.</t>
  </si>
  <si>
    <t>Intereses propios o presiones externas y conflicto de interes en los procesos de toma de decisiones para alterar resultados de la ejecución institucional</t>
  </si>
  <si>
    <t>Posibilidad de recibir o solicitar cualquier dádiva o beneficio  para desviar los resultados del control y seguimiento de los proyectos de Inversión a favor propio o de un tercero</t>
  </si>
  <si>
    <t>Control 1: El subdirector de Proyectos y Cooperación Internacional, gestiona el fortalecimiento, actualización y puesta en operación del componente de proyectos de la herramienta SIPSE como fuente única en la gestión de información de los proyectos en la SDA para que las gerencias de proyecto carguen mensualmente la información al sistema quedando como evidencia, los reportes generados por la herramienta sobre el registro de información y la trazabilidad de  los profesionales de la SPCI  que Verifican que la información sea coherente y cuente con la justificación y aprobación y en caso de encontrar alguna inconsistencia se solicitará los ajustes correspondientes a través de los canales disponibles en la SDA.</t>
  </si>
  <si>
    <t>El analista de proyecto de la Subdirección de Proyectos y Cooperación Internacional, mensualmente realiza una evaluación de la aplicación de los criterios de calidad, oportunidad, gestión de la información de los proyectos de inversión quedando como evidencia el reporte enviado.</t>
  </si>
  <si>
    <t>Evidencia el reporte enviado.</t>
  </si>
  <si>
    <t>Debilidad en la gestión de las comunicaciones e interacción entre los diferentes actores en el desarrollo de proyectos a cargo del proceso para la consolidación de las áreas de importancia ambiental</t>
  </si>
  <si>
    <t>Control 1: Los profesionales responsables de la Dirección de Gestión Ambiental y la Subdirección de Ecosistemas y Ruralidad, realizan y afianzan con los diferentes actores tanto institucionales como sociales, los espacios de participación social en todas las etapas de vida de los proyectos  de manera trimestral quedando como evidencia los registros pertinentes (actas de reunión y relación de asistencia y/o fotografías).</t>
  </si>
  <si>
    <t>backup, historia laboral del funcionario</t>
  </si>
  <si>
    <t>Control 1: El Lider de Forest, bajo la supervición del Director de Planeación y Sistemas de Información,  Implementara controles  sobre el acceso a los sistemas de información, incluyendo la gestión de privilegios de usuario, cuando así se requiera.</t>
  </si>
  <si>
    <t>Sistema de información Ambiental SIA -procesos y documentos. Forest BPMN 
Bases de datos en motor ORACLE</t>
  </si>
  <si>
    <t>Almacenamiento y acceso a archivos (FILESERVER)
Servidores y almacenamiento
Copias de respaldo BACKUPS</t>
  </si>
  <si>
    <t>Servicios en la nube: correo electronico, Almacenamiento (DRIVE)</t>
  </si>
  <si>
    <t>Probabilidad de perdida de confidencialidad, integridad y disponibilidad del Sistema de información Ambiental SIA -procesos y documentos. Forest BPMN y las Bases de datos en motor ORACLE por la inadecuada gestión en los accesos que puede generar la pérdida de confianza en los sistemas de información de la SDA afectando negativamente la imagen de la entidad con algunos usuarios de relevancia frente al logro de los objetivos</t>
  </si>
  <si>
    <t>Probabilidad de perdida de confidencialidad, integridad y disponibilidad del Almacenamiento y acceso a archivos (FILESERVER), Copias de respaldo BACKUPS y Servidores y almacenamiento por la ausencia de mecanismos de monitoreo y control, además de la falta de copias no controladaas ni autorizadas de datos o información que puede generar la afectación de los servicios equipos servidores y virtualización, servidor de archivos (FileServer) y backup de servidores afectando negativamente la imagen de la entidad con algunos usuarios de relevancia frente al logro de los objetivos</t>
  </si>
  <si>
    <t>Probabilidad de perdida de confidencialidad, integridad y disponibilidad del servicio en la nube (correo eletronico, alamacenamiento DRIVE) de la SDA por el desconocimiento de políticas y procedimientos que puede generar la falla del servicio GOOGLE afectando negativamente la imagen de la entidad con algunos usuarios de relevancia frente al logro de los objetivos.</t>
  </si>
  <si>
    <t>9.2.2 Gestión de los derechos de acceso asignados a usuarios.
9.2.3 Gestión de los derechos de acceso con privilegios especiales.</t>
  </si>
  <si>
    <t>9.4 Control de acceso a sistemas y aplicaciones.
9.4.1 Restricción del acceso a la información.
9.4.2 Procedimientos seguros de inicio de sesión.
9.4.3 Gestión de contraseñas de usuario.
9.4.4 Uso de herramientas de administración de sistemas.
9.4.5 Control de acceso al código fuente de los programas.</t>
  </si>
  <si>
    <t>14.1.1 Análisis y especificación de los requisitos de seguridad.
14.1.2 Seguridad de las comunicaciones en servicios accesibles por redes
públicas.</t>
  </si>
  <si>
    <t>Revisión periódica de los accesos, la eliminación o modificación de permisos cuando un usuario cambia de rol o deja la entidad.
supervisión estricta, registro de actividades, asignación bajo principios como mínimos privilegios y revisiones frecuentes para prevenir abusos</t>
  </si>
  <si>
    <t>9.4 medidas para proteger los sistemas y aplicaciones mediante controles que limiten y regulen el acceso solo a usuarios autorizados, asegurando la confidencialidad e integridad de la información
9.4.1. Se asegura que los usuarios puedan acceder únicamente a la información y recursos necesarios para desempeñar sus funciones. Esto implica implementar controles como listas de control de acceso, políticas de permisos y segmentación adecuada de datos.
9.4.2 stablece que los métodos de autenticación (como contraseñas, autenticación multifactor) deben ser seguros para prevenir accesos no autorizados
9.4.3 establecer políticas seguras para la creación, uso y almacenamiento de contraseñas
9.4.4 Regula el acceso y uso de herramientas administrativas para garantizar que solo personal autorizado pueda ejecutar tareas críticas.
9.4.5 Busca proteger el código fuente de las aplicaciones frente a accesos no autorizados o modificaciones no controladas</t>
  </si>
  <si>
    <t>14.1.1. asegura que los requisitos de seguridad sean identificados, analizados y documentados desde el inicio del desarrollo o adquisición de sistemas y aplicaciones.
14.1.2 garantizar que las comunicaciones entre usuarios y servicios accesibles a través de redes públicas (como internet) sean protegidas contra accesos no autorizados, interceptaciones y alteraciones</t>
  </si>
  <si>
    <t xml:space="preserve"> Asignar permisos  necesarios según sus funciones, documentarlos y revisarlos periódicamente para evitar accesos no autorizados (9.2.2 Gestión de los derechos de acceso asignados a usuarios). Asimismo, los derechos de acceso con privilegios especiales (9.2.3), como cuentas administrativaso jefes de areas</t>
  </si>
  <si>
    <t>garantizar que el acceso a sistemas y aplicaciones esté restringido únicamente a usuarios autorizados mediante políticas que limiten los permisos según las necesidades operativas. Esto incluye implementar medidas como la restricción del acceso a la información</t>
  </si>
  <si>
    <t>Realizar un análisis de riesgos, incorporar medidas de protección en cada etapa del ciclo de vida, e implementar métodos robustos para proteger las comunicaciones en redes públicas, como cifrado mediante protocolos seguros (TLS/SSL) y autenticación multifactor.</t>
  </si>
  <si>
    <t xml:space="preserve">12.1.3 Gestión de capacidades.
</t>
  </si>
  <si>
    <t>12.3.1 Copias de seguridad de la información.</t>
  </si>
  <si>
    <t xml:space="preserve">
11.2.4 Mantenimiento de los equipos.</t>
  </si>
  <si>
    <t>monitoreo continuo del rendimiento, el análisis de tendencias y la planificación para ampliar o ajustar capacidades.</t>
  </si>
  <si>
    <t>garantiza que los datos críticos sean respaldados, protegidos y probados regularmente para asegurar su disponibilidad en caso de incidentes</t>
  </si>
  <si>
    <t>arantizar que los equipos, tanto físicos como lógicos, sean mantenidos en condiciones óptimas durante su ciclo de vida para proteger la confidencialidad, integridad y disponibilidad de la información.</t>
  </si>
  <si>
    <t xml:space="preserve">Monitoreoar la capacidad y disponibilidad de la infraestructura tecnológica mediante herramientas de monitoreo, gestión de alertas y aplicación de estándares </t>
  </si>
  <si>
    <t>dentificar la información crítica evaluando qué datos son esenciales para las operaciones de la organización y clasificarlos según su nivel de importancia y confidencialidad</t>
  </si>
  <si>
    <t>Realizar el mantenimiento y reporte de los Pc y servidores de la entidad registrando su configuración, ubicacion, mantenimientos, software instalado y reponsable</t>
  </si>
  <si>
    <t>9.4.1 Restricción del acceso a la información.
9.4.2 Procedimientos seguros de inicio de sesión.
9.4.3 Gestión de contraseñas de usuario.</t>
  </si>
  <si>
    <t xml:space="preserve">9.4 medidas para proteger los sistemas y aplicaciones mediante controles que limiten y regulen el acceso solo a usuarios autorizados, asegurando la confidencialidad e integridad de la información
9.4.1. Se asegura que los usuarios puedan acceder únicamente a la información y recursos necesarios para desempeñar sus funciones. Esto implica implementar controles como listas de control de acceso, políticas de permisos y segmentación adecuada de datos.
9.4.2 stablece que los métodos de autenticación (como contraseñas, autenticación multifactor) deben ser seguros para prevenir accesos no autorizados
9.4.3 establecer políticas seguras para la creación, uso y almacenamiento de contraseñas
</t>
  </si>
  <si>
    <t>12.1.1 Documentación de procedimientos de operación.
12.1.2 Gestión de cambios.
12.1.3 Gestión de capacidades.</t>
  </si>
  <si>
    <t>17.1.1 Planificación de la continuidad de la seguridad de la información.
17.1.2 Implantación de la continuidad de la seguridad de la información.
17.1.3 Verificación, revisión y evaluación de la continuidad de la seguridad de la información.
17.2.1 Disponibilidad de instalaciones para el procesamiento de la información.</t>
  </si>
  <si>
    <t>asegurar que la SDA tenga la capacidad de recuperarse despues de un incidente de seguridad, y mantenga las capacidades necesarias para prevenir que los incidentes de seguridad interfieran significativamente en las operaciones o comprometan la seguridad de la información</t>
  </si>
  <si>
    <t xml:space="preserve">mantener actualizados y probados los DRPs, garantizando en cada uno de ellos que se conserve la seguridad de la infromación
Politica de seguirdad de la informacion </t>
  </si>
  <si>
    <t>Cuatrimestralmente el profesional de apoyo transversal de Acreditación del Laboratorio Ambiental de la SDA para la SCAAV, realizará la revisión del Inventario de especificaciones técnicas del equipamiento, insumos/consumibles y cronograma de mantenimiento, calibración y verificación de todas las áreas técnicas de la SCAAV, reportando mediante correo electrónico los hallazgos evidenciados a cada una de las áreas técnicas, para su ajuste o complementación, e informando a su vez al Profesional Responsable de acreditación y autorización del Laboratorio Ambiental de la SDA para la SCAAV para su control y seguimiento; Mensualmente, el profesional de apoyo transversal de Autorización del Laboratorio Ambiental de la SDA para la SCAAV, realizará aleatoriamente la revisión de dos (2) equipos por cada área técnica del Laboratorio en la SCAAV de la Hoja de Vida del equipamiento y el Historial de servicios del equipamiento, reportando mediante correo electrónico los hallazgos evidenciados a cada una de las áreas técnicas, para su ajuste o complementación, e informando a su vez al Profesional Responsable de acreditación y autorización del Laboratorio Ambiental de la SDA para la SCAAV para su control y seguimiento.</t>
  </si>
  <si>
    <t>Profesional de apoyo transversal de Acreditación del Laboratorio Ambiental de la SDA para la SCAAV</t>
  </si>
  <si>
    <t xml:space="preserve"> Hoja de Vida del equipamiento y el Historial de servicios del equipamiento y correo electrónico</t>
  </si>
  <si>
    <t>El Subdirectos de  SCAAV documentara en el procedimiento PA10-PR19 "Funcionamiento y operación de las actividades en el Laboratorio Ambiental de la SDA"; la frecuencia, responsable y acción que se hace desde el Laboratorio Ambiental de la SDA frente al control y seguimiento de la Evaluación de la competencia técnica del personal.</t>
  </si>
  <si>
    <t>Procedimineto actualizado</t>
  </si>
  <si>
    <t>Control 1: El profesional técnico y/o jurídico verificará el cumplimiento de la documentación entregada por el usuario una vez radicada, asegurándose de que se cumplan los requisitos necesarios para iniciar el trámite. Posteriormente, emitirá los documentos oficiales de la entidad correspondientes para dar continuidad a la solicitud. 
Desviación: adelantar las gestiones pertinentes para el inicio de los procesos disciplinarios y penales que correspondan.</t>
  </si>
  <si>
    <t>Control 1: El profesional de la Subdirección de Proyectos y Cooperación Internacional genera mensualmente un informe de alertas del estado de ejecución magnitud física y presupuestal de los proyectos de inversión.</t>
  </si>
  <si>
    <t>Control 2: El profesional de la SPCI analista de proyectos, mensualmente elabora y socializa el informe de avance físico y presupuestal, con los Gerentes de proyecto de inversión de la SDA.</t>
  </si>
  <si>
    <t>Control 3:  El Subdirector(a) de la Subdirección de Proyectos y Cooperación Internacional informa a la alta gerencia sobre el desarrollo de los proyectos de inversión de manera trimestral.</t>
  </si>
  <si>
    <t>Control 1: El analista de proyecto de la Subdirección de Proyectos y Cooperación Internacional, mensualmente realiza la verificación, análisis y evaluación del reporte de seguimiento al Plan de Acción, considerando la información de los componentes de acuerdo con los lineamientos establecidos.</t>
  </si>
  <si>
    <t>Control 2: El profesional de la Subdirección de Proyectos y Cooperación Internacional, al inicio de cada vigencia Proyecta y remite comunicación interna socializando los lineamientos y cronogramas para la reprogramación, actualización y seguimiento de los planes de acción de los proyectos de inversión.</t>
  </si>
  <si>
    <t>Control 1: El profesional realiza el seguimiento mensual a la ejecucion presupuestal por medio de comparación de lo programado  en el PAA contra lo ejecutado en Bogdata.</t>
  </si>
  <si>
    <t>Control 1: Los profesionales responsables de los grupos de Administración de Reservas Distritales de Humedal y Parques Distritales  Ecológicos de Montaña - PDEM  y otras áreas de interés ambiental  realizarán el diligenciamiento de la matriz de tensionantes generada en las áreas protegidas y de interés ambiental priorizadas.</t>
  </si>
  <si>
    <t>Cambios y factores externos e internos  que afectan la ejecución en la vida de los proyectos</t>
  </si>
  <si>
    <t>Posibilidad de afectación reputacional por la debilidad en la gestión de las comunicaciones e interacción entre los diferentes actores en el desarrollo de proyectos a cargo del proceso para la consolidación de las áreas de importancia ambiental debido a cambios y factores externos e internos  que afectan la ejecución en la vida de los proyectos</t>
  </si>
  <si>
    <t xml:space="preserve">Control 1: El líder de cada equipo de trabajo de la Dirección de control ambiental y las Subdirecciones, realizará mensualmente la asignación y el seguimiento de trámites y OPAS por Sistema de Información Ambiental  en cumplimiento de los planes de trabajo, verificando el avance en la gestión a cargo de su grupo con las herramientas de control asociadas a sus actvidades. </t>
  </si>
  <si>
    <t xml:space="preserve">Control 2: El lider de la DCA gestionará con DPSIA la posibilidad de estandarizar, estructurar e implementar una herramienta de control y seguimiento de trámites y OPAS a cargo del proceso. </t>
  </si>
  <si>
    <t>Realizar mesas de trabajo con DPSIA correspondientes a la necesidad del proceso, de establecer una herramienta</t>
  </si>
  <si>
    <t>1. Actas de reunión</t>
  </si>
  <si>
    <t>Discrecionalidad para la gestión de trámites y servicios (sin protocolos o procedimientos de atención)</t>
  </si>
  <si>
    <t>Desconocimiento de los procedimientos y protocolos de atención para la gestión de los trámites y servicios por parte de los servidores públicos.</t>
  </si>
  <si>
    <t>Sanciones de tipo disciplinario</t>
  </si>
  <si>
    <t>Afectación a los derechos de los otros usuarios</t>
  </si>
  <si>
    <t>Deterioro de la imagen institucional.</t>
  </si>
  <si>
    <t>El profesional SIG enlace de la Dirección de Control Ambiental y sus subdirecciones solicitará al personal que hace la revisión documental en la fase pre contractual del área, si algún contratista propuesto declara algún conflicto de interés y el líder del grupo determinará si sí existe o no conflicto de acuerdo a sus obligaciones</t>
  </si>
  <si>
    <t>1. Evidencia correo electrónico de comunicaciónsi se ha declarado un conflicto de interes, durante el periodico ha revisar.</t>
  </si>
  <si>
    <t>En caso de detectar alguna inconsistecia en la base de control, se verificara con la historia laboral.</t>
  </si>
  <si>
    <t>Por no detectar que se esté aplicando el Catalogo General de Cuentas actualizado al hecho economico o al interpretar errónea del hecho.</t>
  </si>
  <si>
    <t>Posibilidad de afectación reputacional por no detectar que se esté aplicando el Catálogo General de Cuentas actualizado al hecho económico o al interpretar erróneamente el hecho, debido a que no se consulta la fuente generadora de información o en el momento de la consulta no se tiene un criterio de clasificación a utilizar para el reconocimiento de los hechos económicos.</t>
  </si>
  <si>
    <t>Control 1: El profesional asignado para la consolidación de los estados financieros verifica a través de la hoja de revisión del balance de prueba que la información se encuentre acorde con el catálogo general de cuentas, en caso que la información no se encuentre correctamente clasificada, el profesional solicita vía correo electrónico los ajustes que correspondan, si existen inquietudes respecto a los criterios de clasificación a las cunetas se eleva consulta a la Dirección Distrital de Contabilidad, como evidencia quedan correos o comunicaciones oficiales externas.</t>
  </si>
  <si>
    <t xml:space="preserve">Control 1: El profesional de la Subdireccion Financiera responsable elabora las conciliaciones de la información contable mensualmente, para hacer el seguimiento y revisión de saldos contables. En el evento de detectar una diferencia en la información, se realiza una nueva validación de los soportes y en caso de ser necesario se hace el requerimiento de información al área responsable. Como evidencia quedan las comunicaciones internas. contable mensualmente, para hacer el seguimiento y revisión de saldos contables. </t>
  </si>
  <si>
    <t>Inconsistencias en la informacion del contenido de los documentos soporte por la omisión en la aplicación de la normatividad y los lineamientos vigentes</t>
  </si>
  <si>
    <t xml:space="preserve">Posibilidad de afectación económica y reputacional por no detectar en el trámite de pagos, que los requisitos establecidos cumplen con los parámetros determinados, debido a inconsistencias en la informacion del contenido de los documentos soporte, por la omisión en la aplicación de la normatividad y los lineamientos vigentes.   </t>
  </si>
  <si>
    <t>No detectar en el trámite de pago, que los descuentos aplicados por concepto de impuestos, tasas o contribuciones no esten correctamente calculados</t>
  </si>
  <si>
    <t>Registro inadecuado al momento de ingresar la información tributaria como actividad economica, responsabilidades tributarias y excepciones de ley</t>
  </si>
  <si>
    <t>Omisión en la verificación de las listas vinculantes y restrictivas de la OFAC o de la ONU.</t>
  </si>
  <si>
    <t>Posibilidad de afectación reputacional por realizar la devolución de saldos a favor de personas naturales o jurídicas relacionadas con el LA/FT, debido a la omisión en la verificación de las listas vinculantes y restrictivas de la OFAC o de la ONU.</t>
  </si>
  <si>
    <t>Control 1: EEl profesional de la Subdirección Financiera en cada proceso de devolución de saldos a favor, realiza la verificación en las listas vinculantes y restrictivas de las personas naturales o jurídicas, con el fin de validar que estas personas no estén relacionadas con el LA/FT. Evidencia: Pantallazo verificación de listas.</t>
  </si>
  <si>
    <t xml:space="preserve">Comunicación oficial o correo electrónico </t>
  </si>
  <si>
    <t>Actas de reunión y listados de asistencia</t>
  </si>
  <si>
    <t>A.11.1.2 Controles físicos de entrada
A.11.1.1 Perímetro de seguridad física</t>
  </si>
  <si>
    <t>Restringir el acceso físico a las instalaciones y áreas sensibles de la SDA para evitar accesos no autorizados y minimizar los riesgos de seguridad</t>
  </si>
  <si>
    <t>Identificar las instalaciones o zonas que requieren restricciones de acceso (salas de servidores, archivos, etc)
Implementar control de acceso por medio bitacora.
Sensibilizar  sobre la importancia del control de acceso y las políticas establecidas.</t>
  </si>
  <si>
    <t>A.13.1 Gestión de la seguridad de las redes
A.13.2 Transferencia de información</t>
  </si>
  <si>
    <t>Garantizar la seguridad de las redes internas y externas de la SDA, protegiendo la información que se transmite y reduciendo los riesgos de accesos no autorizados, ataques o filtraciones de datos</t>
  </si>
  <si>
    <t>Aplicar VPNs para conexiones remotas seguras
Implementar autenticación para acceder a los servicios de red.
Establecer lineamientos sobre el uso de correo electrónico, VPN, almacenamiento en la nube y otros medios.</t>
  </si>
  <si>
    <t xml:space="preserve">Control 1: Los abogados de la Dirección Legal Ambiental verifican a través de los aplicativos del Sistema Único de Información Normativa, Régimen Legal de Bogotá y Secretaría del Senado,  que  la normatividad relacionada en el concepto jurídico o de viabilidad jurídica, a emitir, se encuentre actualizada y sea aplicable, los conceptos emitidos se publican en el Boletín Legal Ambiental. </t>
  </si>
  <si>
    <t>Por el inadecuado manejo documental</t>
  </si>
  <si>
    <t>falta de conocimiento de los procedimientos vigentes para la organización documental</t>
  </si>
  <si>
    <t>Posibilidad de afectación reputacional Por el inadecuado manejo documental debido a la falta de conocimiento de los procedimientos vigentes para la organización documental</t>
  </si>
  <si>
    <t xml:space="preserve">Contro 1: El profesional Especializado de la DGC del proceso de Gestión Documental, dentro del plan de trabajo para la vigencia incluye socializaciones a los funcionarios y contratistas y realiza el seguimiento semestralmente como mínimo sobre los procedimientos de consulta, préstamo y atención de solicitudes de reproducción de copias de documentos (PA06-PR03), transferencias documentales (PA06-PR05), pérdida y reconstrucción de expedientes (PA06-PR17) y organización documental (PA06-PR18), donde se establecen lineamientos del manejo documental. Si se presentara la no participación de muchos de los funcionarios y contratistas, esta información es remitida a los jefes de las dependencias para que sea replicada dentro de los equipos de trabajo. Como evidencia, queda  el plan de trabajo, convocatoria, correos electrónicos, actas,  listas de asistencia y presentaciones.
 </t>
  </si>
  <si>
    <t>Semestralmente el profesional especializado realiza seguimiento al cumplimiento de las socializaciones planeadas en el cronograma, realizando las observaciones pertinentes en el mismo.</t>
  </si>
  <si>
    <t>Seguimiento al cronograma de actividades</t>
  </si>
  <si>
    <t xml:space="preserve">Control 1: El profesional de la Subdirección Contractual proyecta el acto administrativo por el cual se realiza la imposición de multas, sanciones y declaratoria de incumplimiento, se presenta en audiencia y es aceptada por el ordenador del gasto u objeto de recurso por parte del contratista o aseguradora.
Como evidencia se deja el acta de la audienciay recursos si llegaran a presentarse </t>
  </si>
  <si>
    <t>Interrupciones e inoportunidad en la atención en el canal presencial.</t>
  </si>
  <si>
    <t>Posibilidad de afectación reputacional por dificultades presentadas al acceder a los trámites y servicios de la entidad, por parte de los ciudadanos y grupos de interés, debido a interrupciones e inoportunidad en la atención en el canal presencial.</t>
  </si>
  <si>
    <t>Radicación y/o asignación errada de las solicitudes allegadas a la entidad</t>
  </si>
  <si>
    <t xml:space="preserve">Inadecuada comprensión de los procedimientos internos y del marco misional por parte del equipo responsable </t>
  </si>
  <si>
    <t>Posibilidad de afectación reputacional por radicación y/o asignación errada de las solicitudes allegadas a la entidad, debido a la inadecuada comprensión de los procedimientos internos y del marco misional por parte del equipo responsable</t>
  </si>
  <si>
    <t>control 1: El agente de servicio, verifica el estado de la operación y conectividad de los puntos de atención y reporta la novedad a través de correo electrónico al profesional líder de Servicio a la Ciudadanía para tramitar la actualización en la "Guía de trámites y servicios".</t>
  </si>
  <si>
    <t>control 1: El profesional líder de Servicio a la Ciudadanía promueve la apropición del conocimiento en temas misionales y procedimentales de la entidad, a través de la implementación del plan integral de inducción y capacitación articulado con las áreas de la SDA.</t>
  </si>
  <si>
    <t>Verificar la apropiación del conocimento mediante la aplicación de evaluación periódica a los agentes de servicio.</t>
  </si>
  <si>
    <t>Publicaciones realizadas en medios y plataformas de comunicación institucionales.</t>
  </si>
  <si>
    <t>Evaluaciones periódicas</t>
  </si>
  <si>
    <t>Control 2: El líder SIG (Sistema de Información Geográfica) y del componente tecnológico administrarán los servidores para el almacenamiento de la información, garantizando la disponibilidad de esta para el uso en los distintos proyectos, la administración se basa en las credenciales entregadas y tickets de administración de servidores, esta actividad se realiza de manera trimestral y garantizar la confiabilidad de la información.</t>
  </si>
  <si>
    <t>Gestión de la información por medio de la limpieza de datos que permita identificar y corregir errores, inconsistencias, duplicados y datos incompletos o incorrectos, evidenciados en bases de datos numéricos y/o geográficos debidamente almacenados en los servidores de la entidad.</t>
  </si>
  <si>
    <t>(N° BD gestionadas / N° BD total por proyecto) *100
BD: Bases de datos</t>
  </si>
  <si>
    <t>Control 2: El líder del grupo técnico correspondiente realizará la revisión de los informes semestrales asegurando que la información no contenga datos alterados y si es el caso se generará un trabajo no conforme</t>
  </si>
  <si>
    <t>Control 2: Los Profesionales Responsables y/o a quien ellos designen, cuando se adquiera un nuevo equipamiento en el Laboratorio Ambiental de la SDA, deberán realizar la revisión del manual de funcionamiento o ficha técnica del mismo y dejar el registro en el formato “Lista de chequeo como control del equipamiento o software posterior a un proceso de compra-adquisición, comodato, mantenimiento o calibración en la SDA” como ítem de verificación; por lo anterior se debera evaluar si se requiere modificar los documentos existentes en el Laboratorio asociados al equipamiento, y en caso que aplique realizar las actualizaciones correspondientes.
En todos los casos se deberán socializar los documentos asociados al nuevo equipamiento y las modificaciones realizadas a los procedimientos, instructivos y formatos al interior del área técnica, dejando registro el formato "Acta de reunión y relación de asistencia". En el caso de no realizar las actividades descritas, el Profesional Responsable de Acreditación, Autorización y SST del Laboratorio de SCAAV y/o el Enlace SIG de la SRHS informará por correo eléctronico al Enlace técnico del laboratorio de cada subdirección para la toma de decisiones correspondientes.</t>
  </si>
  <si>
    <t>Control 3: Los Profesionales Responsables y/o quien ellos designen en cada área técnica, cada vez que se gestione un proceso contractual para el Laboratorio deben establecer en el estudio previo y la ficha técnica, los requisitos relacionados con la gestión metrológica (trazabilidad metrologica en mantenimiento, verificación, calibración y/o compra de equipamiento, insumos, suministros y accesorios) y el aseguramiento de la calidad (interlaboratorios, analisis de datos y gestión de la información, incertidumbre de medida) en cumplimiento a garantizar los criterios solicitados por el Laboratorio Ambiental de la SDA dejando registro adicionalmente de la verificación de la evaluación técnica del proceso de contratación, la cual será publicada en la plataforma SECOP II. En los casos que no se dé cumplimiento a lo requerido, el Profesional Responsable de Acreditación, Autorización y SST del Laboratorio de SCAAV y/o el Enlace SIG de la SRHS informará por correo eléctronico al Enlace técnico del laboratorio de cada subdirección para la toma de decisiones.</t>
  </si>
  <si>
    <t>Control 4: El Profesional Responsable de Acreditación, Autorización y SST del Laboratorio de SCAAV y/o el Enlace SIG de la SRHS, coordina la mesa de trabajo técnica de calidad del Laboratorio Ambiental de la SDA, con la frecuencia establecida en el Programa de control y aseguramiento de la validez de los resultados del Laboratorio Ambiental de la SDA, con el fin de realizar el control y seguimiento para asegurar el mantenimiento del Sistema de gestión del laboratorio (en cumplimiento de la NTC-ISO/IEC 17025), asi como de la Acreditación y Autorización; dejando registro en Acta de Reunión y Relación de Asistencia. En el caso que no se aborden las tématicas establecidas en las mesas de trabajo con las frecuencias definidas, El Profesional Responsable de Acreditación, Autorización y SST del Laboratorio de SCAAV y/o el Enlace SIG de la SRHS, pondrá en conocimiento del tema a traves de correo electrónico, al enlace técnico del laboratorio de su Subdirección para la toma de las decisiones correctivas correspondientes, y se deberan tratar los temas en la siguiente reunión que se convoque.</t>
  </si>
  <si>
    <t>Semestralmente, el profesional de apoyo transversal de Autorización del Laboratorio Ambiental de la SDA para la SCAAV, realizará aleatoriamente la revisión de dos (2) registros por cada área técnica del Laboratorio en la SCAAV de la Lista de chequeo como control del equipamiento o software posterior a un proceso de compra-adquisición, reposición, comodato, mantenimiento o calibración en la SDA, respectivamente, reportando mediante correo electrónico los hallazgos evidenciados a cada una de las áreas técnicas, para su ajuste o complementación, e informando a su vez al Profesional Responsable de acreditación y autorización del Laboratorio Ambiental de la SDA para la SCAAV para su control y seguimiento.</t>
  </si>
  <si>
    <t>Semestralmente, el enlace SIG de la Subdirección del Recurso Hídrico y del Suelo realizará aleatoriamente la revisión de la Hoja de Vida del equipamiento y el Historial de servicios del equipamiento y el Lista de chequeo como control del equipamiento o software posterior a un proceso de compra-adquisición, reposición, comodato, mantenimiento o calibración en la SDA (cuando aplique), de dos (2) equipos usados en la actividad monitoreo del recurso Hídrico reportando mediante correo electrónico los hallazgos evidenciados al profesional que apoya la gestión metrológica para que se tomen las actuaciones que competan.</t>
  </si>
  <si>
    <t>Cuatrimestralmente el enlace SIG de la Subdirección del Recurso Hídrico y del Suelo realizará la revisión del Inventario de especificaciones técnicas del equipamiento, insumos/consumibles y cronograma de mantenimiento, calibración y verificación, reportando mediante correo electrónico los hallazgos evidenciados al profesional que apoya la gestión metrológica para que se tomen los correctivos que correspondan.</t>
  </si>
  <si>
    <t>Control 1: Cada vez que ingresa un persona a un área técnica en el Laboratorio de la entidad o cuando sean personas que ya pertenecen a las áreas técnicas y cambien de perfil, o cuando cambien las obligaciones del perfil, el Profesional Responsable y/o quien el designe debera realizar la evaluación de formación, conocimientos y/o habilidades, según aplique ,dejando registro de lo anterior mediante el formato "Evaluación de la competencia técnica del personal del Laboratorio Ambiental de la SDA", tomando como referencia, la "Matriz de Idoneidad personal Laboratorio Ambiental SDA" en donde se relacionan los criterios de competencia de cada perfil que hace parte de las áreas técnicas. En el caso que no se realice la actividad, El Profesional Responsable de Acreditación, Autorización y SST del Laboratorio de SCAAV y/o el Enlace SIG de la SRHS, pondrá en conocimiento del tema a traves de correo electrónico, al enlace técnico del laboratorio de su Subdirección para la toma de las decisiones correctivas correspondientes.</t>
  </si>
  <si>
    <t>Control 2: En la formación al personal del Laboratorio Ambiental de la SDA, el Profesional Responsable de Acreditación, Autorización y SST del Laboratorio de SCAAV y/o el Enlace SIG de la SRHS y/o los Profesionales Responsables de las áreas técnicas y/o quien ellos designen, cuando se requiera realizan las capacitaciones e inducciones que apliquen de acuerdo con las necesidades de entrenamiento establecidas en el procedimiento "Funcionamiento y operación de las actividades en el Laboratorio Ambiental de la SDA"; dejando registro en Acta de Reunión y Relación de Asistencia. En el caso que no se realice la actividad, El Profesional Responsable de Acreditación, Autorización y SST del Laboratorio de SCAAV y/o el Enlace SIG de la SRHS, pondrá en conocimiento del tema a traves de correo electrónico, al enlace técnico del laboratorio de su Subdirección para la toma de las decisiones correctivas correspondientes.</t>
  </si>
  <si>
    <t>Control 3: Los Profesionales Responsables de las áreas técnicas que integran el Laboratorio Ambiental de la SDA, y/o quien ellos designen, verifican mensualmente que se realice el almacenamiento de la información física y digital del grupo técnico, correspondiente a los registros generados en el periodo, según corresponda (en el servidor, en el drive del Laboratorio, en ISOLUCIÓN y/o del almacenamiento de los archivos fisicos de acuerdo a las TRD), dejando constancia de dicha revisión por correo electrónico, por Acta de reunión y relación de asistencia y/o evidencia del cargue de la información, según aplique.
En el caso de evidenciar que dicha información no cumple con los requerimientos planteados por el Laboratorio Ambiental de la entidad, el Profesional Responsable revisa la situación con el profesional encargado del archivo o cargue de la información y los profesionales encargados de su diligenciamiento; y en los casos que lo considere pertinente se informa al enlace técnico del laboratorio de su Subdirección para la toma de las decisiones correctivas correspondientes.</t>
  </si>
  <si>
    <t>Control 4: Los Profesionales Responsables de las áreas técnicas que integran el Laboratorio Ambiental de la SDA, para finalizar el contrato de cada uno de los perfiles de su grupo, le solicita al personal el acta de entrega de la información relacionada con los temas manejados durante su contrato y su ubicación, la cual será producto de su última cuenta de cobro e insumo que necesitará para el avance de su IAAP, dejando registro en Acta de Reunión y Relación de Asistencia. En el caso de evidenciar que dicha información no cumple con los requerimientos planteados por el Profesional Responsable, se revisa con el profesional para que realice los ajustes necesarios y en los casos que lo considere pertinente se informa al enlace técnico del laboratorio de su Subdirección para la toma de las decisiones correctivas correspondientes.</t>
  </si>
  <si>
    <t>Control 5: Los Profesionales Responsables de las áreas técnicas que integran el Laboratorio Ambiental de la SDA, y/o quien ellos designen, en los casos que aplique, de acuerdo con la necesidad del grupo, realizan la socializaciones en el correcto diligenciamiento de las plantillas de cálculo, bases de datos y demás documentos utilizados por los profesionales, dejando registro en Acta de Reunión y Relación de Asistencia. En el caso de evidenciar que la información documentada, no cumple con los requerimientos planteados por el Laboratorio Ambiental de la entidad, el Profesional Responsable revisa la situación con el profesional encargado del diligenciamiento de la información; y en los casos que lo considere pertinente se informa al al enlace técnico del laboratorio de su Subdirección para la toma de las decisiones correctivas correspondientes.</t>
  </si>
  <si>
    <t>Documentar en el procedimiento PA10-PR19 "Funcionamiento y operación de las actividades en el Laboratorio Ambiental de la SDA"; la frecuencia, responsable y acción que se hace desde el Laboratorio Ambiental de la SDA frente al control y seguimiento de las inducciones y las capacitaciones del personal.</t>
  </si>
  <si>
    <t>Control 2: El profesional asignado de cada procedimiento, una vez se contrate el personal, verifica la inclusión dentro de las obligaciones específicas de la incompatibilidad o inhabilidad y firma del convenio de confidencialidad de sus acciones ante la SDA por parte de los servidores que tengan relación con el proceso, dejando como evidencia los convenios de confidencialidad firmados por los servidores y colaboradores de la dependencia.</t>
  </si>
  <si>
    <t>Control 3: Cada vez que se firme un contrato de prestación de servicios o bienes y servicios, donde se tenga acceso a la información del Laboratorio Ambiental de la SDA, el personal que ejecuta actividades y partes interesadas, firman, el convenio de confidencialidad mediante el formato "Convenio de confidencialidad Laboratorio Ambiental de la SDA"; en el caso que se presente algún conflicto de interés o presión indebida se deberá diligenciar adicionalmente el formato "Declaración de impedimento y/o presiones indebidas en el Laboratorio Ambiental de la SDA" . En caso de incumplimiento, El Profesional Responsable de Acreditación, Autorización y SST del Laboratorio de SCAAV y/o el Enlace SIG de la SRHS, pondrá en conocimiento del tema a traves de correo electrónico, al enlace técnico del laboratorio de su Subdirección para la toma de las decisiones correctivas correspondientes, de acuerdo con el procedimiento "Confidencialidad e Impacialidad en el Laboratorio Ambiental de la SDA".</t>
  </si>
  <si>
    <t xml:space="preserve">• Informar, mediante comunicación oficial interna (memorando), a la segunda sobre el hecho encontrado.
• Analizar las causas y el impacto que generó la materialización 
• Revisar y ajustar el riesgo, los controles y acciones
• Informar, mediante comunicación oficial interna (memorando), el riesgo ajustado y aprobado por líder del proceso 
</t>
  </si>
  <si>
    <t>1. Informar, mediante comunicación oficial interna (memorando), a la segunda  sobre el hecho encontrado.
2. Analizar las causas y el impacto que generó la materialización. 
3. Revisar y ajustar el riesgo, los controles y acciones.
4. Informar, mediante comunicación oficial interna (memorando), el riesgo ajustado y aprobado por líder del proceso.</t>
  </si>
  <si>
    <t>Bajo conocimiento de las personas vinculadas a las estrategias de educación ambiental, acorde con la Política Pública Distrital de Educación Ambiental</t>
  </si>
  <si>
    <t>No dominio del tema por parte del educador, falta de utilización de recursos pedagógicos y del manejo de grupo</t>
  </si>
  <si>
    <t>Posibilidad de afectación reputacional por bajo conocimiento de las personas vinculadas a las estrategias de educación ambiental, acorde con la Política Pública Distrital de Educación Ambiental, debido al no dominio del tema por parte del educador, falta de utilización de recursos pedagógicos y del manejo de grupo.</t>
  </si>
  <si>
    <t>Control 1: Anualmente, se hacen planes de capacitaciones principalmente en los temas encontrados con baja calificación después de las jornadas en el informe periódico de análisis de los instrumentos de conocimiento; para cada capacitación se diligencia memoria de reunión. De acuerdo a los planes de cada uno de los equipos de educación ambiental, los líderes de equipo o profesionales  realizan las jornadas de capacitación dirigidas a los equipos pedagógicos, sobre los temas que se desarrollan en las acciones de educación ambiental, así como la socialización de las fichas de acción pedagógica, los anexos técnicos y herramientas pedagógicas.</t>
  </si>
  <si>
    <t>Control 2: Trimestralmente o el periodo que se requiera, el enlace del sistema integrado de gestión realiza la consolidación de la tabulación de los instrumentos de evaluación de conocimiento aplicadas en las acciones de educación ambiental y genera un informe de resultados, conclusiones y acciones de mejora, cuando aplique.</t>
  </si>
  <si>
    <t>Realizar el análisis de los resultados de los instrumentos de conocimiento aplicados en las actividades de educación ambiental y generar acciones que permita fortalecer los temas en donde el porcentaje de aumento fue menor. Este análisis se realizará de manera trimestral</t>
  </si>
  <si>
    <t>Informe de resultados de los instrumentos de conocimiento.</t>
  </si>
  <si>
    <t>Jefe Oficina
Asesora de
Planeación</t>
  </si>
  <si>
    <t>Director de
Talento Humano</t>
  </si>
  <si>
    <t>Director
Administrativo y
Financiero</t>
  </si>
  <si>
    <t>Jefe Oficina de
Tecnologías de
Información y la
Comunicación</t>
  </si>
  <si>
    <t>Jefe Oficina
Jurídica</t>
  </si>
  <si>
    <t>Director (a)
Contractual</t>
  </si>
  <si>
    <t>Jefe Oficina
Participación,
Educación y
Localidades</t>
  </si>
  <si>
    <t>Director de
Control Ambiental</t>
  </si>
  <si>
    <t>Jefe Oficina de
Control
Disciplinario
Interno</t>
  </si>
  <si>
    <t>Jefe OCI</t>
  </si>
  <si>
    <t>Jefe  OCI</t>
  </si>
  <si>
    <t>Director Administrativo y Financiero</t>
  </si>
  <si>
    <t xml:space="preserve">Director(a) contractual
</t>
  </si>
  <si>
    <t>Director(a) Contratual</t>
  </si>
  <si>
    <t>Dirección de Control Ambiental</t>
  </si>
  <si>
    <t>Direcciòn de Talento Humano</t>
  </si>
  <si>
    <t>Director(a) Administrativo y Financiero</t>
  </si>
  <si>
    <t>Director(a) Contractual</t>
  </si>
  <si>
    <t>Director  de Control Ambiental</t>
  </si>
  <si>
    <t>Director de Talento Humano</t>
  </si>
  <si>
    <t xml:space="preserve">Dirección de Control Ambiental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</si>
</sst>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d/m/yyyy"/>
  </numFmts>
  <fonts count="110"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9"/>
      <color indexed="81"/>
      <name val="Tahoma"/>
      <family val="2"/>
    </font>
    <font>
      <b/>
      <sz val="10"/>
      <color theme="1"/>
      <name val="Arial Narrow"/>
      <family val="2"/>
    </font>
    <font>
      <b/>
      <sz val="9"/>
      <color indexed="81"/>
      <name val="Tahoma"/>
      <family val="2"/>
    </font>
    <font>
      <b/>
      <sz val="10"/>
      <color rgb="FF000000"/>
      <name val="Arial Narrow"/>
      <family val="2"/>
    </font>
    <font>
      <sz val="9"/>
      <color indexed="81"/>
      <name val="Arial Narrow"/>
      <family val="2"/>
    </font>
    <font>
      <b/>
      <sz val="8"/>
      <color rgb="FF000000"/>
      <name val="Arial"/>
      <family val="2"/>
    </font>
    <font>
      <sz val="8"/>
      <color rgb="FF000000"/>
      <name val="Arial"/>
      <family val="2"/>
    </font>
    <font>
      <sz val="9"/>
      <color rgb="FF000000"/>
      <name val="Tahoma"/>
      <family val="2"/>
    </font>
    <font>
      <sz val="10"/>
      <color theme="0"/>
      <name val="Arial"/>
      <family val="2"/>
    </font>
    <font>
      <b/>
      <sz val="11"/>
      <color theme="1"/>
      <name val="Arial"/>
      <family val="2"/>
    </font>
    <font>
      <b/>
      <sz val="11"/>
      <name val="Arial"/>
      <family val="2"/>
    </font>
    <font>
      <sz val="11"/>
      <name val="Arial"/>
      <family val="2"/>
    </font>
    <font>
      <b/>
      <sz val="12"/>
      <name val="Arial"/>
      <family val="2"/>
    </font>
    <font>
      <b/>
      <sz val="10"/>
      <name val="Arial"/>
      <family val="2"/>
    </font>
    <font>
      <sz val="11"/>
      <color theme="1"/>
      <name val="Arial"/>
      <family val="2"/>
    </font>
    <font>
      <sz val="11"/>
      <color theme="0"/>
      <name val="Arial"/>
      <family val="2"/>
    </font>
    <font>
      <b/>
      <u/>
      <sz val="11"/>
      <name val="Arial"/>
      <family val="2"/>
    </font>
    <font>
      <b/>
      <sz val="11"/>
      <color theme="1"/>
      <name val="Calibri"/>
      <family val="2"/>
      <scheme val="minor"/>
    </font>
    <font>
      <b/>
      <sz val="16"/>
      <color theme="1"/>
      <name val="Calibri"/>
      <family val="2"/>
      <scheme val="minor"/>
    </font>
    <font>
      <b/>
      <sz val="18"/>
      <color theme="1"/>
      <name val="Calibri"/>
      <family val="2"/>
      <scheme val="minor"/>
    </font>
    <font>
      <b/>
      <sz val="8"/>
      <color theme="1"/>
      <name val="Arial"/>
      <family val="2"/>
    </font>
    <font>
      <sz val="8"/>
      <color theme="1"/>
      <name val="Arial"/>
      <family val="2"/>
    </font>
    <font>
      <sz val="11"/>
      <color indexed="8"/>
      <name val="Calibri"/>
      <family val="2"/>
    </font>
    <font>
      <sz val="11"/>
      <color indexed="8"/>
      <name val="Calibri"/>
      <family val="2"/>
      <scheme val="minor"/>
    </font>
    <font>
      <b/>
      <sz val="10"/>
      <name val="Calibri"/>
      <family val="2"/>
      <scheme val="minor"/>
    </font>
    <font>
      <sz val="9"/>
      <color theme="1"/>
      <name val="Calibri"/>
      <family val="2"/>
      <scheme val="minor"/>
    </font>
    <font>
      <sz val="10"/>
      <color rgb="FF000000"/>
      <name val="Calibri"/>
      <family val="2"/>
      <scheme val="minor"/>
    </font>
    <font>
      <b/>
      <sz val="11"/>
      <color theme="9" tint="-0.249977111117893"/>
      <name val="Arial"/>
      <family val="2"/>
    </font>
    <font>
      <sz val="11"/>
      <color theme="9" tint="-0.249977111117893"/>
      <name val="Arial"/>
      <family val="2"/>
    </font>
    <font>
      <b/>
      <sz val="11"/>
      <color theme="0"/>
      <name val="Arial"/>
      <family val="2"/>
    </font>
    <font>
      <b/>
      <sz val="11"/>
      <color indexed="8"/>
      <name val="Arial"/>
      <family val="2"/>
    </font>
    <font>
      <b/>
      <sz val="10"/>
      <color rgb="FF000000"/>
      <name val="Arial"/>
      <family val="2"/>
    </font>
    <font>
      <sz val="10"/>
      <color rgb="FF000000"/>
      <name val="Arial"/>
      <family val="2"/>
    </font>
    <font>
      <sz val="11"/>
      <color rgb="FF000000"/>
      <name val="Arial"/>
      <family val="2"/>
    </font>
    <font>
      <sz val="11"/>
      <color rgb="FFFF0000"/>
      <name val="Arial"/>
      <family val="2"/>
    </font>
    <font>
      <u/>
      <sz val="9"/>
      <color indexed="81"/>
      <name val="Tahoma"/>
      <family val="2"/>
    </font>
    <font>
      <sz val="11"/>
      <color theme="9"/>
      <name val="Arial"/>
      <family val="2"/>
    </font>
    <font>
      <sz val="10"/>
      <color theme="1"/>
      <name val="Arial"/>
      <family val="2"/>
    </font>
    <font>
      <sz val="11"/>
      <name val="Calibri"/>
      <family val="2"/>
    </font>
    <font>
      <sz val="11"/>
      <color theme="1"/>
      <name val="Calibri"/>
      <family val="2"/>
    </font>
    <font>
      <b/>
      <sz val="11"/>
      <color rgb="FF000000"/>
      <name val="Arial"/>
      <family val="2"/>
    </font>
    <font>
      <i/>
      <sz val="11"/>
      <color theme="1"/>
      <name val="Arial"/>
      <family val="2"/>
    </font>
    <font>
      <b/>
      <sz val="13"/>
      <color theme="1"/>
      <name val="Arial"/>
      <family val="2"/>
    </font>
    <font>
      <b/>
      <u/>
      <sz val="11"/>
      <color rgb="FF0000FF"/>
      <name val="Arial"/>
      <family val="2"/>
    </font>
    <font>
      <b/>
      <sz val="11"/>
      <color rgb="FF1F1F1F"/>
      <name val="Arial"/>
      <family val="2"/>
    </font>
    <font>
      <b/>
      <i/>
      <u/>
      <sz val="11"/>
      <color theme="1"/>
      <name val="Calibri"/>
      <family val="2"/>
      <scheme val="minor"/>
    </font>
    <font>
      <b/>
      <sz val="11"/>
      <color rgb="FFFF0000"/>
      <name val="Arial"/>
      <family val="2"/>
    </font>
    <font>
      <b/>
      <sz val="8"/>
      <name val="Arial"/>
      <family val="2"/>
    </font>
    <font>
      <sz val="8"/>
      <name val="Arial"/>
      <family val="2"/>
    </font>
    <font>
      <sz val="8"/>
      <name val="Arial Narrow"/>
      <family val="2"/>
    </font>
    <font>
      <b/>
      <sz val="10"/>
      <color theme="1"/>
      <name val="Arial"/>
      <family val="2"/>
    </font>
    <font>
      <sz val="11"/>
      <color theme="1"/>
      <name val="Arial"/>
      <family val="2"/>
    </font>
    <font>
      <sz val="11"/>
      <color rgb="FF1F1F1F"/>
      <name val="Arial"/>
      <family val="2"/>
    </font>
  </fonts>
  <fills count="43">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E6EFFD"/>
        <bgColor indexed="64"/>
      </patternFill>
    </fill>
    <fill>
      <patternFill patternType="solid">
        <fgColor rgb="FF4472C4"/>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2" tint="-9.9978637043366805E-2"/>
        <bgColor indexed="64"/>
      </patternFill>
    </fill>
    <fill>
      <patternFill patternType="lightUp">
        <fgColor theme="0" tint="-0.14996795556505021"/>
        <bgColor theme="4" tint="0.59996337778862885"/>
      </patternFill>
    </fill>
    <fill>
      <patternFill patternType="solid">
        <fgColor rgb="FFEE8036"/>
        <bgColor indexed="64"/>
      </patternFill>
    </fill>
    <fill>
      <patternFill patternType="solid">
        <fgColor theme="2" tint="-0.249977111117893"/>
        <bgColor indexed="64"/>
      </patternFill>
    </fill>
    <fill>
      <patternFill patternType="lightUp">
        <fgColor theme="0" tint="-0.14996795556505021"/>
        <bgColor rgb="FFFFC000"/>
      </patternFill>
    </fill>
    <fill>
      <patternFill patternType="solid">
        <fgColor theme="0" tint="-0.34998626667073579"/>
        <bgColor indexed="64"/>
      </patternFill>
    </fill>
    <fill>
      <patternFill patternType="solid">
        <fgColor theme="0"/>
        <bgColor theme="0"/>
      </patternFill>
    </fill>
    <fill>
      <patternFill patternType="solid">
        <fgColor rgb="FFB8CCE4"/>
        <bgColor rgb="FFB8CCE4"/>
      </patternFill>
    </fill>
    <fill>
      <patternFill patternType="solid">
        <fgColor rgb="FFA6A6A6"/>
        <bgColor rgb="FFA6A6A6"/>
      </patternFill>
    </fill>
    <fill>
      <patternFill patternType="solid">
        <fgColor rgb="FFBFBFBF"/>
        <bgColor rgb="FFBFBFBF"/>
      </patternFill>
    </fill>
    <fill>
      <patternFill patternType="solid">
        <fgColor rgb="FFFFCC00"/>
        <bgColor rgb="FFFFCC00"/>
      </patternFill>
    </fill>
    <fill>
      <patternFill patternType="solid">
        <fgColor rgb="FFCCC0D9"/>
        <bgColor rgb="FFCCC0D9"/>
      </patternFill>
    </fill>
    <fill>
      <patternFill patternType="solid">
        <fgColor rgb="FF92D050"/>
        <bgColor rgb="FF92D050"/>
      </patternFill>
    </fill>
    <fill>
      <patternFill patternType="solid">
        <fgColor rgb="FFD9D9D9"/>
        <bgColor rgb="FFD9D9D9"/>
      </patternFill>
    </fill>
    <fill>
      <patternFill patternType="solid">
        <fgColor rgb="FFD8D8D8"/>
        <bgColor rgb="FFD8D8D8"/>
      </patternFill>
    </fill>
    <fill>
      <patternFill patternType="solid">
        <fgColor theme="7" tint="0.59999389629810485"/>
        <bgColor indexed="64"/>
      </patternFill>
    </fill>
    <fill>
      <patternFill patternType="solid">
        <fgColor rgb="FFFFFFFF"/>
        <bgColor indexed="64"/>
      </patternFill>
    </fill>
  </fills>
  <borders count="166">
    <border>
      <left/>
      <right/>
      <top/>
      <bottom/>
      <diagonal/>
    </border>
    <border>
      <left style="dotted">
        <color rgb="FFF79646"/>
      </left>
      <right style="dotted">
        <color rgb="FFF79646"/>
      </right>
      <top style="dotted">
        <color rgb="FFF79646"/>
      </top>
      <bottom style="dotted">
        <color rgb="FFF79646"/>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thin">
        <color indexed="64"/>
      </right>
      <top/>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auto="1"/>
      </left>
      <right/>
      <top style="thin">
        <color indexed="64"/>
      </top>
      <bottom style="medium">
        <color indexed="64"/>
      </bottom>
      <diagonal/>
    </border>
    <border>
      <left style="double">
        <color indexed="64"/>
      </left>
      <right/>
      <top style="double">
        <color indexed="64"/>
      </top>
      <bottom style="thin">
        <color indexed="64"/>
      </bottom>
      <diagonal/>
    </border>
    <border>
      <left/>
      <right style="thin">
        <color theme="0"/>
      </right>
      <top style="double">
        <color indexed="64"/>
      </top>
      <bottom style="thin">
        <color indexed="64"/>
      </bottom>
      <diagonal/>
    </border>
    <border>
      <left style="double">
        <color indexed="64"/>
      </left>
      <right/>
      <top style="thin">
        <color indexed="64"/>
      </top>
      <bottom style="hair">
        <color indexed="64"/>
      </bottom>
      <diagonal/>
    </border>
    <border>
      <left/>
      <right style="hair">
        <color indexed="64"/>
      </right>
      <top style="thin">
        <color indexed="64"/>
      </top>
      <bottom style="hair">
        <color indexed="64"/>
      </bottom>
      <diagonal/>
    </border>
    <border>
      <left style="double">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theme="0" tint="-0.24994659260841701"/>
      </left>
      <right style="medium">
        <color theme="0" tint="-0.24994659260841701"/>
      </right>
      <top/>
      <bottom style="thin">
        <color theme="0" tint="-0.24994659260841701"/>
      </bottom>
      <diagonal/>
    </border>
    <border>
      <left style="medium">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medium">
        <color theme="0" tint="-0.24994659260841701"/>
      </right>
      <top style="thin">
        <color theme="0" tint="-0.24994659260841701"/>
      </top>
      <bottom style="medium">
        <color theme="0" tint="-0.24994659260841701"/>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style="double">
        <color indexed="64"/>
      </left>
      <right style="thin">
        <color auto="1"/>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auto="1"/>
      </left>
      <right/>
      <top style="thin">
        <color auto="1"/>
      </top>
      <bottom style="double">
        <color indexed="64"/>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style="double">
        <color indexed="64"/>
      </left>
      <right/>
      <top style="hair">
        <color indexed="64"/>
      </top>
      <bottom/>
      <diagonal/>
    </border>
    <border>
      <left/>
      <right style="hair">
        <color indexed="64"/>
      </right>
      <top style="hair">
        <color indexed="64"/>
      </top>
      <bottom/>
      <diagonal/>
    </border>
    <border>
      <left style="double">
        <color indexed="64"/>
      </left>
      <right/>
      <top/>
      <bottom style="hair">
        <color indexed="64"/>
      </bottom>
      <diagonal/>
    </border>
    <border>
      <left/>
      <right style="hair">
        <color indexed="64"/>
      </right>
      <top/>
      <bottom style="hair">
        <color indexed="64"/>
      </bottom>
      <diagonal/>
    </border>
    <border>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style="thin">
        <color rgb="FF000000"/>
      </right>
      <top/>
      <bottom style="double">
        <color rgb="FF000000"/>
      </bottom>
      <diagonal/>
    </border>
    <border>
      <left style="thin">
        <color rgb="FF000000"/>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style="medium">
        <color theme="1"/>
      </top>
      <bottom/>
      <diagonal/>
    </border>
    <border>
      <left/>
      <right style="medium">
        <color rgb="FF000000"/>
      </right>
      <top style="medium">
        <color theme="1"/>
      </top>
      <bottom/>
      <diagonal/>
    </border>
    <border>
      <left style="medium">
        <color rgb="FF000000"/>
      </left>
      <right style="medium">
        <color rgb="FF000000"/>
      </right>
      <top style="medium">
        <color theme="1"/>
      </top>
      <bottom/>
      <diagonal/>
    </border>
    <border>
      <left/>
      <right style="medium">
        <color theme="1"/>
      </right>
      <top style="medium">
        <color theme="1"/>
      </top>
      <bottom/>
      <diagonal/>
    </border>
    <border>
      <left style="thin">
        <color rgb="FF000000"/>
      </left>
      <right/>
      <top style="thin">
        <color rgb="FF000000"/>
      </top>
      <bottom/>
      <diagonal/>
    </border>
    <border>
      <left/>
      <right style="medium">
        <color rgb="FF000000"/>
      </right>
      <top style="thin">
        <color rgb="FF000000"/>
      </top>
      <bottom/>
      <diagonal/>
    </border>
    <border>
      <left style="medium">
        <color rgb="FF000000"/>
      </left>
      <right style="medium">
        <color rgb="FF000000"/>
      </right>
      <top style="thin">
        <color rgb="FF000000"/>
      </top>
      <bottom/>
      <diagonal/>
    </border>
    <border>
      <left/>
      <right style="thin">
        <color rgb="FF000000"/>
      </right>
      <top style="thin">
        <color rgb="FF000000"/>
      </top>
      <bottom/>
      <diagonal/>
    </border>
    <border>
      <left style="medium">
        <color theme="1"/>
      </left>
      <right style="thin">
        <color rgb="FF000000"/>
      </right>
      <top style="medium">
        <color theme="1"/>
      </top>
      <bottom/>
      <diagonal/>
    </border>
    <border>
      <left style="thin">
        <color rgb="FF000000"/>
      </left>
      <right style="thin">
        <color rgb="FF000000"/>
      </right>
      <top style="medium">
        <color theme="1"/>
      </top>
      <bottom/>
      <diagonal/>
    </border>
    <border>
      <left style="thin">
        <color rgb="FF000000"/>
      </left>
      <right style="medium">
        <color theme="1"/>
      </right>
      <top style="medium">
        <color theme="1"/>
      </top>
      <bottom/>
      <diagonal/>
    </border>
    <border>
      <left style="medium">
        <color theme="1"/>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double">
        <color indexed="64"/>
      </right>
      <top style="double">
        <color indexed="64"/>
      </top>
      <bottom/>
      <diagonal/>
    </border>
    <border>
      <left style="medium">
        <color rgb="FF000000"/>
      </left>
      <right style="medium">
        <color rgb="FF000000"/>
      </right>
      <top style="thick">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medium">
        <color rgb="FF000000"/>
      </right>
      <top style="thick">
        <color rgb="FF000000"/>
      </top>
      <bottom/>
      <diagonal/>
    </border>
    <border>
      <left style="medium">
        <color rgb="FF000000"/>
      </left>
      <right style="medium">
        <color rgb="FF000000"/>
      </right>
      <top/>
      <bottom/>
      <diagonal/>
    </border>
    <border>
      <left style="thin">
        <color auto="1"/>
      </left>
      <right style="thin">
        <color indexed="64"/>
      </right>
      <top style="medium">
        <color auto="1"/>
      </top>
      <bottom/>
      <diagonal/>
    </border>
    <border>
      <left style="thin">
        <color auto="1"/>
      </left>
      <right style="thin">
        <color rgb="FF000000"/>
      </right>
      <top style="medium">
        <color indexed="64"/>
      </top>
      <bottom/>
      <diagonal/>
    </border>
    <border>
      <left style="thin">
        <color auto="1"/>
      </left>
      <right style="thin">
        <color rgb="FF000000"/>
      </right>
      <top/>
      <bottom/>
      <diagonal/>
    </border>
    <border>
      <left style="thin">
        <color rgb="FF000000"/>
      </left>
      <right style="thin">
        <color indexed="64"/>
      </right>
      <top style="medium">
        <color auto="1"/>
      </top>
      <bottom/>
      <diagonal/>
    </border>
    <border>
      <left style="thin">
        <color rgb="FF000000"/>
      </left>
      <right style="thin">
        <color indexed="64"/>
      </right>
      <top/>
      <bottom style="thin">
        <color indexed="64"/>
      </bottom>
      <diagonal/>
    </border>
  </borders>
  <cellStyleXfs count="8">
    <xf numFmtId="0" fontId="0" fillId="0" borderId="0"/>
    <xf numFmtId="9" fontId="14" fillId="0" borderId="0" applyFont="0" applyFill="0" applyBorder="0" applyAlignment="0" applyProtection="0"/>
    <xf numFmtId="0" fontId="46" fillId="0" borderId="0"/>
    <xf numFmtId="0" fontId="47" fillId="0" borderId="0"/>
    <xf numFmtId="0" fontId="5" fillId="0" borderId="0"/>
    <xf numFmtId="0" fontId="35" fillId="0" borderId="0"/>
    <xf numFmtId="0" fontId="46" fillId="0" borderId="0"/>
    <xf numFmtId="0" fontId="79" fillId="0" borderId="0"/>
  </cellStyleXfs>
  <cellXfs count="1175">
    <xf numFmtId="0" fontId="0" fillId="0" borderId="0" xfId="0"/>
    <xf numFmtId="0" fontId="1" fillId="0" borderId="0" xfId="0" applyFont="1" applyAlignment="1">
      <alignment horizontal="center" vertical="center"/>
    </xf>
    <xf numFmtId="0" fontId="8" fillId="0" borderId="0" xfId="0" applyFont="1" applyAlignment="1">
      <alignment horizontal="center" vertical="center" wrapText="1"/>
    </xf>
    <xf numFmtId="0" fontId="9" fillId="6" borderId="0" xfId="0" applyFont="1" applyFill="1" applyAlignment="1">
      <alignment horizontal="center" vertical="center" wrapText="1" readingOrder="1"/>
    </xf>
    <xf numFmtId="0" fontId="10" fillId="5" borderId="2" xfId="0" applyFont="1" applyFill="1" applyBorder="1" applyAlignment="1">
      <alignment horizontal="center" vertical="center" wrapText="1" readingOrder="1"/>
    </xf>
    <xf numFmtId="0" fontId="10" fillId="0" borderId="2" xfId="0" applyFont="1" applyBorder="1" applyAlignment="1">
      <alignment horizontal="justify" vertical="center" wrapText="1" readingOrder="1"/>
    </xf>
    <xf numFmtId="9" fontId="10" fillId="0" borderId="2" xfId="0" applyNumberFormat="1" applyFont="1" applyBorder="1" applyAlignment="1">
      <alignment horizontal="center" vertical="center" wrapText="1" readingOrder="1"/>
    </xf>
    <xf numFmtId="0" fontId="10" fillId="7" borderId="1" xfId="0" applyFont="1" applyFill="1" applyBorder="1" applyAlignment="1">
      <alignment horizontal="center" vertical="center" wrapText="1" readingOrder="1"/>
    </xf>
    <xf numFmtId="0" fontId="10" fillId="0" borderId="1" xfId="0" applyFont="1" applyBorder="1" applyAlignment="1">
      <alignment horizontal="justify" vertical="center" wrapText="1" readingOrder="1"/>
    </xf>
    <xf numFmtId="9" fontId="10" fillId="0" borderId="1" xfId="0" applyNumberFormat="1" applyFont="1" applyBorder="1" applyAlignment="1">
      <alignment horizontal="center" vertical="center" wrapText="1" readingOrder="1"/>
    </xf>
    <xf numFmtId="0" fontId="10" fillId="4" borderId="1" xfId="0" applyFont="1" applyFill="1" applyBorder="1" applyAlignment="1">
      <alignment horizontal="center" vertical="center" wrapText="1" readingOrder="1"/>
    </xf>
    <xf numFmtId="0" fontId="10" fillId="8" borderId="1" xfId="0" applyFont="1" applyFill="1" applyBorder="1" applyAlignment="1">
      <alignment horizontal="center" vertical="center" wrapText="1" readingOrder="1"/>
    </xf>
    <xf numFmtId="0" fontId="11" fillId="9" borderId="1" xfId="0" applyFont="1" applyFill="1" applyBorder="1" applyAlignment="1">
      <alignment horizontal="center" vertical="center" wrapText="1" readingOrder="1"/>
    </xf>
    <xf numFmtId="0" fontId="15" fillId="0" borderId="0" xfId="0" applyFont="1"/>
    <xf numFmtId="0" fontId="13" fillId="0" borderId="0" xfId="0" applyFont="1"/>
    <xf numFmtId="0" fontId="27" fillId="0" borderId="0" xfId="0" applyFont="1" applyAlignment="1">
      <alignment vertical="center"/>
    </xf>
    <xf numFmtId="0" fontId="28" fillId="0" borderId="0" xfId="0" applyFont="1"/>
    <xf numFmtId="0" fontId="26" fillId="0" borderId="0" xfId="0" applyFont="1"/>
    <xf numFmtId="0" fontId="0" fillId="0" borderId="0" xfId="0" pivotButton="1"/>
    <xf numFmtId="0" fontId="12" fillId="0" borderId="0" xfId="0" applyFont="1" applyAlignment="1">
      <alignment horizontal="justify" vertical="center" wrapText="1" readingOrder="1"/>
    </xf>
    <xf numFmtId="0" fontId="29" fillId="0" borderId="0" xfId="0" applyFont="1"/>
    <xf numFmtId="0" fontId="31" fillId="6" borderId="0" xfId="0" applyFont="1" applyFill="1" applyAlignment="1">
      <alignment horizontal="center" vertical="center" wrapText="1" readingOrder="1"/>
    </xf>
    <xf numFmtId="0" fontId="32" fillId="0" borderId="2" xfId="0" applyFont="1" applyBorder="1" applyAlignment="1">
      <alignment horizontal="justify" vertical="center" wrapText="1" readingOrder="1"/>
    </xf>
    <xf numFmtId="0" fontId="32" fillId="0" borderId="1" xfId="0" applyFont="1" applyBorder="1" applyAlignment="1">
      <alignment horizontal="justify" vertical="center" wrapText="1" readingOrder="1"/>
    </xf>
    <xf numFmtId="0" fontId="32" fillId="5" borderId="2" xfId="0" applyFont="1" applyFill="1" applyBorder="1" applyAlignment="1">
      <alignment horizontal="center" vertical="center" wrapText="1" readingOrder="1"/>
    </xf>
    <xf numFmtId="0" fontId="32" fillId="7" borderId="1" xfId="0" applyFont="1" applyFill="1" applyBorder="1" applyAlignment="1">
      <alignment horizontal="center" vertical="center" wrapText="1" readingOrder="1"/>
    </xf>
    <xf numFmtId="0" fontId="32" fillId="4" borderId="1" xfId="0" applyFont="1" applyFill="1" applyBorder="1" applyAlignment="1">
      <alignment horizontal="center" vertical="center" wrapText="1" readingOrder="1"/>
    </xf>
    <xf numFmtId="0" fontId="32" fillId="8" borderId="1" xfId="0" applyFont="1" applyFill="1" applyBorder="1" applyAlignment="1">
      <alignment horizontal="center" vertical="center" wrapText="1" readingOrder="1"/>
    </xf>
    <xf numFmtId="0" fontId="33" fillId="9" borderId="1" xfId="0" applyFont="1" applyFill="1" applyBorder="1" applyAlignment="1">
      <alignment horizontal="center" vertical="center" wrapText="1" readingOrder="1"/>
    </xf>
    <xf numFmtId="0" fontId="32" fillId="0" borderId="2" xfId="0" applyFont="1" applyBorder="1" applyAlignment="1">
      <alignment horizontal="center" vertical="center" wrapText="1" readingOrder="1"/>
    </xf>
    <xf numFmtId="0" fontId="32" fillId="0" borderId="1" xfId="0" applyFont="1" applyBorder="1" applyAlignment="1">
      <alignment horizontal="center" vertical="center" wrapText="1" readingOrder="1"/>
    </xf>
    <xf numFmtId="0" fontId="19" fillId="11" borderId="3" xfId="0" applyFont="1" applyFill="1" applyBorder="1" applyAlignment="1" applyProtection="1">
      <alignment horizontal="center" vertical="center" wrapText="1" readingOrder="1"/>
      <protection hidden="1"/>
    </xf>
    <xf numFmtId="0" fontId="19" fillId="11" borderId="10" xfId="0" applyFont="1" applyFill="1" applyBorder="1" applyAlignment="1" applyProtection="1">
      <alignment horizontal="center" vertical="center" wrapText="1" readingOrder="1"/>
      <protection hidden="1"/>
    </xf>
    <xf numFmtId="0" fontId="19" fillId="11" borderId="4" xfId="0" applyFont="1" applyFill="1" applyBorder="1" applyAlignment="1" applyProtection="1">
      <alignment horizontal="center" vertical="center" wrapText="1" readingOrder="1"/>
      <protection hidden="1"/>
    </xf>
    <xf numFmtId="0" fontId="19" fillId="12" borderId="3" xfId="0" applyFont="1" applyFill="1" applyBorder="1" applyAlignment="1" applyProtection="1">
      <alignment horizontal="center" wrapText="1" readingOrder="1"/>
      <protection hidden="1"/>
    </xf>
    <xf numFmtId="0" fontId="19" fillId="12" borderId="10" xfId="0" applyFont="1" applyFill="1" applyBorder="1" applyAlignment="1" applyProtection="1">
      <alignment horizontal="center" wrapText="1" readingOrder="1"/>
      <protection hidden="1"/>
    </xf>
    <xf numFmtId="0" fontId="19" fillId="12" borderId="4" xfId="0" applyFont="1" applyFill="1" applyBorder="1" applyAlignment="1" applyProtection="1">
      <alignment horizontal="center" wrapText="1" readingOrder="1"/>
      <protection hidden="1"/>
    </xf>
    <xf numFmtId="0" fontId="19" fillId="11" borderId="5" xfId="0" applyFont="1" applyFill="1" applyBorder="1" applyAlignment="1" applyProtection="1">
      <alignment horizontal="center" vertical="center" wrapText="1" readingOrder="1"/>
      <protection hidden="1"/>
    </xf>
    <xf numFmtId="0" fontId="19" fillId="11" borderId="0" xfId="0" applyFont="1" applyFill="1" applyAlignment="1" applyProtection="1">
      <alignment horizontal="center" vertical="center" wrapText="1" readingOrder="1"/>
      <protection hidden="1"/>
    </xf>
    <xf numFmtId="0" fontId="19" fillId="11" borderId="6" xfId="0" applyFont="1" applyFill="1" applyBorder="1" applyAlignment="1" applyProtection="1">
      <alignment horizontal="center" vertical="center" wrapText="1" readingOrder="1"/>
      <protection hidden="1"/>
    </xf>
    <xf numFmtId="0" fontId="19" fillId="12" borderId="5" xfId="0" applyFont="1" applyFill="1" applyBorder="1" applyAlignment="1" applyProtection="1">
      <alignment horizontal="center" wrapText="1" readingOrder="1"/>
      <protection hidden="1"/>
    </xf>
    <xf numFmtId="0" fontId="19" fillId="12" borderId="0" xfId="0" applyFont="1" applyFill="1" applyAlignment="1" applyProtection="1">
      <alignment horizontal="center" wrapText="1" readingOrder="1"/>
      <protection hidden="1"/>
    </xf>
    <xf numFmtId="0" fontId="19" fillId="12" borderId="6" xfId="0" applyFont="1" applyFill="1" applyBorder="1" applyAlignment="1" applyProtection="1">
      <alignment horizontal="center" wrapText="1" readingOrder="1"/>
      <protection hidden="1"/>
    </xf>
    <xf numFmtId="0" fontId="19" fillId="11" borderId="7" xfId="0" applyFont="1" applyFill="1" applyBorder="1" applyAlignment="1" applyProtection="1">
      <alignment horizontal="center" vertical="center" wrapText="1" readingOrder="1"/>
      <protection hidden="1"/>
    </xf>
    <xf numFmtId="0" fontId="19" fillId="11" borderId="9" xfId="0" applyFont="1" applyFill="1" applyBorder="1" applyAlignment="1" applyProtection="1">
      <alignment horizontal="center" vertical="center" wrapText="1" readingOrder="1"/>
      <protection hidden="1"/>
    </xf>
    <xf numFmtId="0" fontId="19" fillId="11" borderId="8" xfId="0" applyFont="1" applyFill="1" applyBorder="1" applyAlignment="1" applyProtection="1">
      <alignment horizontal="center" vertical="center" wrapText="1" readingOrder="1"/>
      <protection hidden="1"/>
    </xf>
    <xf numFmtId="0" fontId="19" fillId="12" borderId="7" xfId="0" applyFont="1" applyFill="1" applyBorder="1" applyAlignment="1" applyProtection="1">
      <alignment horizontal="center" wrapText="1" readingOrder="1"/>
      <protection hidden="1"/>
    </xf>
    <xf numFmtId="0" fontId="19" fillId="12" borderId="9" xfId="0" applyFont="1" applyFill="1" applyBorder="1" applyAlignment="1" applyProtection="1">
      <alignment horizontal="center" wrapText="1" readingOrder="1"/>
      <protection hidden="1"/>
    </xf>
    <xf numFmtId="0" fontId="19" fillId="12" borderId="8" xfId="0" applyFont="1" applyFill="1" applyBorder="1" applyAlignment="1" applyProtection="1">
      <alignment horizontal="center" wrapText="1" readingOrder="1"/>
      <protection hidden="1"/>
    </xf>
    <xf numFmtId="0" fontId="19" fillId="13" borderId="3" xfId="0" applyFont="1" applyFill="1" applyBorder="1" applyAlignment="1" applyProtection="1">
      <alignment horizontal="center" wrapText="1" readingOrder="1"/>
      <protection hidden="1"/>
    </xf>
    <xf numFmtId="0" fontId="19" fillId="13" borderId="10" xfId="0" applyFont="1" applyFill="1" applyBorder="1" applyAlignment="1" applyProtection="1">
      <alignment horizontal="center" wrapText="1" readingOrder="1"/>
      <protection hidden="1"/>
    </xf>
    <xf numFmtId="0" fontId="19" fillId="13" borderId="4" xfId="0" applyFont="1" applyFill="1" applyBorder="1" applyAlignment="1" applyProtection="1">
      <alignment horizontal="center" wrapText="1" readingOrder="1"/>
      <protection hidden="1"/>
    </xf>
    <xf numFmtId="0" fontId="19" fillId="13" borderId="5" xfId="0" applyFont="1" applyFill="1" applyBorder="1" applyAlignment="1" applyProtection="1">
      <alignment horizontal="center" wrapText="1" readingOrder="1"/>
      <protection hidden="1"/>
    </xf>
    <xf numFmtId="0" fontId="19" fillId="13" borderId="0" xfId="0" applyFont="1" applyFill="1" applyAlignment="1" applyProtection="1">
      <alignment horizontal="center" wrapText="1" readingOrder="1"/>
      <protection hidden="1"/>
    </xf>
    <xf numFmtId="0" fontId="19" fillId="13" borderId="6" xfId="0" applyFont="1" applyFill="1" applyBorder="1" applyAlignment="1" applyProtection="1">
      <alignment horizontal="center" wrapText="1" readingOrder="1"/>
      <protection hidden="1"/>
    </xf>
    <xf numFmtId="0" fontId="19" fillId="13" borderId="7" xfId="0" applyFont="1" applyFill="1" applyBorder="1" applyAlignment="1" applyProtection="1">
      <alignment horizontal="center" wrapText="1" readingOrder="1"/>
      <protection hidden="1"/>
    </xf>
    <xf numFmtId="0" fontId="19" fillId="13" borderId="9" xfId="0" applyFont="1" applyFill="1" applyBorder="1" applyAlignment="1" applyProtection="1">
      <alignment horizontal="center" wrapText="1" readingOrder="1"/>
      <protection hidden="1"/>
    </xf>
    <xf numFmtId="0" fontId="19" fillId="13" borderId="8" xfId="0" applyFont="1" applyFill="1" applyBorder="1" applyAlignment="1" applyProtection="1">
      <alignment horizontal="center" wrapText="1" readingOrder="1"/>
      <protection hidden="1"/>
    </xf>
    <xf numFmtId="0" fontId="19" fillId="5" borderId="3" xfId="0" applyFont="1" applyFill="1" applyBorder="1" applyAlignment="1" applyProtection="1">
      <alignment horizontal="center" wrapText="1" readingOrder="1"/>
      <protection hidden="1"/>
    </xf>
    <xf numFmtId="0" fontId="19" fillId="5" borderId="10" xfId="0" applyFont="1" applyFill="1" applyBorder="1" applyAlignment="1" applyProtection="1">
      <alignment horizontal="center" wrapText="1" readingOrder="1"/>
      <protection hidden="1"/>
    </xf>
    <xf numFmtId="0" fontId="19" fillId="5" borderId="4" xfId="0" applyFont="1" applyFill="1" applyBorder="1" applyAlignment="1" applyProtection="1">
      <alignment horizontal="center" wrapText="1" readingOrder="1"/>
      <protection hidden="1"/>
    </xf>
    <xf numFmtId="0" fontId="19" fillId="5" borderId="5" xfId="0" applyFont="1" applyFill="1" applyBorder="1" applyAlignment="1" applyProtection="1">
      <alignment horizontal="center" wrapText="1" readingOrder="1"/>
      <protection hidden="1"/>
    </xf>
    <xf numFmtId="0" fontId="19" fillId="5" borderId="0" xfId="0" applyFont="1" applyFill="1" applyAlignment="1" applyProtection="1">
      <alignment horizontal="center" wrapText="1" readingOrder="1"/>
      <protection hidden="1"/>
    </xf>
    <xf numFmtId="0" fontId="19" fillId="5" borderId="6" xfId="0" applyFont="1" applyFill="1" applyBorder="1" applyAlignment="1" applyProtection="1">
      <alignment horizontal="center" wrapText="1" readingOrder="1"/>
      <protection hidden="1"/>
    </xf>
    <xf numFmtId="0" fontId="19" fillId="5" borderId="7" xfId="0" applyFont="1" applyFill="1" applyBorder="1" applyAlignment="1" applyProtection="1">
      <alignment horizontal="center" wrapText="1" readingOrder="1"/>
      <protection hidden="1"/>
    </xf>
    <xf numFmtId="0" fontId="19" fillId="5" borderId="9" xfId="0" applyFont="1" applyFill="1" applyBorder="1" applyAlignment="1" applyProtection="1">
      <alignment horizontal="center" wrapText="1" readingOrder="1"/>
      <protection hidden="1"/>
    </xf>
    <xf numFmtId="0" fontId="19" fillId="5" borderId="8" xfId="0" applyFont="1" applyFill="1" applyBorder="1" applyAlignment="1" applyProtection="1">
      <alignment horizontal="center" wrapText="1" readingOrder="1"/>
      <protection hidden="1"/>
    </xf>
    <xf numFmtId="0" fontId="23" fillId="13" borderId="10" xfId="0" applyFont="1" applyFill="1" applyBorder="1" applyAlignment="1" applyProtection="1">
      <alignment horizontal="center" wrapText="1" readingOrder="1"/>
      <protection hidden="1"/>
    </xf>
    <xf numFmtId="0" fontId="0" fillId="3" borderId="0" xfId="0" applyFill="1"/>
    <xf numFmtId="0" fontId="48" fillId="3" borderId="37" xfId="2" applyFont="1" applyFill="1" applyBorder="1"/>
    <xf numFmtId="0" fontId="48" fillId="3" borderId="38" xfId="2" applyFont="1" applyFill="1" applyBorder="1"/>
    <xf numFmtId="0" fontId="48" fillId="3" borderId="39" xfId="2" applyFont="1" applyFill="1" applyBorder="1"/>
    <xf numFmtId="0" fontId="16" fillId="3" borderId="0" xfId="0" applyFont="1" applyFill="1" applyAlignment="1">
      <alignment vertical="center"/>
    </xf>
    <xf numFmtId="0" fontId="5" fillId="3" borderId="0" xfId="0" applyFont="1" applyFill="1"/>
    <xf numFmtId="0" fontId="35" fillId="3" borderId="0" xfId="0" applyFont="1" applyFill="1"/>
    <xf numFmtId="0" fontId="36" fillId="3" borderId="20" xfId="0" applyFont="1" applyFill="1" applyBorder="1" applyAlignment="1">
      <alignment horizontal="center" vertical="center" wrapText="1" readingOrder="1"/>
    </xf>
    <xf numFmtId="0" fontId="37" fillId="3" borderId="20" xfId="0" applyFont="1" applyFill="1" applyBorder="1" applyAlignment="1">
      <alignment horizontal="justify" vertical="center" wrapText="1" readingOrder="1"/>
    </xf>
    <xf numFmtId="9" fontId="36" fillId="3" borderId="29" xfId="0" applyNumberFormat="1" applyFont="1" applyFill="1" applyBorder="1" applyAlignment="1">
      <alignment horizontal="center" vertical="center" wrapText="1" readingOrder="1"/>
    </xf>
    <xf numFmtId="0" fontId="36" fillId="3" borderId="19" xfId="0" applyFont="1" applyFill="1" applyBorder="1" applyAlignment="1">
      <alignment horizontal="center" vertical="center" wrapText="1" readingOrder="1"/>
    </xf>
    <xf numFmtId="0" fontId="37" fillId="3" borderId="19" xfId="0" applyFont="1" applyFill="1" applyBorder="1" applyAlignment="1">
      <alignment horizontal="justify" vertical="center" wrapText="1" readingOrder="1"/>
    </xf>
    <xf numFmtId="9" fontId="36" fillId="3" borderId="24" xfId="0" applyNumberFormat="1" applyFont="1" applyFill="1" applyBorder="1" applyAlignment="1">
      <alignment horizontal="center" vertical="center" wrapText="1" readingOrder="1"/>
    </xf>
    <xf numFmtId="0" fontId="37" fillId="3" borderId="24" xfId="0" applyFont="1" applyFill="1" applyBorder="1" applyAlignment="1">
      <alignment horizontal="center" vertical="center" wrapText="1" readingOrder="1"/>
    </xf>
    <xf numFmtId="0" fontId="36" fillId="3" borderId="26" xfId="0" applyFont="1" applyFill="1" applyBorder="1" applyAlignment="1">
      <alignment horizontal="center" vertical="center" wrapText="1" readingOrder="1"/>
    </xf>
    <xf numFmtId="0" fontId="37" fillId="3" borderId="26" xfId="0" applyFont="1" applyFill="1" applyBorder="1" applyAlignment="1">
      <alignment horizontal="justify" vertical="center" wrapText="1" readingOrder="1"/>
    </xf>
    <xf numFmtId="0" fontId="37" fillId="3" borderId="27" xfId="0" applyFont="1" applyFill="1" applyBorder="1" applyAlignment="1">
      <alignment horizontal="center" vertical="center" wrapText="1" readingOrder="1"/>
    </xf>
    <xf numFmtId="0" fontId="45" fillId="3" borderId="0" xfId="0" applyFont="1" applyFill="1"/>
    <xf numFmtId="0" fontId="36" fillId="15" borderId="31" xfId="0" applyFont="1" applyFill="1" applyBorder="1" applyAlignment="1">
      <alignment horizontal="center" vertical="center" wrapText="1" readingOrder="1"/>
    </xf>
    <xf numFmtId="0" fontId="36" fillId="15" borderId="32" xfId="0" applyFont="1" applyFill="1" applyBorder="1" applyAlignment="1">
      <alignment horizontal="center" vertical="center" wrapText="1" readingOrder="1"/>
    </xf>
    <xf numFmtId="0" fontId="13" fillId="3" borderId="0" xfId="0" applyFont="1" applyFill="1"/>
    <xf numFmtId="0" fontId="30" fillId="3" borderId="0" xfId="0" applyFont="1" applyFill="1" applyAlignment="1">
      <alignment horizontal="center" vertical="center" wrapText="1"/>
    </xf>
    <xf numFmtId="0" fontId="12" fillId="3" borderId="0" xfId="0" applyFont="1" applyFill="1" applyAlignment="1">
      <alignment horizontal="justify" vertical="center" wrapText="1" readingOrder="1"/>
    </xf>
    <xf numFmtId="0" fontId="4" fillId="3" borderId="0" xfId="0" applyFont="1" applyFill="1" applyAlignment="1">
      <alignment vertical="center"/>
    </xf>
    <xf numFmtId="0" fontId="15" fillId="3" borderId="0" xfId="0" applyFont="1" applyFill="1"/>
    <xf numFmtId="0" fontId="4" fillId="3" borderId="0" xfId="0" applyFont="1" applyFill="1" applyAlignment="1">
      <alignment horizontal="left" vertical="center"/>
    </xf>
    <xf numFmtId="0" fontId="48" fillId="3" borderId="5" xfId="2" applyFont="1" applyFill="1" applyBorder="1"/>
    <xf numFmtId="0" fontId="53" fillId="3" borderId="0" xfId="0" applyFont="1" applyFill="1" applyAlignment="1">
      <alignment horizontal="left" vertical="center" wrapText="1"/>
    </xf>
    <xf numFmtId="0" fontId="54" fillId="3" borderId="0" xfId="0" applyFont="1" applyFill="1" applyAlignment="1">
      <alignment horizontal="left" vertical="top" wrapText="1"/>
    </xf>
    <xf numFmtId="0" fontId="48" fillId="3" borderId="0" xfId="2" applyFont="1" applyFill="1"/>
    <xf numFmtId="0" fontId="48" fillId="3" borderId="6" xfId="2" applyFont="1" applyFill="1" applyBorder="1"/>
    <xf numFmtId="0" fontId="48" fillId="3" borderId="7" xfId="2" applyFont="1" applyFill="1" applyBorder="1"/>
    <xf numFmtId="0" fontId="48" fillId="3" borderId="9" xfId="2" applyFont="1" applyFill="1" applyBorder="1"/>
    <xf numFmtId="0" fontId="48" fillId="3" borderId="8" xfId="2" applyFont="1" applyFill="1" applyBorder="1"/>
    <xf numFmtId="0" fontId="52" fillId="3" borderId="0" xfId="2" applyFont="1" applyFill="1" applyAlignment="1">
      <alignment horizontal="left" vertical="center" wrapText="1"/>
    </xf>
    <xf numFmtId="0" fontId="48" fillId="3" borderId="0" xfId="2" applyFont="1" applyFill="1" applyAlignment="1">
      <alignment horizontal="left" vertical="center" wrapText="1"/>
    </xf>
    <xf numFmtId="0" fontId="48" fillId="3" borderId="0" xfId="2" quotePrefix="1" applyFont="1" applyFill="1" applyAlignment="1">
      <alignment horizontal="left" vertical="center" wrapText="1"/>
    </xf>
    <xf numFmtId="0" fontId="50" fillId="3" borderId="5" xfId="2" quotePrefix="1" applyFont="1" applyFill="1" applyBorder="1" applyAlignment="1">
      <alignment horizontal="left" vertical="top" wrapText="1"/>
    </xf>
    <xf numFmtId="0" fontId="51" fillId="3" borderId="0" xfId="2" quotePrefix="1" applyFont="1" applyFill="1" applyAlignment="1">
      <alignment horizontal="left" vertical="top" wrapText="1"/>
    </xf>
    <xf numFmtId="0" fontId="51" fillId="3" borderId="6" xfId="2" quotePrefix="1" applyFont="1" applyFill="1" applyBorder="1" applyAlignment="1">
      <alignment horizontal="left" vertical="top" wrapText="1"/>
    </xf>
    <xf numFmtId="0" fontId="6" fillId="0" borderId="0" xfId="0" applyFont="1"/>
    <xf numFmtId="0" fontId="6" fillId="0" borderId="0" xfId="0" applyFont="1" applyAlignment="1">
      <alignment horizontal="center"/>
    </xf>
    <xf numFmtId="0" fontId="6" fillId="0" borderId="0" xfId="0" applyFont="1" applyAlignment="1">
      <alignment horizontal="center" vertical="center"/>
    </xf>
    <xf numFmtId="0" fontId="0" fillId="0" borderId="0" xfId="0" applyAlignment="1">
      <alignment wrapText="1"/>
    </xf>
    <xf numFmtId="0" fontId="6" fillId="0" borderId="0" xfId="0" applyFont="1" applyAlignment="1">
      <alignment wrapText="1"/>
    </xf>
    <xf numFmtId="0" fontId="48" fillId="0" borderId="19" xfId="0" applyFont="1" applyBorder="1" applyAlignment="1">
      <alignment horizontal="center" vertical="center" wrapText="1"/>
    </xf>
    <xf numFmtId="0" fontId="3" fillId="0" borderId="19" xfId="0" applyFont="1" applyBorder="1" applyAlignment="1">
      <alignment horizontal="center" vertical="center" wrapText="1"/>
    </xf>
    <xf numFmtId="0" fontId="52" fillId="16" borderId="19" xfId="0" applyFont="1" applyFill="1" applyBorder="1" applyAlignment="1">
      <alignment horizontal="center" vertical="center" wrapText="1"/>
    </xf>
    <xf numFmtId="0" fontId="6" fillId="0" borderId="19" xfId="0" applyFont="1" applyBorder="1" applyAlignment="1">
      <alignment horizontal="center" wrapText="1"/>
    </xf>
    <xf numFmtId="0" fontId="6" fillId="0" borderId="19" xfId="0" applyFont="1" applyBorder="1" applyAlignment="1">
      <alignment horizontal="center" vertical="center" wrapText="1"/>
    </xf>
    <xf numFmtId="0" fontId="60" fillId="16" borderId="19" xfId="0" applyFont="1" applyFill="1" applyBorder="1" applyAlignment="1">
      <alignment horizontal="center" vertical="center" wrapText="1"/>
    </xf>
    <xf numFmtId="0" fontId="58" fillId="16" borderId="19" xfId="0" applyFont="1" applyFill="1" applyBorder="1" applyAlignment="1">
      <alignment horizontal="center" vertical="center" wrapText="1"/>
    </xf>
    <xf numFmtId="0" fontId="6" fillId="0" borderId="0" xfId="0" applyFont="1" applyAlignment="1">
      <alignment horizontal="center" vertical="center" wrapText="1"/>
    </xf>
    <xf numFmtId="0" fontId="62" fillId="17" borderId="19" xfId="0" applyFont="1" applyFill="1" applyBorder="1" applyAlignment="1">
      <alignment horizontal="center" vertical="center" wrapText="1"/>
    </xf>
    <xf numFmtId="0" fontId="0" fillId="0" borderId="19" xfId="0" applyBorder="1"/>
    <xf numFmtId="0" fontId="0" fillId="0" borderId="0" xfId="0" applyAlignment="1">
      <alignment horizontal="center"/>
    </xf>
    <xf numFmtId="0" fontId="46" fillId="3" borderId="0" xfId="2" applyFill="1" applyAlignment="1">
      <alignment horizontal="left" vertical="center" wrapText="1"/>
    </xf>
    <xf numFmtId="0" fontId="46" fillId="3" borderId="0" xfId="2" applyFill="1"/>
    <xf numFmtId="0" fontId="46" fillId="3" borderId="38" xfId="2" applyFill="1" applyBorder="1"/>
    <xf numFmtId="0" fontId="46" fillId="0" borderId="0" xfId="2"/>
    <xf numFmtId="0" fontId="46" fillId="0" borderId="0" xfId="2" applyAlignment="1">
      <alignment horizontal="center"/>
    </xf>
    <xf numFmtId="0" fontId="68" fillId="0" borderId="19" xfId="2" quotePrefix="1" applyFont="1" applyBorder="1" applyAlignment="1">
      <alignment vertical="center" wrapText="1"/>
    </xf>
    <xf numFmtId="0" fontId="68" fillId="0" borderId="19" xfId="2" applyFont="1" applyBorder="1" applyAlignment="1">
      <alignment horizontal="justify" vertical="center" wrapText="1"/>
    </xf>
    <xf numFmtId="0" fontId="65" fillId="3" borderId="0" xfId="2" applyFont="1" applyFill="1"/>
    <xf numFmtId="0" fontId="66" fillId="3" borderId="0" xfId="2" applyFont="1" applyFill="1" applyAlignment="1">
      <alignment vertical="center"/>
    </xf>
    <xf numFmtId="0" fontId="68" fillId="3" borderId="0" xfId="2" applyFont="1" applyFill="1"/>
    <xf numFmtId="0" fontId="71" fillId="0" borderId="0" xfId="2" applyFont="1" applyAlignment="1">
      <alignment horizontal="center" vertical="center" wrapText="1"/>
    </xf>
    <xf numFmtId="0" fontId="72" fillId="3" borderId="0" xfId="2" applyFont="1" applyFill="1"/>
    <xf numFmtId="0" fontId="0" fillId="0" borderId="0" xfId="0" applyAlignment="1">
      <alignment horizontal="center" vertical="center"/>
    </xf>
    <xf numFmtId="0" fontId="67" fillId="3" borderId="0" xfId="2" applyFont="1" applyFill="1" applyAlignment="1">
      <alignment vertical="center"/>
    </xf>
    <xf numFmtId="0" fontId="16" fillId="0" borderId="0" xfId="0" applyFont="1" applyAlignment="1">
      <alignment vertical="center"/>
    </xf>
    <xf numFmtId="0" fontId="0" fillId="0" borderId="19" xfId="0" applyBorder="1" applyAlignment="1">
      <alignment horizontal="center" vertical="center"/>
    </xf>
    <xf numFmtId="0" fontId="74" fillId="0" borderId="19" xfId="0" applyFont="1" applyBorder="1" applyAlignment="1">
      <alignment horizontal="center" vertical="center"/>
    </xf>
    <xf numFmtId="0" fontId="0" fillId="15" borderId="19" xfId="0" applyFill="1" applyBorder="1" applyAlignment="1">
      <alignment horizontal="center" vertical="center"/>
    </xf>
    <xf numFmtId="0" fontId="0" fillId="0" borderId="19" xfId="0" applyBorder="1" applyAlignment="1">
      <alignment horizontal="center" vertical="center" wrapText="1"/>
    </xf>
    <xf numFmtId="9" fontId="0" fillId="0" borderId="19" xfId="0" applyNumberFormat="1" applyBorder="1" applyAlignment="1">
      <alignment horizontal="center" vertical="center"/>
    </xf>
    <xf numFmtId="9" fontId="0" fillId="0" borderId="19" xfId="0" applyNumberFormat="1" applyBorder="1" applyAlignment="1">
      <alignment horizontal="center" vertical="center" wrapText="1"/>
    </xf>
    <xf numFmtId="0" fontId="13" fillId="9" borderId="19" xfId="0" applyFont="1" applyFill="1" applyBorder="1" applyAlignment="1">
      <alignment horizontal="center" vertical="center" wrapText="1"/>
    </xf>
    <xf numFmtId="0" fontId="13" fillId="0" borderId="19" xfId="0" applyFont="1" applyBorder="1" applyAlignment="1">
      <alignment horizontal="center" vertical="center"/>
    </xf>
    <xf numFmtId="0" fontId="0" fillId="28" borderId="19" xfId="0" applyFill="1" applyBorder="1" applyAlignment="1">
      <alignment horizontal="center" vertical="center"/>
    </xf>
    <xf numFmtId="9" fontId="0" fillId="9" borderId="19" xfId="0" applyNumberFormat="1" applyFill="1" applyBorder="1" applyAlignment="1">
      <alignment horizontal="center" vertical="center"/>
    </xf>
    <xf numFmtId="0" fontId="0" fillId="9" borderId="0" xfId="0" applyFill="1" applyAlignment="1">
      <alignment horizontal="center" vertical="center"/>
    </xf>
    <xf numFmtId="0" fontId="0" fillId="14" borderId="19" xfId="0" applyFill="1" applyBorder="1" applyAlignment="1">
      <alignment horizontal="center" vertical="center"/>
    </xf>
    <xf numFmtId="0" fontId="0" fillId="8" borderId="19" xfId="0" applyFill="1" applyBorder="1" applyAlignment="1">
      <alignment horizontal="center" vertical="center"/>
    </xf>
    <xf numFmtId="9" fontId="0" fillId="4" borderId="19" xfId="0" applyNumberFormat="1" applyFill="1" applyBorder="1" applyAlignment="1">
      <alignment horizontal="center" vertical="center"/>
    </xf>
    <xf numFmtId="0" fontId="0" fillId="28" borderId="0" xfId="0" applyFill="1" applyAlignment="1">
      <alignment horizontal="center" vertical="center"/>
    </xf>
    <xf numFmtId="0" fontId="0" fillId="4" borderId="19" xfId="0" applyFill="1" applyBorder="1" applyAlignment="1">
      <alignment horizontal="center" vertical="center"/>
    </xf>
    <xf numFmtId="0" fontId="0" fillId="4" borderId="0" xfId="0" applyFill="1" applyAlignment="1">
      <alignment horizontal="center" vertical="center"/>
    </xf>
    <xf numFmtId="9" fontId="0" fillId="15" borderId="19" xfId="0" applyNumberFormat="1" applyFill="1" applyBorder="1" applyAlignment="1">
      <alignment horizontal="center" vertical="center"/>
    </xf>
    <xf numFmtId="0" fontId="0" fillId="15" borderId="0" xfId="0" applyFill="1" applyAlignment="1">
      <alignment horizontal="center" vertical="center"/>
    </xf>
    <xf numFmtId="0" fontId="13" fillId="9" borderId="19" xfId="0" applyFont="1" applyFill="1" applyBorder="1" applyAlignment="1">
      <alignment horizontal="center" vertical="center"/>
    </xf>
    <xf numFmtId="0" fontId="0" fillId="15" borderId="19" xfId="0" applyFill="1" applyBorder="1" applyAlignment="1">
      <alignment horizontal="center" vertical="center" wrapText="1"/>
    </xf>
    <xf numFmtId="0" fontId="13" fillId="0" borderId="0" xfId="0" applyFont="1" applyAlignment="1">
      <alignment horizontal="center" vertical="center"/>
    </xf>
    <xf numFmtId="0" fontId="0" fillId="0" borderId="0" xfId="0" applyAlignment="1">
      <alignment horizontal="center" vertical="center" wrapText="1"/>
    </xf>
    <xf numFmtId="9" fontId="0" fillId="0" borderId="0" xfId="0" applyNumberFormat="1" applyAlignment="1">
      <alignment horizontal="center" vertical="center"/>
    </xf>
    <xf numFmtId="9" fontId="0" fillId="0" borderId="0" xfId="0" applyNumberFormat="1" applyAlignment="1">
      <alignment horizontal="center" vertical="center" wrapText="1"/>
    </xf>
    <xf numFmtId="0" fontId="74" fillId="0" borderId="19" xfId="0" applyFont="1" applyBorder="1" applyAlignment="1">
      <alignment horizontal="center"/>
    </xf>
    <xf numFmtId="0" fontId="0" fillId="0" borderId="19" xfId="0" applyBorder="1" applyAlignment="1">
      <alignment horizontal="center"/>
    </xf>
    <xf numFmtId="9" fontId="0" fillId="0" borderId="19" xfId="0" applyNumberFormat="1" applyBorder="1" applyAlignment="1">
      <alignment horizontal="center"/>
    </xf>
    <xf numFmtId="0" fontId="0" fillId="29" borderId="19" xfId="0" applyFill="1" applyBorder="1"/>
    <xf numFmtId="0" fontId="77" fillId="0" borderId="0" xfId="0" applyFont="1" applyAlignment="1">
      <alignment vertical="center"/>
    </xf>
    <xf numFmtId="0" fontId="78" fillId="0" borderId="0" xfId="0" applyFont="1" applyAlignment="1">
      <alignment vertical="center"/>
    </xf>
    <xf numFmtId="0" fontId="0" fillId="0" borderId="19" xfId="0" applyBorder="1" applyAlignment="1">
      <alignment vertical="center" wrapText="1"/>
    </xf>
    <xf numFmtId="0" fontId="80" fillId="0" borderId="0" xfId="7" applyFont="1" applyAlignment="1">
      <alignment horizontal="center" vertical="center" wrapText="1"/>
    </xf>
    <xf numFmtId="0" fontId="81" fillId="30" borderId="65" xfId="0" applyFont="1" applyFill="1" applyBorder="1" applyAlignment="1">
      <alignment vertical="center" wrapText="1"/>
    </xf>
    <xf numFmtId="0" fontId="70" fillId="27" borderId="65" xfId="0" applyFont="1" applyFill="1" applyBorder="1" applyAlignment="1">
      <alignment horizontal="center" vertical="center" wrapText="1"/>
    </xf>
    <xf numFmtId="0" fontId="15" fillId="13" borderId="81" xfId="0" applyFont="1" applyFill="1" applyBorder="1" applyAlignment="1">
      <alignment horizontal="left" vertical="center" wrapText="1"/>
    </xf>
    <xf numFmtId="0" fontId="82" fillId="0" borderId="0" xfId="0" applyFont="1"/>
    <xf numFmtId="0" fontId="0" fillId="13" borderId="0" xfId="0" applyFill="1"/>
    <xf numFmtId="0" fontId="15" fillId="13" borderId="82" xfId="0" applyFont="1" applyFill="1" applyBorder="1" applyAlignment="1">
      <alignment horizontal="left" vertical="center" wrapText="1"/>
    </xf>
    <xf numFmtId="0" fontId="15" fillId="13" borderId="82" xfId="0" applyFont="1" applyFill="1" applyBorder="1"/>
    <xf numFmtId="0" fontId="83" fillId="0" borderId="82" xfId="0" applyFont="1" applyBorder="1" applyAlignment="1">
      <alignment horizontal="left" vertical="center"/>
    </xf>
    <xf numFmtId="0" fontId="83" fillId="0" borderId="83" xfId="0" applyFont="1" applyBorder="1" applyAlignment="1">
      <alignment horizontal="left" vertical="center"/>
    </xf>
    <xf numFmtId="0" fontId="15" fillId="0" borderId="82" xfId="0" applyFont="1" applyBorder="1" applyAlignment="1">
      <alignment horizontal="left" vertical="center" wrapText="1"/>
    </xf>
    <xf numFmtId="0" fontId="68" fillId="3" borderId="0" xfId="2" applyFont="1" applyFill="1" applyAlignment="1">
      <alignment vertical="center"/>
    </xf>
    <xf numFmtId="0" fontId="66" fillId="26" borderId="64" xfId="0" applyFont="1" applyFill="1" applyBorder="1" applyAlignment="1">
      <alignment horizontal="center" vertical="center" wrapText="1"/>
    </xf>
    <xf numFmtId="0" fontId="66" fillId="26" borderId="8" xfId="0" applyFont="1" applyFill="1" applyBorder="1" applyAlignment="1">
      <alignment horizontal="center" vertical="center"/>
    </xf>
    <xf numFmtId="0" fontId="71" fillId="0" borderId="64" xfId="0" applyFont="1" applyBorder="1" applyAlignment="1">
      <alignment horizontal="center" vertical="center" wrapText="1"/>
    </xf>
    <xf numFmtId="0" fontId="71" fillId="0" borderId="8" xfId="0" applyFont="1" applyBorder="1" applyAlignment="1">
      <alignment vertical="center"/>
    </xf>
    <xf numFmtId="0" fontId="71" fillId="0" borderId="0" xfId="0" applyFont="1"/>
    <xf numFmtId="0" fontId="66" fillId="26" borderId="19" xfId="0" applyFont="1" applyFill="1" applyBorder="1" applyAlignment="1">
      <alignment horizontal="center" vertical="center"/>
    </xf>
    <xf numFmtId="0" fontId="71" fillId="0" borderId="19" xfId="0" applyFont="1" applyBorder="1" applyAlignment="1">
      <alignment horizontal="center" vertical="center"/>
    </xf>
    <xf numFmtId="0" fontId="71" fillId="0" borderId="19" xfId="0" applyFont="1" applyBorder="1" applyAlignment="1">
      <alignment horizontal="justify" vertical="center" wrapText="1"/>
    </xf>
    <xf numFmtId="0" fontId="67" fillId="3" borderId="19" xfId="2" applyFont="1" applyFill="1" applyBorder="1" applyAlignment="1">
      <alignment horizontal="center" vertical="center"/>
    </xf>
    <xf numFmtId="0" fontId="14" fillId="3" borderId="0" xfId="0" applyFont="1" applyFill="1"/>
    <xf numFmtId="0" fontId="2" fillId="3" borderId="5" xfId="2" applyFont="1" applyFill="1" applyBorder="1"/>
    <xf numFmtId="0" fontId="2" fillId="3" borderId="0" xfId="2" applyFont="1" applyFill="1"/>
    <xf numFmtId="0" fontId="51" fillId="3" borderId="0" xfId="2" applyFont="1" applyFill="1" applyAlignment="1">
      <alignment horizontal="left" vertical="center" wrapText="1"/>
    </xf>
    <xf numFmtId="0" fontId="2" fillId="3" borderId="0" xfId="2" applyFont="1" applyFill="1" applyAlignment="1">
      <alignment horizontal="left" vertical="center" wrapText="1"/>
    </xf>
    <xf numFmtId="0" fontId="2" fillId="3" borderId="0" xfId="2" quotePrefix="1" applyFont="1" applyFill="1" applyAlignment="1">
      <alignment horizontal="left" vertical="center" wrapText="1"/>
    </xf>
    <xf numFmtId="0" fontId="2" fillId="3" borderId="6" xfId="2" applyFont="1" applyFill="1" applyBorder="1"/>
    <xf numFmtId="0" fontId="51" fillId="3" borderId="0" xfId="0" applyFont="1" applyFill="1" applyAlignment="1">
      <alignment horizontal="left" vertical="center" wrapText="1"/>
    </xf>
    <xf numFmtId="0" fontId="2" fillId="3" borderId="0" xfId="0" applyFont="1" applyFill="1" applyAlignment="1">
      <alignment horizontal="left" vertical="top" wrapText="1"/>
    </xf>
    <xf numFmtId="0" fontId="2" fillId="3" borderId="7" xfId="2" applyFont="1" applyFill="1" applyBorder="1"/>
    <xf numFmtId="0" fontId="2" fillId="3" borderId="9" xfId="2" applyFont="1" applyFill="1" applyBorder="1"/>
    <xf numFmtId="0" fontId="2" fillId="3" borderId="8" xfId="2" applyFont="1" applyFill="1" applyBorder="1"/>
    <xf numFmtId="0" fontId="67" fillId="17" borderId="19" xfId="2" applyFont="1" applyFill="1" applyBorder="1" applyAlignment="1">
      <alignment horizontal="center" vertical="center"/>
    </xf>
    <xf numFmtId="0" fontId="67" fillId="17" borderId="19" xfId="2" applyFont="1" applyFill="1" applyBorder="1" applyAlignment="1">
      <alignment horizontal="center" vertical="center" wrapText="1"/>
    </xf>
    <xf numFmtId="0" fontId="68" fillId="3" borderId="91" xfId="2" applyFont="1" applyFill="1" applyBorder="1" applyAlignment="1">
      <alignment vertical="center"/>
    </xf>
    <xf numFmtId="0" fontId="68" fillId="3" borderId="90" xfId="2" applyFont="1" applyFill="1" applyBorder="1" applyAlignment="1">
      <alignment vertical="center"/>
    </xf>
    <xf numFmtId="0" fontId="68" fillId="0" borderId="19" xfId="0" applyFont="1" applyBorder="1" applyAlignment="1" applyProtection="1">
      <alignment horizontal="left" vertical="center" wrapText="1"/>
      <protection locked="0"/>
    </xf>
    <xf numFmtId="14" fontId="68" fillId="0" borderId="19" xfId="0" applyNumberFormat="1" applyFont="1" applyBorder="1" applyAlignment="1" applyProtection="1">
      <alignment horizontal="center" vertical="center" wrapText="1"/>
      <protection locked="0"/>
    </xf>
    <xf numFmtId="0" fontId="68" fillId="0" borderId="19" xfId="0" applyFont="1" applyBorder="1" applyAlignment="1" applyProtection="1">
      <alignment horizontal="justify" vertical="center" wrapText="1"/>
      <protection locked="0"/>
    </xf>
    <xf numFmtId="0" fontId="68" fillId="3" borderId="23" xfId="2" applyFont="1" applyFill="1" applyBorder="1"/>
    <xf numFmtId="0" fontId="68" fillId="3" borderId="19" xfId="2" applyFont="1" applyFill="1" applyBorder="1"/>
    <xf numFmtId="0" fontId="68" fillId="3" borderId="24" xfId="2" applyFont="1" applyFill="1" applyBorder="1"/>
    <xf numFmtId="0" fontId="67" fillId="3" borderId="19" xfId="2" applyFont="1" applyFill="1" applyBorder="1" applyAlignment="1">
      <alignment horizontal="center" vertical="center" wrapText="1"/>
    </xf>
    <xf numFmtId="0" fontId="66" fillId="0" borderId="19" xfId="0" applyFont="1" applyBorder="1" applyAlignment="1">
      <alignment horizontal="center" vertical="center" wrapText="1"/>
    </xf>
    <xf numFmtId="0" fontId="68" fillId="3" borderId="19" xfId="2" applyFont="1" applyFill="1" applyBorder="1" applyAlignment="1">
      <alignment horizontal="left" vertical="center" wrapText="1"/>
    </xf>
    <xf numFmtId="0" fontId="68" fillId="3" borderId="5" xfId="2" applyFont="1" applyFill="1" applyBorder="1"/>
    <xf numFmtId="0" fontId="67" fillId="3" borderId="87" xfId="0" applyFont="1" applyFill="1" applyBorder="1" applyAlignment="1">
      <alignment horizontal="left" vertical="center" wrapText="1"/>
    </xf>
    <xf numFmtId="0" fontId="67" fillId="3" borderId="19" xfId="0" applyFont="1" applyFill="1" applyBorder="1" applyAlignment="1">
      <alignment horizontal="left" vertical="center" wrapText="1"/>
    </xf>
    <xf numFmtId="0" fontId="67" fillId="3" borderId="19" xfId="0" applyFont="1" applyFill="1" applyBorder="1" applyAlignment="1">
      <alignment vertical="center" wrapText="1"/>
    </xf>
    <xf numFmtId="0" fontId="67" fillId="3" borderId="95" xfId="2" applyFont="1" applyFill="1" applyBorder="1" applyAlignment="1">
      <alignment horizontal="left" vertical="center"/>
    </xf>
    <xf numFmtId="0" fontId="68" fillId="0" borderId="19" xfId="0" applyFont="1" applyBorder="1" applyAlignment="1">
      <alignment vertical="center" wrapText="1"/>
    </xf>
    <xf numFmtId="0" fontId="68" fillId="0" borderId="26" xfId="0" applyFont="1" applyBorder="1" applyAlignment="1" applyProtection="1">
      <alignment horizontal="justify" vertical="center" wrapText="1"/>
      <protection locked="0"/>
    </xf>
    <xf numFmtId="0" fontId="68" fillId="0" borderId="20" xfId="0" applyFont="1" applyBorder="1" applyAlignment="1">
      <alignment vertical="center" wrapText="1"/>
    </xf>
    <xf numFmtId="0" fontId="68" fillId="0" borderId="20" xfId="0" applyFont="1" applyBorder="1" applyAlignment="1" applyProtection="1">
      <alignment horizontal="justify" vertical="center" wrapText="1"/>
      <protection locked="0"/>
    </xf>
    <xf numFmtId="0" fontId="68" fillId="0" borderId="20" xfId="0" applyFont="1" applyBorder="1" applyAlignment="1" applyProtection="1">
      <alignment horizontal="left" vertical="center" wrapText="1"/>
      <protection locked="0"/>
    </xf>
    <xf numFmtId="0" fontId="0" fillId="0" borderId="9" xfId="0" applyBorder="1" applyAlignment="1">
      <alignment horizontal="center"/>
    </xf>
    <xf numFmtId="0" fontId="60" fillId="17" borderId="19" xfId="0" applyFont="1" applyFill="1" applyBorder="1" applyAlignment="1">
      <alignment horizontal="center" vertical="center" wrapText="1"/>
    </xf>
    <xf numFmtId="0" fontId="48" fillId="0" borderId="19" xfId="0" applyFont="1" applyBorder="1" applyAlignment="1">
      <alignment horizontal="center" wrapText="1"/>
    </xf>
    <xf numFmtId="0" fontId="88" fillId="10" borderId="65" xfId="0" applyFont="1" applyFill="1" applyBorder="1" applyAlignment="1">
      <alignment horizontal="center" vertical="center" wrapText="1"/>
    </xf>
    <xf numFmtId="0" fontId="88" fillId="10" borderId="33" xfId="0" applyFont="1" applyFill="1" applyBorder="1" applyAlignment="1">
      <alignment horizontal="center" vertical="center" wrapText="1"/>
    </xf>
    <xf numFmtId="0" fontId="89" fillId="0" borderId="64" xfId="0" applyFont="1" applyBorder="1" applyAlignment="1">
      <alignment horizontal="justify" vertical="center" wrapText="1"/>
    </xf>
    <xf numFmtId="0" fontId="89" fillId="0" borderId="8" xfId="0" applyFont="1" applyBorder="1" applyAlignment="1">
      <alignment horizontal="justify" vertical="center" wrapText="1"/>
    </xf>
    <xf numFmtId="0" fontId="63" fillId="0" borderId="0" xfId="0" applyFont="1" applyAlignment="1">
      <alignment vertical="center"/>
    </xf>
    <xf numFmtId="0" fontId="89" fillId="0" borderId="66" xfId="0" applyFont="1" applyBorder="1" applyAlignment="1">
      <alignment horizontal="justify" vertical="center" wrapText="1"/>
    </xf>
    <xf numFmtId="0" fontId="89" fillId="0" borderId="19" xfId="0" applyFont="1" applyBorder="1" applyAlignment="1">
      <alignment horizontal="justify" vertical="center" wrapText="1"/>
    </xf>
    <xf numFmtId="0" fontId="72" fillId="0" borderId="0" xfId="0" applyFont="1" applyAlignment="1">
      <alignment horizontal="justify" vertical="center"/>
    </xf>
    <xf numFmtId="0" fontId="66" fillId="26" borderId="19" xfId="0" applyFont="1" applyFill="1" applyBorder="1" applyAlignment="1">
      <alignment vertical="center" wrapText="1"/>
    </xf>
    <xf numFmtId="0" fontId="77" fillId="10" borderId="24" xfId="0" applyFont="1" applyFill="1" applyBorder="1" applyAlignment="1">
      <alignment horizontal="center" vertical="center"/>
    </xf>
    <xf numFmtId="0" fontId="78" fillId="0" borderId="0" xfId="2" applyFont="1" applyAlignment="1">
      <alignment horizontal="center" vertical="center" wrapText="1"/>
    </xf>
    <xf numFmtId="0" fontId="77" fillId="10" borderId="24" xfId="0" applyFont="1" applyFill="1" applyBorder="1" applyAlignment="1">
      <alignment horizontal="center" vertical="center" wrapText="1"/>
    </xf>
    <xf numFmtId="0" fontId="78" fillId="3" borderId="24" xfId="0" applyFont="1" applyFill="1" applyBorder="1" applyAlignment="1">
      <alignment horizontal="left" vertical="center" wrapText="1"/>
    </xf>
    <xf numFmtId="0" fontId="68" fillId="3" borderId="106" xfId="2" applyFont="1" applyFill="1" applyBorder="1" applyAlignment="1">
      <alignment vertical="center"/>
    </xf>
    <xf numFmtId="14" fontId="70" fillId="3" borderId="19" xfId="2" applyNumberFormat="1" applyFont="1" applyFill="1" applyBorder="1" applyAlignment="1">
      <alignment horizontal="center"/>
    </xf>
    <xf numFmtId="0" fontId="78" fillId="0" borderId="25" xfId="2" applyFont="1" applyBorder="1" applyAlignment="1">
      <alignment vertical="center" wrapText="1"/>
    </xf>
    <xf numFmtId="0" fontId="78" fillId="0" borderId="23" xfId="2" applyFont="1" applyBorder="1" applyAlignment="1">
      <alignment vertical="center" wrapText="1"/>
    </xf>
    <xf numFmtId="0" fontId="78" fillId="0" borderId="25" xfId="0" applyFont="1" applyBorder="1" applyAlignment="1">
      <alignment horizontal="center" vertical="center" wrapText="1"/>
    </xf>
    <xf numFmtId="0" fontId="77" fillId="10" borderId="23" xfId="0" applyFont="1" applyFill="1" applyBorder="1" applyAlignment="1">
      <alignment horizontal="center" vertical="center" wrapText="1"/>
    </xf>
    <xf numFmtId="0" fontId="77" fillId="17" borderId="23" xfId="2" applyFont="1" applyFill="1" applyBorder="1" applyAlignment="1">
      <alignment horizontal="center" vertical="center" wrapText="1"/>
    </xf>
    <xf numFmtId="0" fontId="78" fillId="0" borderId="23" xfId="0" applyFont="1" applyBorder="1" applyAlignment="1">
      <alignment horizontal="center" vertical="center" wrapText="1"/>
    </xf>
    <xf numFmtId="0" fontId="78" fillId="0" borderId="68" xfId="2" applyFont="1" applyBorder="1" applyAlignment="1">
      <alignment vertical="center" wrapText="1"/>
    </xf>
    <xf numFmtId="0" fontId="78" fillId="0" borderId="74" xfId="2" applyFont="1" applyBorder="1" applyAlignment="1">
      <alignment vertical="center" wrapText="1"/>
    </xf>
    <xf numFmtId="0" fontId="77" fillId="17" borderId="68" xfId="2" applyFont="1" applyFill="1" applyBorder="1" applyAlignment="1">
      <alignment horizontal="center" vertical="center" wrapText="1"/>
    </xf>
    <xf numFmtId="0" fontId="71" fillId="0" borderId="111" xfId="0" applyFont="1" applyBorder="1" applyAlignment="1">
      <alignment horizontal="center" vertical="center"/>
    </xf>
    <xf numFmtId="0" fontId="94" fillId="32" borderId="112" xfId="0" applyFont="1" applyFill="1" applyBorder="1"/>
    <xf numFmtId="0" fontId="66" fillId="0" borderId="0" xfId="0" applyFont="1" applyAlignment="1">
      <alignment vertical="center" wrapText="1"/>
    </xf>
    <xf numFmtId="0" fontId="94" fillId="32" borderId="0" xfId="0" applyFont="1" applyFill="1" applyBorder="1"/>
    <xf numFmtId="0" fontId="0" fillId="0" borderId="0" xfId="0" applyFont="1" applyAlignment="1"/>
    <xf numFmtId="0" fontId="94" fillId="32" borderId="116" xfId="0" applyFont="1" applyFill="1" applyBorder="1"/>
    <xf numFmtId="0" fontId="66" fillId="32" borderId="0" xfId="0" applyFont="1" applyFill="1" applyBorder="1" applyAlignment="1">
      <alignment vertical="center"/>
    </xf>
    <xf numFmtId="0" fontId="94" fillId="32" borderId="120" xfId="0" applyFont="1" applyFill="1" applyBorder="1"/>
    <xf numFmtId="0" fontId="71" fillId="32" borderId="121" xfId="0" applyFont="1" applyFill="1" applyBorder="1" applyAlignment="1">
      <alignment vertical="center"/>
    </xf>
    <xf numFmtId="0" fontId="71" fillId="32" borderId="122" xfId="0" applyFont="1" applyFill="1" applyBorder="1" applyAlignment="1">
      <alignment vertical="center"/>
    </xf>
    <xf numFmtId="0" fontId="71" fillId="32" borderId="123" xfId="0" applyFont="1" applyFill="1" applyBorder="1" applyAlignment="1">
      <alignment vertical="center"/>
    </xf>
    <xf numFmtId="0" fontId="71" fillId="32" borderId="0" xfId="0" applyFont="1" applyFill="1" applyBorder="1" applyAlignment="1">
      <alignment horizontal="left" vertical="center"/>
    </xf>
    <xf numFmtId="0" fontId="96" fillId="0" borderId="0" xfId="0" applyFont="1" applyAlignment="1">
      <alignment horizontal="center" vertical="center"/>
    </xf>
    <xf numFmtId="0" fontId="97" fillId="34" borderId="127" xfId="0" applyFont="1" applyFill="1" applyBorder="1" applyAlignment="1">
      <alignment horizontal="center" vertical="center"/>
    </xf>
    <xf numFmtId="0" fontId="97" fillId="34" borderId="128" xfId="0" applyFont="1" applyFill="1" applyBorder="1" applyAlignment="1">
      <alignment horizontal="center" vertical="center" wrapText="1"/>
    </xf>
    <xf numFmtId="0" fontId="97" fillId="34" borderId="129" xfId="0" applyFont="1" applyFill="1" applyBorder="1" applyAlignment="1">
      <alignment horizontal="center" vertical="center" wrapText="1"/>
    </xf>
    <xf numFmtId="0" fontId="97" fillId="34" borderId="130" xfId="0" applyFont="1" applyFill="1" applyBorder="1" applyAlignment="1">
      <alignment horizontal="center" vertical="center"/>
    </xf>
    <xf numFmtId="0" fontId="66" fillId="33" borderId="111" xfId="0" applyFont="1" applyFill="1" applyBorder="1" applyAlignment="1">
      <alignment horizontal="center" vertical="center" wrapText="1"/>
    </xf>
    <xf numFmtId="0" fontId="71" fillId="0" borderId="111" xfId="0" applyFont="1" applyBorder="1" applyAlignment="1">
      <alignment horizontal="center" vertical="center" wrapText="1"/>
    </xf>
    <xf numFmtId="0" fontId="66" fillId="35" borderId="111" xfId="0" applyFont="1" applyFill="1" applyBorder="1" applyAlignment="1">
      <alignment horizontal="center" vertical="center" wrapText="1"/>
    </xf>
    <xf numFmtId="0" fontId="71" fillId="0" borderId="0" xfId="0" applyFont="1" applyAlignment="1">
      <alignment horizontal="center" vertical="center"/>
    </xf>
    <xf numFmtId="0" fontId="71" fillId="0" borderId="0" xfId="0" applyFont="1" applyAlignment="1">
      <alignment horizontal="center" vertical="center" wrapText="1"/>
    </xf>
    <xf numFmtId="0" fontId="97" fillId="34" borderId="131" xfId="0" applyFont="1" applyFill="1" applyBorder="1" applyAlignment="1">
      <alignment horizontal="center" vertical="center"/>
    </xf>
    <xf numFmtId="0" fontId="97" fillId="34" borderId="132" xfId="0" applyFont="1" applyFill="1" applyBorder="1" applyAlignment="1">
      <alignment horizontal="center" vertical="center" wrapText="1"/>
    </xf>
    <xf numFmtId="0" fontId="97" fillId="34" borderId="133" xfId="0" applyFont="1" applyFill="1" applyBorder="1" applyAlignment="1">
      <alignment horizontal="center" vertical="center" wrapText="1"/>
    </xf>
    <xf numFmtId="0" fontId="97" fillId="34" borderId="134" xfId="0" applyFont="1" applyFill="1" applyBorder="1" applyAlignment="1">
      <alignment horizontal="center" vertical="center"/>
    </xf>
    <xf numFmtId="0" fontId="66" fillId="36" borderId="111" xfId="0" applyFont="1" applyFill="1" applyBorder="1" applyAlignment="1">
      <alignment horizontal="center" vertical="center" wrapText="1"/>
    </xf>
    <xf numFmtId="0" fontId="99" fillId="0" borderId="111" xfId="0" applyFont="1" applyBorder="1" applyAlignment="1">
      <alignment horizontal="center" vertical="center"/>
    </xf>
    <xf numFmtId="0" fontId="100" fillId="35" borderId="111" xfId="0" applyFont="1" applyFill="1" applyBorder="1" applyAlignment="1">
      <alignment horizontal="center" vertical="center" wrapText="1"/>
    </xf>
    <xf numFmtId="0" fontId="97" fillId="34" borderId="135" xfId="0" applyFont="1" applyFill="1" applyBorder="1" applyAlignment="1">
      <alignment horizontal="center" vertical="center"/>
    </xf>
    <xf numFmtId="0" fontId="97" fillId="34" borderId="136" xfId="0" applyFont="1" applyFill="1" applyBorder="1" applyAlignment="1">
      <alignment horizontal="center" vertical="center" wrapText="1"/>
    </xf>
    <xf numFmtId="0" fontId="97" fillId="34" borderId="137" xfId="0" applyFont="1" applyFill="1" applyBorder="1" applyAlignment="1">
      <alignment horizontal="center" vertical="center"/>
    </xf>
    <xf numFmtId="0" fontId="66" fillId="37" borderId="111" xfId="0" applyFont="1" applyFill="1" applyBorder="1" applyAlignment="1">
      <alignment horizontal="center" vertical="center" wrapText="1"/>
    </xf>
    <xf numFmtId="0" fontId="66" fillId="35" borderId="111" xfId="0" quotePrefix="1" applyFont="1" applyFill="1" applyBorder="1" applyAlignment="1">
      <alignment horizontal="center" vertical="center" wrapText="1"/>
    </xf>
    <xf numFmtId="0" fontId="97" fillId="34" borderId="138" xfId="0" applyFont="1" applyFill="1" applyBorder="1" applyAlignment="1">
      <alignment horizontal="center" vertical="center" wrapText="1"/>
    </xf>
    <xf numFmtId="0" fontId="97" fillId="34" borderId="139" xfId="0" applyFont="1" applyFill="1" applyBorder="1" applyAlignment="1">
      <alignment horizontal="center" vertical="center" wrapText="1"/>
    </xf>
    <xf numFmtId="0" fontId="97" fillId="34" borderId="139" xfId="0" applyFont="1" applyFill="1" applyBorder="1" applyAlignment="1">
      <alignment horizontal="center" vertical="center"/>
    </xf>
    <xf numFmtId="0" fontId="66" fillId="38" borderId="111" xfId="0" applyFont="1" applyFill="1" applyBorder="1" applyAlignment="1">
      <alignment horizontal="center" vertical="center" wrapText="1"/>
    </xf>
    <xf numFmtId="0" fontId="66" fillId="39" borderId="140" xfId="0" applyFont="1" applyFill="1" applyBorder="1" applyAlignment="1">
      <alignment horizontal="center" vertical="center" wrapText="1"/>
    </xf>
    <xf numFmtId="0" fontId="66" fillId="39" borderId="143" xfId="0" applyFont="1" applyFill="1" applyBorder="1" applyAlignment="1">
      <alignment horizontal="center" vertical="center"/>
    </xf>
    <xf numFmtId="0" fontId="71" fillId="32" borderId="144" xfId="0" applyFont="1" applyFill="1" applyBorder="1" applyAlignment="1">
      <alignment horizontal="center" vertical="center" wrapText="1"/>
    </xf>
    <xf numFmtId="0" fontId="71" fillId="0" borderId="145" xfId="0" applyFont="1" applyBorder="1" applyAlignment="1">
      <alignment horizontal="center" vertical="center" wrapText="1"/>
    </xf>
    <xf numFmtId="0" fontId="66" fillId="40" borderId="148" xfId="0" applyFont="1" applyFill="1" applyBorder="1" applyAlignment="1">
      <alignment horizontal="center" vertical="center" wrapText="1"/>
    </xf>
    <xf numFmtId="0" fontId="71" fillId="0" borderId="133" xfId="0" applyFont="1" applyBorder="1" applyAlignment="1">
      <alignment vertical="top" wrapText="1"/>
    </xf>
    <xf numFmtId="0" fontId="71" fillId="0" borderId="152" xfId="0" applyFont="1" applyBorder="1" applyAlignment="1">
      <alignment vertical="top" wrapText="1"/>
    </xf>
    <xf numFmtId="0" fontId="66" fillId="37" borderId="111" xfId="0" applyFont="1" applyFill="1" applyBorder="1" applyAlignment="1">
      <alignment wrapText="1"/>
    </xf>
    <xf numFmtId="0" fontId="71" fillId="0" borderId="0" xfId="0" applyFont="1" applyAlignment="1">
      <alignment horizontal="left" vertical="center"/>
    </xf>
    <xf numFmtId="0" fontId="71" fillId="0" borderId="111" xfId="0" applyFont="1" applyBorder="1" applyAlignment="1">
      <alignment vertical="top" wrapText="1"/>
    </xf>
    <xf numFmtId="0" fontId="71" fillId="0" borderId="111" xfId="0" applyFont="1" applyBorder="1" applyAlignment="1">
      <alignment wrapText="1"/>
    </xf>
    <xf numFmtId="0" fontId="66" fillId="0" borderId="111" xfId="0" applyFont="1" applyBorder="1" applyAlignment="1">
      <alignment wrapText="1"/>
    </xf>
    <xf numFmtId="0" fontId="66" fillId="0" borderId="0" xfId="0" applyFont="1" applyAlignment="1">
      <alignment vertical="top" wrapText="1"/>
    </xf>
    <xf numFmtId="0" fontId="96" fillId="0" borderId="0" xfId="0" applyFont="1" applyAlignment="1"/>
    <xf numFmtId="0" fontId="102" fillId="0" borderId="0" xfId="0" applyFont="1" applyAlignment="1">
      <alignment wrapText="1"/>
    </xf>
    <xf numFmtId="0" fontId="68" fillId="0" borderId="19" xfId="0" applyFont="1" applyBorder="1" applyAlignment="1" applyProtection="1">
      <alignment vertical="center" wrapText="1"/>
      <protection locked="0"/>
    </xf>
    <xf numFmtId="0" fontId="68" fillId="0" borderId="20" xfId="0" applyFont="1" applyBorder="1" applyAlignment="1" applyProtection="1">
      <alignment horizontal="center" vertical="center" wrapText="1"/>
      <protection locked="0"/>
    </xf>
    <xf numFmtId="0" fontId="68" fillId="0" borderId="19" xfId="0" applyFont="1" applyBorder="1" applyAlignment="1" applyProtection="1">
      <alignment horizontal="center" vertical="center" wrapText="1"/>
      <protection locked="0"/>
    </xf>
    <xf numFmtId="0" fontId="68" fillId="0" borderId="26" xfId="0" applyFont="1" applyBorder="1" applyAlignment="1" applyProtection="1">
      <alignment horizontal="center" vertical="center" wrapText="1"/>
      <protection locked="0"/>
    </xf>
    <xf numFmtId="0" fontId="68" fillId="0" borderId="20" xfId="0" applyFont="1" applyBorder="1" applyAlignment="1" applyProtection="1">
      <alignment vertical="center" wrapText="1"/>
      <protection locked="0"/>
    </xf>
    <xf numFmtId="0" fontId="67" fillId="22" borderId="19" xfId="6" applyFont="1" applyFill="1" applyBorder="1" applyAlignment="1">
      <alignment horizontal="center" vertical="center" wrapText="1"/>
    </xf>
    <xf numFmtId="14" fontId="68" fillId="0" borderId="20" xfId="0" applyNumberFormat="1" applyFont="1" applyBorder="1" applyAlignment="1" applyProtection="1">
      <alignment horizontal="center" vertical="center" wrapText="1"/>
      <protection locked="0"/>
    </xf>
    <xf numFmtId="0" fontId="67" fillId="22" borderId="26" xfId="6" applyFont="1" applyFill="1" applyBorder="1" applyAlignment="1">
      <alignment horizontal="center" vertical="center" wrapText="1"/>
    </xf>
    <xf numFmtId="0" fontId="87" fillId="18" borderId="26" xfId="6" applyFont="1" applyFill="1" applyBorder="1" applyAlignment="1">
      <alignment horizontal="center" vertical="center" wrapText="1"/>
    </xf>
    <xf numFmtId="0" fontId="87" fillId="22" borderId="19" xfId="6" applyFont="1" applyFill="1" applyBorder="1" applyAlignment="1">
      <alignment horizontal="center" vertical="center" wrapText="1"/>
    </xf>
    <xf numFmtId="0" fontId="87" fillId="22" borderId="26" xfId="6" applyFont="1" applyFill="1" applyBorder="1" applyAlignment="1">
      <alignment horizontal="center" vertical="center" wrapText="1"/>
    </xf>
    <xf numFmtId="0" fontId="68" fillId="0" borderId="19" xfId="0" applyFont="1" applyBorder="1" applyAlignment="1">
      <alignment horizontal="center" vertical="center" wrapText="1"/>
    </xf>
    <xf numFmtId="14" fontId="68" fillId="0" borderId="19" xfId="0" applyNumberFormat="1" applyFont="1" applyBorder="1" applyAlignment="1">
      <alignment horizontal="center" vertical="center" wrapText="1"/>
    </xf>
    <xf numFmtId="0" fontId="66" fillId="42" borderId="19" xfId="0" applyFont="1" applyFill="1" applyBorder="1" applyAlignment="1">
      <alignment horizontal="center" vertical="center" wrapText="1"/>
    </xf>
    <xf numFmtId="0" fontId="68" fillId="0" borderId="20" xfId="0" applyFont="1" applyBorder="1" applyAlignment="1">
      <alignment horizontal="center" vertical="center" wrapText="1"/>
    </xf>
    <xf numFmtId="14" fontId="68" fillId="0" borderId="20" xfId="0" applyNumberFormat="1" applyFont="1" applyBorder="1" applyAlignment="1">
      <alignment horizontal="center" vertical="center" wrapText="1"/>
    </xf>
    <xf numFmtId="0" fontId="68" fillId="0" borderId="62" xfId="0" applyFont="1" applyBorder="1" applyAlignment="1">
      <alignment vertical="center" wrapText="1"/>
    </xf>
    <xf numFmtId="0" fontId="67" fillId="0" borderId="19" xfId="0" applyFont="1" applyBorder="1" applyAlignment="1" applyProtection="1">
      <alignment horizontal="center" vertical="center" wrapText="1"/>
      <protection hidden="1"/>
    </xf>
    <xf numFmtId="0" fontId="68" fillId="0" borderId="20" xfId="0" applyFont="1" applyBorder="1" applyAlignment="1">
      <alignment horizontal="left" vertical="center" wrapText="1"/>
    </xf>
    <xf numFmtId="0" fontId="46" fillId="3" borderId="0" xfId="2" applyFont="1" applyFill="1"/>
    <xf numFmtId="0" fontId="68" fillId="0" borderId="95" xfId="0" applyFont="1" applyBorder="1" applyAlignment="1">
      <alignment vertical="center"/>
    </xf>
    <xf numFmtId="0" fontId="2" fillId="0" borderId="0" xfId="0" applyFont="1"/>
    <xf numFmtId="0" fontId="2" fillId="0" borderId="0" xfId="0" applyFont="1" applyAlignment="1"/>
    <xf numFmtId="0" fontId="2" fillId="3" borderId="0" xfId="0" applyFont="1" applyFill="1"/>
    <xf numFmtId="0" fontId="67" fillId="18" borderId="26" xfId="6" applyFont="1" applyFill="1" applyBorder="1" applyAlignment="1">
      <alignment horizontal="center" vertical="center" wrapText="1"/>
    </xf>
    <xf numFmtId="0" fontId="51" fillId="3" borderId="0" xfId="0" applyFont="1" applyFill="1" applyAlignment="1">
      <alignment horizontal="center" vertical="center"/>
    </xf>
    <xf numFmtId="0" fontId="68" fillId="0" borderId="20" xfId="0" applyFont="1" applyBorder="1" applyAlignment="1">
      <alignment horizontal="center" vertical="center"/>
    </xf>
    <xf numFmtId="0" fontId="68" fillId="0" borderId="20" xfId="0" applyFont="1" applyBorder="1" applyAlignment="1" applyProtection="1">
      <alignment horizontal="center" vertical="center" textRotation="90"/>
      <protection locked="0"/>
    </xf>
    <xf numFmtId="9" fontId="68" fillId="0" borderId="20" xfId="0" applyNumberFormat="1" applyFont="1" applyBorder="1" applyAlignment="1">
      <alignment horizontal="center" vertical="center"/>
    </xf>
    <xf numFmtId="164" fontId="68" fillId="0" borderId="20" xfId="1" applyNumberFormat="1" applyFont="1" applyBorder="1" applyAlignment="1">
      <alignment horizontal="center" vertical="top"/>
    </xf>
    <xf numFmtId="0" fontId="67" fillId="0" borderId="20" xfId="0" applyFont="1" applyBorder="1" applyAlignment="1" applyProtection="1">
      <alignment horizontal="center" vertical="top" textRotation="90" wrapText="1"/>
      <protection hidden="1"/>
    </xf>
    <xf numFmtId="9" fontId="68" fillId="0" borderId="20" xfId="0" applyNumberFormat="1" applyFont="1" applyBorder="1" applyAlignment="1" applyProtection="1">
      <alignment horizontal="center" vertical="top"/>
      <protection hidden="1"/>
    </xf>
    <xf numFmtId="0" fontId="67" fillId="0" borderId="20" xfId="0" applyFont="1" applyBorder="1" applyAlignment="1" applyProtection="1">
      <alignment horizontal="center" vertical="top" textRotation="90"/>
      <protection hidden="1"/>
    </xf>
    <xf numFmtId="14" fontId="68" fillId="0" borderId="20" xfId="0" applyNumberFormat="1" applyFont="1" applyBorder="1" applyAlignment="1" applyProtection="1">
      <alignment horizontal="center" vertical="center"/>
      <protection locked="0"/>
    </xf>
    <xf numFmtId="0" fontId="68" fillId="0" borderId="20" xfId="0" applyFont="1" applyBorder="1" applyAlignment="1" applyProtection="1">
      <alignment horizontal="center" vertical="center"/>
      <protection locked="0"/>
    </xf>
    <xf numFmtId="0" fontId="48" fillId="3" borderId="0" xfId="0" applyFont="1" applyFill="1"/>
    <xf numFmtId="0" fontId="48" fillId="0" borderId="0" xfId="0" applyFont="1"/>
    <xf numFmtId="0" fontId="68" fillId="0" borderId="19" xfId="0" applyFont="1" applyBorder="1" applyAlignment="1">
      <alignment horizontal="center" vertical="center"/>
    </xf>
    <xf numFmtId="0" fontId="68" fillId="0" borderId="19" xfId="0" applyFont="1" applyBorder="1" applyAlignment="1" applyProtection="1">
      <alignment horizontal="center" vertical="center" textRotation="90"/>
      <protection locked="0"/>
    </xf>
    <xf numFmtId="9" fontId="68" fillId="0" borderId="19" xfId="0" applyNumberFormat="1" applyFont="1" applyBorder="1" applyAlignment="1">
      <alignment horizontal="center" vertical="center"/>
    </xf>
    <xf numFmtId="164" fontId="68" fillId="0" borderId="19" xfId="1" applyNumberFormat="1" applyFont="1" applyBorder="1" applyAlignment="1">
      <alignment horizontal="center" vertical="top"/>
    </xf>
    <xf numFmtId="0" fontId="67" fillId="0" borderId="19" xfId="0" applyFont="1" applyBorder="1" applyAlignment="1" applyProtection="1">
      <alignment horizontal="center" vertical="top" textRotation="90" wrapText="1"/>
      <protection hidden="1"/>
    </xf>
    <xf numFmtId="9" fontId="68" fillId="0" borderId="19" xfId="0" applyNumberFormat="1" applyFont="1" applyBorder="1" applyAlignment="1" applyProtection="1">
      <alignment horizontal="center" vertical="top"/>
      <protection hidden="1"/>
    </xf>
    <xf numFmtId="0" fontId="67" fillId="0" borderId="19" xfId="0" applyFont="1" applyBorder="1" applyAlignment="1" applyProtection="1">
      <alignment horizontal="center" vertical="top" textRotation="90"/>
      <protection hidden="1"/>
    </xf>
    <xf numFmtId="14" fontId="68" fillId="0" borderId="19" xfId="0" applyNumberFormat="1" applyFont="1" applyBorder="1" applyAlignment="1" applyProtection="1">
      <alignment horizontal="center" vertical="center"/>
      <protection locked="0"/>
    </xf>
    <xf numFmtId="0" fontId="68" fillId="0" borderId="19" xfId="0" applyFont="1" applyBorder="1" applyAlignment="1" applyProtection="1">
      <alignment horizontal="center" vertical="center"/>
      <protection locked="0"/>
    </xf>
    <xf numFmtId="0" fontId="68" fillId="0" borderId="19" xfId="0" applyFont="1" applyBorder="1" applyAlignment="1" applyProtection="1">
      <alignment horizontal="justify" vertical="center"/>
      <protection locked="0"/>
    </xf>
    <xf numFmtId="0" fontId="48" fillId="3" borderId="0" xfId="0" applyFont="1" applyFill="1" applyAlignment="1">
      <alignment vertical="center"/>
    </xf>
    <xf numFmtId="0" fontId="48" fillId="0" borderId="0" xfId="0" applyFont="1" applyAlignment="1">
      <alignment vertical="center"/>
    </xf>
    <xf numFmtId="14" fontId="68" fillId="0" borderId="19" xfId="0" applyNumberFormat="1" applyFont="1" applyBorder="1" applyAlignment="1" applyProtection="1">
      <alignment vertical="center"/>
      <protection locked="0"/>
    </xf>
    <xf numFmtId="0" fontId="15" fillId="0" borderId="19" xfId="0" applyFont="1" applyBorder="1" applyAlignment="1">
      <alignment vertical="center" wrapText="1"/>
    </xf>
    <xf numFmtId="0" fontId="68" fillId="0" borderId="19" xfId="0" applyFont="1" applyBorder="1" applyAlignment="1">
      <alignment wrapText="1"/>
    </xf>
    <xf numFmtId="0" fontId="68" fillId="0" borderId="19" xfId="0" applyFont="1" applyBorder="1" applyAlignment="1">
      <alignment horizontal="left" vertical="top" wrapText="1"/>
    </xf>
    <xf numFmtId="0" fontId="68" fillId="0" borderId="19" xfId="0" applyFont="1" applyBorder="1" applyAlignment="1" applyProtection="1">
      <alignment horizontal="center" vertical="center"/>
      <protection hidden="1"/>
    </xf>
    <xf numFmtId="0" fontId="68" fillId="42" borderId="19" xfId="0" applyFont="1" applyFill="1" applyBorder="1" applyAlignment="1">
      <alignment vertical="center" wrapText="1"/>
    </xf>
    <xf numFmtId="0" fontId="68" fillId="42" borderId="19" xfId="0" applyFont="1" applyFill="1" applyBorder="1" applyAlignment="1">
      <alignment vertical="top" wrapText="1"/>
    </xf>
    <xf numFmtId="0" fontId="68" fillId="0" borderId="26" xfId="0" applyFont="1" applyBorder="1" applyAlignment="1">
      <alignment horizontal="center" vertical="center"/>
    </xf>
    <xf numFmtId="0" fontId="68" fillId="0" borderId="26" xfId="0" applyFont="1" applyBorder="1" applyAlignment="1" applyProtection="1">
      <alignment horizontal="center" vertical="center"/>
      <protection hidden="1"/>
    </xf>
    <xf numFmtId="0" fontId="68" fillId="0" borderId="26" xfId="0" applyFont="1" applyBorder="1" applyAlignment="1" applyProtection="1">
      <alignment horizontal="center" vertical="center" textRotation="90"/>
      <protection locked="0"/>
    </xf>
    <xf numFmtId="9" fontId="68" fillId="0" borderId="26" xfId="0" applyNumberFormat="1" applyFont="1" applyBorder="1" applyAlignment="1">
      <alignment horizontal="center" vertical="center"/>
    </xf>
    <xf numFmtId="164" fontId="68" fillId="0" borderId="26" xfId="1" applyNumberFormat="1" applyFont="1" applyBorder="1" applyAlignment="1">
      <alignment horizontal="center" vertical="top"/>
    </xf>
    <xf numFmtId="0" fontId="67" fillId="0" borderId="26" xfId="0" applyFont="1" applyBorder="1" applyAlignment="1" applyProtection="1">
      <alignment horizontal="center" vertical="top" textRotation="90" wrapText="1"/>
      <protection hidden="1"/>
    </xf>
    <xf numFmtId="9" fontId="68" fillId="0" borderId="26" xfId="0" applyNumberFormat="1" applyFont="1" applyBorder="1" applyAlignment="1" applyProtection="1">
      <alignment horizontal="center" vertical="top"/>
      <protection hidden="1"/>
    </xf>
    <xf numFmtId="0" fontId="67" fillId="0" borderId="26" xfId="0" applyFont="1" applyBorder="1" applyAlignment="1" applyProtection="1">
      <alignment horizontal="center" vertical="top" textRotation="90"/>
      <protection hidden="1"/>
    </xf>
    <xf numFmtId="0" fontId="68" fillId="0" borderId="26" xfId="0" applyFont="1" applyBorder="1" applyAlignment="1" applyProtection="1">
      <alignment horizontal="center" vertical="center"/>
      <protection locked="0"/>
    </xf>
    <xf numFmtId="14" fontId="68" fillId="0" borderId="26" xfId="0" applyNumberFormat="1" applyFont="1" applyBorder="1" applyAlignment="1" applyProtection="1">
      <alignment horizontal="center" vertical="center"/>
      <protection locked="0"/>
    </xf>
    <xf numFmtId="0" fontId="48" fillId="0" borderId="0" xfId="0" applyFont="1" applyAlignment="1">
      <alignment horizontal="center" vertical="center"/>
    </xf>
    <xf numFmtId="0" fontId="48" fillId="0" borderId="0" xfId="0" applyFont="1" applyAlignment="1">
      <alignment horizontal="center" vertical="center" wrapText="1"/>
    </xf>
    <xf numFmtId="0" fontId="48" fillId="0" borderId="0" xfId="0" applyFont="1" applyAlignment="1">
      <alignment horizontal="center"/>
    </xf>
    <xf numFmtId="0" fontId="48" fillId="0" borderId="0" xfId="0" applyFont="1" applyAlignment="1"/>
    <xf numFmtId="0" fontId="104" fillId="10" borderId="24" xfId="0" applyFont="1" applyFill="1" applyBorder="1" applyAlignment="1">
      <alignment horizontal="center" vertical="center" wrapText="1"/>
    </xf>
    <xf numFmtId="0" fontId="105" fillId="3" borderId="24" xfId="0" applyFont="1" applyFill="1" applyBorder="1" applyAlignment="1">
      <alignment horizontal="left" vertical="center" wrapText="1"/>
    </xf>
    <xf numFmtId="0" fontId="106" fillId="0" borderId="0" xfId="0" applyFont="1"/>
    <xf numFmtId="0" fontId="105" fillId="0" borderId="0" xfId="2"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xf>
    <xf numFmtId="14" fontId="68" fillId="0" borderId="19" xfId="0" applyNumberFormat="1" applyFont="1" applyBorder="1" applyAlignment="1">
      <alignment horizontal="center" vertical="center"/>
    </xf>
    <xf numFmtId="164" fontId="2" fillId="0" borderId="19" xfId="1" applyNumberFormat="1" applyFont="1" applyBorder="1" applyAlignment="1">
      <alignment horizontal="center" vertical="top"/>
    </xf>
    <xf numFmtId="0" fontId="51" fillId="0" borderId="19" xfId="0" applyFont="1" applyBorder="1" applyAlignment="1" applyProtection="1">
      <alignment horizontal="center" vertical="top" textRotation="90" wrapText="1"/>
      <protection hidden="1"/>
    </xf>
    <xf numFmtId="9" fontId="2" fillId="0" borderId="19" xfId="0" applyNumberFormat="1" applyFont="1" applyBorder="1" applyAlignment="1" applyProtection="1">
      <alignment horizontal="center" vertical="top"/>
      <protection hidden="1"/>
    </xf>
    <xf numFmtId="0" fontId="51" fillId="0" borderId="19" xfId="0" applyFont="1" applyBorder="1" applyAlignment="1" applyProtection="1">
      <alignment horizontal="center" vertical="top" textRotation="90"/>
      <protection hidden="1"/>
    </xf>
    <xf numFmtId="164" fontId="2" fillId="0" borderId="26" xfId="1" applyNumberFormat="1" applyFont="1" applyBorder="1" applyAlignment="1">
      <alignment horizontal="center" vertical="top"/>
    </xf>
    <xf numFmtId="0" fontId="51" fillId="0" borderId="26" xfId="0" applyFont="1" applyBorder="1" applyAlignment="1" applyProtection="1">
      <alignment horizontal="center" vertical="top" textRotation="90" wrapText="1"/>
      <protection hidden="1"/>
    </xf>
    <xf numFmtId="9" fontId="2" fillId="0" borderId="26" xfId="0" applyNumberFormat="1" applyFont="1" applyBorder="1" applyAlignment="1" applyProtection="1">
      <alignment horizontal="center" vertical="top"/>
      <protection hidden="1"/>
    </xf>
    <xf numFmtId="0" fontId="51" fillId="0" borderId="26" xfId="0" applyFont="1" applyBorder="1" applyAlignment="1" applyProtection="1">
      <alignment horizontal="center" vertical="top" textRotation="90"/>
      <protection hidden="1"/>
    </xf>
    <xf numFmtId="0" fontId="68" fillId="0" borderId="20" xfId="0" applyFont="1" applyBorder="1" applyAlignment="1">
      <alignment wrapText="1"/>
    </xf>
    <xf numFmtId="0" fontId="70" fillId="3" borderId="0" xfId="2" applyFont="1" applyFill="1"/>
    <xf numFmtId="0" fontId="66" fillId="0" borderId="94" xfId="0" applyFont="1" applyBorder="1" applyAlignment="1">
      <alignment horizontal="center" vertical="center"/>
    </xf>
    <xf numFmtId="0" fontId="66" fillId="0" borderId="95" xfId="0" applyFont="1" applyBorder="1" applyAlignment="1">
      <alignment horizontal="center" vertical="center"/>
    </xf>
    <xf numFmtId="0" fontId="74" fillId="0" borderId="0" xfId="0" applyFont="1"/>
    <xf numFmtId="0" fontId="67" fillId="0" borderId="19" xfId="0" applyFont="1" applyBorder="1" applyAlignment="1">
      <alignment vertical="center" wrapText="1"/>
    </xf>
    <xf numFmtId="0" fontId="67" fillId="0" borderId="20" xfId="0" applyFont="1" applyBorder="1" applyAlignment="1" applyProtection="1">
      <alignment vertical="center" wrapText="1"/>
      <protection locked="0"/>
    </xf>
    <xf numFmtId="0" fontId="67" fillId="0" borderId="20" xfId="0" applyFont="1" applyBorder="1" applyAlignment="1">
      <alignment horizontal="justify" vertical="center" wrapText="1"/>
    </xf>
    <xf numFmtId="0" fontId="67" fillId="0" borderId="20" xfId="0" applyFont="1" applyBorder="1" applyAlignment="1" applyProtection="1">
      <alignment horizontal="center" vertical="center" wrapText="1"/>
      <protection locked="0"/>
    </xf>
    <xf numFmtId="0" fontId="67" fillId="22" borderId="20" xfId="0" applyFont="1" applyFill="1" applyBorder="1" applyAlignment="1" applyProtection="1">
      <alignment horizontal="center" vertical="center" wrapText="1"/>
      <protection hidden="1"/>
    </xf>
    <xf numFmtId="0" fontId="67" fillId="0" borderId="20" xfId="0" applyFont="1" applyBorder="1" applyAlignment="1" applyProtection="1">
      <alignment horizontal="center" vertical="center" wrapText="1"/>
      <protection hidden="1"/>
    </xf>
    <xf numFmtId="0" fontId="67" fillId="0" borderId="20" xfId="0" applyFont="1" applyBorder="1" applyAlignment="1" applyProtection="1">
      <alignment horizontal="justify" vertical="center" wrapText="1"/>
      <protection locked="0"/>
    </xf>
    <xf numFmtId="14" fontId="67" fillId="0" borderId="20" xfId="0" applyNumberFormat="1" applyFont="1" applyBorder="1" applyAlignment="1" applyProtection="1">
      <alignment horizontal="center" vertical="center" wrapText="1"/>
      <protection locked="0"/>
    </xf>
    <xf numFmtId="0" fontId="67" fillId="0" borderId="20" xfId="0" applyFont="1" applyBorder="1" applyAlignment="1" applyProtection="1">
      <alignment horizontal="left" vertical="center" wrapText="1"/>
      <protection locked="0"/>
    </xf>
    <xf numFmtId="0" fontId="74" fillId="17" borderId="19" xfId="0" applyFont="1" applyFill="1" applyBorder="1"/>
    <xf numFmtId="0" fontId="67" fillId="0" borderId="19" xfId="0" applyFont="1" applyBorder="1" applyAlignment="1" applyProtection="1">
      <alignment vertical="center" wrapText="1"/>
      <protection locked="0"/>
    </xf>
    <xf numFmtId="0" fontId="67" fillId="0" borderId="19" xfId="0" applyFont="1" applyBorder="1" applyAlignment="1" applyProtection="1">
      <alignment horizontal="justify" vertical="center" wrapText="1"/>
      <protection locked="0"/>
    </xf>
    <xf numFmtId="0" fontId="67" fillId="0" borderId="19" xfId="0" applyFont="1" applyBorder="1" applyAlignment="1" applyProtection="1">
      <alignment horizontal="center" vertical="center" wrapText="1"/>
      <protection locked="0"/>
    </xf>
    <xf numFmtId="0" fontId="67" fillId="22" borderId="19" xfId="0" applyFont="1" applyFill="1" applyBorder="1" applyAlignment="1" applyProtection="1">
      <alignment horizontal="center" vertical="center" wrapText="1"/>
      <protection hidden="1"/>
    </xf>
    <xf numFmtId="14" fontId="67" fillId="0" borderId="19" xfId="0" applyNumberFormat="1" applyFont="1" applyBorder="1" applyAlignment="1" applyProtection="1">
      <alignment vertical="center" wrapText="1"/>
      <protection locked="0"/>
    </xf>
    <xf numFmtId="0" fontId="74" fillId="0" borderId="68" xfId="0" applyFont="1" applyBorder="1" applyAlignment="1">
      <alignment horizontal="center"/>
    </xf>
    <xf numFmtId="0" fontId="74" fillId="0" borderId="19" xfId="0" applyFont="1" applyBorder="1"/>
    <xf numFmtId="0" fontId="62" fillId="0" borderId="19" xfId="0" applyFont="1" applyBorder="1" applyAlignment="1">
      <alignment horizontal="center" vertical="center" wrapText="1"/>
    </xf>
    <xf numFmtId="0" fontId="66" fillId="0" borderId="19" xfId="0" applyFont="1" applyBorder="1"/>
    <xf numFmtId="0" fontId="66" fillId="0" borderId="19" xfId="0" applyFont="1" applyBorder="1" applyAlignment="1">
      <alignment vertical="center" wrapText="1"/>
    </xf>
    <xf numFmtId="0" fontId="67" fillId="0" borderId="19" xfId="0" applyFont="1" applyBorder="1" applyAlignment="1">
      <alignment horizontal="justify" vertical="center" wrapText="1"/>
    </xf>
    <xf numFmtId="0" fontId="74" fillId="0" borderId="0" xfId="0" applyFont="1" applyAlignment="1">
      <alignment horizontal="center"/>
    </xf>
    <xf numFmtId="0" fontId="62" fillId="0" borderId="0" xfId="0" applyFont="1" applyAlignment="1">
      <alignment horizontal="center" vertical="center" wrapText="1"/>
    </xf>
    <xf numFmtId="0" fontId="74" fillId="0" borderId="19" xfId="0" applyFont="1" applyBorder="1" applyAlignment="1">
      <alignment vertical="center" wrapText="1"/>
    </xf>
    <xf numFmtId="14" fontId="66" fillId="0" borderId="19" xfId="0" applyNumberFormat="1" applyFont="1" applyBorder="1" applyAlignment="1">
      <alignment vertical="center" wrapText="1"/>
    </xf>
    <xf numFmtId="0" fontId="66" fillId="0" borderId="19" xfId="0" applyFont="1" applyBorder="1" applyAlignment="1">
      <alignment horizontal="left" vertical="center" wrapText="1"/>
    </xf>
    <xf numFmtId="14" fontId="66" fillId="0" borderId="19" xfId="0" applyNumberFormat="1" applyFont="1" applyBorder="1" applyAlignment="1">
      <alignment horizontal="center" vertical="center" wrapText="1"/>
    </xf>
    <xf numFmtId="0" fontId="66" fillId="42" borderId="19" xfId="0" applyFont="1" applyFill="1" applyBorder="1" applyAlignment="1">
      <alignment vertical="center" wrapText="1"/>
    </xf>
    <xf numFmtId="0" fontId="74" fillId="0" borderId="19" xfId="0" applyFont="1" applyBorder="1" applyAlignment="1">
      <alignment wrapText="1"/>
    </xf>
    <xf numFmtId="0" fontId="67" fillId="0" borderId="19" xfId="0" applyFont="1" applyBorder="1" applyAlignment="1" applyProtection="1">
      <alignment horizontal="left" vertical="center" wrapText="1"/>
      <protection locked="0"/>
    </xf>
    <xf numFmtId="14" fontId="67" fillId="0" borderId="19" xfId="0" applyNumberFormat="1" applyFont="1" applyBorder="1" applyAlignment="1" applyProtection="1">
      <alignment horizontal="center" vertical="center" wrapText="1"/>
      <protection locked="0"/>
    </xf>
    <xf numFmtId="0" fontId="107" fillId="0" borderId="19" xfId="0" applyFont="1" applyBorder="1" applyAlignment="1">
      <alignment vertical="center" wrapText="1"/>
    </xf>
    <xf numFmtId="14" fontId="66" fillId="42" borderId="19" xfId="0" applyNumberFormat="1" applyFont="1" applyFill="1" applyBorder="1" applyAlignment="1">
      <alignment horizontal="center" vertical="center" wrapText="1"/>
    </xf>
    <xf numFmtId="0" fontId="58" fillId="0" borderId="19" xfId="0" applyFont="1" applyBorder="1" applyAlignment="1">
      <alignment vertical="center" wrapText="1"/>
    </xf>
    <xf numFmtId="0" fontId="101" fillId="0" borderId="19" xfId="0" applyFont="1" applyBorder="1" applyAlignment="1">
      <alignment horizontal="left" vertical="top" wrapText="1"/>
    </xf>
    <xf numFmtId="0" fontId="74" fillId="0" borderId="26" xfId="0" applyFont="1" applyBorder="1" applyAlignment="1">
      <alignment wrapText="1"/>
    </xf>
    <xf numFmtId="0" fontId="74" fillId="0" borderId="26" xfId="0" applyFont="1" applyBorder="1" applyAlignment="1">
      <alignment vertical="center" wrapText="1"/>
    </xf>
    <xf numFmtId="0" fontId="66" fillId="0" borderId="26" xfId="0" applyFont="1" applyBorder="1"/>
    <xf numFmtId="0" fontId="67" fillId="0" borderId="26" xfId="0" applyFont="1" applyBorder="1" applyAlignment="1" applyProtection="1">
      <alignment horizontal="center" vertical="center" wrapText="1"/>
      <protection locked="0"/>
    </xf>
    <xf numFmtId="0" fontId="67" fillId="22" borderId="26" xfId="0" applyFont="1" applyFill="1" applyBorder="1" applyAlignment="1" applyProtection="1">
      <alignment horizontal="center" vertical="center" wrapText="1"/>
      <protection hidden="1"/>
    </xf>
    <xf numFmtId="0" fontId="67" fillId="0" borderId="26" xfId="0" applyFont="1" applyBorder="1" applyAlignment="1" applyProtection="1">
      <alignment horizontal="center" vertical="center" wrapText="1"/>
      <protection hidden="1"/>
    </xf>
    <xf numFmtId="0" fontId="67" fillId="0" borderId="26" xfId="0" applyFont="1" applyBorder="1" applyAlignment="1" applyProtection="1">
      <alignment horizontal="justify" vertical="center" wrapText="1"/>
      <protection locked="0"/>
    </xf>
    <xf numFmtId="0" fontId="58" fillId="0" borderId="0" xfId="0" applyFont="1"/>
    <xf numFmtId="0" fontId="58" fillId="0" borderId="0" xfId="0" applyFont="1" applyAlignment="1">
      <alignment horizontal="center"/>
    </xf>
    <xf numFmtId="0" fontId="58" fillId="0" borderId="0" xfId="0" applyFont="1" applyAlignment="1">
      <alignment horizontal="left"/>
    </xf>
    <xf numFmtId="0" fontId="74" fillId="0" borderId="0" xfId="0" applyFont="1" applyAlignment="1">
      <alignment horizontal="left"/>
    </xf>
    <xf numFmtId="0" fontId="77" fillId="3" borderId="24" xfId="0" applyFont="1" applyFill="1" applyBorder="1" applyAlignment="1">
      <alignment horizontal="left" vertical="center" wrapText="1"/>
    </xf>
    <xf numFmtId="0" fontId="77" fillId="0" borderId="0" xfId="2" applyFont="1" applyAlignment="1">
      <alignment horizontal="center" vertical="center" wrapText="1"/>
    </xf>
    <xf numFmtId="0" fontId="2" fillId="0" borderId="0" xfId="0" applyFont="1" applyAlignment="1">
      <alignment horizontal="left"/>
    </xf>
    <xf numFmtId="0" fontId="67" fillId="21" borderId="62" xfId="6" applyFont="1" applyFill="1" applyBorder="1" applyAlignment="1">
      <alignment horizontal="center" vertical="center" wrapText="1"/>
    </xf>
    <xf numFmtId="0" fontId="67" fillId="0" borderId="19" xfId="0" applyFont="1" applyBorder="1" applyAlignment="1" applyProtection="1">
      <alignment horizontal="center" vertical="center"/>
      <protection hidden="1"/>
    </xf>
    <xf numFmtId="0" fontId="68" fillId="0" borderId="19" xfId="0" applyFont="1" applyBorder="1" applyAlignment="1">
      <alignment horizontal="left" vertical="center" wrapText="1"/>
    </xf>
    <xf numFmtId="0" fontId="68" fillId="0" borderId="61" xfId="0" applyFont="1" applyBorder="1" applyAlignment="1" applyProtection="1">
      <alignment vertical="center" wrapText="1"/>
      <protection locked="0"/>
    </xf>
    <xf numFmtId="0" fontId="67" fillId="0" borderId="26" xfId="0" applyFont="1" applyBorder="1" applyAlignment="1" applyProtection="1">
      <alignment horizontal="center" vertical="center"/>
      <protection hidden="1"/>
    </xf>
    <xf numFmtId="0" fontId="48" fillId="0" borderId="0" xfId="0" applyFont="1" applyAlignment="1">
      <alignment horizontal="left"/>
    </xf>
    <xf numFmtId="0" fontId="104" fillId="10" borderId="19" xfId="0" applyFont="1" applyFill="1" applyBorder="1" applyAlignment="1">
      <alignment horizontal="center" vertical="center" wrapText="1"/>
    </xf>
    <xf numFmtId="0" fontId="105" fillId="0" borderId="19" xfId="0" applyFont="1" applyBorder="1" applyAlignment="1">
      <alignment horizontal="center" vertical="center" wrapText="1"/>
    </xf>
    <xf numFmtId="0" fontId="105" fillId="0" borderId="26" xfId="0" applyFont="1" applyBorder="1" applyAlignment="1">
      <alignment horizontal="center" vertical="center" wrapText="1"/>
    </xf>
    <xf numFmtId="0" fontId="104" fillId="17" borderId="19" xfId="2" applyFont="1" applyFill="1" applyBorder="1" applyAlignment="1">
      <alignment horizontal="center" vertical="center" wrapText="1"/>
    </xf>
    <xf numFmtId="0" fontId="105" fillId="0" borderId="19" xfId="2" applyFont="1" applyBorder="1" applyAlignment="1">
      <alignment horizontal="left" vertical="center" wrapText="1"/>
    </xf>
    <xf numFmtId="0" fontId="105" fillId="0" borderId="26" xfId="2" applyFont="1" applyBorder="1" applyAlignment="1">
      <alignment horizontal="left" vertical="center" wrapText="1"/>
    </xf>
    <xf numFmtId="0" fontId="68" fillId="0" borderId="19" xfId="0" applyFont="1" applyBorder="1" applyAlignment="1" applyProtection="1">
      <alignment horizontal="center" vertical="center" textRotation="90"/>
      <protection locked="0"/>
    </xf>
    <xf numFmtId="0" fontId="68" fillId="0" borderId="19" xfId="0" applyFont="1" applyBorder="1" applyAlignment="1" applyProtection="1">
      <alignment vertical="center" wrapText="1"/>
      <protection locked="0"/>
    </xf>
    <xf numFmtId="0" fontId="68" fillId="0" borderId="19" xfId="0" applyFont="1" applyBorder="1" applyAlignment="1" applyProtection="1">
      <alignment horizontal="center" vertical="center" wrapText="1"/>
      <protection locked="0"/>
    </xf>
    <xf numFmtId="14" fontId="68" fillId="0" borderId="19" xfId="0" applyNumberFormat="1" applyFont="1" applyBorder="1" applyAlignment="1" applyProtection="1">
      <alignment horizontal="center" vertical="center" wrapText="1"/>
      <protection locked="0"/>
    </xf>
    <xf numFmtId="0" fontId="68" fillId="0" borderId="19" xfId="0" applyFont="1" applyBorder="1" applyAlignment="1" applyProtection="1">
      <alignment horizontal="center" vertical="center"/>
      <protection locked="0"/>
    </xf>
    <xf numFmtId="0" fontId="67" fillId="0" borderId="19" xfId="0" applyFont="1" applyBorder="1" applyAlignment="1" applyProtection="1">
      <alignment horizontal="center" vertical="center" wrapText="1"/>
      <protection hidden="1"/>
    </xf>
    <xf numFmtId="0" fontId="67" fillId="0" borderId="19" xfId="0" applyFont="1" applyBorder="1" applyAlignment="1" applyProtection="1">
      <alignment horizontal="center" vertical="center"/>
      <protection hidden="1"/>
    </xf>
    <xf numFmtId="0" fontId="68" fillId="0" borderId="19" xfId="0" applyFont="1" applyBorder="1" applyAlignment="1">
      <alignment horizontal="center" vertical="center"/>
    </xf>
    <xf numFmtId="0" fontId="66" fillId="0" borderId="19" xfId="0" applyFont="1" applyBorder="1" applyAlignment="1">
      <alignment horizontal="left" vertical="center" wrapText="1"/>
    </xf>
    <xf numFmtId="0" fontId="68" fillId="0" borderId="19" xfId="0" applyFont="1" applyBorder="1" applyAlignment="1" applyProtection="1">
      <alignment horizontal="center" vertical="center" wrapText="1"/>
      <protection locked="0"/>
    </xf>
    <xf numFmtId="0" fontId="58" fillId="0" borderId="0" xfId="0" applyFont="1" applyAlignment="1">
      <alignment wrapText="1"/>
    </xf>
    <xf numFmtId="0" fontId="71" fillId="0" borderId="159" xfId="0" applyFont="1" applyBorder="1" applyAlignment="1">
      <alignment vertical="center" wrapText="1"/>
    </xf>
    <xf numFmtId="0" fontId="71" fillId="0" borderId="159" xfId="0" applyFont="1" applyBorder="1" applyAlignment="1">
      <alignment horizontal="center" vertical="center" wrapText="1"/>
    </xf>
    <xf numFmtId="14" fontId="71" fillId="0" borderId="159" xfId="0" applyNumberFormat="1" applyFont="1" applyBorder="1" applyAlignment="1">
      <alignment horizontal="center" vertical="center" wrapText="1"/>
    </xf>
    <xf numFmtId="0" fontId="71" fillId="0" borderId="19" xfId="0" applyFont="1" applyBorder="1" applyAlignment="1" applyProtection="1">
      <alignment horizontal="center" vertical="center" wrapText="1"/>
      <protection locked="0"/>
    </xf>
    <xf numFmtId="14" fontId="71" fillId="0" borderId="19" xfId="0" applyNumberFormat="1" applyFont="1" applyBorder="1" applyAlignment="1" applyProtection="1">
      <alignment horizontal="center" vertical="center"/>
      <protection locked="0"/>
    </xf>
    <xf numFmtId="0" fontId="71" fillId="0" borderId="19" xfId="0" applyFont="1" applyBorder="1" applyAlignment="1">
      <alignment vertical="center" wrapText="1"/>
    </xf>
    <xf numFmtId="0" fontId="71" fillId="0" borderId="19" xfId="0" applyFont="1" applyBorder="1" applyAlignment="1" applyProtection="1">
      <alignment vertical="center" wrapText="1"/>
      <protection locked="0"/>
    </xf>
    <xf numFmtId="0" fontId="66" fillId="0" borderId="158" xfId="0" applyFont="1" applyBorder="1" applyAlignment="1">
      <alignment horizontal="left" vertical="center" wrapText="1"/>
    </xf>
    <xf numFmtId="0" fontId="66" fillId="0" borderId="111" xfId="0" applyFont="1" applyBorder="1" applyAlignment="1">
      <alignment horizontal="left" vertical="center" wrapText="1"/>
    </xf>
    <xf numFmtId="0" fontId="71" fillId="0" borderId="19" xfId="0" applyFont="1" applyBorder="1" applyAlignment="1" applyProtection="1">
      <alignment horizontal="justify" vertical="center"/>
      <protection locked="0"/>
    </xf>
    <xf numFmtId="0" fontId="71" fillId="0" borderId="19" xfId="0" applyFont="1" applyBorder="1" applyAlignment="1" applyProtection="1">
      <alignment horizontal="center" vertical="center" textRotation="90"/>
      <protection locked="0"/>
    </xf>
    <xf numFmtId="0" fontId="71" fillId="0" borderId="111" xfId="0" applyFont="1" applyBorder="1" applyAlignment="1">
      <alignment horizontal="center" vertical="center" textRotation="90"/>
    </xf>
    <xf numFmtId="0" fontId="71" fillId="0" borderId="19" xfId="0" applyFont="1" applyBorder="1" applyAlignment="1" applyProtection="1">
      <alignment horizontal="justify" vertical="center" wrapText="1"/>
      <protection locked="0"/>
    </xf>
    <xf numFmtId="0" fontId="68" fillId="0" borderId="19" xfId="0" applyFont="1" applyFill="1" applyBorder="1" applyAlignment="1" applyProtection="1">
      <alignment horizontal="center" vertical="center" wrapText="1"/>
      <protection locked="0"/>
    </xf>
    <xf numFmtId="0" fontId="68" fillId="0" borderId="19" xfId="0" applyFont="1" applyBorder="1" applyAlignment="1">
      <alignment horizontal="justify" vertical="center" wrapText="1"/>
    </xf>
    <xf numFmtId="0" fontId="52" fillId="0" borderId="19" xfId="0" applyFont="1" applyBorder="1" applyAlignment="1">
      <alignment horizontal="center" vertical="center"/>
    </xf>
    <xf numFmtId="0" fontId="68" fillId="0" borderId="19" xfId="0" applyFont="1" applyBorder="1" applyAlignment="1" applyProtection="1">
      <alignment vertical="center" wrapText="1"/>
      <protection locked="0"/>
    </xf>
    <xf numFmtId="0" fontId="68" fillId="0" borderId="19" xfId="0" applyFont="1" applyBorder="1" applyAlignment="1" applyProtection="1">
      <alignment horizontal="center" vertical="center" wrapText="1"/>
      <protection locked="0"/>
    </xf>
    <xf numFmtId="0" fontId="68" fillId="0" borderId="19" xfId="0" applyFont="1" applyBorder="1" applyAlignment="1">
      <alignment vertical="center" wrapText="1"/>
    </xf>
    <xf numFmtId="0" fontId="68" fillId="0" borderId="19" xfId="0" applyFont="1" applyBorder="1" applyAlignment="1">
      <alignment horizontal="center" vertical="center" wrapText="1"/>
    </xf>
    <xf numFmtId="14" fontId="68" fillId="0" borderId="19" xfId="0" applyNumberFormat="1" applyFont="1" applyBorder="1" applyAlignment="1">
      <alignment horizontal="center" vertical="center" wrapText="1"/>
    </xf>
    <xf numFmtId="0" fontId="68" fillId="0" borderId="19" xfId="0" applyFont="1" applyBorder="1" applyAlignment="1" applyProtection="1">
      <alignment vertical="center" wrapText="1"/>
      <protection locked="0"/>
    </xf>
    <xf numFmtId="0" fontId="108" fillId="0" borderId="156" xfId="0" applyFont="1" applyBorder="1" applyAlignment="1">
      <alignment vertical="center" wrapText="1"/>
    </xf>
    <xf numFmtId="0" fontId="108" fillId="0" borderId="152" xfId="0" applyFont="1" applyBorder="1" applyAlignment="1">
      <alignment vertical="center" wrapText="1"/>
    </xf>
    <xf numFmtId="0" fontId="108" fillId="0" borderId="111" xfId="0" applyFont="1" applyBorder="1" applyAlignment="1">
      <alignment horizontal="left" vertical="center" wrapText="1"/>
    </xf>
    <xf numFmtId="0" fontId="108" fillId="0" borderId="157" xfId="0" applyFont="1" applyBorder="1" applyAlignment="1">
      <alignment vertical="center" wrapText="1"/>
    </xf>
    <xf numFmtId="164" fontId="68" fillId="0" borderId="19" xfId="1" applyNumberFormat="1" applyFont="1" applyBorder="1" applyAlignment="1">
      <alignment horizontal="center" vertical="center"/>
    </xf>
    <xf numFmtId="0" fontId="67" fillId="0" borderId="19" xfId="0" applyFont="1" applyBorder="1" applyAlignment="1" applyProtection="1">
      <alignment horizontal="center" vertical="center" textRotation="90" wrapText="1"/>
      <protection hidden="1"/>
    </xf>
    <xf numFmtId="9" fontId="68" fillId="0" borderId="19" xfId="0" applyNumberFormat="1" applyFont="1" applyBorder="1" applyAlignment="1" applyProtection="1">
      <alignment horizontal="center" vertical="center"/>
      <protection hidden="1"/>
    </xf>
    <xf numFmtId="0" fontId="67" fillId="0" borderId="19" xfId="0" applyFont="1" applyBorder="1" applyAlignment="1" applyProtection="1">
      <alignment horizontal="center" vertical="center" textRotation="90"/>
      <protection hidden="1"/>
    </xf>
    <xf numFmtId="0" fontId="71" fillId="0" borderId="19" xfId="0" applyFont="1" applyBorder="1" applyAlignment="1">
      <alignment vertical="center" wrapText="1"/>
    </xf>
    <xf numFmtId="0" fontId="68" fillId="22" borderId="19" xfId="0" applyFont="1" applyFill="1" applyBorder="1" applyAlignment="1" applyProtection="1">
      <alignment horizontal="center" vertical="center" wrapText="1"/>
      <protection hidden="1"/>
    </xf>
    <xf numFmtId="0" fontId="68" fillId="0" borderId="19" xfId="0" applyFont="1" applyBorder="1" applyAlignment="1" applyProtection="1">
      <alignment horizontal="center" vertical="center" wrapText="1"/>
      <protection hidden="1"/>
    </xf>
    <xf numFmtId="0" fontId="71" fillId="0" borderId="19" xfId="0" applyFont="1" applyBorder="1"/>
    <xf numFmtId="0" fontId="68" fillId="0" borderId="19" xfId="0" applyFont="1" applyBorder="1" applyAlignment="1">
      <alignment vertical="center" wrapText="1"/>
    </xf>
    <xf numFmtId="0" fontId="71" fillId="0" borderId="19" xfId="0" applyFont="1" applyBorder="1" applyAlignment="1">
      <alignment horizontal="center" vertical="center"/>
    </xf>
    <xf numFmtId="0" fontId="68" fillId="0" borderId="158" xfId="0" applyFont="1" applyBorder="1" applyAlignment="1">
      <alignment horizontal="center" vertical="center" wrapText="1"/>
    </xf>
    <xf numFmtId="165" fontId="68" fillId="0" borderId="158" xfId="0" applyNumberFormat="1" applyFont="1" applyBorder="1" applyAlignment="1">
      <alignment horizontal="center" vertical="center" wrapText="1"/>
    </xf>
    <xf numFmtId="0" fontId="68" fillId="0" borderId="158" xfId="0" applyFont="1" applyBorder="1" applyAlignment="1">
      <alignment horizontal="left" vertical="center" wrapText="1"/>
    </xf>
    <xf numFmtId="0" fontId="68" fillId="0" borderId="19" xfId="0" applyFont="1" applyBorder="1" applyAlignment="1">
      <alignment vertical="center" wrapText="1"/>
    </xf>
    <xf numFmtId="0" fontId="67" fillId="0" borderId="19" xfId="0" applyFont="1" applyBorder="1" applyAlignment="1" applyProtection="1">
      <alignment horizontal="center" vertical="center" wrapText="1"/>
      <protection locked="0"/>
    </xf>
    <xf numFmtId="0" fontId="68" fillId="0" borderId="19" xfId="0" applyFont="1" applyBorder="1" applyAlignment="1">
      <alignment horizontal="center" vertical="center" wrapText="1"/>
    </xf>
    <xf numFmtId="14" fontId="68" fillId="0" borderId="19" xfId="0" applyNumberFormat="1" applyFont="1" applyBorder="1" applyAlignment="1">
      <alignment horizontal="center" vertical="center" wrapText="1"/>
    </xf>
    <xf numFmtId="0" fontId="68" fillId="42" borderId="19" xfId="0" applyFont="1" applyFill="1" applyBorder="1" applyAlignment="1">
      <alignment vertical="center" wrapText="1"/>
    </xf>
    <xf numFmtId="0" fontId="66" fillId="42" borderId="19" xfId="0" applyFont="1" applyFill="1" applyBorder="1" applyAlignment="1">
      <alignment vertical="center" wrapText="1"/>
    </xf>
    <xf numFmtId="0" fontId="109" fillId="0" borderId="19" xfId="0" applyFont="1" applyBorder="1" applyAlignment="1">
      <alignment wrapText="1"/>
    </xf>
    <xf numFmtId="0" fontId="71" fillId="0" borderId="111" xfId="0" applyFont="1" applyBorder="1" applyAlignment="1">
      <alignment horizontal="left" vertical="center" wrapText="1"/>
    </xf>
    <xf numFmtId="14" fontId="68" fillId="0" borderId="19" xfId="0" applyNumberFormat="1" applyFont="1" applyBorder="1" applyAlignment="1">
      <alignment vertical="center" wrapText="1"/>
    </xf>
    <xf numFmtId="0" fontId="68" fillId="0" borderId="19" xfId="0" applyFont="1" applyBorder="1" applyAlignment="1">
      <alignment vertical="center" wrapText="1"/>
    </xf>
    <xf numFmtId="0" fontId="78" fillId="0" borderId="19" xfId="2" applyFont="1" applyBorder="1" applyAlignment="1">
      <alignment horizontal="left" vertical="center" wrapText="1"/>
    </xf>
    <xf numFmtId="0" fontId="78" fillId="0" borderId="24" xfId="2" applyFont="1" applyBorder="1" applyAlignment="1">
      <alignment horizontal="left" vertical="center"/>
    </xf>
    <xf numFmtId="0" fontId="78" fillId="0" borderId="26" xfId="2" applyFont="1" applyBorder="1" applyAlignment="1">
      <alignment horizontal="left" vertical="center"/>
    </xf>
    <xf numFmtId="0" fontId="78" fillId="0" borderId="27" xfId="2" applyFont="1" applyBorder="1" applyAlignment="1">
      <alignment horizontal="left" vertical="center"/>
    </xf>
    <xf numFmtId="0" fontId="78" fillId="0" borderId="23" xfId="0" applyFont="1" applyBorder="1" applyAlignment="1">
      <alignment horizontal="center" vertical="center" wrapText="1"/>
    </xf>
    <xf numFmtId="0" fontId="78" fillId="0" borderId="19" xfId="0" applyFont="1" applyBorder="1" applyAlignment="1">
      <alignment horizontal="center" vertical="center" wrapText="1"/>
    </xf>
    <xf numFmtId="0" fontId="77" fillId="17" borderId="63" xfId="2" applyFont="1" applyFill="1" applyBorder="1" applyAlignment="1">
      <alignment horizontal="center" vertical="center" wrapText="1"/>
    </xf>
    <xf numFmtId="0" fontId="77" fillId="17" borderId="62" xfId="2" applyFont="1" applyFill="1" applyBorder="1" applyAlignment="1">
      <alignment horizontal="center" vertical="center" wrapText="1"/>
    </xf>
    <xf numFmtId="0" fontId="77" fillId="17" borderId="67" xfId="2" applyFont="1" applyFill="1" applyBorder="1" applyAlignment="1">
      <alignment horizontal="center" vertical="center" wrapText="1"/>
    </xf>
    <xf numFmtId="0" fontId="78" fillId="0" borderId="25" xfId="0" applyFont="1" applyBorder="1" applyAlignment="1">
      <alignment horizontal="center" vertical="center" wrapText="1"/>
    </xf>
    <xf numFmtId="0" fontId="78" fillId="0" borderId="26" xfId="0" applyFont="1" applyBorder="1" applyAlignment="1">
      <alignment horizontal="center" vertical="center" wrapText="1"/>
    </xf>
    <xf numFmtId="0" fontId="78" fillId="0" borderId="19" xfId="0" applyFont="1" applyBorder="1" applyAlignment="1">
      <alignment vertical="center" wrapText="1"/>
    </xf>
    <xf numFmtId="0" fontId="78" fillId="0" borderId="26" xfId="2" applyFont="1" applyBorder="1" applyAlignment="1">
      <alignment horizontal="left" vertical="center" wrapText="1"/>
    </xf>
    <xf numFmtId="0" fontId="77" fillId="17" borderId="23" xfId="2" applyFont="1" applyFill="1" applyBorder="1" applyAlignment="1">
      <alignment horizontal="center" vertical="center" wrapText="1"/>
    </xf>
    <xf numFmtId="0" fontId="77" fillId="17" borderId="19" xfId="2" applyFont="1" applyFill="1" applyBorder="1" applyAlignment="1">
      <alignment horizontal="center" vertical="center" wrapText="1"/>
    </xf>
    <xf numFmtId="0" fontId="78" fillId="0" borderId="23" xfId="2" applyFont="1" applyBorder="1" applyAlignment="1">
      <alignment horizontal="left" vertical="center" wrapText="1"/>
    </xf>
    <xf numFmtId="0" fontId="78" fillId="0" borderId="25" xfId="2" applyFont="1" applyBorder="1" applyAlignment="1">
      <alignment horizontal="left" vertical="center" wrapText="1"/>
    </xf>
    <xf numFmtId="0" fontId="77" fillId="17" borderId="24" xfId="2" applyFont="1" applyFill="1" applyBorder="1" applyAlignment="1">
      <alignment horizontal="center" vertical="center" wrapText="1"/>
    </xf>
    <xf numFmtId="0" fontId="68" fillId="3" borderId="19" xfId="2" applyFont="1" applyFill="1" applyBorder="1" applyAlignment="1">
      <alignment horizontal="left" vertical="center" wrapText="1"/>
    </xf>
    <xf numFmtId="0" fontId="77" fillId="10" borderId="34" xfId="0" applyFont="1" applyFill="1" applyBorder="1" applyAlignment="1">
      <alignment horizontal="center" vertical="center" wrapText="1"/>
    </xf>
    <xf numFmtId="0" fontId="77" fillId="10" borderId="35" xfId="0" applyFont="1" applyFill="1" applyBorder="1" applyAlignment="1">
      <alignment horizontal="center" vertical="center" wrapText="1"/>
    </xf>
    <xf numFmtId="0" fontId="77" fillId="10" borderId="36" xfId="0" applyFont="1" applyFill="1" applyBorder="1" applyAlignment="1">
      <alignment horizontal="center" vertical="center" wrapText="1"/>
    </xf>
    <xf numFmtId="0" fontId="68" fillId="0" borderId="19" xfId="2" applyFont="1" applyBorder="1" applyAlignment="1">
      <alignment horizontal="left" vertical="center" wrapText="1"/>
    </xf>
    <xf numFmtId="0" fontId="68" fillId="3" borderId="0" xfId="2" applyFont="1" applyFill="1" applyAlignment="1">
      <alignment horizontal="right" vertical="center"/>
    </xf>
    <xf numFmtId="0" fontId="68" fillId="0" borderId="19" xfId="2" quotePrefix="1" applyFont="1" applyBorder="1" applyAlignment="1">
      <alignment horizontal="left" vertical="center" wrapText="1"/>
    </xf>
    <xf numFmtId="0" fontId="68" fillId="0" borderId="19" xfId="2" applyFont="1" applyBorder="1" applyAlignment="1" applyProtection="1">
      <alignment horizontal="center" vertical="center" wrapText="1"/>
      <protection locked="0"/>
    </xf>
    <xf numFmtId="0" fontId="46" fillId="3" borderId="84" xfId="2" applyFill="1" applyBorder="1" applyAlignment="1">
      <alignment horizontal="center"/>
    </xf>
    <xf numFmtId="0" fontId="46" fillId="3" borderId="85" xfId="2" applyFill="1" applyBorder="1" applyAlignment="1">
      <alignment horizontal="center"/>
    </xf>
    <xf numFmtId="0" fontId="46" fillId="3" borderId="87" xfId="2" applyFill="1" applyBorder="1" applyAlignment="1">
      <alignment horizontal="center"/>
    </xf>
    <xf numFmtId="0" fontId="46" fillId="3" borderId="19" xfId="2" applyFill="1" applyBorder="1" applyAlignment="1">
      <alignment horizontal="center"/>
    </xf>
    <xf numFmtId="0" fontId="46" fillId="3" borderId="107" xfId="2" applyFill="1" applyBorder="1" applyAlignment="1">
      <alignment horizontal="center"/>
    </xf>
    <xf numFmtId="0" fontId="46" fillId="3" borderId="69" xfId="2" applyFill="1" applyBorder="1" applyAlignment="1">
      <alignment horizontal="center"/>
    </xf>
    <xf numFmtId="0" fontId="66" fillId="0" borderId="85" xfId="2" applyFont="1" applyBorder="1" applyAlignment="1">
      <alignment horizontal="center" vertical="center" wrapText="1"/>
    </xf>
    <xf numFmtId="0" fontId="66" fillId="0" borderId="86" xfId="2" applyFont="1" applyBorder="1" applyAlignment="1">
      <alignment horizontal="center" vertical="center" wrapText="1"/>
    </xf>
    <xf numFmtId="0" fontId="67" fillId="3" borderId="19" xfId="2" applyFont="1" applyFill="1" applyBorder="1" applyAlignment="1">
      <alignment horizontal="center" vertical="center"/>
    </xf>
    <xf numFmtId="0" fontId="67" fillId="3" borderId="88" xfId="2" applyFont="1" applyFill="1" applyBorder="1" applyAlignment="1">
      <alignment horizontal="center" vertical="center"/>
    </xf>
    <xf numFmtId="0" fontId="68" fillId="3" borderId="69" xfId="2" applyFont="1" applyFill="1" applyBorder="1" applyAlignment="1">
      <alignment horizontal="left" vertical="center"/>
    </xf>
    <xf numFmtId="0" fontId="68" fillId="3" borderId="108" xfId="2" applyFont="1" applyFill="1" applyBorder="1" applyAlignment="1">
      <alignment horizontal="left" vertical="center"/>
    </xf>
    <xf numFmtId="0" fontId="78" fillId="0" borderId="26" xfId="0" applyFont="1" applyBorder="1" applyAlignment="1">
      <alignment vertical="center" wrapText="1"/>
    </xf>
    <xf numFmtId="0" fontId="77" fillId="10" borderId="23" xfId="0" applyFont="1" applyFill="1" applyBorder="1" applyAlignment="1">
      <alignment horizontal="center" vertical="center" wrapText="1"/>
    </xf>
    <xf numFmtId="0" fontId="77" fillId="10" borderId="19" xfId="0" applyFont="1" applyFill="1" applyBorder="1" applyAlignment="1">
      <alignment horizontal="center" vertical="center" wrapText="1"/>
    </xf>
    <xf numFmtId="0" fontId="86" fillId="21" borderId="19" xfId="2" applyFont="1" applyFill="1" applyBorder="1" applyAlignment="1">
      <alignment horizontal="center" vertical="center" wrapText="1"/>
    </xf>
    <xf numFmtId="0" fontId="67" fillId="16" borderId="19" xfId="2" applyFont="1" applyFill="1" applyBorder="1" applyAlignment="1">
      <alignment horizontal="center" vertical="center" wrapText="1"/>
    </xf>
    <xf numFmtId="0" fontId="49" fillId="14" borderId="34" xfId="2" applyFont="1" applyFill="1" applyBorder="1" applyAlignment="1">
      <alignment horizontal="center" vertical="center" wrapText="1"/>
    </xf>
    <xf numFmtId="0" fontId="49" fillId="14" borderId="35" xfId="2" applyFont="1" applyFill="1" applyBorder="1" applyAlignment="1">
      <alignment horizontal="center" vertical="center" wrapText="1"/>
    </xf>
    <xf numFmtId="0" fontId="49" fillId="14" borderId="36" xfId="2" applyFont="1" applyFill="1" applyBorder="1" applyAlignment="1">
      <alignment horizontal="center" vertical="center" wrapText="1"/>
    </xf>
    <xf numFmtId="0" fontId="48" fillId="0" borderId="5" xfId="2" quotePrefix="1" applyFont="1" applyBorder="1" applyAlignment="1">
      <alignment horizontal="left" vertical="center" wrapText="1"/>
    </xf>
    <xf numFmtId="0" fontId="48" fillId="0" borderId="0" xfId="2" quotePrefix="1" applyFont="1" applyAlignment="1">
      <alignment horizontal="left" vertical="center" wrapText="1"/>
    </xf>
    <xf numFmtId="0" fontId="48" fillId="0" borderId="6" xfId="2" quotePrefix="1" applyFont="1" applyBorder="1" applyAlignment="1">
      <alignment horizontal="left" vertical="center" wrapText="1"/>
    </xf>
    <xf numFmtId="0" fontId="48" fillId="0" borderId="54" xfId="2" quotePrefix="1" applyFont="1" applyBorder="1" applyAlignment="1">
      <alignment horizontal="left" vertical="center" wrapText="1"/>
    </xf>
    <xf numFmtId="0" fontId="48" fillId="0" borderId="55" xfId="2" quotePrefix="1" applyFont="1" applyBorder="1" applyAlignment="1">
      <alignment horizontal="left" vertical="center" wrapText="1"/>
    </xf>
    <xf numFmtId="0" fontId="48" fillId="0" borderId="56" xfId="2" quotePrefix="1" applyFont="1" applyBorder="1" applyAlignment="1">
      <alignment horizontal="left" vertical="center" wrapText="1"/>
    </xf>
    <xf numFmtId="0" fontId="50" fillId="3" borderId="37" xfId="2" quotePrefix="1" applyFont="1" applyFill="1" applyBorder="1" applyAlignment="1">
      <alignment horizontal="left" vertical="top" wrapText="1"/>
    </xf>
    <xf numFmtId="0" fontId="51" fillId="3" borderId="38" xfId="2" quotePrefix="1" applyFont="1" applyFill="1" applyBorder="1" applyAlignment="1">
      <alignment horizontal="left" vertical="top" wrapText="1"/>
    </xf>
    <xf numFmtId="0" fontId="51" fillId="3" borderId="39" xfId="2" quotePrefix="1" applyFont="1" applyFill="1" applyBorder="1" applyAlignment="1">
      <alignment horizontal="left" vertical="top" wrapText="1"/>
    </xf>
    <xf numFmtId="0" fontId="48" fillId="0" borderId="5" xfId="2" quotePrefix="1" applyFont="1" applyBorder="1" applyAlignment="1">
      <alignment horizontal="left" vertical="top" wrapText="1"/>
    </xf>
    <xf numFmtId="0" fontId="48" fillId="0" borderId="0" xfId="2" quotePrefix="1" applyFont="1" applyAlignment="1">
      <alignment horizontal="left" vertical="top" wrapText="1"/>
    </xf>
    <xf numFmtId="0" fontId="48" fillId="0" borderId="6" xfId="2" quotePrefix="1" applyFont="1" applyBorder="1" applyAlignment="1">
      <alignment horizontal="left" vertical="top" wrapText="1"/>
    </xf>
    <xf numFmtId="0" fontId="53" fillId="14" borderId="40" xfId="3" applyFont="1" applyFill="1" applyBorder="1" applyAlignment="1">
      <alignment horizontal="center" vertical="center" wrapText="1"/>
    </xf>
    <xf numFmtId="0" fontId="53" fillId="14" borderId="41" xfId="3" applyFont="1" applyFill="1" applyBorder="1" applyAlignment="1">
      <alignment horizontal="center" vertical="center" wrapText="1"/>
    </xf>
    <xf numFmtId="0" fontId="53" fillId="14" borderId="42" xfId="2" applyFont="1" applyFill="1" applyBorder="1" applyAlignment="1">
      <alignment horizontal="center" vertical="center"/>
    </xf>
    <xf numFmtId="0" fontId="53" fillId="14" borderId="43" xfId="2" applyFont="1" applyFill="1" applyBorder="1" applyAlignment="1">
      <alignment horizontal="center" vertical="center"/>
    </xf>
    <xf numFmtId="0" fontId="2" fillId="3" borderId="54" xfId="2" quotePrefix="1" applyFont="1" applyFill="1" applyBorder="1" applyAlignment="1">
      <alignment horizontal="justify" vertical="center" wrapText="1"/>
    </xf>
    <xf numFmtId="0" fontId="2" fillId="3" borderId="55" xfId="2" quotePrefix="1" applyFont="1" applyFill="1" applyBorder="1" applyAlignment="1">
      <alignment horizontal="justify" vertical="center" wrapText="1"/>
    </xf>
    <xf numFmtId="0" fontId="2" fillId="3" borderId="56" xfId="2" quotePrefix="1" applyFont="1" applyFill="1" applyBorder="1" applyAlignment="1">
      <alignment horizontal="justify" vertical="center" wrapText="1"/>
    </xf>
    <xf numFmtId="0" fontId="53" fillId="3" borderId="44" xfId="3" applyFont="1" applyFill="1" applyBorder="1" applyAlignment="1">
      <alignment horizontal="left" vertical="top" wrapText="1" readingOrder="1"/>
    </xf>
    <xf numFmtId="0" fontId="53" fillId="3" borderId="45" xfId="3" applyFont="1" applyFill="1" applyBorder="1" applyAlignment="1">
      <alignment horizontal="left" vertical="top" wrapText="1" readingOrder="1"/>
    </xf>
    <xf numFmtId="0" fontId="54" fillId="3" borderId="46" xfId="2" applyFont="1" applyFill="1" applyBorder="1" applyAlignment="1">
      <alignment horizontal="justify" vertical="center" wrapText="1"/>
    </xf>
    <xf numFmtId="0" fontId="54" fillId="3" borderId="47" xfId="2" applyFont="1" applyFill="1" applyBorder="1" applyAlignment="1">
      <alignment horizontal="justify" vertical="center" wrapText="1"/>
    </xf>
    <xf numFmtId="0" fontId="53" fillId="3" borderId="48" xfId="0" applyFont="1" applyFill="1" applyBorder="1" applyAlignment="1">
      <alignment horizontal="left" vertical="center" wrapText="1"/>
    </xf>
    <xf numFmtId="0" fontId="53" fillId="3" borderId="49" xfId="0" applyFont="1" applyFill="1" applyBorder="1" applyAlignment="1">
      <alignment horizontal="left" vertical="center" wrapText="1"/>
    </xf>
    <xf numFmtId="0" fontId="54" fillId="3" borderId="50" xfId="2" applyFont="1" applyFill="1" applyBorder="1" applyAlignment="1">
      <alignment horizontal="justify" vertical="center" wrapText="1"/>
    </xf>
    <xf numFmtId="0" fontId="54" fillId="3" borderId="51" xfId="2" applyFont="1" applyFill="1" applyBorder="1" applyAlignment="1">
      <alignment horizontal="justify" vertical="center" wrapText="1"/>
    </xf>
    <xf numFmtId="0" fontId="48" fillId="3" borderId="5" xfId="2" applyFont="1" applyFill="1" applyBorder="1" applyAlignment="1">
      <alignment horizontal="left" vertical="top" wrapText="1"/>
    </xf>
    <xf numFmtId="0" fontId="48" fillId="3" borderId="0" xfId="2" applyFont="1" applyFill="1" applyAlignment="1">
      <alignment horizontal="left" vertical="top" wrapText="1"/>
    </xf>
    <xf numFmtId="0" fontId="48" fillId="3" borderId="6" xfId="2" applyFont="1" applyFill="1" applyBorder="1" applyAlignment="1">
      <alignment horizontal="left" vertical="top" wrapText="1"/>
    </xf>
    <xf numFmtId="0" fontId="53" fillId="3" borderId="57" xfId="0" applyFont="1" applyFill="1" applyBorder="1" applyAlignment="1">
      <alignment horizontal="left" vertical="center" wrapText="1"/>
    </xf>
    <xf numFmtId="0" fontId="53" fillId="3" borderId="58" xfId="0" applyFont="1" applyFill="1" applyBorder="1" applyAlignment="1">
      <alignment horizontal="left" vertical="center" wrapText="1"/>
    </xf>
    <xf numFmtId="0" fontId="53" fillId="3" borderId="59" xfId="0" applyFont="1" applyFill="1" applyBorder="1" applyAlignment="1">
      <alignment horizontal="left" vertical="center" wrapText="1"/>
    </xf>
    <xf numFmtId="0" fontId="53" fillId="3" borderId="60" xfId="0" applyFont="1" applyFill="1" applyBorder="1" applyAlignment="1">
      <alignment horizontal="left" vertical="center" wrapText="1"/>
    </xf>
    <xf numFmtId="0" fontId="54" fillId="3" borderId="52" xfId="0" applyFont="1" applyFill="1" applyBorder="1" applyAlignment="1">
      <alignment horizontal="justify" vertical="center" wrapText="1"/>
    </xf>
    <xf numFmtId="0" fontId="54" fillId="3" borderId="53" xfId="0" applyFont="1" applyFill="1" applyBorder="1" applyAlignment="1">
      <alignment horizontal="justify" vertical="center" wrapText="1"/>
    </xf>
    <xf numFmtId="0" fontId="2" fillId="3" borderId="68" xfId="2" applyFont="1" applyFill="1" applyBorder="1" applyAlignment="1">
      <alignment horizontal="center"/>
    </xf>
    <xf numFmtId="0" fontId="2" fillId="3" borderId="71" xfId="2" applyFont="1" applyFill="1" applyBorder="1" applyAlignment="1">
      <alignment horizontal="center"/>
    </xf>
    <xf numFmtId="0" fontId="2" fillId="3" borderId="72" xfId="2" applyFont="1" applyFill="1" applyBorder="1" applyAlignment="1">
      <alignment horizontal="center"/>
    </xf>
    <xf numFmtId="0" fontId="51" fillId="31" borderId="19" xfId="2" applyFont="1" applyFill="1" applyBorder="1" applyAlignment="1">
      <alignment horizontal="center" vertical="center" wrapText="1"/>
    </xf>
    <xf numFmtId="0" fontId="68" fillId="3" borderId="40" xfId="2" applyFont="1" applyFill="1" applyBorder="1" applyAlignment="1">
      <alignment horizontal="center"/>
    </xf>
    <xf numFmtId="0" fontId="68" fillId="3" borderId="92" xfId="2" applyFont="1" applyFill="1" applyBorder="1" applyAlignment="1">
      <alignment horizontal="center"/>
    </xf>
    <xf numFmtId="0" fontId="68" fillId="3" borderId="93" xfId="2" applyFont="1" applyFill="1" applyBorder="1" applyAlignment="1">
      <alignment horizontal="center"/>
    </xf>
    <xf numFmtId="0" fontId="68" fillId="3" borderId="0" xfId="2" applyFont="1" applyFill="1" applyAlignment="1">
      <alignment horizontal="center"/>
    </xf>
    <xf numFmtId="0" fontId="68" fillId="3" borderId="94" xfId="2" applyFont="1" applyFill="1" applyBorder="1" applyAlignment="1">
      <alignment horizontal="center"/>
    </xf>
    <xf numFmtId="0" fontId="68" fillId="3" borderId="95" xfId="2" applyFont="1" applyFill="1" applyBorder="1" applyAlignment="1">
      <alignment horizontal="center"/>
    </xf>
    <xf numFmtId="0" fontId="68" fillId="3" borderId="90" xfId="2" applyFont="1" applyFill="1" applyBorder="1" applyAlignment="1">
      <alignment horizontal="left" vertical="center"/>
    </xf>
    <xf numFmtId="0" fontId="68" fillId="3" borderId="91" xfId="2" applyFont="1" applyFill="1" applyBorder="1" applyAlignment="1">
      <alignment horizontal="left" vertical="center"/>
    </xf>
    <xf numFmtId="0" fontId="73" fillId="3" borderId="19" xfId="2" quotePrefix="1" applyFont="1" applyFill="1" applyBorder="1" applyAlignment="1">
      <alignment horizontal="left" vertical="top" wrapText="1"/>
    </xf>
    <xf numFmtId="0" fontId="67" fillId="3" borderId="19" xfId="2" quotePrefix="1" applyFont="1" applyFill="1" applyBorder="1" applyAlignment="1">
      <alignment horizontal="left" vertical="top" wrapText="1"/>
    </xf>
    <xf numFmtId="0" fontId="68" fillId="3" borderId="19" xfId="2" quotePrefix="1" applyFont="1" applyFill="1" applyBorder="1" applyAlignment="1">
      <alignment horizontal="justify" vertical="center" wrapText="1"/>
    </xf>
    <xf numFmtId="0" fontId="2" fillId="0" borderId="19" xfId="2" quotePrefix="1" applyFont="1" applyBorder="1" applyAlignment="1">
      <alignment horizontal="left" vertical="center" wrapText="1"/>
    </xf>
    <xf numFmtId="0" fontId="67" fillId="31" borderId="75" xfId="3" applyFont="1" applyFill="1" applyBorder="1" applyAlignment="1">
      <alignment horizontal="center" vertical="center" wrapText="1"/>
    </xf>
    <xf numFmtId="0" fontId="67" fillId="31" borderId="76" xfId="3" applyFont="1" applyFill="1" applyBorder="1" applyAlignment="1">
      <alignment horizontal="center" vertical="center" wrapText="1"/>
    </xf>
    <xf numFmtId="0" fontId="67" fillId="31" borderId="42" xfId="2" applyFont="1" applyFill="1" applyBorder="1" applyAlignment="1">
      <alignment horizontal="center" vertical="center" wrapText="1"/>
    </xf>
    <xf numFmtId="0" fontId="67" fillId="31" borderId="43" xfId="2" applyFont="1" applyFill="1" applyBorder="1" applyAlignment="1">
      <alignment horizontal="center" vertical="center" wrapText="1"/>
    </xf>
    <xf numFmtId="0" fontId="50" fillId="3" borderId="68" xfId="2" quotePrefix="1" applyFont="1" applyFill="1" applyBorder="1" applyAlignment="1">
      <alignment horizontal="center" vertical="top" wrapText="1"/>
    </xf>
    <xf numFmtId="0" fontId="50" fillId="3" borderId="71" xfId="2" quotePrefix="1" applyFont="1" applyFill="1" applyBorder="1" applyAlignment="1">
      <alignment horizontal="center" vertical="top" wrapText="1"/>
    </xf>
    <xf numFmtId="0" fontId="50" fillId="3" borderId="72" xfId="2" quotePrefix="1" applyFont="1" applyFill="1" applyBorder="1" applyAlignment="1">
      <alignment horizontal="center" vertical="top" wrapText="1"/>
    </xf>
    <xf numFmtId="0" fontId="67" fillId="3" borderId="77" xfId="3" applyFont="1" applyFill="1" applyBorder="1" applyAlignment="1">
      <alignment horizontal="left" vertical="top" wrapText="1" readingOrder="1"/>
    </xf>
    <xf numFmtId="0" fontId="67" fillId="3" borderId="78" xfId="3" applyFont="1" applyFill="1" applyBorder="1" applyAlignment="1">
      <alignment horizontal="left" vertical="top" wrapText="1" readingOrder="1"/>
    </xf>
    <xf numFmtId="0" fontId="68" fillId="3" borderId="46" xfId="2" applyFont="1" applyFill="1" applyBorder="1" applyAlignment="1">
      <alignment horizontal="justify" vertical="center" wrapText="1"/>
    </xf>
    <xf numFmtId="0" fontId="68" fillId="3" borderId="47" xfId="2" applyFont="1" applyFill="1" applyBorder="1" applyAlignment="1">
      <alignment horizontal="justify" vertical="center" wrapText="1"/>
    </xf>
    <xf numFmtId="0" fontId="67" fillId="3" borderId="79" xfId="3" applyFont="1" applyFill="1" applyBorder="1" applyAlignment="1">
      <alignment horizontal="left" vertical="top" wrapText="1" readingOrder="1"/>
    </xf>
    <xf numFmtId="0" fontId="67" fillId="3" borderId="80" xfId="3" applyFont="1" applyFill="1" applyBorder="1" applyAlignment="1">
      <alignment horizontal="left" vertical="top" wrapText="1" readingOrder="1"/>
    </xf>
    <xf numFmtId="0" fontId="67" fillId="3" borderId="57" xfId="0" applyFont="1" applyFill="1" applyBorder="1" applyAlignment="1">
      <alignment horizontal="left" vertical="center" wrapText="1"/>
    </xf>
    <xf numFmtId="0" fontId="67" fillId="3" borderId="58" xfId="0" applyFont="1" applyFill="1" applyBorder="1" applyAlignment="1">
      <alignment horizontal="left" vertical="center" wrapText="1"/>
    </xf>
    <xf numFmtId="0" fontId="68" fillId="3" borderId="50" xfId="2" applyFont="1" applyFill="1" applyBorder="1" applyAlignment="1">
      <alignment horizontal="justify" vertical="center" wrapText="1"/>
    </xf>
    <xf numFmtId="0" fontId="68" fillId="3" borderId="51" xfId="2" applyFont="1" applyFill="1" applyBorder="1" applyAlignment="1">
      <alignment horizontal="justify" vertical="center" wrapText="1"/>
    </xf>
    <xf numFmtId="0" fontId="67" fillId="3" borderId="102" xfId="0" applyFont="1" applyFill="1" applyBorder="1" applyAlignment="1">
      <alignment horizontal="left" vertical="center" wrapText="1"/>
    </xf>
    <xf numFmtId="0" fontId="67" fillId="3" borderId="103" xfId="0" applyFont="1" applyFill="1" applyBorder="1" applyAlignment="1">
      <alignment horizontal="left" vertical="center" wrapText="1"/>
    </xf>
    <xf numFmtId="0" fontId="67" fillId="3" borderId="104" xfId="0" applyFont="1" applyFill="1" applyBorder="1" applyAlignment="1">
      <alignment horizontal="left" vertical="center" wrapText="1"/>
    </xf>
    <xf numFmtId="0" fontId="67" fillId="3" borderId="105" xfId="0" applyFont="1" applyFill="1" applyBorder="1" applyAlignment="1">
      <alignment horizontal="left" vertical="center" wrapText="1"/>
    </xf>
    <xf numFmtId="0" fontId="2" fillId="3" borderId="5" xfId="2" applyFont="1" applyFill="1" applyBorder="1" applyAlignment="1">
      <alignment horizontal="left" vertical="top" wrapText="1"/>
    </xf>
    <xf numFmtId="0" fontId="2" fillId="3" borderId="0" xfId="2" applyFont="1" applyFill="1" applyAlignment="1">
      <alignment horizontal="left" vertical="top" wrapText="1"/>
    </xf>
    <xf numFmtId="0" fontId="2" fillId="3" borderId="6" xfId="2" applyFont="1" applyFill="1" applyBorder="1" applyAlignment="1">
      <alignment horizontal="left" vertical="top" wrapText="1"/>
    </xf>
    <xf numFmtId="0" fontId="67" fillId="3" borderId="59" xfId="0" applyFont="1" applyFill="1" applyBorder="1" applyAlignment="1">
      <alignment horizontal="left" vertical="center" wrapText="1"/>
    </xf>
    <xf numFmtId="0" fontId="67" fillId="3" borderId="60" xfId="0" applyFont="1" applyFill="1" applyBorder="1" applyAlignment="1">
      <alignment horizontal="left" vertical="center" wrapText="1"/>
    </xf>
    <xf numFmtId="0" fontId="68" fillId="3" borderId="52" xfId="2" applyFont="1" applyFill="1" applyBorder="1" applyAlignment="1">
      <alignment horizontal="justify" vertical="center" wrapText="1"/>
    </xf>
    <xf numFmtId="0" fontId="68" fillId="3" borderId="53" xfId="2" applyFont="1" applyFill="1" applyBorder="1" applyAlignment="1">
      <alignment horizontal="justify" vertical="center" wrapText="1"/>
    </xf>
    <xf numFmtId="0" fontId="68" fillId="0" borderId="24" xfId="0" applyFont="1" applyBorder="1" applyAlignment="1" applyProtection="1">
      <alignment horizontal="center" vertical="center" wrapText="1"/>
      <protection locked="0"/>
    </xf>
    <xf numFmtId="0" fontId="68" fillId="0" borderId="20" xfId="0" applyFont="1" applyBorder="1" applyAlignment="1" applyProtection="1">
      <alignment horizontal="center" vertical="center" wrapText="1"/>
      <protection locked="0"/>
    </xf>
    <xf numFmtId="0" fontId="68" fillId="0" borderId="19" xfId="0" applyFont="1" applyBorder="1" applyAlignment="1" applyProtection="1">
      <alignment horizontal="center" vertical="center" wrapText="1"/>
      <protection locked="0"/>
    </xf>
    <xf numFmtId="14" fontId="68" fillId="0" borderId="20" xfId="0" applyNumberFormat="1" applyFont="1" applyBorder="1" applyAlignment="1" applyProtection="1">
      <alignment horizontal="center" vertical="center" wrapText="1"/>
      <protection locked="0"/>
    </xf>
    <xf numFmtId="0" fontId="68" fillId="0" borderId="29" xfId="0" applyFont="1" applyBorder="1" applyAlignment="1" applyProtection="1">
      <alignment horizontal="center" vertical="center" wrapText="1"/>
      <protection locked="0"/>
    </xf>
    <xf numFmtId="14" fontId="68" fillId="0" borderId="19" xfId="0" applyNumberFormat="1" applyFont="1" applyBorder="1" applyAlignment="1" applyProtection="1">
      <alignment horizontal="center" vertical="center" wrapText="1"/>
      <protection locked="0"/>
    </xf>
    <xf numFmtId="0" fontId="68" fillId="0" borderId="19" xfId="0" applyFont="1" applyBorder="1" applyAlignment="1" applyProtection="1">
      <alignment horizontal="center" vertical="center" textRotation="90"/>
      <protection locked="0"/>
    </xf>
    <xf numFmtId="0" fontId="68" fillId="0" borderId="69" xfId="0" applyFont="1" applyBorder="1" applyAlignment="1">
      <alignment vertical="center" wrapText="1"/>
    </xf>
    <xf numFmtId="0" fontId="68" fillId="0" borderId="61" xfId="0" applyFont="1" applyBorder="1" applyAlignment="1">
      <alignment vertical="center" wrapText="1"/>
    </xf>
    <xf numFmtId="0" fontId="68" fillId="0" borderId="20" xfId="0" applyFont="1" applyBorder="1" applyAlignment="1">
      <alignment vertical="center" wrapText="1"/>
    </xf>
    <xf numFmtId="0" fontId="68" fillId="0" borderId="19" xfId="0" applyFont="1" applyBorder="1" applyAlignment="1">
      <alignment vertical="center" wrapText="1"/>
    </xf>
    <xf numFmtId="0" fontId="68" fillId="0" borderId="19" xfId="0" applyFont="1" applyBorder="1" applyAlignment="1">
      <alignment horizontal="center" vertical="center" wrapText="1"/>
    </xf>
    <xf numFmtId="14" fontId="68" fillId="0" borderId="19" xfId="0" applyNumberFormat="1" applyFont="1" applyBorder="1" applyAlignment="1">
      <alignment horizontal="center" vertical="center" wrapText="1"/>
    </xf>
    <xf numFmtId="0" fontId="68" fillId="0" borderId="20" xfId="0" applyFont="1" applyBorder="1" applyAlignment="1" applyProtection="1">
      <alignment horizontal="center" vertical="center" textRotation="90"/>
      <protection locked="0"/>
    </xf>
    <xf numFmtId="0" fontId="68" fillId="0" borderId="23" xfId="0" applyFont="1" applyBorder="1" applyAlignment="1">
      <alignment horizontal="center" vertical="center"/>
    </xf>
    <xf numFmtId="0" fontId="67" fillId="3" borderId="19" xfId="0" applyFont="1" applyFill="1" applyBorder="1" applyAlignment="1">
      <alignment horizontal="center" vertical="center" wrapText="1"/>
    </xf>
    <xf numFmtId="0" fontId="68" fillId="0" borderId="19" xfId="0" applyFont="1" applyBorder="1" applyAlignment="1" applyProtection="1">
      <alignment vertical="center" wrapText="1"/>
      <protection locked="0"/>
    </xf>
    <xf numFmtId="0" fontId="68" fillId="0" borderId="19" xfId="0" applyFont="1" applyBorder="1" applyAlignment="1" applyProtection="1">
      <alignment horizontal="center" vertical="center"/>
      <protection locked="0"/>
    </xf>
    <xf numFmtId="0" fontId="67" fillId="0" borderId="19" xfId="0" applyFont="1" applyBorder="1" applyAlignment="1" applyProtection="1">
      <alignment horizontal="center" vertical="center" wrapText="1"/>
      <protection hidden="1"/>
    </xf>
    <xf numFmtId="9" fontId="68" fillId="0" borderId="19" xfId="0" applyNumberFormat="1" applyFont="1" applyBorder="1" applyAlignment="1" applyProtection="1">
      <alignment horizontal="center" vertical="center" wrapText="1"/>
      <protection hidden="1"/>
    </xf>
    <xf numFmtId="9" fontId="68" fillId="0" borderId="19" xfId="0" applyNumberFormat="1" applyFont="1" applyBorder="1" applyAlignment="1" applyProtection="1">
      <alignment horizontal="center" vertical="center" wrapText="1"/>
      <protection locked="0"/>
    </xf>
    <xf numFmtId="0" fontId="67" fillId="0" borderId="19" xfId="0" applyFont="1" applyBorder="1" applyAlignment="1" applyProtection="1">
      <alignment horizontal="center" vertical="center"/>
      <protection hidden="1"/>
    </xf>
    <xf numFmtId="0" fontId="68" fillId="0" borderId="69" xfId="0" applyFont="1" applyBorder="1" applyAlignment="1" applyProtection="1">
      <alignment vertical="center" wrapText="1"/>
      <protection locked="0"/>
    </xf>
    <xf numFmtId="0" fontId="68" fillId="0" borderId="61" xfId="0" applyFont="1" applyBorder="1" applyAlignment="1" applyProtection="1">
      <alignment vertical="center" wrapText="1"/>
      <protection locked="0"/>
    </xf>
    <xf numFmtId="0" fontId="68" fillId="0" borderId="20" xfId="0" applyFont="1" applyBorder="1" applyAlignment="1" applyProtection="1">
      <alignment vertical="center" wrapText="1"/>
      <protection locked="0"/>
    </xf>
    <xf numFmtId="0" fontId="68" fillId="0" borderId="28" xfId="0" applyFont="1" applyBorder="1" applyAlignment="1">
      <alignment horizontal="center" vertical="center"/>
    </xf>
    <xf numFmtId="0" fontId="67" fillId="3" borderId="20" xfId="0" applyFont="1" applyFill="1" applyBorder="1" applyAlignment="1">
      <alignment horizontal="center" vertical="center" wrapText="1"/>
    </xf>
    <xf numFmtId="0" fontId="68" fillId="0" borderId="20" xfId="0" applyFont="1" applyBorder="1" applyAlignment="1" applyProtection="1">
      <alignment horizontal="center" vertical="center"/>
      <protection locked="0"/>
    </xf>
    <xf numFmtId="0" fontId="67" fillId="0" borderId="20" xfId="0" applyFont="1" applyBorder="1" applyAlignment="1" applyProtection="1">
      <alignment horizontal="center" vertical="center" wrapText="1"/>
      <protection hidden="1"/>
    </xf>
    <xf numFmtId="0" fontId="67" fillId="21" borderId="62" xfId="6" applyFont="1" applyFill="1" applyBorder="1" applyAlignment="1">
      <alignment horizontal="center" vertical="center" wrapText="1"/>
    </xf>
    <xf numFmtId="9" fontId="68" fillId="0" borderId="20" xfId="0" applyNumberFormat="1" applyFont="1" applyBorder="1" applyAlignment="1" applyProtection="1">
      <alignment horizontal="center" vertical="center" wrapText="1"/>
      <protection locked="0"/>
    </xf>
    <xf numFmtId="9" fontId="68" fillId="0" borderId="20" xfId="0" applyNumberFormat="1" applyFont="1" applyBorder="1" applyAlignment="1" applyProtection="1">
      <alignment horizontal="center" vertical="center" wrapText="1"/>
      <protection hidden="1"/>
    </xf>
    <xf numFmtId="0" fontId="67" fillId="0" borderId="20" xfId="0" applyFont="1" applyBorder="1" applyAlignment="1" applyProtection="1">
      <alignment horizontal="center" vertical="center"/>
      <protection hidden="1"/>
    </xf>
    <xf numFmtId="0" fontId="67" fillId="22" borderId="19" xfId="0" applyFont="1" applyFill="1" applyBorder="1" applyAlignment="1">
      <alignment horizontal="center" vertical="center" wrapText="1"/>
    </xf>
    <xf numFmtId="0" fontId="67" fillId="22" borderId="26" xfId="0" applyFont="1" applyFill="1" applyBorder="1" applyAlignment="1">
      <alignment horizontal="center" vertical="center" wrapText="1"/>
    </xf>
    <xf numFmtId="0" fontId="67" fillId="22" borderId="19" xfId="6" applyFont="1" applyFill="1" applyBorder="1" applyAlignment="1">
      <alignment horizontal="center" vertical="center" wrapText="1"/>
    </xf>
    <xf numFmtId="0" fontId="67" fillId="22" borderId="26" xfId="6" applyFont="1" applyFill="1" applyBorder="1" applyAlignment="1">
      <alignment horizontal="center" vertical="center" wrapText="1"/>
    </xf>
    <xf numFmtId="0" fontId="67" fillId="22" borderId="19" xfId="0" applyFont="1" applyFill="1" applyBorder="1" applyAlignment="1">
      <alignment horizontal="center" vertical="center" textRotation="90"/>
    </xf>
    <xf numFmtId="0" fontId="67" fillId="22" borderId="26" xfId="0" applyFont="1" applyFill="1" applyBorder="1" applyAlignment="1">
      <alignment horizontal="center" vertical="center" textRotation="90"/>
    </xf>
    <xf numFmtId="0" fontId="67" fillId="22" borderId="19" xfId="0" applyFont="1" applyFill="1" applyBorder="1" applyAlignment="1">
      <alignment horizontal="center" vertical="center" textRotation="90" wrapText="1"/>
    </xf>
    <xf numFmtId="0" fontId="67" fillId="22" borderId="26" xfId="0" applyFont="1" applyFill="1" applyBorder="1" applyAlignment="1">
      <alignment horizontal="center" vertical="center" textRotation="90" wrapText="1"/>
    </xf>
    <xf numFmtId="0" fontId="67" fillId="0" borderId="85" xfId="2" applyFont="1" applyBorder="1" applyAlignment="1">
      <alignment horizontal="center" vertical="center" wrapText="1"/>
    </xf>
    <xf numFmtId="0" fontId="67" fillId="0" borderId="86" xfId="2" applyFont="1" applyBorder="1" applyAlignment="1">
      <alignment horizontal="center" vertical="center" wrapText="1"/>
    </xf>
    <xf numFmtId="0" fontId="68" fillId="0" borderId="84" xfId="0" applyFont="1" applyBorder="1" applyAlignment="1">
      <alignment horizontal="center" vertical="center"/>
    </xf>
    <xf numFmtId="0" fontId="68" fillId="0" borderId="85" xfId="0" applyFont="1" applyBorder="1" applyAlignment="1">
      <alignment horizontal="center" vertical="center"/>
    </xf>
    <xf numFmtId="0" fontId="68" fillId="0" borderId="87" xfId="0" applyFont="1" applyBorder="1" applyAlignment="1">
      <alignment horizontal="center" vertical="center"/>
    </xf>
    <xf numFmtId="0" fontId="68" fillId="0" borderId="19" xfId="0" applyFont="1" applyBorder="1" applyAlignment="1">
      <alignment horizontal="center" vertical="center"/>
    </xf>
    <xf numFmtId="0" fontId="68" fillId="0" borderId="89" xfId="0" applyFont="1" applyBorder="1" applyAlignment="1">
      <alignment horizontal="center" vertical="center"/>
    </xf>
    <xf numFmtId="0" fontId="68" fillId="0" borderId="90" xfId="0" applyFont="1" applyBorder="1" applyAlignment="1">
      <alignment horizontal="center" vertical="center"/>
    </xf>
    <xf numFmtId="0" fontId="67" fillId="20" borderId="62" xfId="6" applyFont="1" applyFill="1" applyBorder="1" applyAlignment="1">
      <alignment horizontal="center" vertical="center" wrapText="1"/>
    </xf>
    <xf numFmtId="0" fontId="67" fillId="20" borderId="67" xfId="6" applyFont="1" applyFill="1" applyBorder="1" applyAlignment="1">
      <alignment horizontal="center" vertical="center" wrapText="1"/>
    </xf>
    <xf numFmtId="0" fontId="67" fillId="20" borderId="19" xfId="6" applyFont="1" applyFill="1" applyBorder="1" applyAlignment="1">
      <alignment horizontal="center" vertical="center" wrapText="1"/>
    </xf>
    <xf numFmtId="0" fontId="67" fillId="20" borderId="24" xfId="6" applyFont="1" applyFill="1" applyBorder="1" applyAlignment="1">
      <alignment horizontal="center" vertical="center" wrapText="1"/>
    </xf>
    <xf numFmtId="0" fontId="67" fillId="19" borderId="62" xfId="6" applyFont="1" applyFill="1" applyBorder="1" applyAlignment="1">
      <alignment horizontal="center" vertical="center" wrapText="1"/>
    </xf>
    <xf numFmtId="0" fontId="67" fillId="19" borderId="19" xfId="6" applyFont="1" applyFill="1" applyBorder="1" applyAlignment="1">
      <alignment horizontal="center" vertical="center" wrapText="1"/>
    </xf>
    <xf numFmtId="0" fontId="67" fillId="18" borderId="19" xfId="6" applyFont="1" applyFill="1" applyBorder="1" applyAlignment="1">
      <alignment horizontal="center" vertical="center" wrapText="1"/>
    </xf>
    <xf numFmtId="0" fontId="67" fillId="18" borderId="26" xfId="6" applyFont="1" applyFill="1" applyBorder="1" applyAlignment="1">
      <alignment horizontal="center" vertical="center" wrapText="1"/>
    </xf>
    <xf numFmtId="0" fontId="67" fillId="2" borderId="24" xfId="6" applyFont="1" applyFill="1" applyBorder="1" applyAlignment="1">
      <alignment horizontal="center" vertical="center" wrapText="1"/>
    </xf>
    <xf numFmtId="0" fontId="67" fillId="2" borderId="27" xfId="6" applyFont="1" applyFill="1" applyBorder="1" applyAlignment="1">
      <alignment horizontal="center" vertical="center" wrapText="1"/>
    </xf>
    <xf numFmtId="0" fontId="67" fillId="24" borderId="19" xfId="6" applyFont="1" applyFill="1" applyBorder="1" applyAlignment="1">
      <alignment horizontal="center" vertical="center" wrapText="1"/>
    </xf>
    <xf numFmtId="0" fontId="67" fillId="24" borderId="26" xfId="6" applyFont="1" applyFill="1" applyBorder="1" applyAlignment="1">
      <alignment horizontal="center" vertical="center" wrapText="1"/>
    </xf>
    <xf numFmtId="0" fontId="67" fillId="22" borderId="23" xfId="0" applyFont="1" applyFill="1" applyBorder="1" applyAlignment="1">
      <alignment horizontal="center" vertical="center" textRotation="90" wrapText="1"/>
    </xf>
    <xf numFmtId="0" fontId="67" fillId="22" borderId="25" xfId="0" applyFont="1" applyFill="1" applyBorder="1" applyAlignment="1">
      <alignment horizontal="center" vertical="center" textRotation="90" wrapText="1"/>
    </xf>
    <xf numFmtId="0" fontId="67" fillId="21" borderId="40" xfId="0" applyFont="1" applyFill="1" applyBorder="1" applyAlignment="1">
      <alignment horizontal="center" vertical="center"/>
    </xf>
    <xf numFmtId="0" fontId="67" fillId="21" borderId="92" xfId="0" applyFont="1" applyFill="1" applyBorder="1" applyAlignment="1">
      <alignment horizontal="center" vertical="center"/>
    </xf>
    <xf numFmtId="0" fontId="67" fillId="21" borderId="155" xfId="0" applyFont="1" applyFill="1" applyBorder="1" applyAlignment="1">
      <alignment horizontal="center" vertical="center"/>
    </xf>
    <xf numFmtId="0" fontId="67" fillId="21" borderId="63" xfId="0" applyFont="1" applyFill="1" applyBorder="1" applyAlignment="1">
      <alignment horizontal="center" vertical="center"/>
    </xf>
    <xf numFmtId="0" fontId="67" fillId="21" borderId="62" xfId="0" applyFont="1" applyFill="1" applyBorder="1" applyAlignment="1">
      <alignment horizontal="center" vertical="center"/>
    </xf>
    <xf numFmtId="0" fontId="68" fillId="0" borderId="19" xfId="0" applyFont="1" applyBorder="1" applyAlignment="1" applyProtection="1">
      <alignment horizontal="left" vertical="center" wrapText="1"/>
      <protection locked="0"/>
    </xf>
    <xf numFmtId="0" fontId="68" fillId="0" borderId="159" xfId="0" applyFont="1" applyBorder="1" applyAlignment="1">
      <alignment vertical="center" wrapText="1"/>
    </xf>
    <xf numFmtId="0" fontId="68" fillId="0" borderId="160" xfId="0" applyFont="1" applyBorder="1" applyAlignment="1">
      <alignment vertical="center" wrapText="1"/>
    </xf>
    <xf numFmtId="0" fontId="68" fillId="0" borderId="152" xfId="0" applyFont="1" applyBorder="1" applyAlignment="1">
      <alignment vertical="center" wrapText="1"/>
    </xf>
    <xf numFmtId="9" fontId="68" fillId="0" borderId="26" xfId="0" applyNumberFormat="1" applyFont="1" applyBorder="1" applyAlignment="1" applyProtection="1">
      <alignment horizontal="center" vertical="center" wrapText="1"/>
      <protection hidden="1"/>
    </xf>
    <xf numFmtId="0" fontId="67" fillId="0" borderId="26" xfId="0" applyFont="1" applyBorder="1" applyAlignment="1" applyProtection="1">
      <alignment horizontal="center" vertical="center" wrapText="1"/>
      <protection hidden="1"/>
    </xf>
    <xf numFmtId="0" fontId="67" fillId="23" borderId="62" xfId="6" applyFont="1" applyFill="1" applyBorder="1" applyAlignment="1">
      <alignment horizontal="center" vertical="center" wrapText="1"/>
    </xf>
    <xf numFmtId="0" fontId="67" fillId="23" borderId="19" xfId="6" applyFont="1" applyFill="1" applyBorder="1" applyAlignment="1">
      <alignment horizontal="center" vertical="center" wrapText="1"/>
    </xf>
    <xf numFmtId="0" fontId="67" fillId="25" borderId="19" xfId="6" applyFont="1" applyFill="1" applyBorder="1" applyAlignment="1">
      <alignment horizontal="center" vertical="center" wrapText="1"/>
    </xf>
    <xf numFmtId="0" fontId="67" fillId="25" borderId="26" xfId="6" applyFont="1" applyFill="1" applyBorder="1" applyAlignment="1">
      <alignment horizontal="center" vertical="center" wrapText="1"/>
    </xf>
    <xf numFmtId="0" fontId="67" fillId="2" borderId="19" xfId="6" applyFont="1" applyFill="1" applyBorder="1" applyAlignment="1">
      <alignment horizontal="center" vertical="center" wrapText="1"/>
    </xf>
    <xf numFmtId="0" fontId="67" fillId="2" borderId="26" xfId="6" applyFont="1" applyFill="1" applyBorder="1" applyAlignment="1">
      <alignment horizontal="center" vertical="center" wrapText="1"/>
    </xf>
    <xf numFmtId="0" fontId="67" fillId="5" borderId="62" xfId="6" applyFont="1" applyFill="1" applyBorder="1" applyAlignment="1">
      <alignment horizontal="center" vertical="center" wrapText="1"/>
    </xf>
    <xf numFmtId="0" fontId="67" fillId="5" borderId="19" xfId="6"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26" xfId="0" applyFont="1" applyBorder="1" applyAlignment="1" applyProtection="1">
      <alignment horizontal="center" vertical="center" wrapText="1"/>
      <protection locked="0"/>
    </xf>
    <xf numFmtId="0" fontId="68" fillId="0" borderId="26" xfId="0" applyFont="1" applyBorder="1" applyAlignment="1" applyProtection="1">
      <alignment horizontal="center" vertical="center" textRotation="90"/>
      <protection locked="0"/>
    </xf>
    <xf numFmtId="0" fontId="67" fillId="0" borderId="26" xfId="0" applyFont="1" applyBorder="1" applyAlignment="1" applyProtection="1">
      <alignment horizontal="center" vertical="center"/>
      <protection hidden="1"/>
    </xf>
    <xf numFmtId="0" fontId="105" fillId="0" borderId="19" xfId="2" applyFont="1" applyBorder="1" applyAlignment="1">
      <alignment horizontal="left" vertical="center" wrapText="1"/>
    </xf>
    <xf numFmtId="0" fontId="105" fillId="0" borderId="24" xfId="2" applyFont="1" applyBorder="1" applyAlignment="1">
      <alignment horizontal="left" vertical="center"/>
    </xf>
    <xf numFmtId="0" fontId="67" fillId="3" borderId="26" xfId="0" applyFont="1" applyFill="1" applyBorder="1" applyAlignment="1">
      <alignment horizontal="center" vertical="center" wrapText="1"/>
    </xf>
    <xf numFmtId="0" fontId="68" fillId="0" borderId="25" xfId="0" applyFont="1" applyBorder="1" applyAlignment="1">
      <alignment horizontal="center" vertical="center"/>
    </xf>
    <xf numFmtId="0" fontId="68" fillId="0" borderId="26" xfId="0" applyFont="1" applyBorder="1" applyAlignment="1">
      <alignment vertical="center" wrapText="1"/>
    </xf>
    <xf numFmtId="0" fontId="68" fillId="0" borderId="26" xfId="0" applyFont="1" applyBorder="1" applyAlignment="1" applyProtection="1">
      <alignment horizontal="center" vertical="center"/>
      <protection locked="0"/>
    </xf>
    <xf numFmtId="9" fontId="68" fillId="0" borderId="26" xfId="0" applyNumberFormat="1" applyFont="1" applyBorder="1" applyAlignment="1" applyProtection="1">
      <alignment horizontal="center" vertical="center" wrapText="1"/>
      <protection locked="0"/>
    </xf>
    <xf numFmtId="0" fontId="48" fillId="0" borderId="19" xfId="0" applyFont="1" applyBorder="1" applyAlignment="1">
      <alignment horizontal="center" vertical="center" wrapText="1"/>
    </xf>
    <xf numFmtId="0" fontId="105" fillId="0" borderId="25" xfId="2" applyFont="1" applyBorder="1" applyAlignment="1">
      <alignment horizontal="left" vertical="center" wrapText="1"/>
    </xf>
    <xf numFmtId="0" fontId="105" fillId="0" borderId="26" xfId="2" applyFont="1" applyBorder="1" applyAlignment="1">
      <alignment horizontal="left" vertical="center" wrapText="1"/>
    </xf>
    <xf numFmtId="0" fontId="105" fillId="0" borderId="26" xfId="2" applyFont="1" applyBorder="1" applyAlignment="1">
      <alignment horizontal="left" vertical="center"/>
    </xf>
    <xf numFmtId="0" fontId="105" fillId="0" borderId="27" xfId="2" applyFont="1" applyBorder="1" applyAlignment="1">
      <alignment horizontal="left" vertical="center"/>
    </xf>
    <xf numFmtId="0" fontId="104" fillId="17" borderId="19" xfId="2" applyFont="1" applyFill="1" applyBorder="1" applyAlignment="1">
      <alignment horizontal="center" vertical="center" wrapText="1"/>
    </xf>
    <xf numFmtId="0" fontId="104" fillId="17" borderId="24" xfId="2" applyFont="1" applyFill="1" applyBorder="1" applyAlignment="1">
      <alignment horizontal="center" vertical="center" wrapText="1"/>
    </xf>
    <xf numFmtId="0" fontId="105" fillId="0" borderId="23" xfId="2" applyFont="1" applyBorder="1" applyAlignment="1">
      <alignment horizontal="left" vertical="center" wrapText="1"/>
    </xf>
    <xf numFmtId="0" fontId="104" fillId="10" borderId="23" xfId="0" applyFont="1" applyFill="1" applyBorder="1" applyAlignment="1">
      <alignment horizontal="center" vertical="center" wrapText="1"/>
    </xf>
    <xf numFmtId="0" fontId="104" fillId="10" borderId="19" xfId="0" applyFont="1" applyFill="1" applyBorder="1" applyAlignment="1">
      <alignment horizontal="center" vertical="center" wrapText="1"/>
    </xf>
    <xf numFmtId="0" fontId="105" fillId="0" borderId="23" xfId="0" applyFont="1" applyBorder="1" applyAlignment="1">
      <alignment horizontal="center" vertical="center" wrapText="1"/>
    </xf>
    <xf numFmtId="0" fontId="105" fillId="0" borderId="19" xfId="0" applyFont="1" applyBorder="1" applyAlignment="1">
      <alignment horizontal="center" vertical="center" wrapText="1"/>
    </xf>
    <xf numFmtId="0" fontId="104" fillId="17" borderId="23" xfId="2" applyFont="1" applyFill="1" applyBorder="1" applyAlignment="1">
      <alignment horizontal="center" vertical="center" wrapText="1"/>
    </xf>
    <xf numFmtId="0" fontId="104" fillId="10" borderId="34" xfId="0" applyFont="1" applyFill="1" applyBorder="1" applyAlignment="1">
      <alignment horizontal="center" vertical="center" wrapText="1"/>
    </xf>
    <xf numFmtId="0" fontId="104" fillId="10" borderId="35" xfId="0" applyFont="1" applyFill="1" applyBorder="1" applyAlignment="1">
      <alignment horizontal="center" vertical="center" wrapText="1"/>
    </xf>
    <xf numFmtId="0" fontId="104" fillId="10" borderId="36" xfId="0" applyFont="1" applyFill="1" applyBorder="1" applyAlignment="1">
      <alignment horizontal="center" vertical="center" wrapText="1"/>
    </xf>
    <xf numFmtId="0" fontId="105" fillId="0" borderId="19" xfId="0" applyFont="1" applyBorder="1" applyAlignment="1">
      <alignment vertical="center" wrapText="1"/>
    </xf>
    <xf numFmtId="0" fontId="105" fillId="0" borderId="25" xfId="0" applyFont="1" applyBorder="1" applyAlignment="1">
      <alignment horizontal="center" vertical="center" wrapText="1"/>
    </xf>
    <xf numFmtId="0" fontId="105" fillId="0" borderId="26" xfId="0" applyFont="1" applyBorder="1" applyAlignment="1">
      <alignment horizontal="center" vertical="center" wrapText="1"/>
    </xf>
    <xf numFmtId="0" fontId="105" fillId="0" borderId="26" xfId="0" applyFont="1" applyBorder="1" applyAlignment="1">
      <alignment vertical="center" wrapText="1"/>
    </xf>
    <xf numFmtId="0" fontId="104" fillId="17" borderId="63" xfId="2" applyFont="1" applyFill="1" applyBorder="1" applyAlignment="1">
      <alignment horizontal="center" vertical="center" wrapText="1"/>
    </xf>
    <xf numFmtId="0" fontId="104" fillId="17" borderId="62" xfId="2" applyFont="1" applyFill="1" applyBorder="1" applyAlignment="1">
      <alignment horizontal="center" vertical="center" wrapText="1"/>
    </xf>
    <xf numFmtId="0" fontId="104" fillId="17" borderId="67" xfId="2" applyFont="1" applyFill="1" applyBorder="1" applyAlignment="1">
      <alignment horizontal="center" vertical="center" wrapText="1"/>
    </xf>
    <xf numFmtId="0" fontId="68" fillId="42" borderId="19" xfId="0" applyFont="1" applyFill="1" applyBorder="1" applyAlignment="1">
      <alignment vertical="center" wrapText="1"/>
    </xf>
    <xf numFmtId="0" fontId="15" fillId="0" borderId="19" xfId="0" applyFont="1" applyBorder="1" applyAlignment="1">
      <alignment wrapText="1"/>
    </xf>
    <xf numFmtId="0" fontId="15" fillId="0" borderId="19" xfId="0" applyFont="1" applyBorder="1" applyAlignment="1">
      <alignment vertical="center" wrapText="1"/>
    </xf>
    <xf numFmtId="0" fontId="68" fillId="0" borderId="69" xfId="0" applyFont="1" applyBorder="1" applyAlignment="1" applyProtection="1">
      <alignment horizontal="center" vertical="center" wrapText="1"/>
      <protection locked="0"/>
    </xf>
    <xf numFmtId="0" fontId="68" fillId="0" borderId="61" xfId="0" applyFont="1" applyBorder="1" applyAlignment="1" applyProtection="1">
      <alignment horizontal="center" vertical="center" wrapText="1"/>
      <protection locked="0"/>
    </xf>
    <xf numFmtId="14" fontId="68" fillId="0" borderId="69" xfId="0" applyNumberFormat="1" applyFont="1" applyBorder="1" applyAlignment="1">
      <alignment horizontal="center" vertical="center" wrapText="1"/>
    </xf>
    <xf numFmtId="14" fontId="68" fillId="0" borderId="61" xfId="0" applyNumberFormat="1" applyFont="1" applyBorder="1" applyAlignment="1">
      <alignment horizontal="center" vertical="center" wrapText="1"/>
    </xf>
    <xf numFmtId="14" fontId="68" fillId="0" borderId="20" xfId="0" applyNumberFormat="1" applyFont="1" applyBorder="1" applyAlignment="1">
      <alignment horizontal="center" vertical="center" wrapText="1"/>
    </xf>
    <xf numFmtId="14" fontId="68" fillId="0" borderId="69" xfId="0" applyNumberFormat="1" applyFont="1" applyBorder="1" applyAlignment="1" applyProtection="1">
      <alignment horizontal="center" vertical="center" wrapText="1"/>
      <protection locked="0"/>
    </xf>
    <xf numFmtId="14" fontId="68" fillId="0" borderId="61" xfId="0" applyNumberFormat="1" applyFont="1" applyBorder="1" applyAlignment="1" applyProtection="1">
      <alignment horizontal="center" vertical="center" wrapText="1"/>
      <protection locked="0"/>
    </xf>
    <xf numFmtId="0" fontId="46" fillId="0" borderId="19" xfId="0" applyFont="1" applyBorder="1" applyAlignment="1">
      <alignment vertical="center" wrapText="1"/>
    </xf>
    <xf numFmtId="14" fontId="67" fillId="0" borderId="19" xfId="0" applyNumberFormat="1" applyFont="1" applyBorder="1" applyAlignment="1" applyProtection="1">
      <alignment horizontal="center" vertical="center" wrapText="1"/>
      <protection locked="0"/>
    </xf>
    <xf numFmtId="0" fontId="67" fillId="0" borderId="19" xfId="0" applyFont="1" applyBorder="1" applyAlignment="1" applyProtection="1">
      <alignment horizontal="center" vertical="center" wrapText="1"/>
      <protection locked="0"/>
    </xf>
    <xf numFmtId="0" fontId="67" fillId="0" borderId="19" xfId="0" applyFont="1" applyBorder="1" applyAlignment="1">
      <alignment horizontal="center" vertical="center" wrapText="1"/>
    </xf>
    <xf numFmtId="0" fontId="68" fillId="0" borderId="27" xfId="0" applyFont="1" applyBorder="1" applyAlignment="1" applyProtection="1">
      <alignment horizontal="center" vertical="center" wrapText="1"/>
      <protection locked="0"/>
    </xf>
    <xf numFmtId="0" fontId="71" fillId="0" borderId="62" xfId="0" applyFont="1" applyBorder="1" applyAlignment="1" applyProtection="1">
      <alignment horizontal="left" vertical="center" wrapText="1"/>
      <protection locked="0"/>
    </xf>
    <xf numFmtId="0" fontId="71" fillId="0" borderId="19" xfId="0" applyFont="1" applyBorder="1" applyAlignment="1" applyProtection="1">
      <alignment horizontal="left" vertical="center" wrapText="1"/>
      <protection locked="0"/>
    </xf>
    <xf numFmtId="0" fontId="68" fillId="0" borderId="62" xfId="0" applyFont="1" applyBorder="1" applyAlignment="1" applyProtection="1">
      <alignment vertical="center" wrapText="1"/>
      <protection locked="0"/>
    </xf>
    <xf numFmtId="0" fontId="71" fillId="0" borderId="161" xfId="0" applyFont="1" applyBorder="1" applyAlignment="1">
      <alignment horizontal="center" vertical="center" wrapText="1"/>
    </xf>
    <xf numFmtId="0" fontId="71" fillId="0" borderId="61" xfId="0" applyFont="1" applyBorder="1" applyAlignment="1">
      <alignment horizontal="center" vertical="center" wrapText="1"/>
    </xf>
    <xf numFmtId="14" fontId="71" fillId="0" borderId="161" xfId="0" applyNumberFormat="1" applyFont="1" applyBorder="1" applyAlignment="1">
      <alignment horizontal="center" vertical="center" wrapText="1"/>
    </xf>
    <xf numFmtId="14" fontId="71" fillId="0" borderId="61" xfId="0" applyNumberFormat="1" applyFont="1" applyBorder="1" applyAlignment="1">
      <alignment horizontal="center" vertical="center" wrapText="1"/>
    </xf>
    <xf numFmtId="0" fontId="68" fillId="0" borderId="162" xfId="0" applyFont="1" applyBorder="1" applyAlignment="1" applyProtection="1">
      <alignment horizontal="center" vertical="center" wrapText="1"/>
      <protection locked="0"/>
    </xf>
    <xf numFmtId="0" fontId="68" fillId="0" borderId="163" xfId="0" applyFont="1" applyBorder="1" applyAlignment="1" applyProtection="1">
      <alignment horizontal="center" vertical="center" wrapText="1"/>
      <protection locked="0"/>
    </xf>
    <xf numFmtId="0" fontId="71" fillId="0" borderId="164" xfId="0" applyFont="1" applyBorder="1" applyAlignment="1" applyProtection="1">
      <alignment horizontal="center" vertical="center" wrapText="1"/>
      <protection locked="0"/>
    </xf>
    <xf numFmtId="0" fontId="71" fillId="0" borderId="165" xfId="0" applyFont="1" applyBorder="1" applyAlignment="1" applyProtection="1">
      <alignment horizontal="center" vertical="center" wrapText="1"/>
      <protection locked="0"/>
    </xf>
    <xf numFmtId="14" fontId="68" fillId="0" borderId="69" xfId="0" applyNumberFormat="1" applyFont="1" applyBorder="1" applyAlignment="1" applyProtection="1">
      <alignment horizontal="center" vertical="center"/>
      <protection locked="0"/>
    </xf>
    <xf numFmtId="14" fontId="68" fillId="0" borderId="20" xfId="0" applyNumberFormat="1" applyFont="1" applyBorder="1" applyAlignment="1" applyProtection="1">
      <alignment horizontal="center" vertical="center"/>
      <protection locked="0"/>
    </xf>
    <xf numFmtId="0" fontId="46" fillId="0" borderId="19" xfId="0" applyFont="1" applyBorder="1" applyAlignment="1">
      <alignment horizontal="center" vertical="center" wrapText="1"/>
    </xf>
    <xf numFmtId="14" fontId="46" fillId="0" borderId="19" xfId="0" applyNumberFormat="1" applyFont="1" applyBorder="1" applyAlignment="1">
      <alignment horizontal="center" vertical="center" wrapText="1"/>
    </xf>
    <xf numFmtId="0" fontId="68" fillId="0" borderId="20" xfId="0" applyFont="1" applyBorder="1" applyAlignment="1" applyProtection="1">
      <alignment horizontal="left" vertical="center" wrapText="1"/>
      <protection locked="0"/>
    </xf>
    <xf numFmtId="0" fontId="68" fillId="0" borderId="20" xfId="0" applyFont="1" applyBorder="1" applyAlignment="1">
      <alignment horizontal="center" vertical="center" wrapText="1"/>
    </xf>
    <xf numFmtId="0" fontId="68" fillId="0" borderId="19" xfId="0" applyFont="1" applyBorder="1" applyAlignment="1">
      <alignment horizontal="left" vertical="center" wrapText="1"/>
    </xf>
    <xf numFmtId="0" fontId="68" fillId="0" borderId="26" xfId="0" applyFont="1" applyBorder="1" applyAlignment="1" applyProtection="1">
      <alignment horizontal="left" vertical="center" wrapText="1"/>
      <protection locked="0"/>
    </xf>
    <xf numFmtId="0" fontId="68" fillId="0" borderId="26" xfId="0" applyFont="1" applyBorder="1" applyAlignment="1" applyProtection="1">
      <alignment vertical="center" wrapText="1"/>
      <protection locked="0"/>
    </xf>
    <xf numFmtId="0" fontId="0" fillId="0" borderId="96" xfId="0" applyBorder="1" applyAlignment="1">
      <alignment horizontal="center"/>
    </xf>
    <xf numFmtId="0" fontId="0" fillId="0" borderId="97" xfId="0" applyBorder="1" applyAlignment="1">
      <alignment horizontal="center"/>
    </xf>
    <xf numFmtId="0" fontId="0" fillId="0" borderId="98" xfId="0" applyBorder="1" applyAlignment="1">
      <alignment horizontal="center"/>
    </xf>
    <xf numFmtId="0" fontId="67" fillId="0" borderId="10" xfId="0" applyFont="1" applyBorder="1" applyAlignment="1">
      <alignment horizontal="center"/>
    </xf>
    <xf numFmtId="0" fontId="67" fillId="0" borderId="101" xfId="0" applyFont="1" applyBorder="1" applyAlignment="1">
      <alignment horizontal="center"/>
    </xf>
    <xf numFmtId="0" fontId="68" fillId="3" borderId="99" xfId="2" applyFont="1" applyFill="1" applyBorder="1" applyAlignment="1">
      <alignment horizontal="left" vertical="center"/>
    </xf>
    <xf numFmtId="0" fontId="68" fillId="3" borderId="100" xfId="2" applyFont="1" applyFill="1" applyBorder="1" applyAlignment="1">
      <alignment horizontal="left" vertical="center"/>
    </xf>
    <xf numFmtId="0" fontId="90" fillId="0" borderId="0" xfId="0" applyFont="1" applyAlignment="1">
      <alignment horizontal="center" vertical="center" wrapText="1"/>
    </xf>
    <xf numFmtId="0" fontId="90" fillId="5" borderId="19" xfId="0" applyFont="1" applyFill="1" applyBorder="1" applyAlignment="1">
      <alignment horizontal="center" vertical="center" wrapText="1"/>
    </xf>
    <xf numFmtId="0" fontId="90" fillId="9" borderId="19" xfId="0" applyFont="1" applyFill="1" applyBorder="1" applyAlignment="1">
      <alignment horizontal="center" vertical="center" wrapText="1"/>
    </xf>
    <xf numFmtId="0" fontId="90" fillId="8" borderId="19" xfId="0" applyFont="1" applyFill="1" applyBorder="1" applyAlignment="1">
      <alignment horizontal="center" vertical="center" wrapText="1"/>
    </xf>
    <xf numFmtId="0" fontId="88" fillId="10" borderId="54" xfId="0" applyFont="1" applyFill="1" applyBorder="1" applyAlignment="1">
      <alignment horizontal="center" vertical="center" wrapText="1"/>
    </xf>
    <xf numFmtId="0" fontId="88" fillId="10" borderId="55" xfId="0" applyFont="1" applyFill="1" applyBorder="1" applyAlignment="1">
      <alignment horizontal="center" vertical="center" wrapText="1"/>
    </xf>
    <xf numFmtId="0" fontId="68" fillId="0" borderId="23" xfId="2" quotePrefix="1" applyFont="1" applyBorder="1" applyAlignment="1">
      <alignment horizontal="left" vertical="top" wrapText="1"/>
    </xf>
    <xf numFmtId="0" fontId="68" fillId="0" borderId="19" xfId="2" quotePrefix="1" applyFont="1" applyBorder="1" applyAlignment="1">
      <alignment horizontal="left" vertical="top" wrapText="1"/>
    </xf>
    <xf numFmtId="0" fontId="68" fillId="0" borderId="24" xfId="2" quotePrefix="1" applyFont="1" applyBorder="1" applyAlignment="1">
      <alignment horizontal="left" vertical="top" wrapText="1"/>
    </xf>
    <xf numFmtId="0" fontId="68" fillId="0" borderId="25" xfId="2" quotePrefix="1" applyFont="1" applyBorder="1" applyAlignment="1">
      <alignment horizontal="left" vertical="top" wrapText="1"/>
    </xf>
    <xf numFmtId="0" fontId="68" fillId="0" borderId="26" xfId="2" quotePrefix="1" applyFont="1" applyBorder="1" applyAlignment="1">
      <alignment horizontal="left" vertical="top" wrapText="1"/>
    </xf>
    <xf numFmtId="0" fontId="68" fillId="0" borderId="27" xfId="2" quotePrefix="1" applyFont="1" applyBorder="1" applyAlignment="1">
      <alignment horizontal="left" vertical="top" wrapText="1"/>
    </xf>
    <xf numFmtId="0" fontId="46" fillId="3" borderId="40" xfId="2" applyFill="1" applyBorder="1" applyAlignment="1">
      <alignment horizontal="center"/>
    </xf>
    <xf numFmtId="0" fontId="46" fillId="3" borderId="92" xfId="2" applyFill="1" applyBorder="1" applyAlignment="1">
      <alignment horizontal="center"/>
    </xf>
    <xf numFmtId="0" fontId="46" fillId="3" borderId="93" xfId="2" applyFill="1" applyBorder="1" applyAlignment="1">
      <alignment horizontal="center"/>
    </xf>
    <xf numFmtId="0" fontId="46" fillId="3" borderId="0" xfId="2" applyFill="1" applyAlignment="1">
      <alignment horizontal="center"/>
    </xf>
    <xf numFmtId="0" fontId="46" fillId="3" borderId="94" xfId="2" applyFill="1" applyBorder="1" applyAlignment="1">
      <alignment horizontal="center"/>
    </xf>
    <xf numFmtId="0" fontId="46" fillId="3" borderId="95" xfId="2" applyFill="1" applyBorder="1" applyAlignment="1">
      <alignment horizontal="center"/>
    </xf>
    <xf numFmtId="0" fontId="67" fillId="31" borderId="63" xfId="2" applyFont="1" applyFill="1" applyBorder="1" applyAlignment="1">
      <alignment horizontal="center" vertical="center" wrapText="1"/>
    </xf>
    <xf numFmtId="0" fontId="67" fillId="31" borderId="62" xfId="2" applyFont="1" applyFill="1" applyBorder="1" applyAlignment="1">
      <alignment horizontal="center" vertical="center" wrapText="1"/>
    </xf>
    <xf numFmtId="0" fontId="67" fillId="31" borderId="67" xfId="2" applyFont="1" applyFill="1" applyBorder="1" applyAlignment="1">
      <alignment horizontal="center" vertical="center" wrapText="1"/>
    </xf>
    <xf numFmtId="0" fontId="73" fillId="3" borderId="23" xfId="2" quotePrefix="1" applyFont="1" applyFill="1" applyBorder="1" applyAlignment="1">
      <alignment horizontal="center" vertical="top" wrapText="1"/>
    </xf>
    <xf numFmtId="0" fontId="73" fillId="3" borderId="19" xfId="2" quotePrefix="1" applyFont="1" applyFill="1" applyBorder="1" applyAlignment="1">
      <alignment horizontal="center" vertical="top" wrapText="1"/>
    </xf>
    <xf numFmtId="0" fontId="73" fillId="3" borderId="24" xfId="2" quotePrefix="1" applyFont="1" applyFill="1" applyBorder="1" applyAlignment="1">
      <alignment horizontal="center" vertical="top" wrapText="1"/>
    </xf>
    <xf numFmtId="0" fontId="2" fillId="3" borderId="70" xfId="2" applyFont="1" applyFill="1" applyBorder="1" applyAlignment="1">
      <alignment horizontal="center"/>
    </xf>
    <xf numFmtId="0" fontId="2" fillId="3" borderId="73" xfId="2" applyFont="1" applyFill="1" applyBorder="1" applyAlignment="1">
      <alignment horizontal="center"/>
    </xf>
    <xf numFmtId="0" fontId="67" fillId="31" borderId="84" xfId="3" applyFont="1" applyFill="1" applyBorder="1" applyAlignment="1">
      <alignment horizontal="center" vertical="center" wrapText="1"/>
    </xf>
    <xf numFmtId="0" fontId="67" fillId="31" borderId="85" xfId="3" applyFont="1" applyFill="1" applyBorder="1" applyAlignment="1">
      <alignment horizontal="center" vertical="center" wrapText="1"/>
    </xf>
    <xf numFmtId="0" fontId="67" fillId="31" borderId="85" xfId="2" applyFont="1" applyFill="1" applyBorder="1" applyAlignment="1">
      <alignment horizontal="center" vertical="center"/>
    </xf>
    <xf numFmtId="0" fontId="67" fillId="31" borderId="86" xfId="2" applyFont="1" applyFill="1" applyBorder="1" applyAlignment="1">
      <alignment horizontal="center" vertical="center"/>
    </xf>
    <xf numFmtId="0" fontId="67" fillId="3" borderId="87" xfId="3" applyFont="1" applyFill="1" applyBorder="1" applyAlignment="1">
      <alignment horizontal="left" vertical="top" wrapText="1" readingOrder="1"/>
    </xf>
    <xf numFmtId="0" fontId="67" fillId="3" borderId="19" xfId="3" applyFont="1" applyFill="1" applyBorder="1" applyAlignment="1">
      <alignment horizontal="left" vertical="top" wrapText="1" readingOrder="1"/>
    </xf>
    <xf numFmtId="0" fontId="68" fillId="3" borderId="19" xfId="2" applyFont="1" applyFill="1" applyBorder="1" applyAlignment="1">
      <alignment horizontal="justify" vertical="center" wrapText="1"/>
    </xf>
    <xf numFmtId="0" fontId="68" fillId="3" borderId="88" xfId="2" applyFont="1" applyFill="1" applyBorder="1" applyAlignment="1">
      <alignment horizontal="justify" vertical="center" wrapText="1"/>
    </xf>
    <xf numFmtId="0" fontId="67" fillId="3" borderId="87" xfId="0" applyFont="1" applyFill="1" applyBorder="1" applyAlignment="1">
      <alignment horizontal="left" vertical="center" wrapText="1"/>
    </xf>
    <xf numFmtId="0" fontId="67" fillId="3" borderId="19" xfId="0" applyFont="1" applyFill="1" applyBorder="1" applyAlignment="1">
      <alignment horizontal="left" vertical="center" wrapText="1"/>
    </xf>
    <xf numFmtId="0" fontId="68" fillId="3" borderId="88" xfId="2" applyFont="1" applyFill="1" applyBorder="1" applyAlignment="1">
      <alignment horizontal="left" vertical="center" wrapText="1"/>
    </xf>
    <xf numFmtId="0" fontId="67" fillId="3" borderId="87" xfId="0" applyFont="1" applyFill="1" applyBorder="1" applyAlignment="1">
      <alignment horizontal="center" vertical="center" wrapText="1"/>
    </xf>
    <xf numFmtId="0" fontId="67" fillId="3" borderId="89" xfId="0" applyFont="1" applyFill="1" applyBorder="1" applyAlignment="1">
      <alignment horizontal="left" vertical="center" wrapText="1"/>
    </xf>
    <xf numFmtId="0" fontId="67" fillId="3" borderId="90" xfId="0" applyFont="1" applyFill="1" applyBorder="1" applyAlignment="1">
      <alignment horizontal="left" vertical="center" wrapText="1"/>
    </xf>
    <xf numFmtId="0" fontId="68" fillId="3" borderId="90" xfId="2" applyFont="1" applyFill="1" applyBorder="1" applyAlignment="1">
      <alignment horizontal="justify" vertical="center" wrapText="1"/>
    </xf>
    <xf numFmtId="0" fontId="68" fillId="3" borderId="91" xfId="2" applyFont="1" applyFill="1" applyBorder="1" applyAlignment="1">
      <alignment horizontal="justify" vertical="center" wrapText="1"/>
    </xf>
    <xf numFmtId="0" fontId="66" fillId="0" borderId="19" xfId="0" applyFont="1" applyBorder="1" applyAlignment="1">
      <alignment horizontal="center" vertical="center" wrapText="1"/>
    </xf>
    <xf numFmtId="0" fontId="66" fillId="0" borderId="19" xfId="0" applyFont="1" applyBorder="1" applyAlignment="1">
      <alignment horizontal="left" vertical="center" wrapText="1"/>
    </xf>
    <xf numFmtId="0" fontId="71" fillId="0" borderId="19" xfId="0" applyFont="1" applyBorder="1" applyAlignment="1">
      <alignment vertical="center" wrapText="1"/>
    </xf>
    <xf numFmtId="0" fontId="67" fillId="0" borderId="20" xfId="0" applyFont="1" applyBorder="1" applyAlignment="1" applyProtection="1">
      <alignment horizontal="center" vertical="center" wrapText="1"/>
      <protection locked="0"/>
    </xf>
    <xf numFmtId="0" fontId="66" fillId="0" borderId="20" xfId="0" applyFont="1" applyBorder="1" applyAlignment="1">
      <alignment horizontal="center" vertical="center"/>
    </xf>
    <xf numFmtId="0" fontId="66" fillId="0" borderId="19" xfId="0" applyFont="1" applyBorder="1" applyAlignment="1">
      <alignment horizontal="center" vertical="center"/>
    </xf>
    <xf numFmtId="1" fontId="67" fillId="0" borderId="20" xfId="0" applyNumberFormat="1" applyFont="1" applyBorder="1" applyAlignment="1" applyProtection="1">
      <alignment horizontal="center" vertical="center" wrapText="1"/>
      <protection hidden="1"/>
    </xf>
    <xf numFmtId="1" fontId="67" fillId="0" borderId="19" xfId="0" applyNumberFormat="1" applyFont="1" applyBorder="1" applyAlignment="1" applyProtection="1">
      <alignment horizontal="center" vertical="center" wrapText="1"/>
      <protection hidden="1"/>
    </xf>
    <xf numFmtId="0" fontId="67" fillId="22" borderId="20" xfId="0" applyFont="1" applyFill="1" applyBorder="1" applyAlignment="1" applyProtection="1">
      <alignment horizontal="center" vertical="center" wrapText="1"/>
      <protection locked="0"/>
    </xf>
    <xf numFmtId="0" fontId="67" fillId="22" borderId="19" xfId="0" applyFont="1" applyFill="1" applyBorder="1" applyAlignment="1" applyProtection="1">
      <alignment horizontal="center" vertical="center" wrapText="1"/>
      <protection locked="0"/>
    </xf>
    <xf numFmtId="0" fontId="67" fillId="3" borderId="20" xfId="0" applyFont="1" applyFill="1" applyBorder="1" applyAlignment="1" applyProtection="1">
      <alignment horizontal="center" vertical="center" wrapText="1"/>
      <protection hidden="1"/>
    </xf>
    <xf numFmtId="0" fontId="67" fillId="3" borderId="19" xfId="0" applyFont="1" applyFill="1" applyBorder="1" applyAlignment="1" applyProtection="1">
      <alignment horizontal="center" vertical="center" wrapText="1"/>
      <protection hidden="1"/>
    </xf>
    <xf numFmtId="14" fontId="66" fillId="0" borderId="19" xfId="0" applyNumberFormat="1" applyFont="1" applyBorder="1" applyAlignment="1">
      <alignment horizontal="center" vertical="center" wrapText="1"/>
    </xf>
    <xf numFmtId="0" fontId="66" fillId="0" borderId="24" xfId="0" applyFont="1" applyBorder="1" applyAlignment="1">
      <alignment horizontal="center" vertical="center"/>
    </xf>
    <xf numFmtId="0" fontId="67" fillId="0" borderId="20" xfId="0" applyFont="1" applyBorder="1" applyAlignment="1" applyProtection="1">
      <alignment horizontal="left" vertical="center" wrapText="1"/>
      <protection locked="0"/>
    </xf>
    <xf numFmtId="0" fontId="67" fillId="0" borderId="19" xfId="0" applyFont="1" applyBorder="1" applyAlignment="1" applyProtection="1">
      <alignment horizontal="left" vertical="center" wrapText="1"/>
      <protection locked="0"/>
    </xf>
    <xf numFmtId="0" fontId="66" fillId="0" borderId="23" xfId="0" applyFont="1" applyBorder="1" applyAlignment="1">
      <alignment horizontal="center" vertical="center" wrapText="1"/>
    </xf>
    <xf numFmtId="0" fontId="66" fillId="42" borderId="19" xfId="0" applyFont="1" applyFill="1" applyBorder="1" applyAlignment="1">
      <alignment vertical="center" wrapText="1"/>
    </xf>
    <xf numFmtId="0" fontId="66" fillId="0" borderId="19" xfId="0" applyFont="1" applyBorder="1" applyAlignment="1">
      <alignment vertical="center" wrapText="1"/>
    </xf>
    <xf numFmtId="0" fontId="67" fillId="0" borderId="23" xfId="0" applyFont="1" applyBorder="1" applyAlignment="1">
      <alignment horizontal="center" vertical="center" wrapText="1"/>
    </xf>
    <xf numFmtId="0" fontId="67" fillId="22" borderId="26" xfId="0" applyFont="1" applyFill="1" applyBorder="1" applyAlignment="1" applyProtection="1">
      <alignment horizontal="center" vertical="center" wrapText="1"/>
      <protection locked="0"/>
    </xf>
    <xf numFmtId="0" fontId="66" fillId="0" borderId="25" xfId="0" applyFont="1" applyBorder="1" applyAlignment="1">
      <alignment horizontal="center" vertical="center" wrapText="1"/>
    </xf>
    <xf numFmtId="0" fontId="66" fillId="42" borderId="19" xfId="0" applyFont="1" applyFill="1" applyBorder="1" applyAlignment="1">
      <alignment horizontal="center" vertical="center" wrapText="1"/>
    </xf>
    <xf numFmtId="1" fontId="67" fillId="0" borderId="26" xfId="0" applyNumberFormat="1" applyFont="1" applyBorder="1" applyAlignment="1" applyProtection="1">
      <alignment horizontal="center" vertical="center" wrapText="1"/>
      <protection hidden="1"/>
    </xf>
    <xf numFmtId="0" fontId="66" fillId="42" borderId="26" xfId="0" applyFont="1" applyFill="1" applyBorder="1" applyAlignment="1">
      <alignment horizontal="center" vertical="center" wrapText="1"/>
    </xf>
    <xf numFmtId="0" fontId="67" fillId="0" borderId="26" xfId="0" applyFont="1" applyBorder="1" applyAlignment="1" applyProtection="1">
      <alignment horizontal="center" vertical="center" wrapText="1"/>
      <protection locked="0"/>
    </xf>
    <xf numFmtId="0" fontId="68" fillId="0" borderId="19" xfId="0" applyFont="1" applyBorder="1" applyAlignment="1" applyProtection="1">
      <alignment horizontal="center" vertical="center" wrapText="1"/>
      <protection hidden="1"/>
    </xf>
    <xf numFmtId="0" fontId="66" fillId="0" borderId="84" xfId="0" applyFont="1" applyBorder="1" applyAlignment="1">
      <alignment horizontal="center" vertical="center"/>
    </xf>
    <xf numFmtId="0" fontId="66" fillId="0" borderId="85" xfId="0" applyFont="1" applyBorder="1" applyAlignment="1">
      <alignment horizontal="center" vertical="center"/>
    </xf>
    <xf numFmtId="0" fontId="66" fillId="0" borderId="87" xfId="0" applyFont="1" applyBorder="1" applyAlignment="1">
      <alignment horizontal="center" vertical="center"/>
    </xf>
    <xf numFmtId="0" fontId="66" fillId="0" borderId="89" xfId="0" applyFont="1" applyBorder="1" applyAlignment="1">
      <alignment horizontal="center" vertical="center"/>
    </xf>
    <xf numFmtId="0" fontId="66" fillId="0" borderId="90" xfId="0" applyFont="1" applyBorder="1" applyAlignment="1">
      <alignment horizontal="center" vertical="center"/>
    </xf>
    <xf numFmtId="0" fontId="67" fillId="3" borderId="90" xfId="2" applyFont="1" applyFill="1" applyBorder="1" applyAlignment="1">
      <alignment horizontal="left" vertical="center"/>
    </xf>
    <xf numFmtId="0" fontId="86" fillId="21" borderId="40" xfId="0" applyFont="1" applyFill="1" applyBorder="1" applyAlignment="1">
      <alignment horizontal="center" vertical="center"/>
    </xf>
    <xf numFmtId="0" fontId="86" fillId="21" borderId="92" xfId="0" applyFont="1" applyFill="1" applyBorder="1" applyAlignment="1">
      <alignment horizontal="center" vertical="center"/>
    </xf>
    <xf numFmtId="0" fontId="86" fillId="21" borderId="155" xfId="0" applyFont="1" applyFill="1" applyBorder="1" applyAlignment="1">
      <alignment horizontal="center" vertical="center"/>
    </xf>
    <xf numFmtId="0" fontId="67" fillId="3" borderId="90" xfId="2" applyFont="1" applyFill="1" applyBorder="1" applyAlignment="1">
      <alignment horizontal="center" vertical="center"/>
    </xf>
    <xf numFmtId="0" fontId="67" fillId="3" borderId="91" xfId="2" applyFont="1" applyFill="1" applyBorder="1" applyAlignment="1">
      <alignment horizontal="center" vertical="center"/>
    </xf>
    <xf numFmtId="0" fontId="67" fillId="3" borderId="85" xfId="2" applyFont="1" applyFill="1" applyBorder="1" applyAlignment="1">
      <alignment horizontal="center" vertical="center"/>
    </xf>
    <xf numFmtId="0" fontId="67" fillId="3" borderId="86" xfId="2" applyFont="1" applyFill="1" applyBorder="1" applyAlignment="1">
      <alignment horizontal="center" vertical="center"/>
    </xf>
    <xf numFmtId="0" fontId="87" fillId="22" borderId="19" xfId="6" applyFont="1" applyFill="1" applyBorder="1" applyAlignment="1">
      <alignment horizontal="center" vertical="center" wrapText="1"/>
    </xf>
    <xf numFmtId="0" fontId="71" fillId="42" borderId="19" xfId="0" applyFont="1" applyFill="1" applyBorder="1" applyAlignment="1">
      <alignment horizontal="center" vertical="center" wrapText="1"/>
    </xf>
    <xf numFmtId="0" fontId="68" fillId="22" borderId="19" xfId="0" applyFont="1" applyFill="1" applyBorder="1" applyAlignment="1" applyProtection="1">
      <alignment horizontal="center" vertical="center" wrapText="1"/>
      <protection locked="0"/>
    </xf>
    <xf numFmtId="0" fontId="67" fillId="0" borderId="28" xfId="0" applyFont="1" applyBorder="1" applyAlignment="1">
      <alignment horizontal="center" vertical="center" wrapText="1"/>
    </xf>
    <xf numFmtId="0" fontId="66" fillId="0" borderId="29" xfId="0" applyFont="1" applyBorder="1" applyAlignment="1">
      <alignment horizontal="center" vertical="center"/>
    </xf>
    <xf numFmtId="0" fontId="86" fillId="21" borderId="63" xfId="6" applyFont="1" applyFill="1" applyBorder="1" applyAlignment="1">
      <alignment horizontal="center" vertical="center" wrapText="1"/>
    </xf>
    <xf numFmtId="0" fontId="86" fillId="21" borderId="23" xfId="6" applyFont="1" applyFill="1" applyBorder="1" applyAlignment="1">
      <alignment horizontal="center" vertical="center" wrapText="1"/>
    </xf>
    <xf numFmtId="0" fontId="86" fillId="21" borderId="25" xfId="6" applyFont="1" applyFill="1" applyBorder="1" applyAlignment="1">
      <alignment horizontal="center" vertical="center" wrapText="1"/>
    </xf>
    <xf numFmtId="0" fontId="86" fillId="21" borderId="62" xfId="6" applyFont="1" applyFill="1" applyBorder="1" applyAlignment="1">
      <alignment horizontal="center" vertical="center" wrapText="1"/>
    </xf>
    <xf numFmtId="0" fontId="67" fillId="3" borderId="26" xfId="0" applyFont="1" applyFill="1" applyBorder="1" applyAlignment="1" applyProtection="1">
      <alignment horizontal="center" vertical="center" wrapText="1"/>
      <protection hidden="1"/>
    </xf>
    <xf numFmtId="0" fontId="68" fillId="3" borderId="19" xfId="0" applyFont="1" applyFill="1" applyBorder="1" applyAlignment="1" applyProtection="1">
      <alignment horizontal="center" vertical="center" wrapText="1"/>
      <protection hidden="1"/>
    </xf>
    <xf numFmtId="1" fontId="68" fillId="0" borderId="19" xfId="0" applyNumberFormat="1" applyFont="1" applyBorder="1" applyAlignment="1" applyProtection="1">
      <alignment horizontal="center" vertical="center" wrapText="1"/>
      <protection hidden="1"/>
    </xf>
    <xf numFmtId="0" fontId="87" fillId="22" borderId="26" xfId="6" applyFont="1" applyFill="1" applyBorder="1" applyAlignment="1">
      <alignment horizontal="center" vertical="center" wrapText="1"/>
    </xf>
    <xf numFmtId="0" fontId="86" fillId="21" borderId="19" xfId="6" applyFont="1" applyFill="1" applyBorder="1" applyAlignment="1">
      <alignment horizontal="center" vertical="center" wrapText="1"/>
    </xf>
    <xf numFmtId="0" fontId="87" fillId="24" borderId="19" xfId="6" applyFont="1" applyFill="1" applyBorder="1" applyAlignment="1">
      <alignment horizontal="center" vertical="center" wrapText="1"/>
    </xf>
    <xf numFmtId="0" fontId="87" fillId="24" borderId="26" xfId="6" applyFont="1" applyFill="1" applyBorder="1" applyAlignment="1">
      <alignment horizontal="center" vertical="center" wrapText="1"/>
    </xf>
    <xf numFmtId="0" fontId="87" fillId="25" borderId="19" xfId="6" applyFont="1" applyFill="1" applyBorder="1" applyAlignment="1">
      <alignment horizontal="center" vertical="center" wrapText="1"/>
    </xf>
    <xf numFmtId="0" fontId="87" fillId="25" borderId="26" xfId="6" applyFont="1" applyFill="1" applyBorder="1" applyAlignment="1">
      <alignment horizontal="center" vertical="center" wrapText="1"/>
    </xf>
    <xf numFmtId="0" fontId="87" fillId="18" borderId="19" xfId="6" applyFont="1" applyFill="1" applyBorder="1" applyAlignment="1">
      <alignment horizontal="center" vertical="center" wrapText="1"/>
    </xf>
    <xf numFmtId="0" fontId="87" fillId="18" borderId="26" xfId="6" applyFont="1" applyFill="1" applyBorder="1" applyAlignment="1">
      <alignment horizontal="center" vertical="center" wrapText="1"/>
    </xf>
    <xf numFmtId="0" fontId="86" fillId="21" borderId="26" xfId="6" applyFont="1" applyFill="1" applyBorder="1" applyAlignment="1">
      <alignment horizontal="center" vertical="center" wrapText="1"/>
    </xf>
    <xf numFmtId="0" fontId="66" fillId="5" borderId="62" xfId="6" applyFont="1" applyFill="1" applyBorder="1" applyAlignment="1">
      <alignment horizontal="center" vertical="center" wrapText="1"/>
    </xf>
    <xf numFmtId="0" fontId="66" fillId="5" borderId="19" xfId="6" applyFont="1" applyFill="1" applyBorder="1" applyAlignment="1">
      <alignment horizontal="center" vertical="center" wrapText="1"/>
    </xf>
    <xf numFmtId="0" fontId="86" fillId="19" borderId="62" xfId="6" applyFont="1" applyFill="1" applyBorder="1" applyAlignment="1">
      <alignment horizontal="center" vertical="center" wrapText="1"/>
    </xf>
    <xf numFmtId="0" fontId="86" fillId="19" borderId="19" xfId="6" applyFont="1" applyFill="1" applyBorder="1" applyAlignment="1">
      <alignment horizontal="center" vertical="center" wrapText="1"/>
    </xf>
    <xf numFmtId="0" fontId="86" fillId="23" borderId="62" xfId="6" applyFont="1" applyFill="1" applyBorder="1" applyAlignment="1">
      <alignment horizontal="center" vertical="center" wrapText="1"/>
    </xf>
    <xf numFmtId="0" fontId="86" fillId="23" borderId="19" xfId="6" applyFont="1" applyFill="1" applyBorder="1" applyAlignment="1">
      <alignment horizontal="center" vertical="center" wrapText="1"/>
    </xf>
    <xf numFmtId="0" fontId="71" fillId="0" borderId="19" xfId="0" applyFont="1" applyBorder="1" applyAlignment="1">
      <alignment horizontal="center" vertical="center" wrapText="1"/>
    </xf>
    <xf numFmtId="14" fontId="71" fillId="0" borderId="19" xfId="0" applyNumberFormat="1" applyFont="1" applyBorder="1" applyAlignment="1">
      <alignment horizontal="center" vertical="center" wrapText="1"/>
    </xf>
    <xf numFmtId="0" fontId="86" fillId="20" borderId="62" xfId="6" applyFont="1" applyFill="1" applyBorder="1" applyAlignment="1">
      <alignment horizontal="center" vertical="center" wrapText="1"/>
    </xf>
    <xf numFmtId="0" fontId="86" fillId="20" borderId="67" xfId="6" applyFont="1" applyFill="1" applyBorder="1" applyAlignment="1">
      <alignment horizontal="center" vertical="center" wrapText="1"/>
    </xf>
    <xf numFmtId="0" fontId="86" fillId="20" borderId="19" xfId="6" applyFont="1" applyFill="1" applyBorder="1" applyAlignment="1">
      <alignment horizontal="center" vertical="center" wrapText="1"/>
    </xf>
    <xf numFmtId="0" fontId="86" fillId="20" borderId="24" xfId="6" applyFont="1" applyFill="1" applyBorder="1" applyAlignment="1">
      <alignment horizontal="center" vertical="center" wrapText="1"/>
    </xf>
    <xf numFmtId="0" fontId="66" fillId="0" borderId="26" xfId="0" applyFont="1" applyBorder="1" applyAlignment="1">
      <alignment horizontal="center" vertical="center"/>
    </xf>
    <xf numFmtId="0" fontId="66" fillId="0" borderId="27" xfId="0" applyFont="1" applyBorder="1" applyAlignment="1">
      <alignment horizontal="center" vertical="center"/>
    </xf>
    <xf numFmtId="0" fontId="87" fillId="2" borderId="19" xfId="6" applyFont="1" applyFill="1" applyBorder="1" applyAlignment="1">
      <alignment horizontal="center" vertical="center" wrapText="1"/>
    </xf>
    <xf numFmtId="0" fontId="87" fillId="2" borderId="26" xfId="6" applyFont="1" applyFill="1" applyBorder="1" applyAlignment="1">
      <alignment horizontal="center" vertical="center" wrapText="1"/>
    </xf>
    <xf numFmtId="0" fontId="71" fillId="0" borderId="19" xfId="0" applyFont="1" applyBorder="1" applyAlignment="1">
      <alignment horizontal="center" vertical="center"/>
    </xf>
    <xf numFmtId="0" fontId="87" fillId="2" borderId="24" xfId="6" applyFont="1" applyFill="1" applyBorder="1" applyAlignment="1">
      <alignment horizontal="center" vertical="center" wrapText="1"/>
    </xf>
    <xf numFmtId="0" fontId="87" fillId="2" borderId="27" xfId="6" applyFont="1" applyFill="1" applyBorder="1" applyAlignment="1">
      <alignment horizontal="center" vertical="center" wrapText="1"/>
    </xf>
    <xf numFmtId="0" fontId="71" fillId="0" borderId="19" xfId="0" applyFont="1" applyBorder="1" applyAlignment="1">
      <alignment horizontal="left" vertical="center" wrapText="1"/>
    </xf>
    <xf numFmtId="0" fontId="67" fillId="0" borderId="26" xfId="0" applyFont="1" applyBorder="1" applyAlignment="1" applyProtection="1">
      <alignment horizontal="left" vertical="center" wrapText="1"/>
      <protection locked="0"/>
    </xf>
    <xf numFmtId="0" fontId="77" fillId="0" borderId="23" xfId="2" applyFont="1" applyBorder="1" applyAlignment="1">
      <alignment horizontal="left" vertical="center" wrapText="1"/>
    </xf>
    <xf numFmtId="0" fontId="77" fillId="0" borderId="19" xfId="2" applyFont="1" applyBorder="1" applyAlignment="1">
      <alignment horizontal="left" vertical="center" wrapText="1"/>
    </xf>
    <xf numFmtId="0" fontId="77" fillId="0" borderId="24" xfId="2" applyFont="1" applyBorder="1" applyAlignment="1">
      <alignment horizontal="left" vertical="center"/>
    </xf>
    <xf numFmtId="0" fontId="77" fillId="0" borderId="25" xfId="2" applyFont="1" applyBorder="1" applyAlignment="1">
      <alignment horizontal="left" vertical="center" wrapText="1"/>
    </xf>
    <xf numFmtId="0" fontId="77" fillId="0" borderId="26" xfId="2" applyFont="1" applyBorder="1" applyAlignment="1">
      <alignment horizontal="left" vertical="center" wrapText="1"/>
    </xf>
    <xf numFmtId="0" fontId="77" fillId="0" borderId="26" xfId="2" applyFont="1" applyBorder="1" applyAlignment="1">
      <alignment horizontal="left" vertical="center"/>
    </xf>
    <xf numFmtId="0" fontId="77" fillId="0" borderId="27" xfId="2" applyFont="1" applyBorder="1" applyAlignment="1">
      <alignment horizontal="left" vertical="center"/>
    </xf>
    <xf numFmtId="0" fontId="77" fillId="0" borderId="23" xfId="0" applyFont="1" applyBorder="1" applyAlignment="1">
      <alignment horizontal="center" vertical="center" wrapText="1"/>
    </xf>
    <xf numFmtId="0" fontId="77" fillId="0" borderId="19" xfId="0" applyFont="1" applyBorder="1" applyAlignment="1">
      <alignment horizontal="center" vertical="center" wrapText="1"/>
    </xf>
    <xf numFmtId="0" fontId="77" fillId="0" borderId="19" xfId="0" applyFont="1" applyBorder="1" applyAlignment="1">
      <alignment vertical="center" wrapText="1"/>
    </xf>
    <xf numFmtId="0" fontId="77" fillId="0" borderId="25" xfId="0" applyFont="1" applyBorder="1" applyAlignment="1">
      <alignment horizontal="center" vertical="center" wrapText="1"/>
    </xf>
    <xf numFmtId="0" fontId="77" fillId="0" borderId="26" xfId="0" applyFont="1" applyBorder="1" applyAlignment="1">
      <alignment horizontal="center" vertical="center" wrapText="1"/>
    </xf>
    <xf numFmtId="0" fontId="77" fillId="0" borderId="26" xfId="0" applyFont="1" applyBorder="1" applyAlignment="1">
      <alignment vertical="center" wrapText="1"/>
    </xf>
    <xf numFmtId="0" fontId="103" fillId="0" borderId="19" xfId="0" applyFont="1" applyBorder="1" applyAlignment="1" applyProtection="1">
      <alignment horizontal="center" vertical="center" wrapText="1"/>
      <protection locked="0"/>
    </xf>
    <xf numFmtId="0" fontId="71" fillId="0" borderId="21" xfId="0" applyFont="1" applyBorder="1" applyAlignment="1">
      <alignment horizontal="center" vertical="center" wrapText="1"/>
    </xf>
    <xf numFmtId="0" fontId="71" fillId="0" borderId="33" xfId="0" applyFont="1" applyBorder="1" applyAlignment="1">
      <alignment horizontal="center" vertical="center" wrapText="1"/>
    </xf>
    <xf numFmtId="0" fontId="0" fillId="0" borderId="84" xfId="0" applyBorder="1" applyAlignment="1">
      <alignment horizontal="center"/>
    </xf>
    <xf numFmtId="0" fontId="0" fillId="0" borderId="87" xfId="0" applyBorder="1" applyAlignment="1">
      <alignment horizontal="center"/>
    </xf>
    <xf numFmtId="0" fontId="0" fillId="0" borderId="89" xfId="0" applyBorder="1" applyAlignment="1">
      <alignment horizontal="center"/>
    </xf>
    <xf numFmtId="0" fontId="69" fillId="26" borderId="21" xfId="0" applyFont="1" applyFill="1" applyBorder="1" applyAlignment="1">
      <alignment horizontal="center" vertical="center" wrapText="1"/>
    </xf>
    <xf numFmtId="0" fontId="69" fillId="26" borderId="22" xfId="0" applyFont="1" applyFill="1" applyBorder="1" applyAlignment="1">
      <alignment horizontal="center" vertical="center" wrapText="1"/>
    </xf>
    <xf numFmtId="0" fontId="66" fillId="0" borderId="21" xfId="0" applyFont="1" applyBorder="1" applyAlignment="1">
      <alignment horizontal="left" vertical="center" wrapText="1"/>
    </xf>
    <xf numFmtId="0" fontId="66" fillId="0" borderId="22" xfId="0" applyFont="1" applyBorder="1" applyAlignment="1">
      <alignment horizontal="left" vertical="center" wrapText="1"/>
    </xf>
    <xf numFmtId="0" fontId="66" fillId="0" borderId="33" xfId="0" applyFont="1" applyBorder="1" applyAlignment="1">
      <alignment horizontal="left" vertical="center" wrapText="1"/>
    </xf>
    <xf numFmtId="0" fontId="66" fillId="26" borderId="21" xfId="0" applyFont="1" applyFill="1" applyBorder="1" applyAlignment="1">
      <alignment horizontal="center" vertical="center" wrapText="1"/>
    </xf>
    <xf numFmtId="0" fontId="66" fillId="26" borderId="33" xfId="0" applyFont="1" applyFill="1" applyBorder="1" applyAlignment="1">
      <alignment horizontal="center" vertical="center" wrapText="1"/>
    </xf>
    <xf numFmtId="0" fontId="66" fillId="0" borderId="21" xfId="0" applyFont="1" applyBorder="1" applyAlignment="1">
      <alignment horizontal="center" vertical="center" wrapText="1"/>
    </xf>
    <xf numFmtId="0" fontId="66" fillId="0" borderId="33" xfId="0" applyFont="1" applyBorder="1" applyAlignment="1">
      <alignment horizontal="center" vertical="center" wrapText="1"/>
    </xf>
    <xf numFmtId="0" fontId="67" fillId="0" borderId="70" xfId="0" applyFont="1" applyBorder="1" applyAlignment="1">
      <alignment horizontal="center"/>
    </xf>
    <xf numFmtId="0" fontId="67" fillId="0" borderId="72" xfId="0" applyFont="1" applyBorder="1" applyAlignment="1">
      <alignment horizontal="center"/>
    </xf>
    <xf numFmtId="0" fontId="77" fillId="10" borderId="68" xfId="0" applyFont="1" applyFill="1" applyBorder="1" applyAlignment="1">
      <alignment horizontal="center" vertical="center" wrapText="1"/>
    </xf>
    <xf numFmtId="0" fontId="77" fillId="10" borderId="71" xfId="0" applyFont="1" applyFill="1" applyBorder="1" applyAlignment="1">
      <alignment horizontal="center" vertical="center" wrapText="1"/>
    </xf>
    <xf numFmtId="0" fontId="77" fillId="10" borderId="72" xfId="0" applyFont="1" applyFill="1" applyBorder="1" applyAlignment="1">
      <alignment horizontal="center" vertical="center" wrapText="1"/>
    </xf>
    <xf numFmtId="0" fontId="77" fillId="17" borderId="71" xfId="2" applyFont="1" applyFill="1" applyBorder="1" applyAlignment="1">
      <alignment horizontal="center" vertical="center" wrapText="1"/>
    </xf>
    <xf numFmtId="0" fontId="77" fillId="17" borderId="73" xfId="2" applyFont="1" applyFill="1" applyBorder="1" applyAlignment="1">
      <alignment horizontal="center" vertical="center" wrapText="1"/>
    </xf>
    <xf numFmtId="0" fontId="78" fillId="0" borderId="24" xfId="2" applyFont="1" applyBorder="1" applyAlignment="1">
      <alignment horizontal="left" vertical="center" wrapText="1"/>
    </xf>
    <xf numFmtId="0" fontId="78" fillId="0" borderId="68" xfId="0" applyFont="1" applyBorder="1" applyAlignment="1">
      <alignment horizontal="justify" vertical="center" wrapText="1"/>
    </xf>
    <xf numFmtId="0" fontId="78" fillId="0" borderId="71" xfId="0" applyFont="1" applyBorder="1" applyAlignment="1">
      <alignment horizontal="justify" vertical="center" wrapText="1"/>
    </xf>
    <xf numFmtId="0" fontId="78" fillId="0" borderId="72" xfId="0" applyFont="1" applyBorder="1" applyAlignment="1">
      <alignment horizontal="justify" vertical="center" wrapText="1"/>
    </xf>
    <xf numFmtId="0" fontId="78" fillId="0" borderId="74" xfId="0" applyFont="1" applyBorder="1" applyAlignment="1">
      <alignment horizontal="justify" vertical="center" wrapText="1"/>
    </xf>
    <xf numFmtId="0" fontId="78" fillId="0" borderId="109" xfId="0" applyFont="1" applyBorder="1" applyAlignment="1">
      <alignment horizontal="justify" vertical="center" wrapText="1"/>
    </xf>
    <xf numFmtId="0" fontId="78" fillId="0" borderId="110" xfId="0" applyFont="1" applyBorder="1" applyAlignment="1">
      <alignment horizontal="justify" vertical="center" wrapText="1"/>
    </xf>
    <xf numFmtId="0" fontId="25" fillId="0" borderId="0" xfId="0" applyFont="1" applyAlignment="1">
      <alignment horizontal="center" vertical="center" wrapText="1"/>
    </xf>
    <xf numFmtId="0" fontId="20" fillId="5" borderId="5"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6" xfId="0" applyFont="1" applyFill="1" applyBorder="1" applyAlignment="1" applyProtection="1">
      <alignment horizontal="center" wrapText="1" readingOrder="1"/>
      <protection hidden="1"/>
    </xf>
    <xf numFmtId="0" fontId="20" fillId="5" borderId="7" xfId="0" applyFont="1" applyFill="1" applyBorder="1" applyAlignment="1" applyProtection="1">
      <alignment horizontal="center" wrapText="1" readingOrder="1"/>
      <protection hidden="1"/>
    </xf>
    <xf numFmtId="0" fontId="20" fillId="5" borderId="9" xfId="0" applyFont="1" applyFill="1" applyBorder="1" applyAlignment="1" applyProtection="1">
      <alignment horizontal="center" wrapText="1" readingOrder="1"/>
      <protection hidden="1"/>
    </xf>
    <xf numFmtId="0" fontId="20" fillId="5" borderId="8" xfId="0" applyFont="1" applyFill="1" applyBorder="1" applyAlignment="1" applyProtection="1">
      <alignment horizontal="center" wrapText="1" readingOrder="1"/>
      <protection hidden="1"/>
    </xf>
    <xf numFmtId="0" fontId="20" fillId="5" borderId="3" xfId="0" applyFont="1" applyFill="1" applyBorder="1" applyAlignment="1" applyProtection="1">
      <alignment horizontal="center" wrapText="1" readingOrder="1"/>
      <protection hidden="1"/>
    </xf>
    <xf numFmtId="0" fontId="20" fillId="5" borderId="10" xfId="0" applyFont="1" applyFill="1" applyBorder="1" applyAlignment="1" applyProtection="1">
      <alignment horizontal="center" wrapText="1" readingOrder="1"/>
      <protection hidden="1"/>
    </xf>
    <xf numFmtId="0" fontId="20" fillId="5" borderId="4" xfId="0" applyFont="1" applyFill="1" applyBorder="1" applyAlignment="1" applyProtection="1">
      <alignment horizontal="center" wrapText="1" readingOrder="1"/>
      <protection hidden="1"/>
    </xf>
    <xf numFmtId="0" fontId="20" fillId="13" borderId="5"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6" xfId="0" applyFont="1" applyFill="1" applyBorder="1" applyAlignment="1" applyProtection="1">
      <alignment horizontal="center" wrapText="1" readingOrder="1"/>
      <protection hidden="1"/>
    </xf>
    <xf numFmtId="0" fontId="20" fillId="13" borderId="7" xfId="0" applyFont="1" applyFill="1" applyBorder="1" applyAlignment="1" applyProtection="1">
      <alignment horizontal="center" wrapText="1" readingOrder="1"/>
      <protection hidden="1"/>
    </xf>
    <xf numFmtId="0" fontId="20" fillId="13" borderId="9" xfId="0" applyFont="1" applyFill="1" applyBorder="1" applyAlignment="1" applyProtection="1">
      <alignment horizontal="center" wrapText="1" readingOrder="1"/>
      <protection hidden="1"/>
    </xf>
    <xf numFmtId="0" fontId="20" fillId="13" borderId="8" xfId="0" applyFont="1" applyFill="1" applyBorder="1" applyAlignment="1" applyProtection="1">
      <alignment horizontal="center" wrapText="1" readingOrder="1"/>
      <protection hidden="1"/>
    </xf>
    <xf numFmtId="0" fontId="20" fillId="13" borderId="3" xfId="0" applyFont="1" applyFill="1" applyBorder="1" applyAlignment="1" applyProtection="1">
      <alignment horizontal="center" wrapText="1" readingOrder="1"/>
      <protection hidden="1"/>
    </xf>
    <xf numFmtId="0" fontId="20" fillId="13" borderId="10" xfId="0" applyFont="1" applyFill="1" applyBorder="1" applyAlignment="1" applyProtection="1">
      <alignment horizontal="center" wrapText="1" readingOrder="1"/>
      <protection hidden="1"/>
    </xf>
    <xf numFmtId="0" fontId="20" fillId="13" borderId="4" xfId="0" applyFont="1" applyFill="1" applyBorder="1" applyAlignment="1" applyProtection="1">
      <alignment horizontal="center" wrapText="1" readingOrder="1"/>
      <protection hidden="1"/>
    </xf>
    <xf numFmtId="0" fontId="20" fillId="12" borderId="5"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6" xfId="0" applyFont="1" applyFill="1" applyBorder="1" applyAlignment="1" applyProtection="1">
      <alignment horizontal="center" wrapText="1" readingOrder="1"/>
      <protection hidden="1"/>
    </xf>
    <xf numFmtId="0" fontId="20" fillId="12" borderId="7" xfId="0" applyFont="1" applyFill="1" applyBorder="1" applyAlignment="1" applyProtection="1">
      <alignment horizontal="center" wrapText="1" readingOrder="1"/>
      <protection hidden="1"/>
    </xf>
    <xf numFmtId="0" fontId="20" fillId="12" borderId="9" xfId="0" applyFont="1" applyFill="1" applyBorder="1" applyAlignment="1" applyProtection="1">
      <alignment horizontal="center" wrapText="1" readingOrder="1"/>
      <protection hidden="1"/>
    </xf>
    <xf numFmtId="0" fontId="20" fillId="12" borderId="8" xfId="0" applyFont="1" applyFill="1" applyBorder="1" applyAlignment="1" applyProtection="1">
      <alignment horizontal="center" wrapText="1" readingOrder="1"/>
      <protection hidden="1"/>
    </xf>
    <xf numFmtId="0" fontId="20" fillId="12" borderId="3" xfId="0" applyFont="1" applyFill="1" applyBorder="1" applyAlignment="1" applyProtection="1">
      <alignment horizontal="center" wrapText="1" readingOrder="1"/>
      <protection hidden="1"/>
    </xf>
    <xf numFmtId="0" fontId="20" fillId="12" borderId="10" xfId="0" applyFont="1" applyFill="1" applyBorder="1" applyAlignment="1" applyProtection="1">
      <alignment horizontal="center" wrapText="1" readingOrder="1"/>
      <protection hidden="1"/>
    </xf>
    <xf numFmtId="0" fontId="20" fillId="12" borderId="4" xfId="0" applyFont="1" applyFill="1" applyBorder="1" applyAlignment="1" applyProtection="1">
      <alignment horizontal="center" wrapText="1" readingOrder="1"/>
      <protection hidden="1"/>
    </xf>
    <xf numFmtId="0" fontId="20" fillId="11" borderId="5"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6" xfId="0" applyFont="1" applyFill="1" applyBorder="1" applyAlignment="1" applyProtection="1">
      <alignment horizontal="center" vertical="center" wrapText="1" readingOrder="1"/>
      <protection hidden="1"/>
    </xf>
    <xf numFmtId="0" fontId="20" fillId="11" borderId="7" xfId="0" applyFont="1" applyFill="1" applyBorder="1" applyAlignment="1" applyProtection="1">
      <alignment horizontal="center" vertical="center" wrapText="1" readingOrder="1"/>
      <protection hidden="1"/>
    </xf>
    <xf numFmtId="0" fontId="20" fillId="11" borderId="9" xfId="0" applyFont="1" applyFill="1" applyBorder="1" applyAlignment="1" applyProtection="1">
      <alignment horizontal="center" vertical="center" wrapText="1" readingOrder="1"/>
      <protection hidden="1"/>
    </xf>
    <xf numFmtId="0" fontId="20" fillId="11" borderId="8" xfId="0" applyFont="1" applyFill="1" applyBorder="1" applyAlignment="1" applyProtection="1">
      <alignment horizontal="center" vertical="center" wrapText="1" readingOrder="1"/>
      <protection hidden="1"/>
    </xf>
    <xf numFmtId="0" fontId="20" fillId="11" borderId="3" xfId="0" applyFont="1" applyFill="1" applyBorder="1" applyAlignment="1" applyProtection="1">
      <alignment horizontal="center" vertical="center" wrapText="1" readingOrder="1"/>
      <protection hidden="1"/>
    </xf>
    <xf numFmtId="0" fontId="20" fillId="11" borderId="10" xfId="0" applyFont="1" applyFill="1" applyBorder="1" applyAlignment="1" applyProtection="1">
      <alignment horizontal="center" vertical="center" wrapText="1" readingOrder="1"/>
      <protection hidden="1"/>
    </xf>
    <xf numFmtId="0" fontId="20" fillId="11" borderId="4" xfId="0" applyFont="1" applyFill="1" applyBorder="1" applyAlignment="1" applyProtection="1">
      <alignment horizontal="center" vertical="center" wrapText="1" readingOrder="1"/>
      <protection hidden="1"/>
    </xf>
    <xf numFmtId="0" fontId="18" fillId="10" borderId="0" xfId="0" applyFont="1" applyFill="1" applyAlignment="1">
      <alignment horizontal="center" vertical="center" wrapText="1" readingOrder="1"/>
    </xf>
    <xf numFmtId="0" fontId="17" fillId="0" borderId="3" xfId="0" applyFont="1" applyBorder="1" applyAlignment="1">
      <alignment horizontal="center" vertical="center" wrapText="1"/>
    </xf>
    <xf numFmtId="0" fontId="17" fillId="0" borderId="10"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9" xfId="0" applyFont="1" applyBorder="1" applyAlignment="1">
      <alignment horizontal="center" vertical="center"/>
    </xf>
    <xf numFmtId="0" fontId="17" fillId="0" borderId="8" xfId="0" applyFont="1" applyBorder="1" applyAlignment="1">
      <alignment horizontal="center" vertical="center"/>
    </xf>
    <xf numFmtId="0" fontId="17" fillId="0" borderId="10" xfId="0" applyFont="1" applyBorder="1" applyAlignment="1">
      <alignment horizontal="center" vertical="center" wrapText="1"/>
    </xf>
    <xf numFmtId="0" fontId="18" fillId="10" borderId="0" xfId="0" applyFont="1" applyFill="1" applyAlignment="1">
      <alignment horizontal="center" vertical="center" textRotation="90" wrapText="1" readingOrder="1"/>
    </xf>
    <xf numFmtId="0" fontId="18" fillId="10" borderId="6" xfId="0" applyFont="1" applyFill="1" applyBorder="1" applyAlignment="1">
      <alignment horizontal="center" vertical="center" textRotation="90" wrapText="1" readingOrder="1"/>
    </xf>
    <xf numFmtId="0" fontId="21" fillId="12" borderId="11" xfId="0" applyFont="1" applyFill="1" applyBorder="1" applyAlignment="1">
      <alignment horizontal="center" vertical="center" wrapText="1" readingOrder="1"/>
    </xf>
    <xf numFmtId="0" fontId="21" fillId="12" borderId="12" xfId="0" applyFont="1" applyFill="1" applyBorder="1" applyAlignment="1">
      <alignment horizontal="center" vertical="center" wrapText="1" readingOrder="1"/>
    </xf>
    <xf numFmtId="0" fontId="21" fillId="12" borderId="13" xfId="0" applyFont="1" applyFill="1" applyBorder="1" applyAlignment="1">
      <alignment horizontal="center" vertical="center" wrapText="1" readingOrder="1"/>
    </xf>
    <xf numFmtId="0" fontId="21" fillId="12" borderId="14" xfId="0" applyFont="1" applyFill="1" applyBorder="1" applyAlignment="1">
      <alignment horizontal="center" vertical="center" wrapText="1" readingOrder="1"/>
    </xf>
    <xf numFmtId="0" fontId="21" fillId="12" borderId="0" xfId="0" applyFont="1" applyFill="1" applyAlignment="1">
      <alignment horizontal="center" vertical="center" wrapText="1" readingOrder="1"/>
    </xf>
    <xf numFmtId="0" fontId="21" fillId="12" borderId="15" xfId="0" applyFont="1" applyFill="1" applyBorder="1" applyAlignment="1">
      <alignment horizontal="center" vertical="center" wrapText="1" readingOrder="1"/>
    </xf>
    <xf numFmtId="0" fontId="21" fillId="12" borderId="16" xfId="0" applyFont="1" applyFill="1" applyBorder="1" applyAlignment="1">
      <alignment horizontal="center" vertical="center" wrapText="1" readingOrder="1"/>
    </xf>
    <xf numFmtId="0" fontId="21" fillId="12" borderId="17" xfId="0" applyFont="1" applyFill="1" applyBorder="1" applyAlignment="1">
      <alignment horizontal="center" vertical="center" wrapText="1" readingOrder="1"/>
    </xf>
    <xf numFmtId="0" fontId="21" fillId="12" borderId="18" xfId="0" applyFont="1" applyFill="1" applyBorder="1" applyAlignment="1">
      <alignment horizontal="center" vertical="center" wrapText="1" readingOrder="1"/>
    </xf>
    <xf numFmtId="0" fontId="21" fillId="11" borderId="11" xfId="0" applyFont="1" applyFill="1" applyBorder="1" applyAlignment="1">
      <alignment horizontal="center" vertical="center" wrapText="1" readingOrder="1"/>
    </xf>
    <xf numFmtId="0" fontId="21" fillId="11" borderId="12" xfId="0" applyFont="1" applyFill="1" applyBorder="1" applyAlignment="1">
      <alignment horizontal="center" vertical="center" wrapText="1" readingOrder="1"/>
    </xf>
    <xf numFmtId="0" fontId="21" fillId="11" borderId="13" xfId="0" applyFont="1" applyFill="1" applyBorder="1" applyAlignment="1">
      <alignment horizontal="center" vertical="center" wrapText="1" readingOrder="1"/>
    </xf>
    <xf numFmtId="0" fontId="21" fillId="11" borderId="14" xfId="0" applyFont="1" applyFill="1" applyBorder="1" applyAlignment="1">
      <alignment horizontal="center" vertical="center" wrapText="1" readingOrder="1"/>
    </xf>
    <xf numFmtId="0" fontId="21" fillId="11" borderId="0" xfId="0" applyFont="1" applyFill="1" applyAlignment="1">
      <alignment horizontal="center" vertical="center" wrapText="1" readingOrder="1"/>
    </xf>
    <xf numFmtId="0" fontId="21" fillId="11" borderId="15" xfId="0" applyFont="1" applyFill="1" applyBorder="1" applyAlignment="1">
      <alignment horizontal="center" vertical="center" wrapText="1" readingOrder="1"/>
    </xf>
    <xf numFmtId="0" fontId="21" fillId="11" borderId="16" xfId="0" applyFont="1" applyFill="1" applyBorder="1" applyAlignment="1">
      <alignment horizontal="center" vertical="center" wrapText="1" readingOrder="1"/>
    </xf>
    <xf numFmtId="0" fontId="21" fillId="11" borderId="17" xfId="0" applyFont="1" applyFill="1" applyBorder="1" applyAlignment="1">
      <alignment horizontal="center" vertical="center" wrapText="1" readingOrder="1"/>
    </xf>
    <xf numFmtId="0" fontId="21" fillId="11" borderId="18" xfId="0" applyFont="1" applyFill="1" applyBorder="1" applyAlignment="1">
      <alignment horizontal="center" vertical="center" wrapText="1" readingOrder="1"/>
    </xf>
    <xf numFmtId="0" fontId="21" fillId="13" borderId="11" xfId="0" applyFont="1" applyFill="1" applyBorder="1" applyAlignment="1">
      <alignment horizontal="center" vertical="center" wrapText="1" readingOrder="1"/>
    </xf>
    <xf numFmtId="0" fontId="21" fillId="13" borderId="12" xfId="0" applyFont="1" applyFill="1" applyBorder="1" applyAlignment="1">
      <alignment horizontal="center" vertical="center" wrapText="1" readingOrder="1"/>
    </xf>
    <xf numFmtId="0" fontId="21" fillId="13" borderId="13" xfId="0" applyFont="1" applyFill="1" applyBorder="1" applyAlignment="1">
      <alignment horizontal="center" vertical="center" wrapText="1" readingOrder="1"/>
    </xf>
    <xf numFmtId="0" fontId="21" fillId="13" borderId="14" xfId="0" applyFont="1" applyFill="1" applyBorder="1" applyAlignment="1">
      <alignment horizontal="center" vertical="center" wrapText="1" readingOrder="1"/>
    </xf>
    <xf numFmtId="0" fontId="21" fillId="13" borderId="0" xfId="0" applyFont="1" applyFill="1" applyAlignment="1">
      <alignment horizontal="center" vertical="center" wrapText="1" readingOrder="1"/>
    </xf>
    <xf numFmtId="0" fontId="21" fillId="13" borderId="15" xfId="0" applyFont="1" applyFill="1" applyBorder="1" applyAlignment="1">
      <alignment horizontal="center" vertical="center" wrapText="1" readingOrder="1"/>
    </xf>
    <xf numFmtId="0" fontId="21" fillId="13" borderId="16" xfId="0" applyFont="1" applyFill="1" applyBorder="1" applyAlignment="1">
      <alignment horizontal="center" vertical="center" wrapText="1" readingOrder="1"/>
    </xf>
    <xf numFmtId="0" fontId="21" fillId="13" borderId="17" xfId="0" applyFont="1" applyFill="1" applyBorder="1" applyAlignment="1">
      <alignment horizontal="center" vertical="center" wrapText="1" readingOrder="1"/>
    </xf>
    <xf numFmtId="0" fontId="21" fillId="13" borderId="18" xfId="0" applyFont="1" applyFill="1" applyBorder="1" applyAlignment="1">
      <alignment horizontal="center" vertical="center" wrapText="1" readingOrder="1"/>
    </xf>
    <xf numFmtId="0" fontId="21" fillId="5" borderId="11" xfId="0" applyFont="1" applyFill="1" applyBorder="1" applyAlignment="1">
      <alignment horizontal="center" vertical="center" wrapText="1" readingOrder="1"/>
    </xf>
    <xf numFmtId="0" fontId="21" fillId="5" borderId="12" xfId="0" applyFont="1" applyFill="1" applyBorder="1" applyAlignment="1">
      <alignment horizontal="center" vertical="center" wrapText="1" readingOrder="1"/>
    </xf>
    <xf numFmtId="0" fontId="21" fillId="5" borderId="13" xfId="0" applyFont="1" applyFill="1" applyBorder="1" applyAlignment="1">
      <alignment horizontal="center" vertical="center" wrapText="1" readingOrder="1"/>
    </xf>
    <xf numFmtId="0" fontId="21" fillId="5" borderId="14" xfId="0" applyFont="1" applyFill="1" applyBorder="1" applyAlignment="1">
      <alignment horizontal="center" vertical="center" wrapText="1" readingOrder="1"/>
    </xf>
    <xf numFmtId="0" fontId="21" fillId="5" borderId="0" xfId="0" applyFont="1" applyFill="1" applyAlignment="1">
      <alignment horizontal="center" vertical="center" wrapText="1" readingOrder="1"/>
    </xf>
    <xf numFmtId="0" fontId="21" fillId="5" borderId="15" xfId="0" applyFont="1" applyFill="1" applyBorder="1" applyAlignment="1">
      <alignment horizontal="center" vertical="center" wrapText="1" readingOrder="1"/>
    </xf>
    <xf numFmtId="0" fontId="21" fillId="5" borderId="16" xfId="0" applyFont="1" applyFill="1" applyBorder="1" applyAlignment="1">
      <alignment horizontal="center" vertical="center" wrapText="1" readingOrder="1"/>
    </xf>
    <xf numFmtId="0" fontId="21" fillId="5" borderId="17" xfId="0" applyFont="1" applyFill="1" applyBorder="1" applyAlignment="1">
      <alignment horizontal="center" vertical="center" wrapText="1" readingOrder="1"/>
    </xf>
    <xf numFmtId="0" fontId="21" fillId="5" borderId="18" xfId="0" applyFont="1" applyFill="1" applyBorder="1" applyAlignment="1">
      <alignment horizontal="center" vertical="center" wrapText="1" readingOrder="1"/>
    </xf>
    <xf numFmtId="0" fontId="42" fillId="0" borderId="3" xfId="0" applyFont="1" applyBorder="1" applyAlignment="1">
      <alignment horizontal="center" vertical="center" wrapText="1"/>
    </xf>
    <xf numFmtId="0" fontId="42" fillId="0" borderId="10" xfId="0" applyFont="1" applyBorder="1" applyAlignment="1">
      <alignment horizontal="center" vertical="center"/>
    </xf>
    <xf numFmtId="0" fontId="42" fillId="0" borderId="4" xfId="0" applyFont="1" applyBorder="1" applyAlignment="1">
      <alignment horizontal="center" vertical="center"/>
    </xf>
    <xf numFmtId="0" fontId="42" fillId="0" borderId="5" xfId="0" applyFont="1" applyBorder="1" applyAlignment="1">
      <alignment horizontal="center" vertical="center"/>
    </xf>
    <xf numFmtId="0" fontId="42" fillId="0" borderId="0" xfId="0" applyFont="1" applyAlignment="1">
      <alignment horizontal="center" vertical="center"/>
    </xf>
    <xf numFmtId="0" fontId="42" fillId="0" borderId="6" xfId="0" applyFont="1" applyBorder="1" applyAlignment="1">
      <alignment horizontal="center" vertical="center"/>
    </xf>
    <xf numFmtId="0" fontId="42" fillId="0" borderId="7" xfId="0" applyFont="1" applyBorder="1" applyAlignment="1">
      <alignment horizontal="center" vertical="center"/>
    </xf>
    <xf numFmtId="0" fontId="42" fillId="0" borderId="9" xfId="0" applyFont="1" applyBorder="1" applyAlignment="1">
      <alignment horizontal="center" vertical="center"/>
    </xf>
    <xf numFmtId="0" fontId="42" fillId="0" borderId="8" xfId="0" applyFont="1" applyBorder="1" applyAlignment="1">
      <alignment horizontal="center" vertical="center"/>
    </xf>
    <xf numFmtId="0" fontId="42" fillId="0" borderId="10" xfId="0" applyFont="1" applyBorder="1" applyAlignment="1">
      <alignment horizontal="center" vertical="center" wrapText="1"/>
    </xf>
    <xf numFmtId="0" fontId="41" fillId="11" borderId="11" xfId="0" applyFont="1" applyFill="1" applyBorder="1" applyAlignment="1">
      <alignment horizontal="center" vertical="center" wrapText="1" readingOrder="1"/>
    </xf>
    <xf numFmtId="0" fontId="41" fillId="11" borderId="12" xfId="0" applyFont="1" applyFill="1" applyBorder="1" applyAlignment="1">
      <alignment horizontal="center" vertical="center" wrapText="1" readingOrder="1"/>
    </xf>
    <xf numFmtId="0" fontId="41" fillId="11" borderId="13" xfId="0" applyFont="1" applyFill="1" applyBorder="1" applyAlignment="1">
      <alignment horizontal="center" vertical="center" wrapText="1" readingOrder="1"/>
    </xf>
    <xf numFmtId="0" fontId="41" fillId="11" borderId="14" xfId="0" applyFont="1" applyFill="1" applyBorder="1" applyAlignment="1">
      <alignment horizontal="center" vertical="center" wrapText="1" readingOrder="1"/>
    </xf>
    <xf numFmtId="0" fontId="41" fillId="11" borderId="0" xfId="0" applyFont="1" applyFill="1" applyAlignment="1">
      <alignment horizontal="center" vertical="center" wrapText="1" readingOrder="1"/>
    </xf>
    <xf numFmtId="0" fontId="41" fillId="11" borderId="15" xfId="0" applyFont="1" applyFill="1" applyBorder="1" applyAlignment="1">
      <alignment horizontal="center" vertical="center" wrapText="1" readingOrder="1"/>
    </xf>
    <xf numFmtId="0" fontId="41" fillId="11" borderId="16" xfId="0" applyFont="1" applyFill="1" applyBorder="1" applyAlignment="1">
      <alignment horizontal="center" vertical="center" wrapText="1" readingOrder="1"/>
    </xf>
    <xf numFmtId="0" fontId="41" fillId="11" borderId="17" xfId="0" applyFont="1" applyFill="1" applyBorder="1" applyAlignment="1">
      <alignment horizontal="center" vertical="center" wrapText="1" readingOrder="1"/>
    </xf>
    <xf numFmtId="0" fontId="41" fillId="11" borderId="18" xfId="0" applyFont="1" applyFill="1" applyBorder="1" applyAlignment="1">
      <alignment horizontal="center" vertical="center" wrapText="1" readingOrder="1"/>
    </xf>
    <xf numFmtId="0" fontId="42" fillId="0" borderId="5" xfId="0" applyFont="1" applyBorder="1" applyAlignment="1">
      <alignment horizontal="center" vertical="center" wrapText="1"/>
    </xf>
    <xf numFmtId="0" fontId="41" fillId="12" borderId="11" xfId="0" applyFont="1" applyFill="1" applyBorder="1" applyAlignment="1">
      <alignment horizontal="center" vertical="center" wrapText="1" readingOrder="1"/>
    </xf>
    <xf numFmtId="0" fontId="41" fillId="12" borderId="12" xfId="0" applyFont="1" applyFill="1" applyBorder="1" applyAlignment="1">
      <alignment horizontal="center" vertical="center" wrapText="1" readingOrder="1"/>
    </xf>
    <xf numFmtId="0" fontId="41" fillId="12" borderId="13" xfId="0" applyFont="1" applyFill="1" applyBorder="1" applyAlignment="1">
      <alignment horizontal="center" vertical="center" wrapText="1" readingOrder="1"/>
    </xf>
    <xf numFmtId="0" fontId="41" fillId="12" borderId="14" xfId="0" applyFont="1" applyFill="1" applyBorder="1" applyAlignment="1">
      <alignment horizontal="center" vertical="center" wrapText="1" readingOrder="1"/>
    </xf>
    <xf numFmtId="0" fontId="41" fillId="12" borderId="0" xfId="0" applyFont="1" applyFill="1" applyAlignment="1">
      <alignment horizontal="center" vertical="center" wrapText="1" readingOrder="1"/>
    </xf>
    <xf numFmtId="0" fontId="41" fillId="12" borderId="15" xfId="0" applyFont="1" applyFill="1" applyBorder="1" applyAlignment="1">
      <alignment horizontal="center" vertical="center" wrapText="1" readingOrder="1"/>
    </xf>
    <xf numFmtId="0" fontId="41" fillId="12" borderId="16" xfId="0" applyFont="1" applyFill="1" applyBorder="1" applyAlignment="1">
      <alignment horizontal="center" vertical="center" wrapText="1" readingOrder="1"/>
    </xf>
    <xf numFmtId="0" fontId="41" fillId="12" borderId="17" xfId="0" applyFont="1" applyFill="1" applyBorder="1" applyAlignment="1">
      <alignment horizontal="center" vertical="center" wrapText="1" readingOrder="1"/>
    </xf>
    <xf numFmtId="0" fontId="41" fillId="12" borderId="18" xfId="0" applyFont="1" applyFill="1" applyBorder="1" applyAlignment="1">
      <alignment horizontal="center" vertical="center" wrapText="1" readingOrder="1"/>
    </xf>
    <xf numFmtId="0" fontId="40" fillId="0" borderId="0" xfId="0" applyFont="1" applyAlignment="1">
      <alignment horizontal="center" vertical="center" wrapText="1"/>
    </xf>
    <xf numFmtId="0" fontId="22" fillId="0" borderId="0" xfId="0" applyFont="1" applyAlignment="1">
      <alignment horizontal="center" vertical="center" wrapText="1"/>
    </xf>
    <xf numFmtId="0" fontId="41" fillId="5" borderId="11" xfId="0" applyFont="1" applyFill="1" applyBorder="1" applyAlignment="1">
      <alignment horizontal="center" vertical="center" wrapText="1" readingOrder="1"/>
    </xf>
    <xf numFmtId="0" fontId="41" fillId="5" borderId="12" xfId="0" applyFont="1" applyFill="1" applyBorder="1" applyAlignment="1">
      <alignment horizontal="center" vertical="center" wrapText="1" readingOrder="1"/>
    </xf>
    <xf numFmtId="0" fontId="41" fillId="5" borderId="13" xfId="0" applyFont="1" applyFill="1" applyBorder="1" applyAlignment="1">
      <alignment horizontal="center" vertical="center" wrapText="1" readingOrder="1"/>
    </xf>
    <xf numFmtId="0" fontId="41" fillId="5" borderId="14" xfId="0" applyFont="1" applyFill="1" applyBorder="1" applyAlignment="1">
      <alignment horizontal="center" vertical="center" wrapText="1" readingOrder="1"/>
    </xf>
    <xf numFmtId="0" fontId="41" fillId="5" borderId="0" xfId="0" applyFont="1" applyFill="1" applyAlignment="1">
      <alignment horizontal="center" vertical="center" wrapText="1" readingOrder="1"/>
    </xf>
    <xf numFmtId="0" fontId="41" fillId="5" borderId="15" xfId="0" applyFont="1" applyFill="1" applyBorder="1" applyAlignment="1">
      <alignment horizontal="center" vertical="center" wrapText="1" readingOrder="1"/>
    </xf>
    <xf numFmtId="0" fontId="41" fillId="5" borderId="16" xfId="0" applyFont="1" applyFill="1" applyBorder="1" applyAlignment="1">
      <alignment horizontal="center" vertical="center" wrapText="1" readingOrder="1"/>
    </xf>
    <xf numFmtId="0" fontId="41" fillId="5" borderId="17" xfId="0" applyFont="1" applyFill="1" applyBorder="1" applyAlignment="1">
      <alignment horizontal="center" vertical="center" wrapText="1" readingOrder="1"/>
    </xf>
    <xf numFmtId="0" fontId="41" fillId="5" borderId="18" xfId="0" applyFont="1" applyFill="1" applyBorder="1" applyAlignment="1">
      <alignment horizontal="center" vertical="center" wrapText="1" readingOrder="1"/>
    </xf>
    <xf numFmtId="0" fontId="41" fillId="13" borderId="11" xfId="0" applyFont="1" applyFill="1" applyBorder="1" applyAlignment="1">
      <alignment horizontal="center" vertical="center" wrapText="1" readingOrder="1"/>
    </xf>
    <xf numFmtId="0" fontId="41" fillId="13" borderId="12" xfId="0" applyFont="1" applyFill="1" applyBorder="1" applyAlignment="1">
      <alignment horizontal="center" vertical="center" wrapText="1" readingOrder="1"/>
    </xf>
    <xf numFmtId="0" fontId="41" fillId="13" borderId="13" xfId="0" applyFont="1" applyFill="1" applyBorder="1" applyAlignment="1">
      <alignment horizontal="center" vertical="center" wrapText="1" readingOrder="1"/>
    </xf>
    <xf numFmtId="0" fontId="41" fillId="13" borderId="14" xfId="0" applyFont="1" applyFill="1" applyBorder="1" applyAlignment="1">
      <alignment horizontal="center" vertical="center" wrapText="1" readingOrder="1"/>
    </xf>
    <xf numFmtId="0" fontId="41" fillId="13" borderId="0" xfId="0" applyFont="1" applyFill="1" applyAlignment="1">
      <alignment horizontal="center" vertical="center" wrapText="1" readingOrder="1"/>
    </xf>
    <xf numFmtId="0" fontId="41" fillId="13" borderId="15" xfId="0" applyFont="1" applyFill="1" applyBorder="1" applyAlignment="1">
      <alignment horizontal="center" vertical="center" wrapText="1" readingOrder="1"/>
    </xf>
    <xf numFmtId="0" fontId="41" fillId="13" borderId="16" xfId="0" applyFont="1" applyFill="1" applyBorder="1" applyAlignment="1">
      <alignment horizontal="center" vertical="center" wrapText="1" readingOrder="1"/>
    </xf>
    <xf numFmtId="0" fontId="41" fillId="13" borderId="17" xfId="0" applyFont="1" applyFill="1" applyBorder="1" applyAlignment="1">
      <alignment horizontal="center" vertical="center" wrapText="1" readingOrder="1"/>
    </xf>
    <xf numFmtId="0" fontId="41" fillId="13" borderId="18" xfId="0" applyFont="1" applyFill="1" applyBorder="1" applyAlignment="1">
      <alignment horizontal="center" vertical="center" wrapText="1" readingOrder="1"/>
    </xf>
    <xf numFmtId="0" fontId="24" fillId="0" borderId="0" xfId="0" applyFont="1" applyAlignment="1">
      <alignment horizontal="center" vertical="center"/>
    </xf>
    <xf numFmtId="0" fontId="44" fillId="0" borderId="0" xfId="0" applyFont="1" applyAlignment="1">
      <alignment horizontal="center" vertical="center"/>
    </xf>
    <xf numFmtId="0" fontId="39" fillId="15" borderId="21" xfId="0" applyFont="1" applyFill="1" applyBorder="1" applyAlignment="1">
      <alignment horizontal="center" vertical="center" wrapText="1" readingOrder="1"/>
    </xf>
    <xf numFmtId="0" fontId="39" fillId="15" borderId="22" xfId="0" applyFont="1" applyFill="1" applyBorder="1" applyAlignment="1">
      <alignment horizontal="center" vertical="center" wrapText="1" readingOrder="1"/>
    </xf>
    <xf numFmtId="0" fontId="39" fillId="15" borderId="33" xfId="0" applyFont="1" applyFill="1" applyBorder="1" applyAlignment="1">
      <alignment horizontal="center" vertical="center" wrapText="1" readingOrder="1"/>
    </xf>
    <xf numFmtId="0" fontId="34" fillId="3" borderId="0" xfId="0" applyFont="1" applyFill="1" applyAlignment="1">
      <alignment horizontal="justify" vertical="center" wrapText="1"/>
    </xf>
    <xf numFmtId="0" fontId="36" fillId="15" borderId="30" xfId="0" applyFont="1" applyFill="1" applyBorder="1" applyAlignment="1">
      <alignment horizontal="center" vertical="center" wrapText="1" readingOrder="1"/>
    </xf>
    <xf numFmtId="0" fontId="36" fillId="15" borderId="31" xfId="0" applyFont="1" applyFill="1" applyBorder="1" applyAlignment="1">
      <alignment horizontal="center" vertical="center" wrapText="1" readingOrder="1"/>
    </xf>
    <xf numFmtId="0" fontId="36" fillId="3" borderId="28" xfId="0" applyFont="1" applyFill="1" applyBorder="1" applyAlignment="1">
      <alignment horizontal="center" vertical="center" wrapText="1" readingOrder="1"/>
    </xf>
    <xf numFmtId="0" fontId="36" fillId="3" borderId="23" xfId="0" applyFont="1" applyFill="1" applyBorder="1" applyAlignment="1">
      <alignment horizontal="center" vertical="center" wrapText="1" readingOrder="1"/>
    </xf>
    <xf numFmtId="0" fontId="36" fillId="3" borderId="20" xfId="0" applyFont="1" applyFill="1" applyBorder="1" applyAlignment="1">
      <alignment horizontal="center" vertical="center" wrapText="1" readingOrder="1"/>
    </xf>
    <xf numFmtId="0" fontId="36" fillId="3" borderId="19" xfId="0" applyFont="1" applyFill="1" applyBorder="1" applyAlignment="1">
      <alignment horizontal="center" vertical="center" wrapText="1" readingOrder="1"/>
    </xf>
    <xf numFmtId="0" fontId="36" fillId="3" borderId="25" xfId="0" applyFont="1" applyFill="1" applyBorder="1" applyAlignment="1">
      <alignment horizontal="center" vertical="center" wrapText="1" readingOrder="1"/>
    </xf>
    <xf numFmtId="0" fontId="36" fillId="3" borderId="26" xfId="0" applyFont="1" applyFill="1" applyBorder="1" applyAlignment="1">
      <alignment horizontal="center" vertical="center" wrapText="1" readingOrder="1"/>
    </xf>
    <xf numFmtId="0" fontId="75" fillId="0" borderId="19" xfId="0" applyFont="1" applyBorder="1" applyAlignment="1">
      <alignment horizontal="center" vertical="center"/>
    </xf>
    <xf numFmtId="0" fontId="75" fillId="0" borderId="19" xfId="0" applyFont="1" applyBorder="1" applyAlignment="1">
      <alignment horizontal="center" vertical="center" wrapText="1"/>
    </xf>
    <xf numFmtId="0" fontId="0" fillId="0" borderId="0" xfId="0" applyAlignment="1">
      <alignment horizontal="center"/>
    </xf>
    <xf numFmtId="0" fontId="75" fillId="0" borderId="19" xfId="0" applyFont="1" applyBorder="1" applyAlignment="1">
      <alignment horizontal="center" vertical="center" textRotation="90"/>
    </xf>
    <xf numFmtId="0" fontId="0" fillId="0" borderId="68"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76" fillId="0" borderId="19" xfId="0" applyFont="1" applyBorder="1" applyAlignment="1">
      <alignment horizontal="center" vertical="center"/>
    </xf>
    <xf numFmtId="0" fontId="74" fillId="0" borderId="19" xfId="0" applyFont="1" applyBorder="1" applyAlignment="1">
      <alignment horizontal="center" vertical="center" wrapText="1"/>
    </xf>
    <xf numFmtId="0" fontId="74" fillId="0" borderId="69" xfId="0" applyFont="1" applyBorder="1" applyAlignment="1">
      <alignment horizontal="center" vertical="center"/>
    </xf>
    <xf numFmtId="0" fontId="74" fillId="0" borderId="61" xfId="0" applyFont="1" applyBorder="1" applyAlignment="1">
      <alignment horizontal="center" vertical="center"/>
    </xf>
    <xf numFmtId="0" fontId="74" fillId="0" borderId="19" xfId="0" applyFont="1" applyBorder="1" applyAlignment="1">
      <alignment horizontal="center" vertical="center"/>
    </xf>
    <xf numFmtId="0" fontId="60" fillId="17" borderId="19" xfId="0" applyFont="1" applyFill="1" applyBorder="1" applyAlignment="1">
      <alignment horizontal="center" vertical="center" wrapText="1"/>
    </xf>
    <xf numFmtId="0" fontId="102" fillId="0" borderId="0" xfId="0" applyFont="1" applyAlignment="1">
      <alignment horizontal="center" wrapText="1"/>
    </xf>
    <xf numFmtId="0" fontId="71" fillId="0" borderId="133" xfId="0" applyFont="1" applyBorder="1" applyAlignment="1">
      <alignment horizontal="center" vertical="center" wrapText="1"/>
    </xf>
    <xf numFmtId="0" fontId="95" fillId="0" borderId="152" xfId="0" applyFont="1" applyBorder="1"/>
    <xf numFmtId="0" fontId="66" fillId="0" borderId="113" xfId="0" applyFont="1" applyBorder="1" applyAlignment="1">
      <alignment horizontal="center" vertical="center" wrapText="1"/>
    </xf>
    <xf numFmtId="0" fontId="95" fillId="0" borderId="114" xfId="0" applyFont="1" applyBorder="1"/>
    <xf numFmtId="0" fontId="95" fillId="0" borderId="115" xfId="0" applyFont="1" applyBorder="1"/>
    <xf numFmtId="0" fontId="66" fillId="32" borderId="117" xfId="0" applyFont="1" applyFill="1" applyBorder="1" applyAlignment="1">
      <alignment horizontal="center" vertical="center"/>
    </xf>
    <xf numFmtId="0" fontId="95" fillId="0" borderId="118" xfId="0" applyFont="1" applyBorder="1"/>
    <xf numFmtId="0" fontId="95" fillId="0" borderId="119" xfId="0" applyFont="1" applyBorder="1"/>
    <xf numFmtId="0" fontId="66" fillId="33" borderId="124" xfId="0" applyFont="1" applyFill="1" applyBorder="1" applyAlignment="1">
      <alignment horizontal="center" vertical="center" wrapText="1"/>
    </xf>
    <xf numFmtId="0" fontId="95" fillId="0" borderId="125" xfId="0" applyFont="1" applyBorder="1"/>
    <xf numFmtId="0" fontId="95" fillId="0" borderId="126" xfId="0" applyFont="1" applyBorder="1"/>
    <xf numFmtId="0" fontId="66" fillId="36" borderId="124" xfId="0" applyFont="1" applyFill="1" applyBorder="1" applyAlignment="1">
      <alignment horizontal="center" vertical="center" wrapText="1"/>
    </xf>
    <xf numFmtId="0" fontId="66" fillId="37" borderId="124" xfId="0" applyFont="1" applyFill="1" applyBorder="1" applyAlignment="1">
      <alignment horizontal="center" vertical="center" wrapText="1"/>
    </xf>
    <xf numFmtId="0" fontId="66" fillId="38" borderId="124" xfId="0" applyFont="1" applyFill="1" applyBorder="1" applyAlignment="1">
      <alignment horizontal="center" vertical="center" wrapText="1"/>
    </xf>
    <xf numFmtId="0" fontId="66" fillId="39" borderId="141" xfId="0" applyFont="1" applyFill="1" applyBorder="1" applyAlignment="1">
      <alignment horizontal="center" vertical="center" wrapText="1"/>
    </xf>
    <xf numFmtId="0" fontId="95" fillId="0" borderId="142" xfId="0" applyFont="1" applyBorder="1"/>
    <xf numFmtId="0" fontId="71" fillId="0" borderId="146" xfId="0" applyFont="1" applyBorder="1" applyAlignment="1">
      <alignment horizontal="center" vertical="center" wrapText="1"/>
    </xf>
    <xf numFmtId="0" fontId="95" fillId="0" borderId="147" xfId="0" applyFont="1" applyBorder="1"/>
    <xf numFmtId="0" fontId="66" fillId="40" borderId="149" xfId="0" applyFont="1" applyFill="1" applyBorder="1" applyAlignment="1">
      <alignment horizontal="center" vertical="center" wrapText="1"/>
    </xf>
    <xf numFmtId="0" fontId="95" fillId="0" borderId="150" xfId="0" applyFont="1" applyBorder="1"/>
    <xf numFmtId="0" fontId="71" fillId="0" borderId="151" xfId="0" applyFont="1" applyBorder="1" applyAlignment="1">
      <alignment horizontal="center" vertical="center" wrapText="1"/>
    </xf>
    <xf numFmtId="0" fontId="95" fillId="0" borderId="132" xfId="0" applyFont="1" applyBorder="1"/>
    <xf numFmtId="0" fontId="95" fillId="0" borderId="153" xfId="0" applyFont="1" applyBorder="1"/>
    <xf numFmtId="0" fontId="95" fillId="0" borderId="154" xfId="0" applyFont="1" applyBorder="1"/>
    <xf numFmtId="165" fontId="68" fillId="0" borderId="62" xfId="0" applyNumberFormat="1" applyFont="1" applyBorder="1" applyAlignment="1">
      <alignment horizontal="center" vertical="center" wrapText="1"/>
    </xf>
    <xf numFmtId="165" fontId="68" fillId="0" borderId="19" xfId="0" applyNumberFormat="1" applyFont="1" applyBorder="1" applyAlignment="1">
      <alignment horizontal="center" vertical="center" wrapText="1"/>
    </xf>
    <xf numFmtId="0" fontId="67" fillId="3" borderId="69" xfId="0" applyFont="1" applyFill="1" applyBorder="1" applyAlignment="1">
      <alignment horizontal="center" vertical="center" wrapText="1"/>
    </xf>
    <xf numFmtId="0" fontId="67" fillId="3" borderId="61" xfId="0" applyFont="1" applyFill="1" applyBorder="1" applyAlignment="1">
      <alignment horizontal="center" vertical="center" wrapText="1"/>
    </xf>
    <xf numFmtId="0" fontId="71" fillId="0" borderId="69" xfId="0" applyFont="1" applyBorder="1" applyAlignment="1" applyProtection="1">
      <alignment horizontal="center" vertical="center" wrapText="1"/>
      <protection locked="0"/>
    </xf>
    <xf numFmtId="0" fontId="71" fillId="0" borderId="61" xfId="0" applyFont="1" applyBorder="1" applyAlignment="1" applyProtection="1">
      <alignment horizontal="center" vertical="center" wrapText="1"/>
      <protection locked="0"/>
    </xf>
    <xf numFmtId="0" fontId="71" fillId="0" borderId="20" xfId="0" applyFont="1" applyBorder="1" applyAlignment="1" applyProtection="1">
      <alignment horizontal="center" vertical="center" wrapText="1"/>
      <protection locked="0"/>
    </xf>
    <xf numFmtId="0" fontId="71" fillId="0" borderId="69" xfId="0" applyFont="1" applyBorder="1" applyAlignment="1">
      <alignment horizontal="center" vertical="center" wrapText="1"/>
    </xf>
    <xf numFmtId="0" fontId="71" fillId="0" borderId="20" xfId="0" applyFont="1" applyBorder="1" applyAlignment="1">
      <alignment horizontal="center" vertical="center" wrapText="1"/>
    </xf>
    <xf numFmtId="0" fontId="67" fillId="41" borderId="19" xfId="0" applyFont="1" applyFill="1" applyBorder="1" applyAlignment="1">
      <alignment horizontal="center" vertical="center" wrapText="1"/>
    </xf>
    <xf numFmtId="0" fontId="67" fillId="41" borderId="26" xfId="0" applyFont="1" applyFill="1" applyBorder="1" applyAlignment="1">
      <alignment horizontal="center" vertical="center" wrapText="1"/>
    </xf>
    <xf numFmtId="0" fontId="68" fillId="3" borderId="20" xfId="0" applyFont="1" applyFill="1" applyBorder="1" applyAlignment="1">
      <alignment horizontal="center" vertical="center" wrapText="1"/>
    </xf>
    <xf numFmtId="0" fontId="68" fillId="3" borderId="19" xfId="0" applyFont="1" applyFill="1" applyBorder="1" applyAlignment="1">
      <alignment horizontal="center" vertical="center" wrapText="1"/>
    </xf>
    <xf numFmtId="0" fontId="68" fillId="0" borderId="62" xfId="0" applyFont="1" applyBorder="1" applyAlignment="1">
      <alignment horizontal="center" vertical="center" wrapText="1"/>
    </xf>
    <xf numFmtId="165" fontId="68" fillId="0" borderId="161" xfId="0" applyNumberFormat="1" applyFont="1" applyBorder="1" applyAlignment="1">
      <alignment horizontal="center" vertical="center" wrapText="1"/>
    </xf>
    <xf numFmtId="165" fontId="68" fillId="0" borderId="61" xfId="0" applyNumberFormat="1" applyFont="1" applyBorder="1" applyAlignment="1">
      <alignment horizontal="center" vertical="center" wrapText="1"/>
    </xf>
    <xf numFmtId="165" fontId="68" fillId="0" borderId="20" xfId="0" applyNumberFormat="1" applyFont="1" applyBorder="1" applyAlignment="1">
      <alignment horizontal="center" vertical="center" wrapText="1"/>
    </xf>
    <xf numFmtId="0" fontId="67" fillId="42" borderId="19" xfId="0" applyFont="1" applyFill="1" applyBorder="1" applyAlignment="1">
      <alignment horizontal="center" vertical="center" wrapText="1"/>
    </xf>
    <xf numFmtId="0" fontId="68" fillId="0" borderId="61" xfId="0" applyFont="1" applyBorder="1" applyAlignment="1" applyProtection="1">
      <alignment horizontal="center" vertical="center"/>
      <protection locked="0"/>
    </xf>
  </cellXfs>
  <cellStyles count="8">
    <cellStyle name="Normal" xfId="0" builtinId="0"/>
    <cellStyle name="Normal - Style1 2" xfId="2"/>
    <cellStyle name="Normal 11" xfId="7"/>
    <cellStyle name="Normal 2" xfId="4"/>
    <cellStyle name="Normal 2 2" xfId="3"/>
    <cellStyle name="Normal 3" xfId="5"/>
    <cellStyle name="Normal 3 2" xfId="6"/>
    <cellStyle name="Porcentaje" xfId="1" builtinId="5"/>
  </cellStyles>
  <dxfs count="1041">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ill>
        <patternFill>
          <bgColor rgb="FF007AFF"/>
        </patternFill>
      </fill>
    </dxf>
    <dxf>
      <fill>
        <patternFill>
          <bgColor rgb="FF2D9E2C"/>
        </patternFill>
      </fill>
    </dxf>
    <dxf>
      <fill>
        <patternFill>
          <bgColor rgb="FFFF6600"/>
        </patternFill>
      </fill>
    </dxf>
    <dxf>
      <fill>
        <patternFill>
          <bgColor rgb="FF9633FF"/>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9900"/>
      <color rgb="FFE6EFFD"/>
      <color rgb="FFFFFF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pivotCacheDefinition" Target="pivotCache/pivotCacheDefinition1.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237067</xdr:colOff>
      <xdr:row>0</xdr:row>
      <xdr:rowOff>127528</xdr:rowOff>
    </xdr:from>
    <xdr:to>
      <xdr:col>1</xdr:col>
      <xdr:colOff>1517650</xdr:colOff>
      <xdr:row>2</xdr:row>
      <xdr:rowOff>140758</xdr:rowOff>
    </xdr:to>
    <xdr:pic>
      <xdr:nvPicPr>
        <xdr:cNvPr id="2" name="Imagen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37067" y="127528"/>
          <a:ext cx="3115733" cy="72443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66675</xdr:colOff>
      <xdr:row>0</xdr:row>
      <xdr:rowOff>352425</xdr:rowOff>
    </xdr:from>
    <xdr:ext cx="1571625" cy="419100"/>
    <xdr:pic>
      <xdr:nvPicPr>
        <xdr:cNvPr id="2" name="image1.png">
          <a:extLst>
            <a:ext uri="{FF2B5EF4-FFF2-40B4-BE49-F238E27FC236}">
              <a16:creationId xmlns="" xmlns:a16="http://schemas.microsoft.com/office/drawing/2014/main" id="{00000000-0008-0000-1200-000002000000}"/>
            </a:ext>
          </a:extLst>
        </xdr:cNvPr>
        <xdr:cNvPicPr preferRelativeResize="0"/>
      </xdr:nvPicPr>
      <xdr:blipFill>
        <a:blip xmlns:r="http://schemas.openxmlformats.org/officeDocument/2006/relationships" r:embed="rId1" cstate="print"/>
        <a:stretch>
          <a:fillRect/>
        </a:stretch>
      </xdr:blipFill>
      <xdr:spPr>
        <a:xfrm>
          <a:off x="66675" y="190500"/>
          <a:ext cx="1571625" cy="419100"/>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3</xdr:col>
      <xdr:colOff>507999</xdr:colOff>
      <xdr:row>0</xdr:row>
      <xdr:rowOff>42945</xdr:rowOff>
    </xdr:from>
    <xdr:ext cx="3940175" cy="956408"/>
    <xdr:pic>
      <xdr:nvPicPr>
        <xdr:cNvPr id="2" name="Imagen 1">
          <a:extLst>
            <a:ext uri="{FF2B5EF4-FFF2-40B4-BE49-F238E27FC236}">
              <a16:creationId xmlns=""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3698874" y="42945"/>
          <a:ext cx="3940175" cy="95640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60325</xdr:colOff>
      <xdr:row>0</xdr:row>
      <xdr:rowOff>254528</xdr:rowOff>
    </xdr:from>
    <xdr:to>
      <xdr:col>1</xdr:col>
      <xdr:colOff>1606459</xdr:colOff>
      <xdr:row>2</xdr:row>
      <xdr:rowOff>79375</xdr:rowOff>
    </xdr:to>
    <xdr:pic>
      <xdr:nvPicPr>
        <xdr:cNvPr id="2" name="Imagen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60325" y="254528"/>
          <a:ext cx="1736634" cy="539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507999</xdr:colOff>
      <xdr:row>0</xdr:row>
      <xdr:rowOff>42945</xdr:rowOff>
    </xdr:from>
    <xdr:ext cx="3940175" cy="956408"/>
    <xdr:pic>
      <xdr:nvPicPr>
        <xdr:cNvPr id="4" name="Imagen 3">
          <a:extLst>
            <a:ext uri="{FF2B5EF4-FFF2-40B4-BE49-F238E27FC236}">
              <a16:creationId xmlns=""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3698874" y="42945"/>
          <a:ext cx="3940175" cy="95640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2</xdr:col>
      <xdr:colOff>507999</xdr:colOff>
      <xdr:row>0</xdr:row>
      <xdr:rowOff>42945</xdr:rowOff>
    </xdr:from>
    <xdr:ext cx="3940175" cy="956408"/>
    <xdr:pic>
      <xdr:nvPicPr>
        <xdr:cNvPr id="2" name="Imagen 1">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3698874" y="42945"/>
          <a:ext cx="3940175" cy="95640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2</xdr:col>
      <xdr:colOff>507999</xdr:colOff>
      <xdr:row>0</xdr:row>
      <xdr:rowOff>42945</xdr:rowOff>
    </xdr:from>
    <xdr:ext cx="3940175" cy="956408"/>
    <xdr:pic>
      <xdr:nvPicPr>
        <xdr:cNvPr id="2" name="Imagen 1">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3698874" y="42945"/>
          <a:ext cx="3940175" cy="95640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342900</xdr:colOff>
      <xdr:row>0</xdr:row>
      <xdr:rowOff>28575</xdr:rowOff>
    </xdr:from>
    <xdr:ext cx="2019300" cy="514349"/>
    <xdr:pic>
      <xdr:nvPicPr>
        <xdr:cNvPr id="2" name="Imagen 1">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342900" y="28575"/>
          <a:ext cx="2019300" cy="51434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22679</xdr:colOff>
      <xdr:row>0</xdr:row>
      <xdr:rowOff>222250</xdr:rowOff>
    </xdr:from>
    <xdr:to>
      <xdr:col>1</xdr:col>
      <xdr:colOff>1630388</xdr:colOff>
      <xdr:row>2</xdr:row>
      <xdr:rowOff>68035</xdr:rowOff>
    </xdr:to>
    <xdr:pic>
      <xdr:nvPicPr>
        <xdr:cNvPr id="3" name="Imagen 2">
          <a:extLst>
            <a:ext uri="{FF2B5EF4-FFF2-40B4-BE49-F238E27FC236}">
              <a16:creationId xmlns=""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xfrm>
          <a:off x="22679" y="222250"/>
          <a:ext cx="1798209" cy="56696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2</xdr:col>
      <xdr:colOff>571497</xdr:colOff>
      <xdr:row>0</xdr:row>
      <xdr:rowOff>42945</xdr:rowOff>
    </xdr:from>
    <xdr:ext cx="3940175" cy="956408"/>
    <xdr:pic>
      <xdr:nvPicPr>
        <xdr:cNvPr id="3" name="Imagen 2">
          <a:extLst>
            <a:ext uri="{FF2B5EF4-FFF2-40B4-BE49-F238E27FC236}">
              <a16:creationId xmlns=""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5185830" y="42945"/>
          <a:ext cx="3940175" cy="95640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171450</xdr:rowOff>
    </xdr:from>
    <xdr:ext cx="1334185" cy="323850"/>
    <xdr:pic>
      <xdr:nvPicPr>
        <xdr:cNvPr id="2" name="Imagen 1">
          <a:extLst>
            <a:ext uri="{FF2B5EF4-FFF2-40B4-BE49-F238E27FC236}">
              <a16:creationId xmlns=""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171450"/>
          <a:ext cx="1334185" cy="3238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JENITH\Mis%20documentos\LIBERTY%20SEGUROS\AVANCE%202\PROPUESTA%20METODOLOGICA%20JELGA%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ONTROL%20INTERNO%20CGC\TALLER\GESTION%20DEL%20RIESG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Documents%20and%20Settings\JENITH%20%20LINARES\Mis%20documentos\CONTROL%20INTERNO%20CGC\TALLER\GESTION%20DEL%20RIESGO%20Y%20CONTRO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HP/Downloads/Matriz%20de%20Administracion%20de%20Riesgos_SDA_Consolidada%202025%20(4).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GT%20MAPA%20RIESG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 val="Listas"/>
      <sheetName val="Lista"/>
      <sheetName val="Tabla Valoración controles"/>
      <sheetName val="Opciones Tratamiento"/>
    </sheetNames>
    <sheetDataSet>
      <sheetData sheetId="0"/>
      <sheetData sheetId="1">
        <row r="4">
          <cell r="A4" t="str">
            <v>PROCESOS</v>
          </cell>
        </row>
        <row r="5">
          <cell r="A5" t="str">
            <v>SUSCRIPCION</v>
          </cell>
        </row>
        <row r="6">
          <cell r="A6" t="str">
            <v>INDEMNIZACION</v>
          </cell>
        </row>
        <row r="7">
          <cell r="A7" t="str">
            <v>SARLAFT</v>
          </cell>
        </row>
        <row r="16">
          <cell r="A16" t="str">
            <v>CLIENTE</v>
          </cell>
          <cell r="B16" t="str">
            <v>USUARIO</v>
          </cell>
          <cell r="C16" t="str">
            <v>CANAL DE DISTRIBUCION</v>
          </cell>
          <cell r="D16" t="str">
            <v>PRODUCTO</v>
          </cell>
          <cell r="E16" t="str">
            <v>OPERACIÓN</v>
          </cell>
        </row>
        <row r="17">
          <cell r="C17" t="str">
            <v>Intermediarios Agente</v>
          </cell>
          <cell r="D17" t="str">
            <v>AUTOS</v>
          </cell>
          <cell r="E17" t="str">
            <v>TECNOLOGIA</v>
          </cell>
        </row>
        <row r="18">
          <cell r="C18" t="str">
            <v>Intermediario Agencia</v>
          </cell>
          <cell r="D18" t="str">
            <v>VIDA</v>
          </cell>
          <cell r="E18" t="str">
            <v>RECURSO HUMANO</v>
          </cell>
        </row>
        <row r="19">
          <cell r="C19" t="str">
            <v>Corredor de seguros</v>
          </cell>
          <cell r="D19" t="str">
            <v>SOAT</v>
          </cell>
          <cell r="E19" t="str">
            <v>FRAUDE INTERNO</v>
          </cell>
        </row>
        <row r="20">
          <cell r="C20" t="str">
            <v>Canal Tradicional - convenios interinstitucional</v>
          </cell>
          <cell r="D20" t="str">
            <v>ARP</v>
          </cell>
          <cell r="E20" t="str">
            <v>FRAUDE EXTERNO</v>
          </cell>
        </row>
        <row r="21">
          <cell r="C21" t="str">
            <v>Bancaseguros</v>
          </cell>
          <cell r="D21" t="str">
            <v>SALUD</v>
          </cell>
          <cell r="E21" t="str">
            <v>EVENTOS EXTERNOS</v>
          </cell>
        </row>
        <row r="22">
          <cell r="C22" t="str">
            <v>Canal no tradicional</v>
          </cell>
          <cell r="D22" t="str">
            <v>GENERALES</v>
          </cell>
          <cell r="E22" t="str">
            <v>GESTION DE PROCESOS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C12" t="str">
            <v>A</v>
          </cell>
          <cell r="D12" t="str">
            <v>B</v>
          </cell>
          <cell r="E12" t="str">
            <v>C</v>
          </cell>
          <cell r="F12" t="str">
            <v>D</v>
          </cell>
          <cell r="G12" t="str">
            <v>E</v>
          </cell>
          <cell r="H12" t="str">
            <v>F</v>
          </cell>
          <cell r="I12" t="str">
            <v>G</v>
          </cell>
          <cell r="J12" t="str">
            <v>H</v>
          </cell>
          <cell r="K12" t="str">
            <v>I</v>
          </cell>
          <cell r="L12" t="str">
            <v>J</v>
          </cell>
          <cell r="M12" t="str">
            <v>K</v>
          </cell>
          <cell r="N12" t="str">
            <v>L</v>
          </cell>
          <cell r="O12" t="str">
            <v>M</v>
          </cell>
        </row>
      </sheetData>
      <sheetData sheetId="8" refreshError="1"/>
      <sheetData sheetId="9" refreshError="1"/>
      <sheetData sheetId="10" refreshError="1"/>
      <sheetData sheetId="11" refreshError="1">
        <row r="1">
          <cell r="G1" t="str">
            <v>EVITAR</v>
          </cell>
          <cell r="I1" t="str">
            <v>POLITICA</v>
          </cell>
        </row>
        <row r="2">
          <cell r="G2" t="str">
            <v>REDUCIR LA CAUSA</v>
          </cell>
          <cell r="I2" t="str">
            <v>PROCEDIMIENTO</v>
          </cell>
        </row>
        <row r="3">
          <cell r="B3">
            <v>1</v>
          </cell>
          <cell r="C3" t="str">
            <v>Cual es el Objetivo de la implementación de la nueva políticá?</v>
          </cell>
          <cell r="G3" t="str">
            <v>REDUCIR EL IMPACTO</v>
          </cell>
          <cell r="I3" t="str">
            <v>CONTROL</v>
          </cell>
        </row>
        <row r="4">
          <cell r="B4">
            <v>2</v>
          </cell>
          <cell r="C4" t="str">
            <v>Cual es el proceso para su implementación?</v>
          </cell>
          <cell r="G4" t="str">
            <v>TRANFERIR TOTALMENTE</v>
          </cell>
        </row>
        <row r="5">
          <cell r="B5">
            <v>3</v>
          </cell>
          <cell r="C5" t="str">
            <v>Quien será el responsable directo de su éxito?</v>
          </cell>
          <cell r="G5" t="str">
            <v>TRANSFERIR PARCIALMENTE</v>
          </cell>
        </row>
        <row r="6">
          <cell r="B6">
            <v>4</v>
          </cell>
          <cell r="C6" t="str">
            <v>En que Fecha o periodo se espera realizarla?</v>
          </cell>
        </row>
        <row r="7">
          <cell r="B7">
            <v>5</v>
          </cell>
          <cell r="C7" t="str">
            <v>Que recursos financieros se requieren?</v>
          </cell>
        </row>
        <row r="8">
          <cell r="B8">
            <v>6</v>
          </cell>
          <cell r="C8" t="str">
            <v>Que recursos Humanos se Requieren?</v>
          </cell>
        </row>
        <row r="9">
          <cell r="B9">
            <v>7</v>
          </cell>
          <cell r="C9" t="str">
            <v>Que recursos logísticos se Requieren?</v>
          </cell>
        </row>
        <row r="10">
          <cell r="B10">
            <v>9</v>
          </cell>
          <cell r="C10" t="str">
            <v>Quien será el responsable de su evaluación?</v>
          </cell>
        </row>
        <row r="11">
          <cell r="B11">
            <v>10</v>
          </cell>
          <cell r="C11" t="str">
            <v>Cual será el indicador para su evaluación? (Indique variables y su lectura)</v>
          </cell>
        </row>
        <row r="12">
          <cell r="B12">
            <v>11</v>
          </cell>
        </row>
        <row r="13">
          <cell r="B13">
            <v>12</v>
          </cell>
        </row>
        <row r="14">
          <cell r="B14">
            <v>13</v>
          </cell>
        </row>
        <row r="15">
          <cell r="B15">
            <v>14</v>
          </cell>
        </row>
        <row r="16">
          <cell r="B16">
            <v>15</v>
          </cell>
        </row>
        <row r="17">
          <cell r="B17">
            <v>16</v>
          </cell>
        </row>
        <row r="22">
          <cell r="B22">
            <v>1</v>
          </cell>
        </row>
        <row r="23">
          <cell r="B23">
            <v>2</v>
          </cell>
        </row>
        <row r="24">
          <cell r="B24">
            <v>3</v>
          </cell>
        </row>
        <row r="25">
          <cell r="B25">
            <v>4</v>
          </cell>
        </row>
        <row r="26">
          <cell r="B26">
            <v>5</v>
          </cell>
        </row>
        <row r="27">
          <cell r="B27">
            <v>6</v>
          </cell>
        </row>
        <row r="28">
          <cell r="B28">
            <v>7</v>
          </cell>
        </row>
        <row r="29">
          <cell r="B29">
            <v>8</v>
          </cell>
        </row>
        <row r="30">
          <cell r="B30">
            <v>9</v>
          </cell>
        </row>
        <row r="31">
          <cell r="B31">
            <v>10</v>
          </cell>
        </row>
        <row r="32">
          <cell r="B32">
            <v>11</v>
          </cell>
        </row>
        <row r="33">
          <cell r="B33">
            <v>12</v>
          </cell>
        </row>
        <row r="34">
          <cell r="B34">
            <v>13</v>
          </cell>
        </row>
        <row r="35">
          <cell r="B35">
            <v>14</v>
          </cell>
        </row>
        <row r="36">
          <cell r="B36">
            <v>15</v>
          </cell>
        </row>
        <row r="37">
          <cell r="B37">
            <v>16</v>
          </cell>
        </row>
        <row r="38">
          <cell r="B38">
            <v>17</v>
          </cell>
        </row>
        <row r="41">
          <cell r="B41">
            <v>1</v>
          </cell>
          <cell r="C41" t="str">
            <v>Que tipo de Control desea implementar?</v>
          </cell>
        </row>
        <row r="42">
          <cell r="B42">
            <v>2</v>
          </cell>
          <cell r="C42" t="str">
            <v>Que clase de Control desea implementar?</v>
          </cell>
        </row>
        <row r="43">
          <cell r="B43">
            <v>3</v>
          </cell>
          <cell r="C43" t="str">
            <v>Cual es el Objetivo del control?</v>
          </cell>
        </row>
        <row r="44">
          <cell r="B44">
            <v>4</v>
          </cell>
          <cell r="C44" t="str">
            <v>A que procedimiento corresponde?</v>
          </cell>
        </row>
        <row r="45">
          <cell r="B45">
            <v>5</v>
          </cell>
          <cell r="C45" t="str">
            <v>Que otros procedimientos afecta?</v>
          </cell>
        </row>
        <row r="46">
          <cell r="B46">
            <v>6</v>
          </cell>
          <cell r="C46" t="str">
            <v>Cual es el proceso para su implementación?</v>
          </cell>
        </row>
        <row r="47">
          <cell r="B47">
            <v>7</v>
          </cell>
          <cell r="C47" t="str">
            <v>Quien será el responsable directo de su éxito?</v>
          </cell>
        </row>
        <row r="48">
          <cell r="B48">
            <v>8</v>
          </cell>
          <cell r="C48" t="str">
            <v>En que Fecha o periodo se espera realizarla?</v>
          </cell>
        </row>
        <row r="49">
          <cell r="B49">
            <v>9</v>
          </cell>
          <cell r="C49" t="str">
            <v>Que recursos financieros se requieren?</v>
          </cell>
        </row>
        <row r="50">
          <cell r="B50">
            <v>10</v>
          </cell>
          <cell r="C50" t="str">
            <v>Que recursos Humanos se Requieren?</v>
          </cell>
        </row>
        <row r="51">
          <cell r="B51">
            <v>11</v>
          </cell>
          <cell r="C51" t="str">
            <v>Que recursos logísticos se Requieren?</v>
          </cell>
        </row>
        <row r="52">
          <cell r="B52">
            <v>12</v>
          </cell>
          <cell r="C52" t="str">
            <v>Quien será el responsable de su evaluación?</v>
          </cell>
        </row>
        <row r="53">
          <cell r="B53">
            <v>13</v>
          </cell>
          <cell r="C53" t="str">
            <v>Cual será el indicador para su evaluación? (Indique variables y su lectura)</v>
          </cell>
        </row>
        <row r="54">
          <cell r="B54">
            <v>14</v>
          </cell>
        </row>
        <row r="55">
          <cell r="B55">
            <v>15</v>
          </cell>
        </row>
        <row r="56">
          <cell r="B56">
            <v>16</v>
          </cell>
        </row>
        <row r="57">
          <cell r="B57">
            <v>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sheetData sheetId="1"/>
      <sheetData sheetId="2"/>
      <sheetData sheetId="3"/>
      <sheetData sheetId="4"/>
      <sheetData sheetId="5"/>
      <sheetData sheetId="6"/>
      <sheetData sheetId="7"/>
      <sheetData sheetId="8"/>
      <sheetData sheetId="9"/>
      <sheetData sheetId="10"/>
      <sheetData sheetId="11">
        <row r="1">
          <cell r="F1" t="str">
            <v>SI</v>
          </cell>
          <cell r="G1" t="str">
            <v>EVITAR</v>
          </cell>
        </row>
        <row r="2">
          <cell r="F2" t="str">
            <v>NO</v>
          </cell>
          <cell r="G2" t="str">
            <v>REDUCIR LA CAUSA</v>
          </cell>
        </row>
        <row r="3">
          <cell r="G3" t="str">
            <v>REDUCIR EL IMPACTO</v>
          </cell>
        </row>
        <row r="4">
          <cell r="G4" t="str">
            <v>TRANFERIR TOTALMENTE</v>
          </cell>
        </row>
        <row r="5">
          <cell r="G5" t="str">
            <v>TRANSFERIR PARCIALMENTE</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Instructivo R. Gestión"/>
      <sheetName val="R. Gestión "/>
      <sheetName val="R. Fiscal"/>
      <sheetName val="R. SARLAFT"/>
      <sheetName val="Exposición al Riesgo SARLAFT"/>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RSec"/>
      <sheetName val="Listas"/>
      <sheetName val="Instructivo Seguridad Inf"/>
      <sheetName val="R. Seguridad de la Info."/>
      <sheetName val="Controles_NormaISO27001_Suger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1">
          <cell r="C11" t="str">
            <v xml:space="preserve">     Afectación menor a 10 SMLMV .</v>
          </cell>
        </row>
      </sheetData>
      <sheetData sheetId="14"/>
      <sheetData sheetId="15"/>
      <sheetData sheetId="16"/>
      <sheetData sheetId="17">
        <row r="25">
          <cell r="H25">
            <v>1</v>
          </cell>
        </row>
      </sheetData>
      <sheetData sheetId="18"/>
      <sheetData sheetId="19"/>
      <sheetData sheetId="2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Tabla Valoración controles"/>
      <sheetName val="Opciones Tratamiento"/>
    </sheetNames>
    <sheetDataSet>
      <sheetData sheetId="0" refreshError="1"/>
      <sheetData sheetId="1" refreshError="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1040" dataDxfId="1039">
  <autoFilter ref="B209:C219"/>
  <tableColumns count="2">
    <tableColumn id="1" name="Criterios" dataDxfId="1038"/>
    <tableColumn id="2" name="Subcriterios" dataDxfId="1037"/>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2.bin"/><Relationship Id="rId1" Type="http://schemas.openxmlformats.org/officeDocument/2006/relationships/pivotTable" Target="../pivotTables/pivotTable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5.bin"/><Relationship Id="rId4" Type="http://schemas.openxmlformats.org/officeDocument/2006/relationships/comments" Target="../comments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91"/>
  <sheetViews>
    <sheetView zoomScale="70" zoomScaleNormal="70" zoomScaleSheetLayoutView="70" workbookViewId="0">
      <selection activeCell="F3" sqref="F3:G3"/>
    </sheetView>
  </sheetViews>
  <sheetFormatPr baseColWidth="10" defaultColWidth="9.42578125" defaultRowHeight="12.75" x14ac:dyDescent="0.2"/>
  <cols>
    <col min="1" max="1" width="26.42578125" style="125" customWidth="1"/>
    <col min="2" max="2" width="24.85546875" style="125" customWidth="1"/>
    <col min="3" max="3" width="44.5703125" style="125" customWidth="1"/>
    <col min="4" max="4" width="28.85546875" style="125" customWidth="1"/>
    <col min="5" max="5" width="37.42578125" style="125" customWidth="1"/>
    <col min="6" max="6" width="42" style="125" customWidth="1"/>
    <col min="7" max="7" width="37.5703125" style="125" customWidth="1"/>
    <col min="8" max="16384" width="9.42578125" style="125"/>
  </cols>
  <sheetData>
    <row r="1" spans="1:7" ht="28.5" customHeight="1" thickTop="1" x14ac:dyDescent="0.2">
      <c r="A1" s="545"/>
      <c r="B1" s="546"/>
      <c r="C1" s="551" t="s">
        <v>333</v>
      </c>
      <c r="D1" s="551"/>
      <c r="E1" s="551"/>
      <c r="F1" s="551"/>
      <c r="G1" s="552"/>
    </row>
    <row r="2" spans="1:7" ht="27.75" customHeight="1" x14ac:dyDescent="0.2">
      <c r="A2" s="547"/>
      <c r="B2" s="548"/>
      <c r="C2" s="553" t="s">
        <v>687</v>
      </c>
      <c r="D2" s="553"/>
      <c r="E2" s="553"/>
      <c r="F2" s="553"/>
      <c r="G2" s="554"/>
    </row>
    <row r="3" spans="1:7" ht="24" customHeight="1" x14ac:dyDescent="0.2">
      <c r="A3" s="549"/>
      <c r="B3" s="550"/>
      <c r="C3" s="555" t="s">
        <v>689</v>
      </c>
      <c r="D3" s="555"/>
      <c r="E3" s="555"/>
      <c r="F3" s="555" t="s">
        <v>725</v>
      </c>
      <c r="G3" s="556"/>
    </row>
    <row r="4" spans="1:7" s="126" customFormat="1" ht="20.100000000000001" customHeight="1" x14ac:dyDescent="0.2">
      <c r="A4" s="214" t="s">
        <v>350</v>
      </c>
      <c r="B4" s="244"/>
      <c r="C4" s="553" t="s">
        <v>351</v>
      </c>
      <c r="D4" s="553"/>
      <c r="E4" s="553"/>
      <c r="F4" s="553"/>
      <c r="G4" s="553"/>
    </row>
    <row r="5" spans="1:7" s="127" customFormat="1" ht="20.100000000000001" customHeight="1" x14ac:dyDescent="0.2">
      <c r="A5" s="560" t="s">
        <v>186</v>
      </c>
      <c r="B5" s="560" t="s">
        <v>352</v>
      </c>
      <c r="C5" s="560"/>
      <c r="D5" s="560"/>
      <c r="E5" s="560"/>
      <c r="F5" s="560"/>
      <c r="G5" s="560"/>
    </row>
    <row r="6" spans="1:7" s="127" customFormat="1" ht="20.100000000000001" customHeight="1" x14ac:dyDescent="0.2">
      <c r="A6" s="560"/>
      <c r="B6" s="561" t="s">
        <v>353</v>
      </c>
      <c r="C6" s="561"/>
      <c r="D6" s="561" t="s">
        <v>354</v>
      </c>
      <c r="E6" s="561"/>
      <c r="F6" s="561" t="s">
        <v>187</v>
      </c>
      <c r="G6" s="561"/>
    </row>
    <row r="7" spans="1:7" s="128" customFormat="1" ht="20.100000000000001" customHeight="1" x14ac:dyDescent="0.2">
      <c r="A7" s="560"/>
      <c r="B7" s="204" t="s">
        <v>12</v>
      </c>
      <c r="C7" s="205" t="s">
        <v>355</v>
      </c>
      <c r="D7" s="204" t="s">
        <v>12</v>
      </c>
      <c r="E7" s="205" t="s">
        <v>355</v>
      </c>
      <c r="F7" s="204" t="s">
        <v>12</v>
      </c>
      <c r="G7" s="205" t="s">
        <v>355</v>
      </c>
    </row>
    <row r="8" spans="1:7" ht="35.1" customHeight="1" x14ac:dyDescent="0.2">
      <c r="A8" s="544" t="s">
        <v>186</v>
      </c>
      <c r="B8" s="541" t="s">
        <v>356</v>
      </c>
      <c r="C8" s="129" t="s">
        <v>357</v>
      </c>
      <c r="D8" s="537" t="s">
        <v>358</v>
      </c>
      <c r="E8" s="130" t="s">
        <v>359</v>
      </c>
      <c r="F8" s="537" t="s">
        <v>360</v>
      </c>
      <c r="G8" s="129" t="s">
        <v>357</v>
      </c>
    </row>
    <row r="9" spans="1:7" ht="35.1" customHeight="1" x14ac:dyDescent="0.2">
      <c r="A9" s="544"/>
      <c r="B9" s="541"/>
      <c r="C9" s="129" t="s">
        <v>361</v>
      </c>
      <c r="D9" s="537"/>
      <c r="E9" s="130" t="s">
        <v>362</v>
      </c>
      <c r="F9" s="537"/>
      <c r="G9" s="129" t="s">
        <v>361</v>
      </c>
    </row>
    <row r="10" spans="1:7" ht="35.1" customHeight="1" x14ac:dyDescent="0.2">
      <c r="A10" s="544"/>
      <c r="B10" s="541" t="s">
        <v>363</v>
      </c>
      <c r="C10" s="129" t="s">
        <v>357</v>
      </c>
      <c r="D10" s="537" t="s">
        <v>364</v>
      </c>
      <c r="E10" s="130" t="s">
        <v>359</v>
      </c>
      <c r="F10" s="537" t="s">
        <v>365</v>
      </c>
      <c r="G10" s="129" t="s">
        <v>357</v>
      </c>
    </row>
    <row r="11" spans="1:7" ht="35.1" customHeight="1" x14ac:dyDescent="0.2">
      <c r="A11" s="544"/>
      <c r="B11" s="541"/>
      <c r="C11" s="129" t="s">
        <v>361</v>
      </c>
      <c r="D11" s="537"/>
      <c r="E11" s="130" t="s">
        <v>362</v>
      </c>
      <c r="F11" s="537"/>
      <c r="G11" s="129" t="s">
        <v>361</v>
      </c>
    </row>
    <row r="12" spans="1:7" ht="35.1" customHeight="1" x14ac:dyDescent="0.2">
      <c r="A12" s="544"/>
      <c r="B12" s="541" t="s">
        <v>187</v>
      </c>
      <c r="C12" s="129" t="s">
        <v>357</v>
      </c>
      <c r="D12" s="537" t="s">
        <v>366</v>
      </c>
      <c r="E12" s="130" t="s">
        <v>359</v>
      </c>
      <c r="F12" s="537" t="s">
        <v>367</v>
      </c>
      <c r="G12" s="129" t="s">
        <v>357</v>
      </c>
    </row>
    <row r="13" spans="1:7" ht="35.1" customHeight="1" x14ac:dyDescent="0.2">
      <c r="A13" s="544"/>
      <c r="B13" s="541"/>
      <c r="C13" s="129" t="s">
        <v>361</v>
      </c>
      <c r="D13" s="537"/>
      <c r="E13" s="130" t="s">
        <v>362</v>
      </c>
      <c r="F13" s="537"/>
      <c r="G13" s="129" t="s">
        <v>361</v>
      </c>
    </row>
    <row r="14" spans="1:7" ht="35.1" customHeight="1" x14ac:dyDescent="0.2">
      <c r="A14" s="544"/>
      <c r="B14" s="541" t="s">
        <v>368</v>
      </c>
      <c r="C14" s="129" t="s">
        <v>357</v>
      </c>
      <c r="D14" s="537" t="s">
        <v>369</v>
      </c>
      <c r="E14" s="130" t="s">
        <v>359</v>
      </c>
      <c r="F14" s="537" t="s">
        <v>370</v>
      </c>
      <c r="G14" s="129" t="s">
        <v>357</v>
      </c>
    </row>
    <row r="15" spans="1:7" ht="35.1" customHeight="1" x14ac:dyDescent="0.2">
      <c r="A15" s="544"/>
      <c r="B15" s="541"/>
      <c r="C15" s="129" t="s">
        <v>361</v>
      </c>
      <c r="D15" s="537"/>
      <c r="E15" s="130" t="s">
        <v>362</v>
      </c>
      <c r="F15" s="537"/>
      <c r="G15" s="129" t="s">
        <v>361</v>
      </c>
    </row>
    <row r="16" spans="1:7" ht="35.1" customHeight="1" x14ac:dyDescent="0.2">
      <c r="A16" s="544"/>
      <c r="B16" s="541" t="s">
        <v>371</v>
      </c>
      <c r="C16" s="129" t="s">
        <v>357</v>
      </c>
      <c r="D16" s="537" t="s">
        <v>372</v>
      </c>
      <c r="E16" s="130" t="s">
        <v>359</v>
      </c>
      <c r="F16" s="537" t="s">
        <v>373</v>
      </c>
      <c r="G16" s="129" t="s">
        <v>357</v>
      </c>
    </row>
    <row r="17" spans="1:9" ht="35.1" customHeight="1" x14ac:dyDescent="0.2">
      <c r="A17" s="544"/>
      <c r="B17" s="541"/>
      <c r="C17" s="129" t="s">
        <v>361</v>
      </c>
      <c r="D17" s="537"/>
      <c r="E17" s="130" t="s">
        <v>362</v>
      </c>
      <c r="F17" s="537"/>
      <c r="G17" s="129" t="s">
        <v>361</v>
      </c>
    </row>
    <row r="18" spans="1:9" ht="35.1" customHeight="1" x14ac:dyDescent="0.2">
      <c r="A18" s="544"/>
      <c r="B18" s="541" t="s">
        <v>374</v>
      </c>
      <c r="C18" s="543" t="s">
        <v>357</v>
      </c>
      <c r="D18" s="537" t="s">
        <v>375</v>
      </c>
      <c r="E18" s="541" t="s">
        <v>359</v>
      </c>
      <c r="F18" s="537" t="s">
        <v>376</v>
      </c>
      <c r="G18" s="129" t="s">
        <v>357</v>
      </c>
    </row>
    <row r="19" spans="1:9" ht="35.1" customHeight="1" x14ac:dyDescent="0.2">
      <c r="A19" s="544"/>
      <c r="B19" s="541"/>
      <c r="C19" s="543"/>
      <c r="D19" s="537"/>
      <c r="E19" s="541"/>
      <c r="F19" s="537"/>
      <c r="G19" s="129" t="s">
        <v>361</v>
      </c>
    </row>
    <row r="20" spans="1:9" ht="35.1" customHeight="1" x14ac:dyDescent="0.2">
      <c r="A20" s="544"/>
      <c r="B20" s="541"/>
      <c r="C20" s="543" t="s">
        <v>685</v>
      </c>
      <c r="D20" s="537"/>
      <c r="E20" s="543" t="s">
        <v>377</v>
      </c>
      <c r="F20" s="537" t="s">
        <v>378</v>
      </c>
      <c r="G20" s="129" t="s">
        <v>357</v>
      </c>
    </row>
    <row r="21" spans="1:9" ht="35.1" customHeight="1" x14ac:dyDescent="0.2">
      <c r="A21" s="544"/>
      <c r="B21" s="541"/>
      <c r="C21" s="543"/>
      <c r="D21" s="537"/>
      <c r="E21" s="543"/>
      <c r="F21" s="537"/>
      <c r="G21" s="129" t="s">
        <v>361</v>
      </c>
    </row>
    <row r="22" spans="1:9" s="131" customFormat="1" ht="15" thickBot="1" x14ac:dyDescent="0.25">
      <c r="A22" s="542"/>
      <c r="B22" s="542"/>
      <c r="C22" s="542"/>
      <c r="D22" s="542"/>
      <c r="E22" s="542"/>
      <c r="F22" s="542"/>
      <c r="G22" s="542"/>
    </row>
    <row r="23" spans="1:9" s="131" customFormat="1" x14ac:dyDescent="0.2">
      <c r="A23" s="538" t="s">
        <v>379</v>
      </c>
      <c r="B23" s="539"/>
      <c r="C23" s="539"/>
      <c r="D23" s="539"/>
      <c r="E23" s="539"/>
      <c r="F23" s="539"/>
      <c r="G23" s="540"/>
      <c r="H23" s="125"/>
      <c r="I23" s="125"/>
    </row>
    <row r="24" spans="1:9" s="131" customFormat="1" ht="15" customHeight="1" x14ac:dyDescent="0.2">
      <c r="A24" s="558" t="s">
        <v>380</v>
      </c>
      <c r="B24" s="559"/>
      <c r="C24" s="559" t="s">
        <v>381</v>
      </c>
      <c r="D24" s="559"/>
      <c r="E24" s="559"/>
      <c r="F24" s="559"/>
      <c r="G24" s="239" t="s">
        <v>382</v>
      </c>
      <c r="H24" s="125"/>
      <c r="I24" s="125"/>
    </row>
    <row r="25" spans="1:9" s="131" customFormat="1" ht="29.1" customHeight="1" x14ac:dyDescent="0.2">
      <c r="A25" s="523">
        <v>6</v>
      </c>
      <c r="B25" s="524"/>
      <c r="C25" s="530" t="s">
        <v>421</v>
      </c>
      <c r="D25" s="530"/>
      <c r="E25" s="530"/>
      <c r="F25" s="530"/>
      <c r="G25" s="242" t="s">
        <v>686</v>
      </c>
      <c r="H25" s="125"/>
      <c r="I25" s="125"/>
    </row>
    <row r="26" spans="1:9" s="131" customFormat="1" ht="38.450000000000003" customHeight="1" thickBot="1" x14ac:dyDescent="0.25">
      <c r="A26" s="528">
        <v>7</v>
      </c>
      <c r="B26" s="529"/>
      <c r="C26" s="557" t="s">
        <v>724</v>
      </c>
      <c r="D26" s="557"/>
      <c r="E26" s="557"/>
      <c r="F26" s="557"/>
      <c r="G26" s="242" t="s">
        <v>719</v>
      </c>
      <c r="H26" s="125"/>
      <c r="I26" s="125"/>
    </row>
    <row r="27" spans="1:9" s="131" customFormat="1" ht="13.5" thickBot="1" x14ac:dyDescent="0.25">
      <c r="A27" s="240"/>
      <c r="B27" s="240"/>
      <c r="C27" s="240"/>
      <c r="D27" s="240"/>
      <c r="E27" s="240"/>
      <c r="F27" s="240"/>
      <c r="G27" s="240"/>
      <c r="H27" s="125"/>
      <c r="I27" s="125"/>
    </row>
    <row r="28" spans="1:9" s="131" customFormat="1" ht="15" customHeight="1" x14ac:dyDescent="0.2">
      <c r="A28" s="525" t="s">
        <v>718</v>
      </c>
      <c r="B28" s="526"/>
      <c r="C28" s="526"/>
      <c r="D28" s="526"/>
      <c r="E28" s="526"/>
      <c r="F28" s="526"/>
      <c r="G28" s="527"/>
      <c r="H28" s="125"/>
      <c r="I28" s="125"/>
    </row>
    <row r="29" spans="1:9" s="131" customFormat="1" x14ac:dyDescent="0.2">
      <c r="A29" s="532" t="s">
        <v>682</v>
      </c>
      <c r="B29" s="533"/>
      <c r="C29" s="533" t="s">
        <v>683</v>
      </c>
      <c r="D29" s="533"/>
      <c r="E29" s="533"/>
      <c r="F29" s="533" t="s">
        <v>684</v>
      </c>
      <c r="G29" s="536"/>
      <c r="H29" s="125"/>
      <c r="I29" s="125"/>
    </row>
    <row r="30" spans="1:9" s="131" customFormat="1" x14ac:dyDescent="0.2">
      <c r="A30" s="534" t="s">
        <v>721</v>
      </c>
      <c r="B30" s="519"/>
      <c r="C30" s="519" t="s">
        <v>716</v>
      </c>
      <c r="D30" s="519"/>
      <c r="E30" s="519"/>
      <c r="F30" s="519" t="s">
        <v>716</v>
      </c>
      <c r="G30" s="520"/>
    </row>
    <row r="31" spans="1:9" s="131" customFormat="1" x14ac:dyDescent="0.2">
      <c r="A31" s="534" t="s">
        <v>722</v>
      </c>
      <c r="B31" s="519"/>
      <c r="C31" s="519" t="s">
        <v>717</v>
      </c>
      <c r="D31" s="519"/>
      <c r="E31" s="519"/>
      <c r="F31" s="519" t="s">
        <v>717</v>
      </c>
      <c r="G31" s="520"/>
    </row>
    <row r="32" spans="1:9" s="131" customFormat="1" ht="13.5" thickBot="1" x14ac:dyDescent="0.25">
      <c r="A32" s="535" t="s">
        <v>723</v>
      </c>
      <c r="B32" s="531"/>
      <c r="C32" s="531" t="s">
        <v>720</v>
      </c>
      <c r="D32" s="531"/>
      <c r="E32" s="531"/>
      <c r="F32" s="521" t="s">
        <v>720</v>
      </c>
      <c r="G32" s="522"/>
    </row>
    <row r="33" spans="1:7" s="131" customFormat="1" ht="36" customHeight="1" x14ac:dyDescent="0.2">
      <c r="A33" s="134"/>
      <c r="B33" s="134"/>
      <c r="C33" s="134"/>
      <c r="D33" s="134"/>
      <c r="E33" s="134"/>
      <c r="F33" s="134"/>
      <c r="G33" s="134"/>
    </row>
    <row r="34" spans="1:7" s="131" customFormat="1" ht="36" customHeight="1" x14ac:dyDescent="0.2">
      <c r="A34" s="134"/>
      <c r="B34" s="134"/>
      <c r="C34" s="134"/>
      <c r="D34" s="134"/>
      <c r="E34" s="134"/>
      <c r="F34" s="134"/>
      <c r="G34" s="134"/>
    </row>
    <row r="35" spans="1:7" s="131" customFormat="1" ht="36" customHeight="1" x14ac:dyDescent="0.2">
      <c r="A35" s="134"/>
      <c r="B35" s="134"/>
      <c r="C35" s="134"/>
      <c r="D35" s="134"/>
      <c r="E35" s="134"/>
      <c r="F35" s="134"/>
      <c r="G35" s="134"/>
    </row>
    <row r="36" spans="1:7" s="131" customFormat="1" ht="36" customHeight="1" x14ac:dyDescent="0.2">
      <c r="A36" s="134"/>
      <c r="B36" s="134"/>
      <c r="C36" s="134"/>
      <c r="D36" s="134"/>
      <c r="E36" s="134"/>
      <c r="F36" s="134"/>
      <c r="G36" s="134"/>
    </row>
    <row r="37" spans="1:7" s="131" customFormat="1" ht="36" customHeight="1" x14ac:dyDescent="0.2">
      <c r="A37" s="134"/>
      <c r="B37" s="134"/>
      <c r="C37" s="134"/>
      <c r="D37" s="134"/>
      <c r="E37" s="134"/>
      <c r="F37" s="134"/>
      <c r="G37" s="134"/>
    </row>
    <row r="38" spans="1:7" s="131" customFormat="1" ht="36" customHeight="1" x14ac:dyDescent="0.2">
      <c r="A38" s="134"/>
      <c r="B38" s="134"/>
      <c r="C38" s="134"/>
      <c r="D38" s="134"/>
      <c r="E38" s="134"/>
      <c r="F38" s="134"/>
      <c r="G38" s="134"/>
    </row>
    <row r="39" spans="1:7" s="131" customFormat="1" ht="36" customHeight="1" x14ac:dyDescent="0.2">
      <c r="A39" s="134"/>
      <c r="B39" s="134"/>
      <c r="C39" s="134"/>
      <c r="D39" s="134"/>
      <c r="E39" s="134"/>
      <c r="F39" s="134"/>
      <c r="G39" s="134"/>
    </row>
    <row r="40" spans="1:7" s="131" customFormat="1" ht="36" customHeight="1" x14ac:dyDescent="0.2">
      <c r="A40" s="134"/>
      <c r="B40" s="134"/>
      <c r="C40" s="134"/>
      <c r="D40" s="134"/>
      <c r="E40" s="134"/>
      <c r="F40" s="134"/>
      <c r="G40" s="134"/>
    </row>
    <row r="41" spans="1:7" s="131" customFormat="1" ht="36" customHeight="1" x14ac:dyDescent="0.2">
      <c r="A41" s="134"/>
      <c r="B41" s="134"/>
      <c r="C41" s="134"/>
      <c r="D41" s="134"/>
      <c r="E41" s="134"/>
      <c r="F41" s="134"/>
      <c r="G41" s="134"/>
    </row>
    <row r="42" spans="1:7" s="131" customFormat="1" ht="36" customHeight="1" x14ac:dyDescent="0.2">
      <c r="A42" s="134"/>
      <c r="B42" s="134"/>
      <c r="C42" s="134"/>
      <c r="D42" s="134"/>
      <c r="E42" s="134"/>
      <c r="F42" s="134"/>
      <c r="G42" s="134"/>
    </row>
    <row r="43" spans="1:7" s="131" customFormat="1" ht="36" customHeight="1" x14ac:dyDescent="0.2">
      <c r="A43" s="134"/>
      <c r="B43" s="134"/>
      <c r="C43" s="134"/>
      <c r="D43" s="134"/>
      <c r="E43" s="134"/>
      <c r="F43" s="134"/>
      <c r="G43" s="134"/>
    </row>
    <row r="44" spans="1:7" s="131" customFormat="1" ht="36" customHeight="1" x14ac:dyDescent="0.2">
      <c r="A44" s="134"/>
      <c r="B44" s="134"/>
      <c r="C44" s="134"/>
      <c r="D44" s="134"/>
      <c r="E44" s="134"/>
      <c r="F44" s="134"/>
      <c r="G44" s="134"/>
    </row>
    <row r="45" spans="1:7" s="131" customFormat="1" ht="36" customHeight="1" x14ac:dyDescent="0.2">
      <c r="A45" s="134"/>
      <c r="B45" s="134"/>
      <c r="C45" s="134"/>
      <c r="D45" s="134"/>
      <c r="E45" s="134"/>
      <c r="F45" s="134"/>
      <c r="G45" s="134"/>
    </row>
    <row r="46" spans="1:7" s="131" customFormat="1" ht="36" customHeight="1" x14ac:dyDescent="0.2">
      <c r="A46" s="134"/>
      <c r="B46" s="134"/>
      <c r="C46" s="134"/>
      <c r="D46" s="134"/>
      <c r="E46" s="134"/>
      <c r="F46" s="134"/>
      <c r="G46" s="134"/>
    </row>
    <row r="47" spans="1:7" s="131" customFormat="1" ht="15" x14ac:dyDescent="0.2">
      <c r="A47" s="132"/>
      <c r="B47" s="135"/>
      <c r="C47" s="135"/>
      <c r="D47" s="135"/>
      <c r="E47" s="135"/>
      <c r="F47" s="135"/>
      <c r="G47" s="135"/>
    </row>
    <row r="48" spans="1:7" s="131" customFormat="1" ht="15" x14ac:dyDescent="0.2">
      <c r="A48" s="132"/>
      <c r="B48" s="135"/>
      <c r="C48" s="135"/>
      <c r="D48" s="135"/>
      <c r="E48" s="135"/>
      <c r="F48" s="135"/>
      <c r="G48" s="135"/>
    </row>
    <row r="49" spans="1:7" s="131" customFormat="1" ht="15" x14ac:dyDescent="0.2">
      <c r="A49" s="132"/>
      <c r="B49" s="135"/>
      <c r="C49" s="135"/>
      <c r="D49" s="135"/>
      <c r="E49" s="135"/>
      <c r="F49" s="135"/>
      <c r="G49" s="135"/>
    </row>
    <row r="50" spans="1:7" s="131" customFormat="1" ht="15" x14ac:dyDescent="0.2">
      <c r="A50" s="132"/>
      <c r="B50" s="135"/>
      <c r="C50" s="135"/>
      <c r="D50" s="135"/>
      <c r="E50" s="135"/>
      <c r="F50" s="135"/>
      <c r="G50" s="135"/>
    </row>
    <row r="51" spans="1:7" s="131" customFormat="1" ht="15" x14ac:dyDescent="0.2">
      <c r="A51" s="132"/>
      <c r="B51" s="135"/>
      <c r="C51" s="135"/>
      <c r="D51" s="135"/>
      <c r="E51" s="135"/>
      <c r="F51" s="135"/>
      <c r="G51" s="135"/>
    </row>
    <row r="52" spans="1:7" s="131" customFormat="1" ht="15" x14ac:dyDescent="0.2">
      <c r="A52" s="132"/>
      <c r="B52" s="135"/>
      <c r="C52" s="135"/>
      <c r="D52" s="135"/>
      <c r="E52" s="135"/>
      <c r="F52" s="135"/>
      <c r="G52" s="135"/>
    </row>
    <row r="53" spans="1:7" s="131" customFormat="1" x14ac:dyDescent="0.2"/>
    <row r="54" spans="1:7" s="131" customFormat="1" x14ac:dyDescent="0.2"/>
    <row r="55" spans="1:7" s="131" customFormat="1" x14ac:dyDescent="0.2"/>
    <row r="56" spans="1:7" s="131" customFormat="1" x14ac:dyDescent="0.2"/>
    <row r="57" spans="1:7" s="131" customFormat="1" x14ac:dyDescent="0.2"/>
    <row r="58" spans="1:7" s="131" customFormat="1" x14ac:dyDescent="0.2"/>
    <row r="59" spans="1:7" s="131" customFormat="1" x14ac:dyDescent="0.2"/>
    <row r="60" spans="1:7" s="131" customFormat="1" x14ac:dyDescent="0.2"/>
    <row r="61" spans="1:7" s="131" customFormat="1" x14ac:dyDescent="0.2"/>
    <row r="62" spans="1:7" s="131" customFormat="1" x14ac:dyDescent="0.2"/>
    <row r="63" spans="1:7" s="131" customFormat="1" x14ac:dyDescent="0.2"/>
    <row r="64" spans="1:7" s="131" customFormat="1" x14ac:dyDescent="0.2"/>
    <row r="65" s="131" customFormat="1" x14ac:dyDescent="0.2"/>
    <row r="66" s="131" customFormat="1" x14ac:dyDescent="0.2"/>
    <row r="67" s="131" customFormat="1" x14ac:dyDescent="0.2"/>
    <row r="68" s="131" customFormat="1" x14ac:dyDescent="0.2"/>
    <row r="69" s="131" customFormat="1" x14ac:dyDescent="0.2"/>
    <row r="70" s="131" customFormat="1" x14ac:dyDescent="0.2"/>
    <row r="71" s="131" customFormat="1" x14ac:dyDescent="0.2"/>
    <row r="72" s="131" customFormat="1" x14ac:dyDescent="0.2"/>
    <row r="73" s="131" customFormat="1" x14ac:dyDescent="0.2"/>
    <row r="74" s="131" customFormat="1" x14ac:dyDescent="0.2"/>
    <row r="75" s="131" customFormat="1" x14ac:dyDescent="0.2"/>
    <row r="76" s="131" customFormat="1" x14ac:dyDescent="0.2"/>
    <row r="77" s="131" customFormat="1" x14ac:dyDescent="0.2"/>
    <row r="78" s="131" customFormat="1" x14ac:dyDescent="0.2"/>
    <row r="79" s="131" customFormat="1" x14ac:dyDescent="0.2"/>
    <row r="80" s="131" customFormat="1" x14ac:dyDescent="0.2"/>
    <row r="81" s="131" customFormat="1" x14ac:dyDescent="0.2"/>
    <row r="82" s="131" customFormat="1" x14ac:dyDescent="0.2"/>
    <row r="83" s="131" customFormat="1" x14ac:dyDescent="0.2"/>
    <row r="84" s="131" customFormat="1" x14ac:dyDescent="0.2"/>
    <row r="85" s="131" customFormat="1" x14ac:dyDescent="0.2"/>
    <row r="88" s="133" customFormat="1" ht="25.5" customHeight="1" x14ac:dyDescent="0.2"/>
    <row r="89" s="133" customFormat="1" ht="24" customHeight="1" x14ac:dyDescent="0.2"/>
    <row r="90" s="133" customFormat="1" ht="22.5" customHeight="1" x14ac:dyDescent="0.2"/>
    <row r="91" ht="31.5" customHeight="1" x14ac:dyDescent="0.2"/>
  </sheetData>
  <mergeCells count="56">
    <mergeCell ref="C26:F26"/>
    <mergeCell ref="A24:B24"/>
    <mergeCell ref="C24:F24"/>
    <mergeCell ref="A5:A7"/>
    <mergeCell ref="B5:G5"/>
    <mergeCell ref="B6:C6"/>
    <mergeCell ref="D6:E6"/>
    <mergeCell ref="F6:G6"/>
    <mergeCell ref="F14:F15"/>
    <mergeCell ref="B16:B17"/>
    <mergeCell ref="F18:F19"/>
    <mergeCell ref="B18:B21"/>
    <mergeCell ref="D18:D21"/>
    <mergeCell ref="E18:E19"/>
    <mergeCell ref="C18:C19"/>
    <mergeCell ref="C20:C21"/>
    <mergeCell ref="B8:B9"/>
    <mergeCell ref="D8:D9"/>
    <mergeCell ref="A1:B3"/>
    <mergeCell ref="C1:G1"/>
    <mergeCell ref="C2:G2"/>
    <mergeCell ref="C4:G4"/>
    <mergeCell ref="F3:G3"/>
    <mergeCell ref="C3:E3"/>
    <mergeCell ref="D16:D17"/>
    <mergeCell ref="F16:F17"/>
    <mergeCell ref="F8:F9"/>
    <mergeCell ref="A23:G23"/>
    <mergeCell ref="B10:B11"/>
    <mergeCell ref="D10:D11"/>
    <mergeCell ref="F10:F11"/>
    <mergeCell ref="B12:B13"/>
    <mergeCell ref="D12:D13"/>
    <mergeCell ref="F12:F13"/>
    <mergeCell ref="B14:B15"/>
    <mergeCell ref="D14:D15"/>
    <mergeCell ref="A22:G22"/>
    <mergeCell ref="E20:E21"/>
    <mergeCell ref="F20:F21"/>
    <mergeCell ref="A8:A21"/>
    <mergeCell ref="F31:G31"/>
    <mergeCell ref="F32:G32"/>
    <mergeCell ref="F30:G30"/>
    <mergeCell ref="A25:B25"/>
    <mergeCell ref="A28:G28"/>
    <mergeCell ref="A26:B26"/>
    <mergeCell ref="C25:F25"/>
    <mergeCell ref="C30:E30"/>
    <mergeCell ref="C32:E32"/>
    <mergeCell ref="A29:B29"/>
    <mergeCell ref="C29:E29"/>
    <mergeCell ref="A30:B30"/>
    <mergeCell ref="A32:B32"/>
    <mergeCell ref="A31:B31"/>
    <mergeCell ref="C31:E31"/>
    <mergeCell ref="F29:G29"/>
  </mergeCells>
  <pageMargins left="0.70866141732283472" right="0.70866141732283472" top="0.74803149606299213" bottom="0.74803149606299213" header="0.31496062992125984" footer="0.31496062992125984"/>
  <pageSetup paperSize="9" scale="58" fitToWidth="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Listas!$B$4:$B$22</xm:f>
          </x14:formula1>
          <xm:sqref>A8:A21</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G45"/>
  <sheetViews>
    <sheetView zoomScaleNormal="100" workbookViewId="0">
      <selection sqref="A1:A3"/>
    </sheetView>
  </sheetViews>
  <sheetFormatPr baseColWidth="10" defaultColWidth="11.42578125" defaultRowHeight="15" x14ac:dyDescent="0.25"/>
  <cols>
    <col min="1" max="1" width="20.140625" customWidth="1"/>
    <col min="2" max="2" width="111.42578125" bestFit="1" customWidth="1"/>
    <col min="3" max="4" width="9.42578125" customWidth="1"/>
    <col min="7" max="7" width="26.85546875" customWidth="1"/>
  </cols>
  <sheetData>
    <row r="1" spans="1:4" ht="15.75" thickTop="1" x14ac:dyDescent="0.25">
      <c r="A1" s="943"/>
      <c r="B1" s="551" t="s">
        <v>333</v>
      </c>
      <c r="C1" s="551"/>
      <c r="D1" s="552"/>
    </row>
    <row r="2" spans="1:4" x14ac:dyDescent="0.25">
      <c r="A2" s="944"/>
      <c r="B2" s="553" t="s">
        <v>687</v>
      </c>
      <c r="C2" s="553"/>
      <c r="D2" s="554"/>
    </row>
    <row r="3" spans="1:4" ht="15.75" thickBot="1" x14ac:dyDescent="0.3">
      <c r="A3" s="945"/>
      <c r="B3" s="207" t="s">
        <v>688</v>
      </c>
      <c r="C3" s="207" t="s">
        <v>725</v>
      </c>
      <c r="D3" s="206"/>
    </row>
    <row r="4" spans="1:4" ht="16.5" thickTop="1" thickBot="1" x14ac:dyDescent="0.3">
      <c r="A4" s="227"/>
      <c r="B4" s="182"/>
      <c r="C4" s="137"/>
      <c r="D4" s="182"/>
    </row>
    <row r="5" spans="1:4" ht="24.75" customHeight="1" thickBot="1" x14ac:dyDescent="0.3">
      <c r="A5" s="946" t="s">
        <v>234</v>
      </c>
      <c r="B5" s="947"/>
      <c r="C5" s="947"/>
      <c r="D5" s="947"/>
    </row>
    <row r="6" spans="1:4" ht="23.25" customHeight="1" thickBot="1" x14ac:dyDescent="0.3">
      <c r="A6" s="948" t="s">
        <v>233</v>
      </c>
      <c r="B6" s="949"/>
      <c r="C6" s="949"/>
      <c r="D6" s="950"/>
    </row>
    <row r="7" spans="1:4" ht="15.75" thickBot="1" x14ac:dyDescent="0.3">
      <c r="A7" s="183" t="s">
        <v>229</v>
      </c>
      <c r="B7" s="184" t="s">
        <v>232</v>
      </c>
      <c r="C7" s="951" t="s">
        <v>231</v>
      </c>
      <c r="D7" s="952"/>
    </row>
    <row r="8" spans="1:4" ht="33.75" customHeight="1" thickBot="1" x14ac:dyDescent="0.3">
      <c r="A8" s="941" t="s">
        <v>230</v>
      </c>
      <c r="B8" s="942"/>
      <c r="C8" s="953" t="s">
        <v>383</v>
      </c>
      <c r="D8" s="954"/>
    </row>
    <row r="9" spans="1:4" ht="15.75" thickBot="1" x14ac:dyDescent="0.3">
      <c r="A9" s="185">
        <v>1</v>
      </c>
      <c r="B9" s="186" t="s">
        <v>228</v>
      </c>
      <c r="C9" s="941"/>
      <c r="D9" s="942"/>
    </row>
    <row r="10" spans="1:4" ht="15.75" thickBot="1" x14ac:dyDescent="0.3">
      <c r="A10" s="185">
        <v>2</v>
      </c>
      <c r="B10" s="186" t="s">
        <v>227</v>
      </c>
      <c r="C10" s="941"/>
      <c r="D10" s="942"/>
    </row>
    <row r="11" spans="1:4" ht="15.75" thickBot="1" x14ac:dyDescent="0.3">
      <c r="A11" s="185">
        <v>3</v>
      </c>
      <c r="B11" s="186" t="s">
        <v>226</v>
      </c>
      <c r="C11" s="941"/>
      <c r="D11" s="942"/>
    </row>
    <row r="12" spans="1:4" ht="15.75" thickBot="1" x14ac:dyDescent="0.3">
      <c r="A12" s="185">
        <v>4</v>
      </c>
      <c r="B12" s="186" t="s">
        <v>225</v>
      </c>
      <c r="C12" s="941"/>
      <c r="D12" s="942"/>
    </row>
    <row r="13" spans="1:4" ht="15.75" thickBot="1" x14ac:dyDescent="0.3">
      <c r="A13" s="185">
        <v>5</v>
      </c>
      <c r="B13" s="186" t="s">
        <v>224</v>
      </c>
      <c r="C13" s="941"/>
      <c r="D13" s="942"/>
    </row>
    <row r="14" spans="1:4" ht="15.75" thickBot="1" x14ac:dyDescent="0.3">
      <c r="A14" s="185">
        <v>6</v>
      </c>
      <c r="B14" s="186" t="s">
        <v>223</v>
      </c>
      <c r="C14" s="941"/>
      <c r="D14" s="942"/>
    </row>
    <row r="15" spans="1:4" ht="15.75" thickBot="1" x14ac:dyDescent="0.3">
      <c r="A15" s="185">
        <v>7</v>
      </c>
      <c r="B15" s="186" t="s">
        <v>222</v>
      </c>
      <c r="C15" s="941"/>
      <c r="D15" s="942"/>
    </row>
    <row r="16" spans="1:4" ht="15.75" thickBot="1" x14ac:dyDescent="0.3">
      <c r="A16" s="185">
        <v>8</v>
      </c>
      <c r="B16" s="186" t="s">
        <v>221</v>
      </c>
      <c r="C16" s="941"/>
      <c r="D16" s="942"/>
    </row>
    <row r="17" spans="1:4" ht="15.75" thickBot="1" x14ac:dyDescent="0.3">
      <c r="A17" s="185">
        <v>9</v>
      </c>
      <c r="B17" s="186" t="s">
        <v>220</v>
      </c>
      <c r="C17" s="941"/>
      <c r="D17" s="942"/>
    </row>
    <row r="18" spans="1:4" ht="15.75" thickBot="1" x14ac:dyDescent="0.3">
      <c r="A18" s="185">
        <v>10</v>
      </c>
      <c r="B18" s="186" t="s">
        <v>219</v>
      </c>
      <c r="C18" s="941"/>
      <c r="D18" s="942"/>
    </row>
    <row r="19" spans="1:4" ht="15.75" thickBot="1" x14ac:dyDescent="0.3">
      <c r="A19" s="185">
        <v>11</v>
      </c>
      <c r="B19" s="186" t="s">
        <v>218</v>
      </c>
      <c r="C19" s="941"/>
      <c r="D19" s="942"/>
    </row>
    <row r="20" spans="1:4" ht="15.75" thickBot="1" x14ac:dyDescent="0.3">
      <c r="A20" s="185">
        <v>12</v>
      </c>
      <c r="B20" s="186" t="s">
        <v>217</v>
      </c>
      <c r="C20" s="941"/>
      <c r="D20" s="942"/>
    </row>
    <row r="21" spans="1:4" ht="15.75" thickBot="1" x14ac:dyDescent="0.3">
      <c r="A21" s="185">
        <v>13</v>
      </c>
      <c r="B21" s="186" t="s">
        <v>216</v>
      </c>
      <c r="C21" s="941"/>
      <c r="D21" s="942"/>
    </row>
    <row r="22" spans="1:4" ht="15.75" thickBot="1" x14ac:dyDescent="0.3">
      <c r="A22" s="185">
        <v>14</v>
      </c>
      <c r="B22" s="186" t="s">
        <v>215</v>
      </c>
      <c r="C22" s="941"/>
      <c r="D22" s="942"/>
    </row>
    <row r="23" spans="1:4" ht="15.75" thickBot="1" x14ac:dyDescent="0.3">
      <c r="A23" s="185">
        <v>15</v>
      </c>
      <c r="B23" s="186" t="s">
        <v>214</v>
      </c>
      <c r="C23" s="941"/>
      <c r="D23" s="942"/>
    </row>
    <row r="24" spans="1:4" ht="15.75" thickBot="1" x14ac:dyDescent="0.3">
      <c r="A24" s="185">
        <v>16</v>
      </c>
      <c r="B24" s="186" t="s">
        <v>213</v>
      </c>
      <c r="C24" s="941"/>
      <c r="D24" s="942"/>
    </row>
    <row r="25" spans="1:4" ht="15.75" thickBot="1" x14ac:dyDescent="0.3">
      <c r="A25" s="185">
        <v>17</v>
      </c>
      <c r="B25" s="186" t="s">
        <v>212</v>
      </c>
      <c r="C25" s="941"/>
      <c r="D25" s="942"/>
    </row>
    <row r="26" spans="1:4" ht="15.75" thickBot="1" x14ac:dyDescent="0.3">
      <c r="A26" s="185">
        <v>18</v>
      </c>
      <c r="B26" s="186" t="s">
        <v>211</v>
      </c>
      <c r="C26" s="941"/>
      <c r="D26" s="942"/>
    </row>
    <row r="27" spans="1:4" ht="15.75" thickBot="1" x14ac:dyDescent="0.3">
      <c r="A27" s="185">
        <v>19</v>
      </c>
      <c r="B27" s="186" t="s">
        <v>210</v>
      </c>
      <c r="C27" s="941"/>
      <c r="D27" s="942"/>
    </row>
    <row r="28" spans="1:4" ht="15.75" customHeight="1" thickBot="1" x14ac:dyDescent="0.3">
      <c r="A28" s="187"/>
      <c r="B28" s="187"/>
      <c r="C28" s="187"/>
      <c r="D28" s="187"/>
    </row>
    <row r="29" spans="1:4" ht="15.75" thickBot="1" x14ac:dyDescent="0.3">
      <c r="A29" s="951" t="s">
        <v>207</v>
      </c>
      <c r="B29" s="952"/>
      <c r="C29" s="955">
        <f>COUNTIF(C9:C27,A35)</f>
        <v>0</v>
      </c>
      <c r="D29" s="956"/>
    </row>
    <row r="30" spans="1:4" x14ac:dyDescent="0.25">
      <c r="A30" s="188" t="s">
        <v>209</v>
      </c>
      <c r="B30" s="188" t="s">
        <v>208</v>
      </c>
      <c r="C30" s="187"/>
      <c r="D30" s="187"/>
    </row>
    <row r="31" spans="1:4" x14ac:dyDescent="0.25">
      <c r="A31" s="189">
        <v>3</v>
      </c>
      <c r="B31" s="190" t="s">
        <v>206</v>
      </c>
      <c r="C31" s="187"/>
      <c r="D31" s="187"/>
    </row>
    <row r="32" spans="1:4" x14ac:dyDescent="0.25">
      <c r="A32" s="189">
        <v>4</v>
      </c>
      <c r="B32" s="190" t="s">
        <v>205</v>
      </c>
      <c r="C32" s="187"/>
      <c r="D32" s="187"/>
    </row>
    <row r="33" spans="1:7" x14ac:dyDescent="0.25">
      <c r="A33" s="189">
        <v>5</v>
      </c>
      <c r="B33" s="190" t="s">
        <v>204</v>
      </c>
      <c r="C33" s="187"/>
      <c r="D33" s="187"/>
    </row>
    <row r="34" spans="1:7" ht="16.5" x14ac:dyDescent="0.25">
      <c r="B34" s="1"/>
    </row>
    <row r="35" spans="1:7" ht="17.25" thickBot="1" x14ac:dyDescent="0.3">
      <c r="A35" s="14" t="s">
        <v>384</v>
      </c>
      <c r="B35" s="1"/>
    </row>
    <row r="36" spans="1:7" x14ac:dyDescent="0.25">
      <c r="A36" s="538" t="s">
        <v>379</v>
      </c>
      <c r="B36" s="539"/>
      <c r="C36" s="539"/>
      <c r="D36" s="539"/>
      <c r="E36" s="539"/>
      <c r="F36" s="539"/>
      <c r="G36" s="540"/>
    </row>
    <row r="37" spans="1:7" ht="14.45" customHeight="1" x14ac:dyDescent="0.25">
      <c r="A37" s="248" t="s">
        <v>380</v>
      </c>
      <c r="B37" s="957" t="s">
        <v>381</v>
      </c>
      <c r="C37" s="958"/>
      <c r="D37" s="958"/>
      <c r="E37" s="958"/>
      <c r="F37" s="959"/>
      <c r="G37" s="241" t="s">
        <v>382</v>
      </c>
    </row>
    <row r="38" spans="1:7" ht="31.5" customHeight="1" x14ac:dyDescent="0.25">
      <c r="A38" s="250">
        <v>6</v>
      </c>
      <c r="B38" s="963" t="s">
        <v>421</v>
      </c>
      <c r="C38" s="964"/>
      <c r="D38" s="964"/>
      <c r="E38" s="964"/>
      <c r="F38" s="965"/>
      <c r="G38" s="242" t="s">
        <v>686</v>
      </c>
    </row>
    <row r="39" spans="1:7" ht="42" customHeight="1" thickBot="1" x14ac:dyDescent="0.3">
      <c r="A39" s="247">
        <v>7</v>
      </c>
      <c r="B39" s="966" t="s">
        <v>724</v>
      </c>
      <c r="C39" s="967"/>
      <c r="D39" s="967"/>
      <c r="E39" s="967"/>
      <c r="F39" s="968"/>
      <c r="G39" s="242" t="s">
        <v>719</v>
      </c>
    </row>
    <row r="40" spans="1:7" ht="15.75" thickBot="1" x14ac:dyDescent="0.3">
      <c r="A40" s="240"/>
      <c r="B40" s="240"/>
      <c r="C40" s="240"/>
      <c r="D40" s="240"/>
      <c r="E40" s="240"/>
      <c r="F40" s="240"/>
      <c r="G40" s="240"/>
    </row>
    <row r="41" spans="1:7" ht="15" customHeight="1" x14ac:dyDescent="0.25">
      <c r="A41" s="525" t="s">
        <v>718</v>
      </c>
      <c r="B41" s="526"/>
      <c r="C41" s="526"/>
      <c r="D41" s="526"/>
      <c r="E41" s="526"/>
      <c r="F41" s="526"/>
      <c r="G41" s="527"/>
    </row>
    <row r="42" spans="1:7" x14ac:dyDescent="0.25">
      <c r="A42" s="249" t="s">
        <v>682</v>
      </c>
      <c r="B42" s="253" t="s">
        <v>683</v>
      </c>
      <c r="C42" s="960" t="s">
        <v>684</v>
      </c>
      <c r="D42" s="960"/>
      <c r="E42" s="960"/>
      <c r="F42" s="960"/>
      <c r="G42" s="961"/>
    </row>
    <row r="43" spans="1:7" x14ac:dyDescent="0.25">
      <c r="A43" s="246" t="s">
        <v>721</v>
      </c>
      <c r="B43" s="251" t="s">
        <v>716</v>
      </c>
      <c r="C43" s="519" t="s">
        <v>716</v>
      </c>
      <c r="D43" s="519"/>
      <c r="E43" s="519"/>
      <c r="F43" s="519"/>
      <c r="G43" s="962"/>
    </row>
    <row r="44" spans="1:7" x14ac:dyDescent="0.25">
      <c r="A44" s="246" t="s">
        <v>722</v>
      </c>
      <c r="B44" s="251" t="s">
        <v>717</v>
      </c>
      <c r="C44" s="519" t="s">
        <v>717</v>
      </c>
      <c r="D44" s="519"/>
      <c r="E44" s="519"/>
      <c r="F44" s="519"/>
      <c r="G44" s="962"/>
    </row>
    <row r="45" spans="1:7" ht="15" customHeight="1" thickBot="1" x14ac:dyDescent="0.3">
      <c r="A45" s="245" t="s">
        <v>723</v>
      </c>
      <c r="B45" s="252" t="s">
        <v>720</v>
      </c>
      <c r="C45" s="521" t="s">
        <v>720</v>
      </c>
      <c r="D45" s="521"/>
      <c r="E45" s="521"/>
      <c r="F45" s="521"/>
      <c r="G45" s="522"/>
    </row>
  </sheetData>
  <mergeCells count="38">
    <mergeCell ref="B37:F37"/>
    <mergeCell ref="C42:G42"/>
    <mergeCell ref="C43:G43"/>
    <mergeCell ref="C44:G44"/>
    <mergeCell ref="C45:G45"/>
    <mergeCell ref="B38:F38"/>
    <mergeCell ref="B39:F39"/>
    <mergeCell ref="A41:G41"/>
    <mergeCell ref="A36:G36"/>
    <mergeCell ref="C15:D15"/>
    <mergeCell ref="C16:D16"/>
    <mergeCell ref="C23:D23"/>
    <mergeCell ref="C24:D24"/>
    <mergeCell ref="C25:D25"/>
    <mergeCell ref="C21:D21"/>
    <mergeCell ref="A29:B29"/>
    <mergeCell ref="C29:D29"/>
    <mergeCell ref="C26:D26"/>
    <mergeCell ref="C17:D17"/>
    <mergeCell ref="C18:D18"/>
    <mergeCell ref="C19:D19"/>
    <mergeCell ref="C20:D20"/>
    <mergeCell ref="C22:D22"/>
    <mergeCell ref="C27:D27"/>
    <mergeCell ref="A1:A3"/>
    <mergeCell ref="B1:D1"/>
    <mergeCell ref="B2:D2"/>
    <mergeCell ref="C9:D9"/>
    <mergeCell ref="A5:D5"/>
    <mergeCell ref="A6:D6"/>
    <mergeCell ref="C7:D7"/>
    <mergeCell ref="A8:B8"/>
    <mergeCell ref="C8:D8"/>
    <mergeCell ref="C12:D12"/>
    <mergeCell ref="C13:D13"/>
    <mergeCell ref="C14:D14"/>
    <mergeCell ref="C10:D10"/>
    <mergeCell ref="C11:D11"/>
  </mergeCells>
  <pageMargins left="0.7" right="0.7" top="0.75" bottom="0.75" header="0.3" footer="0.3"/>
  <pageSetup scale="43" orientation="portrait" horizontalDpi="300" verticalDpi="300" r:id="rId1"/>
  <colBreaks count="1" manualBreakCount="1">
    <brk id="1" min="4" max="30" man="1"/>
  </colBreaks>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Listas!$B$35:$B$36</xm:f>
          </x14:formula1>
          <xm:sqref>C9:D27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48" zoomScaleNormal="48" workbookViewId="0">
      <selection activeCell="X16" sqref="X16:Y17"/>
    </sheetView>
  </sheetViews>
  <sheetFormatPr baseColWidth="10" defaultColWidth="11.42578125" defaultRowHeight="15" x14ac:dyDescent="0.25"/>
  <cols>
    <col min="2" max="39" width="5.5703125" customWidth="1"/>
    <col min="41" max="46" width="5.5703125" customWidth="1"/>
  </cols>
  <sheetData>
    <row r="1" spans="1:99" x14ac:dyDescent="0.25">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c r="CN1" s="68"/>
      <c r="CO1" s="68"/>
      <c r="CP1" s="68"/>
      <c r="CQ1" s="68"/>
      <c r="CR1" s="68"/>
      <c r="CS1" s="68"/>
      <c r="CT1" s="68"/>
      <c r="CU1" s="68"/>
    </row>
    <row r="2" spans="1:99" ht="18" customHeight="1" x14ac:dyDescent="0.25">
      <c r="A2" s="68"/>
      <c r="B2" s="969" t="s">
        <v>133</v>
      </c>
      <c r="C2" s="969"/>
      <c r="D2" s="969"/>
      <c r="E2" s="969"/>
      <c r="F2" s="969"/>
      <c r="G2" s="969"/>
      <c r="H2" s="969"/>
      <c r="I2" s="969"/>
      <c r="J2" s="1006" t="s">
        <v>1</v>
      </c>
      <c r="K2" s="1006"/>
      <c r="L2" s="1006"/>
      <c r="M2" s="1006"/>
      <c r="N2" s="1006"/>
      <c r="O2" s="1006"/>
      <c r="P2" s="1006"/>
      <c r="Q2" s="1006"/>
      <c r="R2" s="1006"/>
      <c r="S2" s="1006"/>
      <c r="T2" s="1006"/>
      <c r="U2" s="1006"/>
      <c r="V2" s="1006"/>
      <c r="W2" s="1006"/>
      <c r="X2" s="1006"/>
      <c r="Y2" s="1006"/>
      <c r="Z2" s="1006"/>
      <c r="AA2" s="1006"/>
      <c r="AB2" s="1006"/>
      <c r="AC2" s="1006"/>
      <c r="AD2" s="1006"/>
      <c r="AE2" s="1006"/>
      <c r="AF2" s="1006"/>
      <c r="AG2" s="1006"/>
      <c r="AH2" s="1006"/>
      <c r="AI2" s="1006"/>
      <c r="AJ2" s="1006"/>
      <c r="AK2" s="1006"/>
      <c r="AL2" s="1006"/>
      <c r="AM2" s="1006"/>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row>
    <row r="3" spans="1:99" ht="18.75" customHeight="1" x14ac:dyDescent="0.25">
      <c r="A3" s="68"/>
      <c r="B3" s="969"/>
      <c r="C3" s="969"/>
      <c r="D3" s="969"/>
      <c r="E3" s="969"/>
      <c r="F3" s="969"/>
      <c r="G3" s="969"/>
      <c r="H3" s="969"/>
      <c r="I3" s="969"/>
      <c r="J3" s="1006"/>
      <c r="K3" s="1006"/>
      <c r="L3" s="1006"/>
      <c r="M3" s="1006"/>
      <c r="N3" s="1006"/>
      <c r="O3" s="1006"/>
      <c r="P3" s="1006"/>
      <c r="Q3" s="1006"/>
      <c r="R3" s="1006"/>
      <c r="S3" s="1006"/>
      <c r="T3" s="1006"/>
      <c r="U3" s="1006"/>
      <c r="V3" s="1006"/>
      <c r="W3" s="1006"/>
      <c r="X3" s="1006"/>
      <c r="Y3" s="1006"/>
      <c r="Z3" s="1006"/>
      <c r="AA3" s="1006"/>
      <c r="AB3" s="1006"/>
      <c r="AC3" s="1006"/>
      <c r="AD3" s="1006"/>
      <c r="AE3" s="1006"/>
      <c r="AF3" s="1006"/>
      <c r="AG3" s="1006"/>
      <c r="AH3" s="1006"/>
      <c r="AI3" s="1006"/>
      <c r="AJ3" s="1006"/>
      <c r="AK3" s="1006"/>
      <c r="AL3" s="1006"/>
      <c r="AM3" s="1006"/>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row>
    <row r="4" spans="1:99" ht="15" customHeight="1" x14ac:dyDescent="0.25">
      <c r="A4" s="68"/>
      <c r="B4" s="969"/>
      <c r="C4" s="969"/>
      <c r="D4" s="969"/>
      <c r="E4" s="969"/>
      <c r="F4" s="969"/>
      <c r="G4" s="969"/>
      <c r="H4" s="969"/>
      <c r="I4" s="969"/>
      <c r="J4" s="1006"/>
      <c r="K4" s="1006"/>
      <c r="L4" s="1006"/>
      <c r="M4" s="1006"/>
      <c r="N4" s="1006"/>
      <c r="O4" s="1006"/>
      <c r="P4" s="1006"/>
      <c r="Q4" s="1006"/>
      <c r="R4" s="1006"/>
      <c r="S4" s="1006"/>
      <c r="T4" s="1006"/>
      <c r="U4" s="1006"/>
      <c r="V4" s="1006"/>
      <c r="W4" s="1006"/>
      <c r="X4" s="1006"/>
      <c r="Y4" s="1006"/>
      <c r="Z4" s="1006"/>
      <c r="AA4" s="1006"/>
      <c r="AB4" s="1006"/>
      <c r="AC4" s="1006"/>
      <c r="AD4" s="1006"/>
      <c r="AE4" s="1006"/>
      <c r="AF4" s="1006"/>
      <c r="AG4" s="1006"/>
      <c r="AH4" s="1006"/>
      <c r="AI4" s="1006"/>
      <c r="AJ4" s="1006"/>
      <c r="AK4" s="1006"/>
      <c r="AL4" s="1006"/>
      <c r="AM4" s="1006"/>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c r="CA4" s="68"/>
      <c r="CB4" s="68"/>
      <c r="CC4" s="68"/>
      <c r="CD4" s="68"/>
      <c r="CE4" s="68"/>
      <c r="CF4" s="68"/>
      <c r="CG4" s="68"/>
      <c r="CH4" s="68"/>
      <c r="CI4" s="68"/>
      <c r="CJ4" s="68"/>
      <c r="CK4" s="68"/>
      <c r="CL4" s="68"/>
      <c r="CM4" s="68"/>
      <c r="CN4" s="68"/>
      <c r="CO4" s="68"/>
      <c r="CP4" s="68"/>
      <c r="CQ4" s="68"/>
      <c r="CR4" s="68"/>
      <c r="CS4" s="68"/>
      <c r="CT4" s="68"/>
      <c r="CU4" s="68"/>
    </row>
    <row r="5" spans="1:99" ht="15.75" thickBot="1" x14ac:dyDescent="0.3">
      <c r="A5" s="68"/>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68"/>
      <c r="CQ5" s="68"/>
      <c r="CR5" s="68"/>
      <c r="CS5" s="68"/>
      <c r="CT5" s="68"/>
      <c r="CU5" s="68"/>
    </row>
    <row r="6" spans="1:99" ht="15" customHeight="1" x14ac:dyDescent="0.25">
      <c r="A6" s="68"/>
      <c r="B6" s="1017" t="s">
        <v>3</v>
      </c>
      <c r="C6" s="1017"/>
      <c r="D6" s="1018"/>
      <c r="E6" s="1007" t="s">
        <v>101</v>
      </c>
      <c r="F6" s="1008"/>
      <c r="G6" s="1008"/>
      <c r="H6" s="1008"/>
      <c r="I6" s="1009"/>
      <c r="J6" s="1003" t="str">
        <f>IF(AND('R. Gestión '!$I$23="Muy Alta",'R. Gestión '!$M$23="Leve"),CONCATENATE("R",'R. Gestión '!$A$23),"")</f>
        <v/>
      </c>
      <c r="K6" s="1004"/>
      <c r="L6" s="1004" t="str">
        <f>IF(AND('R. Gestión '!$I$29="Muy Alta",'R. Gestión '!$M$29="Leve"),CONCATENATE("R",'R. Gestión '!$A$29),"")</f>
        <v/>
      </c>
      <c r="M6" s="1004"/>
      <c r="N6" s="1004" t="str">
        <f>IF(AND('R. Gestión '!$I$167="Muy Alta",'R. Gestión '!$M$167="Leve"),CONCATENATE("R",'R. Gestión '!$A$167),"")</f>
        <v/>
      </c>
      <c r="O6" s="1005"/>
      <c r="P6" s="1003" t="str">
        <f>IF(AND('R. Gestión '!$I$23="Muy Alta",'R. Gestión '!$M$23="Menor"),CONCATENATE("R",'R. Gestión '!$A$23),"")</f>
        <v/>
      </c>
      <c r="Q6" s="1004"/>
      <c r="R6" s="1004" t="str">
        <f>IF(AND('R. Gestión '!$I$29="Muy Alta",'R. Gestión '!$M$29="Menor"),CONCATENATE("R",'R. Gestión '!$A$29),"")</f>
        <v/>
      </c>
      <c r="S6" s="1004"/>
      <c r="T6" s="1004" t="str">
        <f>IF(AND('R. Gestión '!$I$167="Muy Alta",'R. Gestión '!$M$167="Menor"),CONCATENATE("R",'R. Gestión '!$A$167),"")</f>
        <v/>
      </c>
      <c r="U6" s="1005"/>
      <c r="V6" s="1003" t="str">
        <f>IF(AND('R. Gestión '!$I$23="Muy Alta",'R. Gestión '!$M$23="Moderado"),CONCATENATE("R",'R. Gestión '!$A$23),"")</f>
        <v/>
      </c>
      <c r="W6" s="1004"/>
      <c r="X6" s="1004" t="str">
        <f>IF(AND('R. Gestión '!$I$29="Muy Alta",'R. Gestión '!$M$29="Moderado"),CONCATENATE("R",'R. Gestión '!$A$29),"")</f>
        <v/>
      </c>
      <c r="Y6" s="1004"/>
      <c r="Z6" s="1004" t="str">
        <f>IF(AND('R. Gestión '!$I$167="Muy Alta",'R. Gestión '!$M$167="Moderado"),CONCATENATE("R",'R. Gestión '!$A$167),"")</f>
        <v/>
      </c>
      <c r="AA6" s="1005"/>
      <c r="AB6" s="1003" t="str">
        <f>IF(AND('R. Gestión '!$I$23="Muy Alta",'R. Gestión '!$M$23="Mayor"),CONCATENATE("R",'R. Gestión '!$A$23),"")</f>
        <v/>
      </c>
      <c r="AC6" s="1004"/>
      <c r="AD6" s="1004" t="str">
        <f>IF(AND('R. Gestión '!$I$29="Muy Alta",'R. Gestión '!$M$29="Mayor"),CONCATENATE("R",'R. Gestión '!$A$29),"")</f>
        <v/>
      </c>
      <c r="AE6" s="1004"/>
      <c r="AF6" s="1004" t="str">
        <f>IF(AND('R. Gestión '!$I$167="Muy Alta",'R. Gestión '!$M$167="Mayor"),CONCATENATE("R",'R. Gestión '!$A$167),"")</f>
        <v/>
      </c>
      <c r="AG6" s="1005"/>
      <c r="AH6" s="994" t="str">
        <f>IF(AND('R. Gestión '!$I$23="Muy Alta",'R. Gestión '!$M$23="Catastrófico"),CONCATENATE("R",'R. Gestión '!$A$23),"")</f>
        <v/>
      </c>
      <c r="AI6" s="995"/>
      <c r="AJ6" s="995" t="str">
        <f>IF(AND('R. Gestión '!$I$29="Muy Alta",'R. Gestión '!$M$29="Catastrófico"),CONCATENATE("R",'R. Gestión '!$A$29),"")</f>
        <v/>
      </c>
      <c r="AK6" s="995"/>
      <c r="AL6" s="995" t="str">
        <f>IF(AND('R. Gestión '!$I$167="Muy Alta",'R. Gestión '!$M$167="Catastrófico"),CONCATENATE("R",'R. Gestión '!$A$167),"")</f>
        <v/>
      </c>
      <c r="AM6" s="996"/>
      <c r="AO6" s="1019" t="s">
        <v>66</v>
      </c>
      <c r="AP6" s="1020"/>
      <c r="AQ6" s="1020"/>
      <c r="AR6" s="1020"/>
      <c r="AS6" s="1020"/>
      <c r="AT6" s="1021"/>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row>
    <row r="7" spans="1:99" ht="15" customHeight="1" x14ac:dyDescent="0.25">
      <c r="A7" s="68"/>
      <c r="B7" s="1017"/>
      <c r="C7" s="1017"/>
      <c r="D7" s="1018"/>
      <c r="E7" s="1010"/>
      <c r="F7" s="1011"/>
      <c r="G7" s="1011"/>
      <c r="H7" s="1011"/>
      <c r="I7" s="1012"/>
      <c r="J7" s="997"/>
      <c r="K7" s="998"/>
      <c r="L7" s="998"/>
      <c r="M7" s="998"/>
      <c r="N7" s="998"/>
      <c r="O7" s="999"/>
      <c r="P7" s="997"/>
      <c r="Q7" s="998"/>
      <c r="R7" s="998"/>
      <c r="S7" s="998"/>
      <c r="T7" s="998"/>
      <c r="U7" s="999"/>
      <c r="V7" s="997"/>
      <c r="W7" s="998"/>
      <c r="X7" s="998"/>
      <c r="Y7" s="998"/>
      <c r="Z7" s="998"/>
      <c r="AA7" s="999"/>
      <c r="AB7" s="997"/>
      <c r="AC7" s="998"/>
      <c r="AD7" s="998"/>
      <c r="AE7" s="998"/>
      <c r="AF7" s="998"/>
      <c r="AG7" s="999"/>
      <c r="AH7" s="988"/>
      <c r="AI7" s="989"/>
      <c r="AJ7" s="989"/>
      <c r="AK7" s="989"/>
      <c r="AL7" s="989"/>
      <c r="AM7" s="990"/>
      <c r="AN7" s="68"/>
      <c r="AO7" s="1022"/>
      <c r="AP7" s="1023"/>
      <c r="AQ7" s="1023"/>
      <c r="AR7" s="1023"/>
      <c r="AS7" s="1023"/>
      <c r="AT7" s="1024"/>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row>
    <row r="8" spans="1:99" ht="15" customHeight="1" x14ac:dyDescent="0.25">
      <c r="A8" s="68"/>
      <c r="B8" s="1017"/>
      <c r="C8" s="1017"/>
      <c r="D8" s="1018"/>
      <c r="E8" s="1010"/>
      <c r="F8" s="1011"/>
      <c r="G8" s="1011"/>
      <c r="H8" s="1011"/>
      <c r="I8" s="1012"/>
      <c r="J8" s="997" t="str">
        <f>IF(AND('R. Gestión '!$I$173="Muy Alta",'R. Gestión '!$M$173="Leve"),CONCATENATE("R",'R. Gestión '!$A$173),"")</f>
        <v/>
      </c>
      <c r="K8" s="998"/>
      <c r="L8" s="998" t="str">
        <f>IF(AND('R. Gestión '!$I$185="Muy Alta",'R. Gestión '!$M$185="Leve"),CONCATENATE("R",'R. Gestión '!$A$185),"")</f>
        <v/>
      </c>
      <c r="M8" s="998"/>
      <c r="N8" s="998" t="str">
        <f>IF(AND('R. Gestión '!$I$191="Muy Alta",'R. Gestión '!$M$191="Leve"),CONCATENATE("R",'R. Gestión '!$A$191),"")</f>
        <v/>
      </c>
      <c r="O8" s="999"/>
      <c r="P8" s="997" t="str">
        <f>IF(AND('R. Gestión '!$I$173="Muy Alta",'R. Gestión '!$M$173="Menor"),CONCATENATE("R",'R. Gestión '!$A$173),"")</f>
        <v/>
      </c>
      <c r="Q8" s="998"/>
      <c r="R8" s="998" t="str">
        <f>IF(AND('R. Gestión '!$I$185="Muy Alta",'R. Gestión '!$M$185="Menor"),CONCATENATE("R",'R. Gestión '!$A$185),"")</f>
        <v/>
      </c>
      <c r="S8" s="998"/>
      <c r="T8" s="998" t="str">
        <f>IF(AND('R. Gestión '!$I$191="Muy Alta",'R. Gestión '!$M$191="Menor"),CONCATENATE("R",'R. Gestión '!$A$191),"")</f>
        <v/>
      </c>
      <c r="U8" s="999"/>
      <c r="V8" s="997" t="str">
        <f>IF(AND('R. Gestión '!$I$173="Muy Alta",'R. Gestión '!$M$173="Moderado"),CONCATENATE("R",'R. Gestión '!$A$173),"")</f>
        <v/>
      </c>
      <c r="W8" s="998"/>
      <c r="X8" s="998" t="str">
        <f>IF(AND('R. Gestión '!$I$185="Muy Alta",'R. Gestión '!$M$185="Moderado"),CONCATENATE("R",'R. Gestión '!$A$185),"")</f>
        <v/>
      </c>
      <c r="Y8" s="998"/>
      <c r="Z8" s="998" t="str">
        <f>IF(AND('R. Gestión '!$I$191="Muy Alta",'R. Gestión '!$M$191="Moderado"),CONCATENATE("R",'R. Gestión '!$A$191),"")</f>
        <v/>
      </c>
      <c r="AA8" s="999"/>
      <c r="AB8" s="997" t="str">
        <f>IF(AND('R. Gestión '!$I$173="Muy Alta",'R. Gestión '!$M$173="Mayor"),CONCATENATE("R",'R. Gestión '!$A$173),"")</f>
        <v/>
      </c>
      <c r="AC8" s="998"/>
      <c r="AD8" s="998" t="str">
        <f>IF(AND('R. Gestión '!$I$185="Muy Alta",'R. Gestión '!$M$185="Mayor"),CONCATENATE("R",'R. Gestión '!$A$185),"")</f>
        <v/>
      </c>
      <c r="AE8" s="998"/>
      <c r="AF8" s="998" t="str">
        <f>IF(AND('R. Gestión '!$I$191="Muy Alta",'R. Gestión '!$M$191="Mayor"),CONCATENATE("R",'R. Gestión '!$A$191),"")</f>
        <v/>
      </c>
      <c r="AG8" s="999"/>
      <c r="AH8" s="988" t="str">
        <f>IF(AND('R. Gestión '!$I$173="Muy Alta",'R. Gestión '!$M$173="Catastrófico"),CONCATENATE("R",'R. Gestión '!$A$173),"")</f>
        <v/>
      </c>
      <c r="AI8" s="989"/>
      <c r="AJ8" s="989" t="str">
        <f>IF(AND('R. Gestión '!$I$185="Muy Alta",'R. Gestión '!$M$185="Catastrófico"),CONCATENATE("R",'R. Gestión '!$A$185),"")</f>
        <v/>
      </c>
      <c r="AK8" s="989"/>
      <c r="AL8" s="989" t="str">
        <f>IF(AND('R. Gestión '!$I$191="Muy Alta",'R. Gestión '!$M$191="Catastrófico"),CONCATENATE("R",'R. Gestión '!$A$191),"")</f>
        <v/>
      </c>
      <c r="AM8" s="990"/>
      <c r="AN8" s="68"/>
      <c r="AO8" s="1022"/>
      <c r="AP8" s="1023"/>
      <c r="AQ8" s="1023"/>
      <c r="AR8" s="1023"/>
      <c r="AS8" s="1023"/>
      <c r="AT8" s="1024"/>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row>
    <row r="9" spans="1:99" ht="15" customHeight="1" x14ac:dyDescent="0.25">
      <c r="A9" s="68"/>
      <c r="B9" s="1017"/>
      <c r="C9" s="1017"/>
      <c r="D9" s="1018"/>
      <c r="E9" s="1010"/>
      <c r="F9" s="1011"/>
      <c r="G9" s="1011"/>
      <c r="H9" s="1011"/>
      <c r="I9" s="1012"/>
      <c r="J9" s="997"/>
      <c r="K9" s="998"/>
      <c r="L9" s="998"/>
      <c r="M9" s="998"/>
      <c r="N9" s="998"/>
      <c r="O9" s="999"/>
      <c r="P9" s="997"/>
      <c r="Q9" s="998"/>
      <c r="R9" s="998"/>
      <c r="S9" s="998"/>
      <c r="T9" s="998"/>
      <c r="U9" s="999"/>
      <c r="V9" s="997"/>
      <c r="W9" s="998"/>
      <c r="X9" s="998"/>
      <c r="Y9" s="998"/>
      <c r="Z9" s="998"/>
      <c r="AA9" s="999"/>
      <c r="AB9" s="997"/>
      <c r="AC9" s="998"/>
      <c r="AD9" s="998"/>
      <c r="AE9" s="998"/>
      <c r="AF9" s="998"/>
      <c r="AG9" s="999"/>
      <c r="AH9" s="988"/>
      <c r="AI9" s="989"/>
      <c r="AJ9" s="989"/>
      <c r="AK9" s="989"/>
      <c r="AL9" s="989"/>
      <c r="AM9" s="990"/>
      <c r="AN9" s="68"/>
      <c r="AO9" s="1022"/>
      <c r="AP9" s="1023"/>
      <c r="AQ9" s="1023"/>
      <c r="AR9" s="1023"/>
      <c r="AS9" s="1023"/>
      <c r="AT9" s="1024"/>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row>
    <row r="10" spans="1:99" ht="15" customHeight="1" x14ac:dyDescent="0.25">
      <c r="A10" s="68"/>
      <c r="B10" s="1017"/>
      <c r="C10" s="1017"/>
      <c r="D10" s="1018"/>
      <c r="E10" s="1010"/>
      <c r="F10" s="1011"/>
      <c r="G10" s="1011"/>
      <c r="H10" s="1011"/>
      <c r="I10" s="1012"/>
      <c r="J10" s="997" t="str">
        <f>IF(AND('R. Gestión '!$I$203="Muy Alta",'R. Gestión '!$M$203="Leve"),CONCATENATE("R",'R. Gestión '!$A$203),"")</f>
        <v/>
      </c>
      <c r="K10" s="998"/>
      <c r="L10" s="998" t="str">
        <f>IF(AND('R. Gestión '!$I$227="Muy Alta",'R. Gestión '!$M$227="Leve"),CONCATENATE("R",'R. Gestión '!$A$227),"")</f>
        <v/>
      </c>
      <c r="M10" s="998"/>
      <c r="N10" s="998" t="str">
        <f>IF(AND('R. Gestión '!$I$239="Muy Alta",'R. Gestión '!$M$239="Leve"),CONCATENATE("R",'R. Gestión '!$A$239),"")</f>
        <v/>
      </c>
      <c r="O10" s="999"/>
      <c r="P10" s="997" t="str">
        <f>IF(AND('R. Gestión '!$I$203="Muy Alta",'R. Gestión '!$M$203="Menor"),CONCATENATE("R",'R. Gestión '!$A$203),"")</f>
        <v/>
      </c>
      <c r="Q10" s="998"/>
      <c r="R10" s="998" t="str">
        <f>IF(AND('R. Gestión '!$I$227="Muy Alta",'R. Gestión '!$M$227="Menor"),CONCATENATE("R",'R. Gestión '!$A$227),"")</f>
        <v/>
      </c>
      <c r="S10" s="998"/>
      <c r="T10" s="998" t="str">
        <f>IF(AND('R. Gestión '!$I$239="Muy Alta",'R. Gestión '!$M$239="Menor"),CONCATENATE("R",'R. Gestión '!$A$239),"")</f>
        <v/>
      </c>
      <c r="U10" s="999"/>
      <c r="V10" s="997" t="str">
        <f>IF(AND('R. Gestión '!$I$203="Muy Alta",'R. Gestión '!$M$203="Moderado"),CONCATENATE("R",'R. Gestión '!$A$203),"")</f>
        <v/>
      </c>
      <c r="W10" s="998"/>
      <c r="X10" s="998" t="str">
        <f>IF(AND('R. Gestión '!$I$227="Muy Alta",'R. Gestión '!$M$227="Moderado"),CONCATENATE("R",'R. Gestión '!$A$227),"")</f>
        <v/>
      </c>
      <c r="Y10" s="998"/>
      <c r="Z10" s="998" t="str">
        <f>IF(AND('R. Gestión '!$I$239="Muy Alta",'R. Gestión '!$M$239="Moderado"),CONCATENATE("R",'R. Gestión '!$A$239),"")</f>
        <v/>
      </c>
      <c r="AA10" s="999"/>
      <c r="AB10" s="997" t="str">
        <f>IF(AND('R. Gestión '!$I$203="Muy Alta",'R. Gestión '!$M$203="Mayor"),CONCATENATE("R",'R. Gestión '!$A$203),"")</f>
        <v>R30</v>
      </c>
      <c r="AC10" s="998"/>
      <c r="AD10" s="998" t="str">
        <f>IF(AND('R. Gestión '!$I$227="Muy Alta",'R. Gestión '!$M$227="Mayor"),CONCATENATE("R",'R. Gestión '!$A$227),"")</f>
        <v/>
      </c>
      <c r="AE10" s="998"/>
      <c r="AF10" s="998" t="str">
        <f>IF(AND('R. Gestión '!$I$239="Muy Alta",'R. Gestión '!$M$239="Mayor"),CONCATENATE("R",'R. Gestión '!$A$239),"")</f>
        <v/>
      </c>
      <c r="AG10" s="999"/>
      <c r="AH10" s="988" t="str">
        <f>IF(AND('R. Gestión '!$I$203="Muy Alta",'R. Gestión '!$M$203="Catastrófico"),CONCATENATE("R",'R. Gestión '!$A$203),"")</f>
        <v/>
      </c>
      <c r="AI10" s="989"/>
      <c r="AJ10" s="989" t="str">
        <f>IF(AND('R. Gestión '!$I$227="Muy Alta",'R. Gestión '!$M$227="Catastrófico"),CONCATENATE("R",'R. Gestión '!$A$227),"")</f>
        <v/>
      </c>
      <c r="AK10" s="989"/>
      <c r="AL10" s="989" t="str">
        <f>IF(AND('R. Gestión '!$I$239="Muy Alta",'R. Gestión '!$M$239="Catastrófico"),CONCATENATE("R",'R. Gestión '!$A$239),"")</f>
        <v/>
      </c>
      <c r="AM10" s="990"/>
      <c r="AN10" s="68"/>
      <c r="AO10" s="1022"/>
      <c r="AP10" s="1023"/>
      <c r="AQ10" s="1023"/>
      <c r="AR10" s="1023"/>
      <c r="AS10" s="1023"/>
      <c r="AT10" s="1024"/>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row>
    <row r="11" spans="1:99" ht="15" customHeight="1" x14ac:dyDescent="0.25">
      <c r="A11" s="68"/>
      <c r="B11" s="1017"/>
      <c r="C11" s="1017"/>
      <c r="D11" s="1018"/>
      <c r="E11" s="1010"/>
      <c r="F11" s="1011"/>
      <c r="G11" s="1011"/>
      <c r="H11" s="1011"/>
      <c r="I11" s="1012"/>
      <c r="J11" s="997"/>
      <c r="K11" s="998"/>
      <c r="L11" s="998"/>
      <c r="M11" s="998"/>
      <c r="N11" s="998"/>
      <c r="O11" s="999"/>
      <c r="P11" s="997"/>
      <c r="Q11" s="998"/>
      <c r="R11" s="998"/>
      <c r="S11" s="998"/>
      <c r="T11" s="998"/>
      <c r="U11" s="999"/>
      <c r="V11" s="997"/>
      <c r="W11" s="998"/>
      <c r="X11" s="998"/>
      <c r="Y11" s="998"/>
      <c r="Z11" s="998"/>
      <c r="AA11" s="999"/>
      <c r="AB11" s="997"/>
      <c r="AC11" s="998"/>
      <c r="AD11" s="998"/>
      <c r="AE11" s="998"/>
      <c r="AF11" s="998"/>
      <c r="AG11" s="999"/>
      <c r="AH11" s="988"/>
      <c r="AI11" s="989"/>
      <c r="AJ11" s="989"/>
      <c r="AK11" s="989"/>
      <c r="AL11" s="989"/>
      <c r="AM11" s="990"/>
      <c r="AN11" s="68"/>
      <c r="AO11" s="1022"/>
      <c r="AP11" s="1023"/>
      <c r="AQ11" s="1023"/>
      <c r="AR11" s="1023"/>
      <c r="AS11" s="1023"/>
      <c r="AT11" s="1024"/>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row>
    <row r="12" spans="1:99" ht="15" customHeight="1" x14ac:dyDescent="0.25">
      <c r="A12" s="68"/>
      <c r="B12" s="1017"/>
      <c r="C12" s="1017"/>
      <c r="D12" s="1018"/>
      <c r="E12" s="1010"/>
      <c r="F12" s="1011"/>
      <c r="G12" s="1011"/>
      <c r="H12" s="1011"/>
      <c r="I12" s="1012"/>
      <c r="J12" s="997" t="str">
        <f>IF(AND('R. Gestión '!$I$251="Muy Alta",'R. Gestión '!$M$251="Leve"),CONCATENATE("R",'R. Gestión '!$A$251),"")</f>
        <v/>
      </c>
      <c r="K12" s="998"/>
      <c r="L12" s="998" t="e">
        <f>IF(AND('R. Gestión '!#REF!="Muy Alta",'R. Gestión '!#REF!="Leve"),CONCATENATE("R",'R. Gestión '!#REF!),"")</f>
        <v>#REF!</v>
      </c>
      <c r="M12" s="998"/>
      <c r="N12" s="998" t="str">
        <f>IF(AND('R. Gestión '!$I$261="Muy Alta",'R. Gestión '!$M$261="Leve"),CONCATENATE("R",'R. Gestión '!$A$261),"")</f>
        <v/>
      </c>
      <c r="O12" s="999"/>
      <c r="P12" s="997" t="str">
        <f>IF(AND('R. Gestión '!$I$251="Muy Alta",'R. Gestión '!$M$251="Menor"),CONCATENATE("R",'R. Gestión '!$A$251),"")</f>
        <v/>
      </c>
      <c r="Q12" s="998"/>
      <c r="R12" s="998" t="e">
        <f>IF(AND('R. Gestión '!#REF!="Muy Alta",'R. Gestión '!#REF!="Menor"),CONCATENATE("R",'R. Gestión '!#REF!),"")</f>
        <v>#REF!</v>
      </c>
      <c r="S12" s="998"/>
      <c r="T12" s="998" t="str">
        <f>IF(AND('R. Gestión '!$I$261="Muy Alta",'R. Gestión '!$M$261="Menor"),CONCATENATE("R",'R. Gestión '!$A$261),"")</f>
        <v/>
      </c>
      <c r="U12" s="999"/>
      <c r="V12" s="997" t="str">
        <f>IF(AND('R. Gestión '!$I$251="Muy Alta",'R. Gestión '!$M$251="Moderado"),CONCATENATE("R",'R. Gestión '!$A$251),"")</f>
        <v/>
      </c>
      <c r="W12" s="998"/>
      <c r="X12" s="998" t="e">
        <f>IF(AND('R. Gestión '!#REF!="Muy Alta",'R. Gestión '!#REF!="Moderado"),CONCATENATE("R",'R. Gestión '!#REF!),"")</f>
        <v>#REF!</v>
      </c>
      <c r="Y12" s="998"/>
      <c r="Z12" s="998" t="str">
        <f>IF(AND('R. Gestión '!$I$261="Muy Alta",'R. Gestión '!$M$261="Moderado"),CONCATENATE("R",'R. Gestión '!$A$261),"")</f>
        <v/>
      </c>
      <c r="AA12" s="999"/>
      <c r="AB12" s="997" t="str">
        <f>IF(AND('R. Gestión '!$I$251="Muy Alta",'R. Gestión '!$M$251="Mayor"),CONCATENATE("R",'R. Gestión '!$A$251),"")</f>
        <v/>
      </c>
      <c r="AC12" s="998"/>
      <c r="AD12" s="998" t="e">
        <f>IF(AND('R. Gestión '!#REF!="Muy Alta",'R. Gestión '!#REF!="Mayor"),CONCATENATE("R",'R. Gestión '!#REF!),"")</f>
        <v>#REF!</v>
      </c>
      <c r="AE12" s="998"/>
      <c r="AF12" s="998" t="str">
        <f>IF(AND('R. Gestión '!$I$261="Muy Alta",'R. Gestión '!$M$261="Mayor"),CONCATENATE("R",'R. Gestión '!$A$261),"")</f>
        <v/>
      </c>
      <c r="AG12" s="999"/>
      <c r="AH12" s="988" t="str">
        <f>IF(AND('R. Gestión '!$I$251="Muy Alta",'R. Gestión '!$M$251="Catastrófico"),CONCATENATE("R",'R. Gestión '!$A$251),"")</f>
        <v/>
      </c>
      <c r="AI12" s="989"/>
      <c r="AJ12" s="989" t="e">
        <f>IF(AND('R. Gestión '!#REF!="Muy Alta",'R. Gestión '!#REF!="Catastrófico"),CONCATENATE("R",'R. Gestión '!#REF!),"")</f>
        <v>#REF!</v>
      </c>
      <c r="AK12" s="989"/>
      <c r="AL12" s="989" t="str">
        <f>IF(AND('R. Gestión '!$I$261="Muy Alta",'R. Gestión '!$M$261="Catastrófico"),CONCATENATE("R",'R. Gestión '!$A$261),"")</f>
        <v/>
      </c>
      <c r="AM12" s="990"/>
      <c r="AN12" s="68"/>
      <c r="AO12" s="1022"/>
      <c r="AP12" s="1023"/>
      <c r="AQ12" s="1023"/>
      <c r="AR12" s="1023"/>
      <c r="AS12" s="1023"/>
      <c r="AT12" s="1024"/>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row>
    <row r="13" spans="1:99" ht="15.75" customHeight="1" thickBot="1" x14ac:dyDescent="0.3">
      <c r="A13" s="68"/>
      <c r="B13" s="1017"/>
      <c r="C13" s="1017"/>
      <c r="D13" s="1018"/>
      <c r="E13" s="1013"/>
      <c r="F13" s="1014"/>
      <c r="G13" s="1014"/>
      <c r="H13" s="1014"/>
      <c r="I13" s="1015"/>
      <c r="J13" s="997"/>
      <c r="K13" s="998"/>
      <c r="L13" s="998"/>
      <c r="M13" s="998"/>
      <c r="N13" s="998"/>
      <c r="O13" s="999"/>
      <c r="P13" s="997"/>
      <c r="Q13" s="998"/>
      <c r="R13" s="998"/>
      <c r="S13" s="998"/>
      <c r="T13" s="998"/>
      <c r="U13" s="999"/>
      <c r="V13" s="997"/>
      <c r="W13" s="998"/>
      <c r="X13" s="998"/>
      <c r="Y13" s="998"/>
      <c r="Z13" s="998"/>
      <c r="AA13" s="999"/>
      <c r="AB13" s="997"/>
      <c r="AC13" s="998"/>
      <c r="AD13" s="998"/>
      <c r="AE13" s="998"/>
      <c r="AF13" s="998"/>
      <c r="AG13" s="999"/>
      <c r="AH13" s="991"/>
      <c r="AI13" s="992"/>
      <c r="AJ13" s="992"/>
      <c r="AK13" s="992"/>
      <c r="AL13" s="992"/>
      <c r="AM13" s="993"/>
      <c r="AN13" s="68"/>
      <c r="AO13" s="1025"/>
      <c r="AP13" s="1026"/>
      <c r="AQ13" s="1026"/>
      <c r="AR13" s="1026"/>
      <c r="AS13" s="1026"/>
      <c r="AT13" s="1027"/>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row>
    <row r="14" spans="1:99" ht="15" customHeight="1" x14ac:dyDescent="0.25">
      <c r="A14" s="68"/>
      <c r="B14" s="1017"/>
      <c r="C14" s="1017"/>
      <c r="D14" s="1018"/>
      <c r="E14" s="1007" t="s">
        <v>100</v>
      </c>
      <c r="F14" s="1008"/>
      <c r="G14" s="1008"/>
      <c r="H14" s="1008"/>
      <c r="I14" s="1008"/>
      <c r="J14" s="985" t="str">
        <f>IF(AND('R. Gestión '!$I$23="Alta",'R. Gestión '!$M$23="Leve"),CONCATENATE("R",'R. Gestión '!$A$23),"")</f>
        <v/>
      </c>
      <c r="K14" s="986"/>
      <c r="L14" s="986" t="str">
        <f>IF(AND('R. Gestión '!$I$29="Alta",'R. Gestión '!$M$29="Leve"),CONCATENATE("R",'R. Gestión '!$A$29),"")</f>
        <v/>
      </c>
      <c r="M14" s="986"/>
      <c r="N14" s="986" t="str">
        <f>IF(AND('R. Gestión '!$I$167="Alta",'R. Gestión '!$M$167="Leve"),CONCATENATE("R",'R. Gestión '!$A$167),"")</f>
        <v/>
      </c>
      <c r="O14" s="987"/>
      <c r="P14" s="985" t="str">
        <f>IF(AND('R. Gestión '!$I$23="Alta",'R. Gestión '!$M$23="Menor"),CONCATENATE("R",'R. Gestión '!$A$23),"")</f>
        <v/>
      </c>
      <c r="Q14" s="986"/>
      <c r="R14" s="986" t="str">
        <f>IF(AND('R. Gestión '!$I$29="Alta",'R. Gestión '!$M$29="Menor"),CONCATENATE("R",'R. Gestión '!$A$29),"")</f>
        <v/>
      </c>
      <c r="S14" s="986"/>
      <c r="T14" s="986" t="str">
        <f>IF(AND('R. Gestión '!$I$167="Alta",'R. Gestión '!$M$167="Menor"),CONCATENATE("R",'R. Gestión '!$A$167),"")</f>
        <v>R25</v>
      </c>
      <c r="U14" s="987"/>
      <c r="V14" s="1003" t="str">
        <f>IF(AND('R. Gestión '!$I$23="Alta",'R. Gestión '!$M$23="Moderado"),CONCATENATE("R",'R. Gestión '!$A$23),"")</f>
        <v/>
      </c>
      <c r="W14" s="1004"/>
      <c r="X14" s="1004" t="str">
        <f>IF(AND('R. Gestión '!$I$29="Alta",'R. Gestión '!$M$29="Moderado"),CONCATENATE("R",'R. Gestión '!$A$29),"")</f>
        <v/>
      </c>
      <c r="Y14" s="1004"/>
      <c r="Z14" s="1004" t="str">
        <f>IF(AND('R. Gestión '!$I$167="Alta",'R. Gestión '!$M$167="Moderado"),CONCATENATE("R",'R. Gestión '!$A$167),"")</f>
        <v/>
      </c>
      <c r="AA14" s="1005"/>
      <c r="AB14" s="1003" t="str">
        <f>IF(AND('R. Gestión '!$I$23="Alta",'R. Gestión '!$M$23="Mayor"),CONCATENATE("R",'R. Gestión '!$A$23),"")</f>
        <v>R3</v>
      </c>
      <c r="AC14" s="1004"/>
      <c r="AD14" s="1004" t="str">
        <f>IF(AND('R. Gestión '!$I$29="Alta",'R. Gestión '!$M$29="Mayor"),CONCATENATE("R",'R. Gestión '!$A$29),"")</f>
        <v/>
      </c>
      <c r="AE14" s="1004"/>
      <c r="AF14" s="1004" t="str">
        <f>IF(AND('R. Gestión '!$I$167="Alta",'R. Gestión '!$M$167="Mayor"),CONCATENATE("R",'R. Gestión '!$A$167),"")</f>
        <v/>
      </c>
      <c r="AG14" s="1005"/>
      <c r="AH14" s="994" t="str">
        <f>IF(AND('R. Gestión '!$I$23="Alta",'R. Gestión '!$M$23="Catastrófico"),CONCATENATE("R",'R. Gestión '!$A$23),"")</f>
        <v/>
      </c>
      <c r="AI14" s="995"/>
      <c r="AJ14" s="995" t="str">
        <f>IF(AND('R. Gestión '!$I$29="Alta",'R. Gestión '!$M$29="Catastrófico"),CONCATENATE("R",'R. Gestión '!$A$29),"")</f>
        <v/>
      </c>
      <c r="AK14" s="995"/>
      <c r="AL14" s="995" t="str">
        <f>IF(AND('R. Gestión '!$I$167="Alta",'R. Gestión '!$M$167="Catastrófico"),CONCATENATE("R",'R. Gestión '!$A$167),"")</f>
        <v/>
      </c>
      <c r="AM14" s="996"/>
      <c r="AN14" s="68"/>
      <c r="AO14" s="1028" t="s">
        <v>67</v>
      </c>
      <c r="AP14" s="1029"/>
      <c r="AQ14" s="1029"/>
      <c r="AR14" s="1029"/>
      <c r="AS14" s="1029"/>
      <c r="AT14" s="1030"/>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row>
    <row r="15" spans="1:99" ht="15" customHeight="1" x14ac:dyDescent="0.25">
      <c r="A15" s="68"/>
      <c r="B15" s="1017"/>
      <c r="C15" s="1017"/>
      <c r="D15" s="1018"/>
      <c r="E15" s="1010"/>
      <c r="F15" s="1011"/>
      <c r="G15" s="1011"/>
      <c r="H15" s="1011"/>
      <c r="I15" s="1011"/>
      <c r="J15" s="979"/>
      <c r="K15" s="980"/>
      <c r="L15" s="980"/>
      <c r="M15" s="980"/>
      <c r="N15" s="980"/>
      <c r="O15" s="981"/>
      <c r="P15" s="979"/>
      <c r="Q15" s="980"/>
      <c r="R15" s="980"/>
      <c r="S15" s="980"/>
      <c r="T15" s="980"/>
      <c r="U15" s="981"/>
      <c r="V15" s="997"/>
      <c r="W15" s="998"/>
      <c r="X15" s="998"/>
      <c r="Y15" s="998"/>
      <c r="Z15" s="998"/>
      <c r="AA15" s="999"/>
      <c r="AB15" s="997"/>
      <c r="AC15" s="998"/>
      <c r="AD15" s="998"/>
      <c r="AE15" s="998"/>
      <c r="AF15" s="998"/>
      <c r="AG15" s="999"/>
      <c r="AH15" s="988"/>
      <c r="AI15" s="989"/>
      <c r="AJ15" s="989"/>
      <c r="AK15" s="989"/>
      <c r="AL15" s="989"/>
      <c r="AM15" s="990"/>
      <c r="AN15" s="68"/>
      <c r="AO15" s="1031"/>
      <c r="AP15" s="1032"/>
      <c r="AQ15" s="1032"/>
      <c r="AR15" s="1032"/>
      <c r="AS15" s="1032"/>
      <c r="AT15" s="1033"/>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row>
    <row r="16" spans="1:99" ht="15" customHeight="1" x14ac:dyDescent="0.25">
      <c r="A16" s="68"/>
      <c r="B16" s="1017"/>
      <c r="C16" s="1017"/>
      <c r="D16" s="1018"/>
      <c r="E16" s="1010"/>
      <c r="F16" s="1011"/>
      <c r="G16" s="1011"/>
      <c r="H16" s="1011"/>
      <c r="I16" s="1011"/>
      <c r="J16" s="979" t="str">
        <f>IF(AND('R. Gestión '!$I$173="Alta",'R. Gestión '!$M$173="Leve"),CONCATENATE("R",'R. Gestión '!$A$173),"")</f>
        <v/>
      </c>
      <c r="K16" s="980"/>
      <c r="L16" s="980" t="str">
        <f>IF(AND('R. Gestión '!$I$185="Alta",'R. Gestión '!$M$185="Leve"),CONCATENATE("R",'R. Gestión '!$A$185),"")</f>
        <v/>
      </c>
      <c r="M16" s="980"/>
      <c r="N16" s="980" t="str">
        <f>IF(AND('R. Gestión '!$I$191="Alta",'R. Gestión '!$M$191="Leve"),CONCATENATE("R",'R. Gestión '!$A$191),"")</f>
        <v/>
      </c>
      <c r="O16" s="981"/>
      <c r="P16" s="979" t="str">
        <f>IF(AND('R. Gestión '!$I$173="Alta",'R. Gestión '!$M$173="Menor"),CONCATENATE("R",'R. Gestión '!$A$173),"")</f>
        <v/>
      </c>
      <c r="Q16" s="980"/>
      <c r="R16" s="980" t="str">
        <f>IF(AND('R. Gestión '!$I$185="Alta",'R. Gestión '!$M$185="Menor"),CONCATENATE("R",'R. Gestión '!$A$185),"")</f>
        <v/>
      </c>
      <c r="S16" s="980"/>
      <c r="T16" s="980" t="str">
        <f>IF(AND('R. Gestión '!$I$191="Alta",'R. Gestión '!$M$191="Menor"),CONCATENATE("R",'R. Gestión '!$A$191),"")</f>
        <v/>
      </c>
      <c r="U16" s="981"/>
      <c r="V16" s="997" t="str">
        <f>IF(AND('R. Gestión '!$I$173="Alta",'R. Gestión '!$M$173="Moderado"),CONCATENATE("R",'R. Gestión '!$A$173),"")</f>
        <v/>
      </c>
      <c r="W16" s="998"/>
      <c r="X16" s="998" t="str">
        <f>IF(AND('R. Gestión '!$I$185="Alta",'R. Gestión '!$M$185="Moderado"),CONCATENATE("R",'R. Gestión '!$A$185),"")</f>
        <v/>
      </c>
      <c r="Y16" s="998"/>
      <c r="Z16" s="998" t="str">
        <f>IF(AND('R. Gestión '!$I$191="Alta",'R. Gestión '!$M$191="Moderado"),CONCATENATE("R",'R. Gestión '!$A$191),"")</f>
        <v>R28</v>
      </c>
      <c r="AA16" s="999"/>
      <c r="AB16" s="997" t="str">
        <f>IF(AND('R. Gestión '!$I$173="Alta",'R. Gestión '!$M$173="Mayor"),CONCATENATE("R",'R. Gestión '!$A$173),"")</f>
        <v/>
      </c>
      <c r="AC16" s="998"/>
      <c r="AD16" s="998" t="str">
        <f>IF(AND('R. Gestión '!$I$185="Alta",'R. Gestión '!$M$185="Mayor"),CONCATENATE("R",'R. Gestión '!$A$185),"")</f>
        <v/>
      </c>
      <c r="AE16" s="998"/>
      <c r="AF16" s="998" t="str">
        <f>IF(AND('R. Gestión '!$I$191="Alta",'R. Gestión '!$M$191="Mayor"),CONCATENATE("R",'R. Gestión '!$A$191),"")</f>
        <v/>
      </c>
      <c r="AG16" s="999"/>
      <c r="AH16" s="988" t="str">
        <f>IF(AND('R. Gestión '!$I$173="Alta",'R. Gestión '!$M$173="Catastrófico"),CONCATENATE("R",'R. Gestión '!$A$173),"")</f>
        <v/>
      </c>
      <c r="AI16" s="989"/>
      <c r="AJ16" s="989" t="str">
        <f>IF(AND('R. Gestión '!$I$185="Alta",'R. Gestión '!$M$185="Catastrófico"),CONCATENATE("R",'R. Gestión '!$A$185),"")</f>
        <v/>
      </c>
      <c r="AK16" s="989"/>
      <c r="AL16" s="989" t="str">
        <f>IF(AND('R. Gestión '!$I$191="Alta",'R. Gestión '!$M$191="Catastrófico"),CONCATENATE("R",'R. Gestión '!$A$191),"")</f>
        <v/>
      </c>
      <c r="AM16" s="990"/>
      <c r="AN16" s="68"/>
      <c r="AO16" s="1031"/>
      <c r="AP16" s="1032"/>
      <c r="AQ16" s="1032"/>
      <c r="AR16" s="1032"/>
      <c r="AS16" s="1032"/>
      <c r="AT16" s="1033"/>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row>
    <row r="17" spans="1:80" ht="15" customHeight="1" x14ac:dyDescent="0.25">
      <c r="A17" s="68"/>
      <c r="B17" s="1017"/>
      <c r="C17" s="1017"/>
      <c r="D17" s="1018"/>
      <c r="E17" s="1010"/>
      <c r="F17" s="1011"/>
      <c r="G17" s="1011"/>
      <c r="H17" s="1011"/>
      <c r="I17" s="1011"/>
      <c r="J17" s="979"/>
      <c r="K17" s="980"/>
      <c r="L17" s="980"/>
      <c r="M17" s="980"/>
      <c r="N17" s="980"/>
      <c r="O17" s="981"/>
      <c r="P17" s="979"/>
      <c r="Q17" s="980"/>
      <c r="R17" s="980"/>
      <c r="S17" s="980"/>
      <c r="T17" s="980"/>
      <c r="U17" s="981"/>
      <c r="V17" s="997"/>
      <c r="W17" s="998"/>
      <c r="X17" s="998"/>
      <c r="Y17" s="998"/>
      <c r="Z17" s="998"/>
      <c r="AA17" s="999"/>
      <c r="AB17" s="997"/>
      <c r="AC17" s="998"/>
      <c r="AD17" s="998"/>
      <c r="AE17" s="998"/>
      <c r="AF17" s="998"/>
      <c r="AG17" s="999"/>
      <c r="AH17" s="988"/>
      <c r="AI17" s="989"/>
      <c r="AJ17" s="989"/>
      <c r="AK17" s="989"/>
      <c r="AL17" s="989"/>
      <c r="AM17" s="990"/>
      <c r="AN17" s="68"/>
      <c r="AO17" s="1031"/>
      <c r="AP17" s="1032"/>
      <c r="AQ17" s="1032"/>
      <c r="AR17" s="1032"/>
      <c r="AS17" s="1032"/>
      <c r="AT17" s="1033"/>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row>
    <row r="18" spans="1:80" ht="15" customHeight="1" x14ac:dyDescent="0.25">
      <c r="A18" s="68"/>
      <c r="B18" s="1017"/>
      <c r="C18" s="1017"/>
      <c r="D18" s="1018"/>
      <c r="E18" s="1010"/>
      <c r="F18" s="1011"/>
      <c r="G18" s="1011"/>
      <c r="H18" s="1011"/>
      <c r="I18" s="1011"/>
      <c r="J18" s="979" t="str">
        <f>IF(AND('R. Gestión '!$I$203="Alta",'R. Gestión '!$M$203="Leve"),CONCATENATE("R",'R. Gestión '!$A$203),"")</f>
        <v/>
      </c>
      <c r="K18" s="980"/>
      <c r="L18" s="980" t="str">
        <f>IF(AND('R. Gestión '!$I$227="Alta",'R. Gestión '!$M$227="Leve"),CONCATENATE("R",'R. Gestión '!$A$227),"")</f>
        <v/>
      </c>
      <c r="M18" s="980"/>
      <c r="N18" s="980" t="str">
        <f>IF(AND('R. Gestión '!$I$239="Alta",'R. Gestión '!$M$239="Leve"),CONCATENATE("R",'R. Gestión '!$A$239),"")</f>
        <v/>
      </c>
      <c r="O18" s="981"/>
      <c r="P18" s="979" t="str">
        <f>IF(AND('R. Gestión '!$I$203="Alta",'R. Gestión '!$M$203="Menor"),CONCATENATE("R",'R. Gestión '!$A$203),"")</f>
        <v/>
      </c>
      <c r="Q18" s="980"/>
      <c r="R18" s="980" t="str">
        <f>IF(AND('R. Gestión '!$I$227="Alta",'R. Gestión '!$M$227="Menor"),CONCATENATE("R",'R. Gestión '!$A$227),"")</f>
        <v/>
      </c>
      <c r="S18" s="980"/>
      <c r="T18" s="980" t="str">
        <f>IF(AND('R. Gestión '!$I$239="Alta",'R. Gestión '!$M$239="Menor"),CONCATENATE("R",'R. Gestión '!$A$239),"")</f>
        <v/>
      </c>
      <c r="U18" s="981"/>
      <c r="V18" s="997" t="str">
        <f>IF(AND('R. Gestión '!$I$203="Alta",'R. Gestión '!$M$203="Moderado"),CONCATENATE("R",'R. Gestión '!$A$203),"")</f>
        <v/>
      </c>
      <c r="W18" s="998"/>
      <c r="X18" s="998" t="str">
        <f>IF(AND('R. Gestión '!$I$227="Alta",'R. Gestión '!$M$227="Moderado"),CONCATENATE("R",'R. Gestión '!$A$227),"")</f>
        <v/>
      </c>
      <c r="Y18" s="998"/>
      <c r="Z18" s="998" t="str">
        <f>IF(AND('R. Gestión '!$I$239="Alta",'R. Gestión '!$M$239="Moderado"),CONCATENATE("R",'R. Gestión '!$A$239),"")</f>
        <v/>
      </c>
      <c r="AA18" s="999"/>
      <c r="AB18" s="997" t="str">
        <f>IF(AND('R. Gestión '!$I$203="Alta",'R. Gestión '!$M$203="Mayor"),CONCATENATE("R",'R. Gestión '!$A$203),"")</f>
        <v/>
      </c>
      <c r="AC18" s="998"/>
      <c r="AD18" s="998" t="str">
        <f>IF(AND('R. Gestión '!$I$227="Alta",'R. Gestión '!$M$227="Mayor"),CONCATENATE("R",'R. Gestión '!$A$227),"")</f>
        <v/>
      </c>
      <c r="AE18" s="998"/>
      <c r="AF18" s="998" t="str">
        <f>IF(AND('R. Gestión '!$I$239="Alta",'R. Gestión '!$M$239="Mayor"),CONCATENATE("R",'R. Gestión '!$A$239),"")</f>
        <v/>
      </c>
      <c r="AG18" s="999"/>
      <c r="AH18" s="988" t="str">
        <f>IF(AND('R. Gestión '!$I$203="Alta",'R. Gestión '!$M$203="Catastrófico"),CONCATENATE("R",'R. Gestión '!$A$203),"")</f>
        <v/>
      </c>
      <c r="AI18" s="989"/>
      <c r="AJ18" s="989" t="str">
        <f>IF(AND('R. Gestión '!$I$227="Alta",'R. Gestión '!$M$227="Catastrófico"),CONCATENATE("R",'R. Gestión '!$A$227),"")</f>
        <v/>
      </c>
      <c r="AK18" s="989"/>
      <c r="AL18" s="989" t="str">
        <f>IF(AND('R. Gestión '!$I$239="Alta",'R. Gestión '!$M$239="Catastrófico"),CONCATENATE("R",'R. Gestión '!$A$239),"")</f>
        <v/>
      </c>
      <c r="AM18" s="990"/>
      <c r="AN18" s="68"/>
      <c r="AO18" s="1031"/>
      <c r="AP18" s="1032"/>
      <c r="AQ18" s="1032"/>
      <c r="AR18" s="1032"/>
      <c r="AS18" s="1032"/>
      <c r="AT18" s="1033"/>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row>
    <row r="19" spans="1:80" ht="15" customHeight="1" x14ac:dyDescent="0.25">
      <c r="A19" s="68"/>
      <c r="B19" s="1017"/>
      <c r="C19" s="1017"/>
      <c r="D19" s="1018"/>
      <c r="E19" s="1010"/>
      <c r="F19" s="1011"/>
      <c r="G19" s="1011"/>
      <c r="H19" s="1011"/>
      <c r="I19" s="1011"/>
      <c r="J19" s="979"/>
      <c r="K19" s="980"/>
      <c r="L19" s="980"/>
      <c r="M19" s="980"/>
      <c r="N19" s="980"/>
      <c r="O19" s="981"/>
      <c r="P19" s="979"/>
      <c r="Q19" s="980"/>
      <c r="R19" s="980"/>
      <c r="S19" s="980"/>
      <c r="T19" s="980"/>
      <c r="U19" s="981"/>
      <c r="V19" s="997"/>
      <c r="W19" s="998"/>
      <c r="X19" s="998"/>
      <c r="Y19" s="998"/>
      <c r="Z19" s="998"/>
      <c r="AA19" s="999"/>
      <c r="AB19" s="997"/>
      <c r="AC19" s="998"/>
      <c r="AD19" s="998"/>
      <c r="AE19" s="998"/>
      <c r="AF19" s="998"/>
      <c r="AG19" s="999"/>
      <c r="AH19" s="988"/>
      <c r="AI19" s="989"/>
      <c r="AJ19" s="989"/>
      <c r="AK19" s="989"/>
      <c r="AL19" s="989"/>
      <c r="AM19" s="990"/>
      <c r="AN19" s="68"/>
      <c r="AO19" s="1031"/>
      <c r="AP19" s="1032"/>
      <c r="AQ19" s="1032"/>
      <c r="AR19" s="1032"/>
      <c r="AS19" s="1032"/>
      <c r="AT19" s="1033"/>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row>
    <row r="20" spans="1:80" ht="15" customHeight="1" x14ac:dyDescent="0.25">
      <c r="A20" s="68"/>
      <c r="B20" s="1017"/>
      <c r="C20" s="1017"/>
      <c r="D20" s="1018"/>
      <c r="E20" s="1010"/>
      <c r="F20" s="1011"/>
      <c r="G20" s="1011"/>
      <c r="H20" s="1011"/>
      <c r="I20" s="1011"/>
      <c r="J20" s="979" t="str">
        <f>IF(AND('R. Gestión '!$I$251="Alta",'R. Gestión '!$M$251="Leve"),CONCATENATE("R",'R. Gestión '!$A$251),"")</f>
        <v/>
      </c>
      <c r="K20" s="980"/>
      <c r="L20" s="980" t="e">
        <f>IF(AND('R. Gestión '!#REF!="Alta",'R. Gestión '!#REF!="Leve"),CONCATENATE("R",'R. Gestión '!#REF!),"")</f>
        <v>#REF!</v>
      </c>
      <c r="M20" s="980"/>
      <c r="N20" s="980" t="str">
        <f>IF(AND('R. Gestión '!$I$261="Alta",'R. Gestión '!$M$261="Leve"),CONCATENATE("R",'R. Gestión '!$A$261),"")</f>
        <v/>
      </c>
      <c r="O20" s="981"/>
      <c r="P20" s="979" t="str">
        <f>IF(AND('R. Gestión '!$I$251="Alta",'R. Gestión '!$M$251="Menor"),CONCATENATE("R",'R. Gestión '!$A$251),"")</f>
        <v/>
      </c>
      <c r="Q20" s="980"/>
      <c r="R20" s="980" t="e">
        <f>IF(AND('R. Gestión '!#REF!="Alta",'R. Gestión '!#REF!="Menor"),CONCATENATE("R",'R. Gestión '!#REF!),"")</f>
        <v>#REF!</v>
      </c>
      <c r="S20" s="980"/>
      <c r="T20" s="980" t="str">
        <f>IF(AND('R. Gestión '!$I$261="Alta",'R. Gestión '!$M$261="Menor"),CONCATENATE("R",'R. Gestión '!$A$261),"")</f>
        <v/>
      </c>
      <c r="U20" s="981"/>
      <c r="V20" s="997" t="str">
        <f>IF(AND('R. Gestión '!$I$251="Alta",'R. Gestión '!$M$251="Moderado"),CONCATENATE("R",'R. Gestión '!$A$251),"")</f>
        <v/>
      </c>
      <c r="W20" s="998"/>
      <c r="X20" s="998" t="e">
        <f>IF(AND('R. Gestión '!#REF!="Alta",'R. Gestión '!#REF!="Moderado"),CONCATENATE("R",'R. Gestión '!#REF!),"")</f>
        <v>#REF!</v>
      </c>
      <c r="Y20" s="998"/>
      <c r="Z20" s="998" t="str">
        <f>IF(AND('R. Gestión '!$I$261="Alta",'R. Gestión '!$M$261="Moderado"),CONCATENATE("R",'R. Gestión '!$A$261),"")</f>
        <v/>
      </c>
      <c r="AA20" s="999"/>
      <c r="AB20" s="997" t="str">
        <f>IF(AND('R. Gestión '!$I$251="Alta",'R. Gestión '!$M$251="Mayor"),CONCATENATE("R",'R. Gestión '!$A$251),"")</f>
        <v/>
      </c>
      <c r="AC20" s="998"/>
      <c r="AD20" s="998" t="e">
        <f>IF(AND('R. Gestión '!#REF!="Alta",'R. Gestión '!#REF!="Mayor"),CONCATENATE("R",'R. Gestión '!#REF!),"")</f>
        <v>#REF!</v>
      </c>
      <c r="AE20" s="998"/>
      <c r="AF20" s="998" t="str">
        <f>IF(AND('R. Gestión '!$I$261="Alta",'R. Gestión '!$M$261="Mayor"),CONCATENATE("R",'R. Gestión '!$A$261),"")</f>
        <v/>
      </c>
      <c r="AG20" s="999"/>
      <c r="AH20" s="988" t="str">
        <f>IF(AND('R. Gestión '!$I$251="Alta",'R. Gestión '!$M$251="Catastrófico"),CONCATENATE("R",'R. Gestión '!$A$251),"")</f>
        <v/>
      </c>
      <c r="AI20" s="989"/>
      <c r="AJ20" s="989" t="e">
        <f>IF(AND('R. Gestión '!#REF!="Alta",'R. Gestión '!#REF!="Catastrófico"),CONCATENATE("R",'R. Gestión '!#REF!),"")</f>
        <v>#REF!</v>
      </c>
      <c r="AK20" s="989"/>
      <c r="AL20" s="989" t="str">
        <f>IF(AND('R. Gestión '!$I$261="Alta",'R. Gestión '!$M$261="Catastrófico"),CONCATENATE("R",'R. Gestión '!$A$261),"")</f>
        <v/>
      </c>
      <c r="AM20" s="990"/>
      <c r="AN20" s="68"/>
      <c r="AO20" s="1031"/>
      <c r="AP20" s="1032"/>
      <c r="AQ20" s="1032"/>
      <c r="AR20" s="1032"/>
      <c r="AS20" s="1032"/>
      <c r="AT20" s="1033"/>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row>
    <row r="21" spans="1:80" ht="15.75" customHeight="1" thickBot="1" x14ac:dyDescent="0.3">
      <c r="A21" s="68"/>
      <c r="B21" s="1017"/>
      <c r="C21" s="1017"/>
      <c r="D21" s="1018"/>
      <c r="E21" s="1013"/>
      <c r="F21" s="1014"/>
      <c r="G21" s="1014"/>
      <c r="H21" s="1014"/>
      <c r="I21" s="1014"/>
      <c r="J21" s="982"/>
      <c r="K21" s="983"/>
      <c r="L21" s="983"/>
      <c r="M21" s="983"/>
      <c r="N21" s="983"/>
      <c r="O21" s="984"/>
      <c r="P21" s="982"/>
      <c r="Q21" s="983"/>
      <c r="R21" s="983"/>
      <c r="S21" s="983"/>
      <c r="T21" s="983"/>
      <c r="U21" s="984"/>
      <c r="V21" s="1000"/>
      <c r="W21" s="1001"/>
      <c r="X21" s="1001"/>
      <c r="Y21" s="1001"/>
      <c r="Z21" s="1001"/>
      <c r="AA21" s="1002"/>
      <c r="AB21" s="1000"/>
      <c r="AC21" s="1001"/>
      <c r="AD21" s="1001"/>
      <c r="AE21" s="1001"/>
      <c r="AF21" s="1001"/>
      <c r="AG21" s="1002"/>
      <c r="AH21" s="991"/>
      <c r="AI21" s="992"/>
      <c r="AJ21" s="992"/>
      <c r="AK21" s="992"/>
      <c r="AL21" s="992"/>
      <c r="AM21" s="993"/>
      <c r="AN21" s="68"/>
      <c r="AO21" s="1034"/>
      <c r="AP21" s="1035"/>
      <c r="AQ21" s="1035"/>
      <c r="AR21" s="1035"/>
      <c r="AS21" s="1035"/>
      <c r="AT21" s="1036"/>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row>
    <row r="22" spans="1:80" x14ac:dyDescent="0.25">
      <c r="A22" s="68"/>
      <c r="B22" s="1017"/>
      <c r="C22" s="1017"/>
      <c r="D22" s="1018"/>
      <c r="E22" s="1007" t="s">
        <v>102</v>
      </c>
      <c r="F22" s="1008"/>
      <c r="G22" s="1008"/>
      <c r="H22" s="1008"/>
      <c r="I22" s="1009"/>
      <c r="J22" s="985" t="str">
        <f>IF(AND('R. Gestión '!$I$23="Media",'R. Gestión '!$M$23="Leve"),CONCATENATE("R",'R. Gestión '!$A$23),"")</f>
        <v/>
      </c>
      <c r="K22" s="986"/>
      <c r="L22" s="986" t="str">
        <f>IF(AND('R. Gestión '!$I$29="Media",'R. Gestión '!$M$29="Leve"),CONCATENATE("R",'R. Gestión '!$A$29),"")</f>
        <v/>
      </c>
      <c r="M22" s="986"/>
      <c r="N22" s="986" t="str">
        <f>IF(AND('R. Gestión '!$I$167="Media",'R. Gestión '!$M$167="Leve"),CONCATENATE("R",'R. Gestión '!$A$167),"")</f>
        <v/>
      </c>
      <c r="O22" s="987"/>
      <c r="P22" s="985" t="str">
        <f>IF(AND('R. Gestión '!$I$23="Media",'R. Gestión '!$M$23="Menor"),CONCATENATE("R",'R. Gestión '!$A$23),"")</f>
        <v/>
      </c>
      <c r="Q22" s="986"/>
      <c r="R22" s="986" t="str">
        <f>IF(AND('R. Gestión '!$I$29="Media",'R. Gestión '!$M$29="Menor"),CONCATENATE("R",'R. Gestión '!$A$29),"")</f>
        <v/>
      </c>
      <c r="S22" s="986"/>
      <c r="T22" s="986" t="str">
        <f>IF(AND('R. Gestión '!$I$167="Media",'R. Gestión '!$M$167="Menor"),CONCATENATE("R",'R. Gestión '!$A$167),"")</f>
        <v/>
      </c>
      <c r="U22" s="987"/>
      <c r="V22" s="985" t="str">
        <f>IF(AND('R. Gestión '!$I$23="Media",'R. Gestión '!$M$23="Moderado"),CONCATENATE("R",'R. Gestión '!$A$23),"")</f>
        <v/>
      </c>
      <c r="W22" s="986"/>
      <c r="X22" s="986" t="str">
        <f>IF(AND('R. Gestión '!$I$29="Media",'R. Gestión '!$M$29="Moderado"),CONCATENATE("R",'R. Gestión '!$A$29),"")</f>
        <v>R4</v>
      </c>
      <c r="Y22" s="986"/>
      <c r="Z22" s="986" t="str">
        <f>IF(AND('R. Gestión '!$I$167="Media",'R. Gestión '!$M$167="Moderado"),CONCATENATE("R",'R. Gestión '!$A$167),"")</f>
        <v/>
      </c>
      <c r="AA22" s="987"/>
      <c r="AB22" s="1003" t="str">
        <f>IF(AND('R. Gestión '!$I$23="Media",'R. Gestión '!$M$23="Mayor"),CONCATENATE("R",'R. Gestión '!$A$23),"")</f>
        <v/>
      </c>
      <c r="AC22" s="1004"/>
      <c r="AD22" s="1004" t="str">
        <f>IF(AND('R. Gestión '!$I$29="Media",'R. Gestión '!$M$29="Mayor"),CONCATENATE("R",'R. Gestión '!$A$29),"")</f>
        <v/>
      </c>
      <c r="AE22" s="1004"/>
      <c r="AF22" s="1004" t="str">
        <f>IF(AND('R. Gestión '!$I$167="Media",'R. Gestión '!$M$167="Mayor"),CONCATENATE("R",'R. Gestión '!$A$167),"")</f>
        <v/>
      </c>
      <c r="AG22" s="1005"/>
      <c r="AH22" s="994" t="str">
        <f>IF(AND('R. Gestión '!$I$23="Media",'R. Gestión '!$M$23="Catastrófico"),CONCATENATE("R",'R. Gestión '!$A$23),"")</f>
        <v/>
      </c>
      <c r="AI22" s="995"/>
      <c r="AJ22" s="995" t="str">
        <f>IF(AND('R. Gestión '!$I$29="Media",'R. Gestión '!$M$29="Catastrófico"),CONCATENATE("R",'R. Gestión '!$A$29),"")</f>
        <v/>
      </c>
      <c r="AK22" s="995"/>
      <c r="AL22" s="995" t="str">
        <f>IF(AND('R. Gestión '!$I$167="Media",'R. Gestión '!$M$167="Catastrófico"),CONCATENATE("R",'R. Gestión '!$A$167),"")</f>
        <v/>
      </c>
      <c r="AM22" s="996"/>
      <c r="AN22" s="68"/>
      <c r="AO22" s="1037" t="s">
        <v>68</v>
      </c>
      <c r="AP22" s="1038"/>
      <c r="AQ22" s="1038"/>
      <c r="AR22" s="1038"/>
      <c r="AS22" s="1038"/>
      <c r="AT22" s="1039"/>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row>
    <row r="23" spans="1:80" x14ac:dyDescent="0.25">
      <c r="A23" s="68"/>
      <c r="B23" s="1017"/>
      <c r="C23" s="1017"/>
      <c r="D23" s="1018"/>
      <c r="E23" s="1010"/>
      <c r="F23" s="1011"/>
      <c r="G23" s="1011"/>
      <c r="H23" s="1011"/>
      <c r="I23" s="1012"/>
      <c r="J23" s="979"/>
      <c r="K23" s="980"/>
      <c r="L23" s="980"/>
      <c r="M23" s="980"/>
      <c r="N23" s="980"/>
      <c r="O23" s="981"/>
      <c r="P23" s="979"/>
      <c r="Q23" s="980"/>
      <c r="R23" s="980"/>
      <c r="S23" s="980"/>
      <c r="T23" s="980"/>
      <c r="U23" s="981"/>
      <c r="V23" s="979"/>
      <c r="W23" s="980"/>
      <c r="X23" s="980"/>
      <c r="Y23" s="980"/>
      <c r="Z23" s="980"/>
      <c r="AA23" s="981"/>
      <c r="AB23" s="997"/>
      <c r="AC23" s="998"/>
      <c r="AD23" s="998"/>
      <c r="AE23" s="998"/>
      <c r="AF23" s="998"/>
      <c r="AG23" s="999"/>
      <c r="AH23" s="988"/>
      <c r="AI23" s="989"/>
      <c r="AJ23" s="989"/>
      <c r="AK23" s="989"/>
      <c r="AL23" s="989"/>
      <c r="AM23" s="990"/>
      <c r="AN23" s="68"/>
      <c r="AO23" s="1040"/>
      <c r="AP23" s="1041"/>
      <c r="AQ23" s="1041"/>
      <c r="AR23" s="1041"/>
      <c r="AS23" s="1041"/>
      <c r="AT23" s="1042"/>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row>
    <row r="24" spans="1:80" x14ac:dyDescent="0.25">
      <c r="A24" s="68"/>
      <c r="B24" s="1017"/>
      <c r="C24" s="1017"/>
      <c r="D24" s="1018"/>
      <c r="E24" s="1010"/>
      <c r="F24" s="1011"/>
      <c r="G24" s="1011"/>
      <c r="H24" s="1011"/>
      <c r="I24" s="1012"/>
      <c r="J24" s="979" t="str">
        <f>IF(AND('R. Gestión '!$I$173="Media",'R. Gestión '!$M$173="Leve"),CONCATENATE("R",'R. Gestión '!$A$173),"")</f>
        <v/>
      </c>
      <c r="K24" s="980"/>
      <c r="L24" s="980" t="str">
        <f>IF(AND('R. Gestión '!$I$185="Media",'R. Gestión '!$M$185="Leve"),CONCATENATE("R",'R. Gestión '!$A$185),"")</f>
        <v/>
      </c>
      <c r="M24" s="980"/>
      <c r="N24" s="980" t="str">
        <f>IF(AND('R. Gestión '!$I$191="Media",'R. Gestión '!$M$191="Leve"),CONCATENATE("R",'R. Gestión '!$A$191),"")</f>
        <v/>
      </c>
      <c r="O24" s="981"/>
      <c r="P24" s="979" t="str">
        <f>IF(AND('R. Gestión '!$I$173="Media",'R. Gestión '!$M$173="Menor"),CONCATENATE("R",'R. Gestión '!$A$173),"")</f>
        <v/>
      </c>
      <c r="Q24" s="980"/>
      <c r="R24" s="980" t="str">
        <f>IF(AND('R. Gestión '!$I$185="Media",'R. Gestión '!$M$185="Menor"),CONCATENATE("R",'R. Gestión '!$A$185),"")</f>
        <v>R27</v>
      </c>
      <c r="S24" s="980"/>
      <c r="T24" s="980" t="str">
        <f>IF(AND('R. Gestión '!$I$191="Media",'R. Gestión '!$M$191="Menor"),CONCATENATE("R",'R. Gestión '!$A$191),"")</f>
        <v/>
      </c>
      <c r="U24" s="981"/>
      <c r="V24" s="979" t="str">
        <f>IF(AND('R. Gestión '!$I$173="Media",'R. Gestión '!$M$173="Moderado"),CONCATENATE("R",'R. Gestión '!$A$173),"")</f>
        <v/>
      </c>
      <c r="W24" s="980"/>
      <c r="X24" s="980" t="str">
        <f>IF(AND('R. Gestión '!$I$185="Media",'R. Gestión '!$M$185="Moderado"),CONCATENATE("R",'R. Gestión '!$A$185),"")</f>
        <v/>
      </c>
      <c r="Y24" s="980"/>
      <c r="Z24" s="980" t="str">
        <f>IF(AND('R. Gestión '!$I$191="Media",'R. Gestión '!$M$191="Moderado"),CONCATENATE("R",'R. Gestión '!$A$191),"")</f>
        <v/>
      </c>
      <c r="AA24" s="981"/>
      <c r="AB24" s="997" t="str">
        <f>IF(AND('R. Gestión '!$I$173="Media",'R. Gestión '!$M$173="Mayor"),CONCATENATE("R",'R. Gestión '!$A$173),"")</f>
        <v/>
      </c>
      <c r="AC24" s="998"/>
      <c r="AD24" s="998" t="str">
        <f>IF(AND('R. Gestión '!$I$185="Media",'R. Gestión '!$M$185="Mayor"),CONCATENATE("R",'R. Gestión '!$A$185),"")</f>
        <v/>
      </c>
      <c r="AE24" s="998"/>
      <c r="AF24" s="998" t="str">
        <f>IF(AND('R. Gestión '!$I$191="Media",'R. Gestión '!$M$191="Mayor"),CONCATENATE("R",'R. Gestión '!$A$191),"")</f>
        <v/>
      </c>
      <c r="AG24" s="999"/>
      <c r="AH24" s="988" t="str">
        <f>IF(AND('R. Gestión '!$I$173="Media",'R. Gestión '!$M$173="Catastrófico"),CONCATENATE("R",'R. Gestión '!$A$173),"")</f>
        <v/>
      </c>
      <c r="AI24" s="989"/>
      <c r="AJ24" s="989" t="str">
        <f>IF(AND('R. Gestión '!$I$185="Media",'R. Gestión '!$M$185="Catastrófico"),CONCATENATE("R",'R. Gestión '!$A$185),"")</f>
        <v/>
      </c>
      <c r="AK24" s="989"/>
      <c r="AL24" s="989" t="str">
        <f>IF(AND('R. Gestión '!$I$191="Media",'R. Gestión '!$M$191="Catastrófico"),CONCATENATE("R",'R. Gestión '!$A$191),"")</f>
        <v/>
      </c>
      <c r="AM24" s="990"/>
      <c r="AN24" s="68"/>
      <c r="AO24" s="1040"/>
      <c r="AP24" s="1041"/>
      <c r="AQ24" s="1041"/>
      <c r="AR24" s="1041"/>
      <c r="AS24" s="1041"/>
      <c r="AT24" s="1042"/>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row>
    <row r="25" spans="1:80" x14ac:dyDescent="0.25">
      <c r="A25" s="68"/>
      <c r="B25" s="1017"/>
      <c r="C25" s="1017"/>
      <c r="D25" s="1018"/>
      <c r="E25" s="1010"/>
      <c r="F25" s="1011"/>
      <c r="G25" s="1011"/>
      <c r="H25" s="1011"/>
      <c r="I25" s="1012"/>
      <c r="J25" s="979"/>
      <c r="K25" s="980"/>
      <c r="L25" s="980"/>
      <c r="M25" s="980"/>
      <c r="N25" s="980"/>
      <c r="O25" s="981"/>
      <c r="P25" s="979"/>
      <c r="Q25" s="980"/>
      <c r="R25" s="980"/>
      <c r="S25" s="980"/>
      <c r="T25" s="980"/>
      <c r="U25" s="981"/>
      <c r="V25" s="979"/>
      <c r="W25" s="980"/>
      <c r="X25" s="980"/>
      <c r="Y25" s="980"/>
      <c r="Z25" s="980"/>
      <c r="AA25" s="981"/>
      <c r="AB25" s="997"/>
      <c r="AC25" s="998"/>
      <c r="AD25" s="998"/>
      <c r="AE25" s="998"/>
      <c r="AF25" s="998"/>
      <c r="AG25" s="999"/>
      <c r="AH25" s="988"/>
      <c r="AI25" s="989"/>
      <c r="AJ25" s="989"/>
      <c r="AK25" s="989"/>
      <c r="AL25" s="989"/>
      <c r="AM25" s="990"/>
      <c r="AN25" s="68"/>
      <c r="AO25" s="1040"/>
      <c r="AP25" s="1041"/>
      <c r="AQ25" s="1041"/>
      <c r="AR25" s="1041"/>
      <c r="AS25" s="1041"/>
      <c r="AT25" s="1042"/>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row>
    <row r="26" spans="1:80" x14ac:dyDescent="0.25">
      <c r="A26" s="68"/>
      <c r="B26" s="1017"/>
      <c r="C26" s="1017"/>
      <c r="D26" s="1018"/>
      <c r="E26" s="1010"/>
      <c r="F26" s="1011"/>
      <c r="G26" s="1011"/>
      <c r="H26" s="1011"/>
      <c r="I26" s="1012"/>
      <c r="J26" s="979" t="str">
        <f>IF(AND('R. Gestión '!$I$203="Media",'R. Gestión '!$M$203="Leve"),CONCATENATE("R",'R. Gestión '!$A$203),"")</f>
        <v/>
      </c>
      <c r="K26" s="980"/>
      <c r="L26" s="980" t="str">
        <f>IF(AND('R. Gestión '!$I$227="Media",'R. Gestión '!$M$227="Leve"),CONCATENATE("R",'R. Gestión '!$A$227),"")</f>
        <v/>
      </c>
      <c r="M26" s="980"/>
      <c r="N26" s="980" t="str">
        <f>IF(AND('R. Gestión '!$I$239="Media",'R. Gestión '!$M$239="Leve"),CONCATENATE("R",'R. Gestión '!$A$239),"")</f>
        <v/>
      </c>
      <c r="O26" s="981"/>
      <c r="P26" s="979" t="str">
        <f>IF(AND('R. Gestión '!$I$203="Media",'R. Gestión '!$M$203="Menor"),CONCATENATE("R",'R. Gestión '!$A$203),"")</f>
        <v/>
      </c>
      <c r="Q26" s="980"/>
      <c r="R26" s="980" t="str">
        <f>IF(AND('R. Gestión '!$I$227="Media",'R. Gestión '!$M$227="Menor"),CONCATENATE("R",'R. Gestión '!$A$227),"")</f>
        <v>R34</v>
      </c>
      <c r="S26" s="980"/>
      <c r="T26" s="980" t="str">
        <f>IF(AND('R. Gestión '!$I$239="Media",'R. Gestión '!$M$239="Menor"),CONCATENATE("R",'R. Gestión '!$A$239),"")</f>
        <v/>
      </c>
      <c r="U26" s="981"/>
      <c r="V26" s="979" t="str">
        <f>IF(AND('R. Gestión '!$I$203="Media",'R. Gestión '!$M$203="Moderado"),CONCATENATE("R",'R. Gestión '!$A$203),"")</f>
        <v/>
      </c>
      <c r="W26" s="980"/>
      <c r="X26" s="980" t="str">
        <f>IF(AND('R. Gestión '!$I$227="Media",'R. Gestión '!$M$227="Moderado"),CONCATENATE("R",'R. Gestión '!$A$227),"")</f>
        <v/>
      </c>
      <c r="Y26" s="980"/>
      <c r="Z26" s="980" t="str">
        <f>IF(AND('R. Gestión '!$I$239="Media",'R. Gestión '!$M$239="Moderado"),CONCATENATE("R",'R. Gestión '!$A$239),"")</f>
        <v/>
      </c>
      <c r="AA26" s="981"/>
      <c r="AB26" s="997" t="str">
        <f>IF(AND('R. Gestión '!$I$203="Media",'R. Gestión '!$M$203="Mayor"),CONCATENATE("R",'R. Gestión '!$A$203),"")</f>
        <v/>
      </c>
      <c r="AC26" s="998"/>
      <c r="AD26" s="998" t="str">
        <f>IF(AND('R. Gestión '!$I$227="Media",'R. Gestión '!$M$227="Mayor"),CONCATENATE("R",'R. Gestión '!$A$227),"")</f>
        <v/>
      </c>
      <c r="AE26" s="998"/>
      <c r="AF26" s="998" t="str">
        <f>IF(AND('R. Gestión '!$I$239="Media",'R. Gestión '!$M$239="Mayor"),CONCATENATE("R",'R. Gestión '!$A$239),"")</f>
        <v/>
      </c>
      <c r="AG26" s="999"/>
      <c r="AH26" s="988" t="str">
        <f>IF(AND('R. Gestión '!$I$203="Media",'R. Gestión '!$M$203="Catastrófico"),CONCATENATE("R",'R. Gestión '!$A$203),"")</f>
        <v/>
      </c>
      <c r="AI26" s="989"/>
      <c r="AJ26" s="989" t="str">
        <f>IF(AND('R. Gestión '!$I$227="Media",'R. Gestión '!$M$227="Catastrófico"),CONCATENATE("R",'R. Gestión '!$A$227),"")</f>
        <v/>
      </c>
      <c r="AK26" s="989"/>
      <c r="AL26" s="989" t="str">
        <f>IF(AND('R. Gestión '!$I$239="Media",'R. Gestión '!$M$239="Catastrófico"),CONCATENATE("R",'R. Gestión '!$A$239),"")</f>
        <v/>
      </c>
      <c r="AM26" s="990"/>
      <c r="AN26" s="68"/>
      <c r="AO26" s="1040"/>
      <c r="AP26" s="1041"/>
      <c r="AQ26" s="1041"/>
      <c r="AR26" s="1041"/>
      <c r="AS26" s="1041"/>
      <c r="AT26" s="1042"/>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row>
    <row r="27" spans="1:80" x14ac:dyDescent="0.25">
      <c r="A27" s="68"/>
      <c r="B27" s="1017"/>
      <c r="C27" s="1017"/>
      <c r="D27" s="1018"/>
      <c r="E27" s="1010"/>
      <c r="F27" s="1011"/>
      <c r="G27" s="1011"/>
      <c r="H27" s="1011"/>
      <c r="I27" s="1012"/>
      <c r="J27" s="979"/>
      <c r="K27" s="980"/>
      <c r="L27" s="980"/>
      <c r="M27" s="980"/>
      <c r="N27" s="980"/>
      <c r="O27" s="981"/>
      <c r="P27" s="979"/>
      <c r="Q27" s="980"/>
      <c r="R27" s="980"/>
      <c r="S27" s="980"/>
      <c r="T27" s="980"/>
      <c r="U27" s="981"/>
      <c r="V27" s="979"/>
      <c r="W27" s="980"/>
      <c r="X27" s="980"/>
      <c r="Y27" s="980"/>
      <c r="Z27" s="980"/>
      <c r="AA27" s="981"/>
      <c r="AB27" s="997"/>
      <c r="AC27" s="998"/>
      <c r="AD27" s="998"/>
      <c r="AE27" s="998"/>
      <c r="AF27" s="998"/>
      <c r="AG27" s="999"/>
      <c r="AH27" s="988"/>
      <c r="AI27" s="989"/>
      <c r="AJ27" s="989"/>
      <c r="AK27" s="989"/>
      <c r="AL27" s="989"/>
      <c r="AM27" s="990"/>
      <c r="AN27" s="68"/>
      <c r="AO27" s="1040"/>
      <c r="AP27" s="1041"/>
      <c r="AQ27" s="1041"/>
      <c r="AR27" s="1041"/>
      <c r="AS27" s="1041"/>
      <c r="AT27" s="1042"/>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row>
    <row r="28" spans="1:80" x14ac:dyDescent="0.25">
      <c r="A28" s="68"/>
      <c r="B28" s="1017"/>
      <c r="C28" s="1017"/>
      <c r="D28" s="1018"/>
      <c r="E28" s="1010"/>
      <c r="F28" s="1011"/>
      <c r="G28" s="1011"/>
      <c r="H28" s="1011"/>
      <c r="I28" s="1012"/>
      <c r="J28" s="979" t="str">
        <f>IF(AND('R. Gestión '!$I$251="Media",'R. Gestión '!$M$251="Leve"),CONCATENATE("R",'R. Gestión '!$A$251),"")</f>
        <v/>
      </c>
      <c r="K28" s="980"/>
      <c r="L28" s="980" t="e">
        <f>IF(AND('R. Gestión '!#REF!="Media",'R. Gestión '!#REF!="Leve"),CONCATENATE("R",'R. Gestión '!#REF!),"")</f>
        <v>#REF!</v>
      </c>
      <c r="M28" s="980"/>
      <c r="N28" s="980" t="str">
        <f>IF(AND('R. Gestión '!$I$261="Media",'R. Gestión '!$M$261="Leve"),CONCATENATE("R",'R. Gestión '!$A$261),"")</f>
        <v/>
      </c>
      <c r="O28" s="981"/>
      <c r="P28" s="979" t="str">
        <f>IF(AND('R. Gestión '!$I$251="Media",'R. Gestión '!$M$251="Menor"),CONCATENATE("R",'R. Gestión '!$A$251),"")</f>
        <v/>
      </c>
      <c r="Q28" s="980"/>
      <c r="R28" s="980" t="e">
        <f>IF(AND('R. Gestión '!#REF!="Media",'R. Gestión '!#REF!="Menor"),CONCATENATE("R",'R. Gestión '!#REF!),"")</f>
        <v>#REF!</v>
      </c>
      <c r="S28" s="980"/>
      <c r="T28" s="980" t="str">
        <f>IF(AND('R. Gestión '!$I$261="Media",'R. Gestión '!$M$261="Menor"),CONCATENATE("R",'R. Gestión '!$A$261),"")</f>
        <v/>
      </c>
      <c r="U28" s="981"/>
      <c r="V28" s="979" t="str">
        <f>IF(AND('R. Gestión '!$I$251="Media",'R. Gestión '!$M$251="Moderado"),CONCATENATE("R",'R. Gestión '!$A$251),"")</f>
        <v>R37</v>
      </c>
      <c r="W28" s="980"/>
      <c r="X28" s="980" t="e">
        <f>IF(AND('R. Gestión '!#REF!="Media",'R. Gestión '!#REF!="Moderado"),CONCATENATE("R",'R. Gestión '!#REF!),"")</f>
        <v>#REF!</v>
      </c>
      <c r="Y28" s="980"/>
      <c r="Z28" s="980" t="str">
        <f>IF(AND('R. Gestión '!$I$261="Media",'R. Gestión '!$M$261="Moderado"),CONCATENATE("R",'R. Gestión '!$A$261),"")</f>
        <v/>
      </c>
      <c r="AA28" s="981"/>
      <c r="AB28" s="997" t="str">
        <f>IF(AND('R. Gestión '!$I$251="Media",'R. Gestión '!$M$251="Mayor"),CONCATENATE("R",'R. Gestión '!$A$251),"")</f>
        <v/>
      </c>
      <c r="AC28" s="998"/>
      <c r="AD28" s="998" t="e">
        <f>IF(AND('R. Gestión '!#REF!="Media",'R. Gestión '!#REF!="Mayor"),CONCATENATE("R",'R. Gestión '!#REF!),"")</f>
        <v>#REF!</v>
      </c>
      <c r="AE28" s="998"/>
      <c r="AF28" s="998" t="str">
        <f>IF(AND('R. Gestión '!$I$261="Media",'R. Gestión '!$M$261="Mayor"),CONCATENATE("R",'R. Gestión '!$A$261),"")</f>
        <v/>
      </c>
      <c r="AG28" s="999"/>
      <c r="AH28" s="988" t="str">
        <f>IF(AND('R. Gestión '!$I$251="Media",'R. Gestión '!$M$251="Catastrófico"),CONCATENATE("R",'R. Gestión '!$A$251),"")</f>
        <v/>
      </c>
      <c r="AI28" s="989"/>
      <c r="AJ28" s="989" t="e">
        <f>IF(AND('R. Gestión '!#REF!="Media",'R. Gestión '!#REF!="Catastrófico"),CONCATENATE("R",'R. Gestión '!#REF!),"")</f>
        <v>#REF!</v>
      </c>
      <c r="AK28" s="989"/>
      <c r="AL28" s="989" t="str">
        <f>IF(AND('R. Gestión '!$I$261="Media",'R. Gestión '!$M$261="Catastrófico"),CONCATENATE("R",'R. Gestión '!$A$261),"")</f>
        <v/>
      </c>
      <c r="AM28" s="990"/>
      <c r="AN28" s="68"/>
      <c r="AO28" s="1040"/>
      <c r="AP28" s="1041"/>
      <c r="AQ28" s="1041"/>
      <c r="AR28" s="1041"/>
      <c r="AS28" s="1041"/>
      <c r="AT28" s="1042"/>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row>
    <row r="29" spans="1:80" ht="15.75" thickBot="1" x14ac:dyDescent="0.3">
      <c r="A29" s="68"/>
      <c r="B29" s="1017"/>
      <c r="C29" s="1017"/>
      <c r="D29" s="1018"/>
      <c r="E29" s="1013"/>
      <c r="F29" s="1014"/>
      <c r="G29" s="1014"/>
      <c r="H29" s="1014"/>
      <c r="I29" s="1015"/>
      <c r="J29" s="979"/>
      <c r="K29" s="980"/>
      <c r="L29" s="980"/>
      <c r="M29" s="980"/>
      <c r="N29" s="980"/>
      <c r="O29" s="981"/>
      <c r="P29" s="982"/>
      <c r="Q29" s="983"/>
      <c r="R29" s="983"/>
      <c r="S29" s="983"/>
      <c r="T29" s="983"/>
      <c r="U29" s="984"/>
      <c r="V29" s="982"/>
      <c r="W29" s="983"/>
      <c r="X29" s="983"/>
      <c r="Y29" s="983"/>
      <c r="Z29" s="983"/>
      <c r="AA29" s="984"/>
      <c r="AB29" s="1000"/>
      <c r="AC29" s="1001"/>
      <c r="AD29" s="1001"/>
      <c r="AE29" s="1001"/>
      <c r="AF29" s="1001"/>
      <c r="AG29" s="1002"/>
      <c r="AH29" s="991"/>
      <c r="AI29" s="992"/>
      <c r="AJ29" s="992"/>
      <c r="AK29" s="992"/>
      <c r="AL29" s="992"/>
      <c r="AM29" s="993"/>
      <c r="AN29" s="68"/>
      <c r="AO29" s="1043"/>
      <c r="AP29" s="1044"/>
      <c r="AQ29" s="1044"/>
      <c r="AR29" s="1044"/>
      <c r="AS29" s="1044"/>
      <c r="AT29" s="1045"/>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row>
    <row r="30" spans="1:80" x14ac:dyDescent="0.25">
      <c r="A30" s="68"/>
      <c r="B30" s="1017"/>
      <c r="C30" s="1017"/>
      <c r="D30" s="1018"/>
      <c r="E30" s="1007" t="s">
        <v>99</v>
      </c>
      <c r="F30" s="1008"/>
      <c r="G30" s="1008"/>
      <c r="H30" s="1008"/>
      <c r="I30" s="1008"/>
      <c r="J30" s="976" t="str">
        <f>IF(AND('R. Gestión '!$I$23="Baja",'R. Gestión '!$M$23="Leve"),CONCATENATE("R",'R. Gestión '!$A$23),"")</f>
        <v/>
      </c>
      <c r="K30" s="977"/>
      <c r="L30" s="977" t="str">
        <f>IF(AND('R. Gestión '!$I$29="Baja",'R. Gestión '!$M$29="Leve"),CONCATENATE("R",'R. Gestión '!$A$29),"")</f>
        <v/>
      </c>
      <c r="M30" s="977"/>
      <c r="N30" s="977" t="str">
        <f>IF(AND('R. Gestión '!$I$167="Baja",'R. Gestión '!$M$167="Leve"),CONCATENATE("R",'R. Gestión '!$A$167),"")</f>
        <v/>
      </c>
      <c r="O30" s="978"/>
      <c r="P30" s="986" t="str">
        <f>IF(AND('R. Gestión '!$I$23="Baja",'R. Gestión '!$M$23="Menor"),CONCATENATE("R",'R. Gestión '!$A$23),"")</f>
        <v/>
      </c>
      <c r="Q30" s="986"/>
      <c r="R30" s="986" t="str">
        <f>IF(AND('R. Gestión '!$I$29="Baja",'R. Gestión '!$M$29="Menor"),CONCATENATE("R",'R. Gestión '!$A$29),"")</f>
        <v/>
      </c>
      <c r="S30" s="986"/>
      <c r="T30" s="986" t="str">
        <f>IF(AND('R. Gestión '!$I$167="Baja",'R. Gestión '!$M$167="Menor"),CONCATENATE("R",'R. Gestión '!$A$167),"")</f>
        <v/>
      </c>
      <c r="U30" s="987"/>
      <c r="V30" s="985" t="str">
        <f>IF(AND('R. Gestión '!$I$23="Baja",'R. Gestión '!$M$23="Moderado"),CONCATENATE("R",'R. Gestión '!$A$23),"")</f>
        <v/>
      </c>
      <c r="W30" s="986"/>
      <c r="X30" s="986" t="str">
        <f>IF(AND('R. Gestión '!$I$29="Baja",'R. Gestión '!$M$29="Moderado"),CONCATENATE("R",'R. Gestión '!$A$29),"")</f>
        <v/>
      </c>
      <c r="Y30" s="986"/>
      <c r="Z30" s="986" t="str">
        <f>IF(AND('R. Gestión '!$I$167="Baja",'R. Gestión '!$M$167="Moderado"),CONCATENATE("R",'R. Gestión '!$A$167),"")</f>
        <v/>
      </c>
      <c r="AA30" s="987"/>
      <c r="AB30" s="1003" t="str">
        <f>IF(AND('R. Gestión '!$I$23="Baja",'R. Gestión '!$M$23="Mayor"),CONCATENATE("R",'R. Gestión '!$A$23),"")</f>
        <v/>
      </c>
      <c r="AC30" s="1004"/>
      <c r="AD30" s="1004" t="str">
        <f>IF(AND('R. Gestión '!$I$29="Baja",'R. Gestión '!$M$29="Mayor"),CONCATENATE("R",'R. Gestión '!$A$29),"")</f>
        <v/>
      </c>
      <c r="AE30" s="1004"/>
      <c r="AF30" s="1004" t="str">
        <f>IF(AND('R. Gestión '!$I$167="Baja",'R. Gestión '!$M$167="Mayor"),CONCATENATE("R",'R. Gestión '!$A$167),"")</f>
        <v/>
      </c>
      <c r="AG30" s="1005"/>
      <c r="AH30" s="994" t="str">
        <f>IF(AND('R. Gestión '!$I$23="Baja",'R. Gestión '!$M$23="Catastrófico"),CONCATENATE("R",'R. Gestión '!$A$23),"")</f>
        <v/>
      </c>
      <c r="AI30" s="995"/>
      <c r="AJ30" s="995" t="str">
        <f>IF(AND('R. Gestión '!$I$29="Baja",'R. Gestión '!$M$29="Catastrófico"),CONCATENATE("R",'R. Gestión '!$A$29),"")</f>
        <v/>
      </c>
      <c r="AK30" s="995"/>
      <c r="AL30" s="995" t="str">
        <f>IF(AND('R. Gestión '!$I$167="Baja",'R. Gestión '!$M$167="Catastrófico"),CONCATENATE("R",'R. Gestión '!$A$167),"")</f>
        <v/>
      </c>
      <c r="AM30" s="996"/>
      <c r="AN30" s="68"/>
      <c r="AO30" s="1046" t="s">
        <v>69</v>
      </c>
      <c r="AP30" s="1047"/>
      <c r="AQ30" s="1047"/>
      <c r="AR30" s="1047"/>
      <c r="AS30" s="1047"/>
      <c r="AT30" s="104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row>
    <row r="31" spans="1:80" x14ac:dyDescent="0.25">
      <c r="A31" s="68"/>
      <c r="B31" s="1017"/>
      <c r="C31" s="1017"/>
      <c r="D31" s="1018"/>
      <c r="E31" s="1010"/>
      <c r="F31" s="1011"/>
      <c r="G31" s="1011"/>
      <c r="H31" s="1011"/>
      <c r="I31" s="1011"/>
      <c r="J31" s="970"/>
      <c r="K31" s="971"/>
      <c r="L31" s="971"/>
      <c r="M31" s="971"/>
      <c r="N31" s="971"/>
      <c r="O31" s="972"/>
      <c r="P31" s="980"/>
      <c r="Q31" s="980"/>
      <c r="R31" s="980"/>
      <c r="S31" s="980"/>
      <c r="T31" s="980"/>
      <c r="U31" s="981"/>
      <c r="V31" s="979"/>
      <c r="W31" s="980"/>
      <c r="X31" s="980"/>
      <c r="Y31" s="980"/>
      <c r="Z31" s="980"/>
      <c r="AA31" s="981"/>
      <c r="AB31" s="997"/>
      <c r="AC31" s="998"/>
      <c r="AD31" s="998"/>
      <c r="AE31" s="998"/>
      <c r="AF31" s="998"/>
      <c r="AG31" s="999"/>
      <c r="AH31" s="988"/>
      <c r="AI31" s="989"/>
      <c r="AJ31" s="989"/>
      <c r="AK31" s="989"/>
      <c r="AL31" s="989"/>
      <c r="AM31" s="990"/>
      <c r="AN31" s="68"/>
      <c r="AO31" s="1049"/>
      <c r="AP31" s="1050"/>
      <c r="AQ31" s="1050"/>
      <c r="AR31" s="1050"/>
      <c r="AS31" s="1050"/>
      <c r="AT31" s="1051"/>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row>
    <row r="32" spans="1:80" x14ac:dyDescent="0.25">
      <c r="A32" s="68"/>
      <c r="B32" s="1017"/>
      <c r="C32" s="1017"/>
      <c r="D32" s="1018"/>
      <c r="E32" s="1010"/>
      <c r="F32" s="1011"/>
      <c r="G32" s="1011"/>
      <c r="H32" s="1011"/>
      <c r="I32" s="1011"/>
      <c r="J32" s="970" t="str">
        <f>IF(AND('R. Gestión '!$I$173="Baja",'R. Gestión '!$M$173="Leve"),CONCATENATE("R",'R. Gestión '!$A$173),"")</f>
        <v/>
      </c>
      <c r="K32" s="971"/>
      <c r="L32" s="971" t="str">
        <f>IF(AND('R. Gestión '!$I$185="Baja",'R. Gestión '!$M$185="Leve"),CONCATENATE("R",'R. Gestión '!$A$185),"")</f>
        <v/>
      </c>
      <c r="M32" s="971"/>
      <c r="N32" s="971" t="str">
        <f>IF(AND('R. Gestión '!$I$191="Baja",'R. Gestión '!$M$191="Leve"),CONCATENATE("R",'R. Gestión '!$A$191),"")</f>
        <v/>
      </c>
      <c r="O32" s="972"/>
      <c r="P32" s="980" t="str">
        <f>IF(AND('R. Gestión '!$I$173="Baja",'R. Gestión '!$M$173="Menor"),CONCATENATE("R",'R. Gestión '!$A$173),"")</f>
        <v/>
      </c>
      <c r="Q32" s="980"/>
      <c r="R32" s="980" t="str">
        <f>IF(AND('R. Gestión '!$I$185="Baja",'R. Gestión '!$M$185="Menor"),CONCATENATE("R",'R. Gestión '!$A$185),"")</f>
        <v/>
      </c>
      <c r="S32" s="980"/>
      <c r="T32" s="980" t="str">
        <f>IF(AND('R. Gestión '!$I$191="Baja",'R. Gestión '!$M$191="Menor"),CONCATENATE("R",'R. Gestión '!$A$191),"")</f>
        <v/>
      </c>
      <c r="U32" s="981"/>
      <c r="V32" s="979" t="str">
        <f>IF(AND('R. Gestión '!$I$173="Baja",'R. Gestión '!$M$173="Moderado"),CONCATENATE("R",'R. Gestión '!$A$173),"")</f>
        <v/>
      </c>
      <c r="W32" s="980"/>
      <c r="X32" s="980" t="str">
        <f>IF(AND('R. Gestión '!$I$185="Baja",'R. Gestión '!$M$185="Moderado"),CONCATENATE("R",'R. Gestión '!$A$185),"")</f>
        <v/>
      </c>
      <c r="Y32" s="980"/>
      <c r="Z32" s="980" t="str">
        <f>IF(AND('R. Gestión '!$I$191="Baja",'R. Gestión '!$M$191="Moderado"),CONCATENATE("R",'R. Gestión '!$A$191),"")</f>
        <v/>
      </c>
      <c r="AA32" s="981"/>
      <c r="AB32" s="997" t="str">
        <f>IF(AND('R. Gestión '!$I$173="Baja",'R. Gestión '!$M$173="Mayor"),CONCATENATE("R",'R. Gestión '!$A$173),"")</f>
        <v/>
      </c>
      <c r="AC32" s="998"/>
      <c r="AD32" s="998" t="str">
        <f>IF(AND('R. Gestión '!$I$185="Baja",'R. Gestión '!$M$185="Mayor"),CONCATENATE("R",'R. Gestión '!$A$185),"")</f>
        <v/>
      </c>
      <c r="AE32" s="998"/>
      <c r="AF32" s="998" t="str">
        <f>IF(AND('R. Gestión '!$I$191="Baja",'R. Gestión '!$M$191="Mayor"),CONCATENATE("R",'R. Gestión '!$A$191),"")</f>
        <v/>
      </c>
      <c r="AG32" s="999"/>
      <c r="AH32" s="988" t="str">
        <f>IF(AND('R. Gestión '!$I$173="Baja",'R. Gestión '!$M$173="Catastrófico"),CONCATENATE("R",'R. Gestión '!$A$173),"")</f>
        <v/>
      </c>
      <c r="AI32" s="989"/>
      <c r="AJ32" s="989" t="str">
        <f>IF(AND('R. Gestión '!$I$185="Baja",'R. Gestión '!$M$185="Catastrófico"),CONCATENATE("R",'R. Gestión '!$A$185),"")</f>
        <v/>
      </c>
      <c r="AK32" s="989"/>
      <c r="AL32" s="989" t="str">
        <f>IF(AND('R. Gestión '!$I$191="Baja",'R. Gestión '!$M$191="Catastrófico"),CONCATENATE("R",'R. Gestión '!$A$191),"")</f>
        <v/>
      </c>
      <c r="AM32" s="990"/>
      <c r="AN32" s="68"/>
      <c r="AO32" s="1049"/>
      <c r="AP32" s="1050"/>
      <c r="AQ32" s="1050"/>
      <c r="AR32" s="1050"/>
      <c r="AS32" s="1050"/>
      <c r="AT32" s="1051"/>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row>
    <row r="33" spans="1:80" x14ac:dyDescent="0.25">
      <c r="A33" s="68"/>
      <c r="B33" s="1017"/>
      <c r="C33" s="1017"/>
      <c r="D33" s="1018"/>
      <c r="E33" s="1010"/>
      <c r="F33" s="1011"/>
      <c r="G33" s="1011"/>
      <c r="H33" s="1011"/>
      <c r="I33" s="1011"/>
      <c r="J33" s="970"/>
      <c r="K33" s="971"/>
      <c r="L33" s="971"/>
      <c r="M33" s="971"/>
      <c r="N33" s="971"/>
      <c r="O33" s="972"/>
      <c r="P33" s="980"/>
      <c r="Q33" s="980"/>
      <c r="R33" s="980"/>
      <c r="S33" s="980"/>
      <c r="T33" s="980"/>
      <c r="U33" s="981"/>
      <c r="V33" s="979"/>
      <c r="W33" s="980"/>
      <c r="X33" s="980"/>
      <c r="Y33" s="980"/>
      <c r="Z33" s="980"/>
      <c r="AA33" s="981"/>
      <c r="AB33" s="997"/>
      <c r="AC33" s="998"/>
      <c r="AD33" s="998"/>
      <c r="AE33" s="998"/>
      <c r="AF33" s="998"/>
      <c r="AG33" s="999"/>
      <c r="AH33" s="988"/>
      <c r="AI33" s="989"/>
      <c r="AJ33" s="989"/>
      <c r="AK33" s="989"/>
      <c r="AL33" s="989"/>
      <c r="AM33" s="990"/>
      <c r="AN33" s="68"/>
      <c r="AO33" s="1049"/>
      <c r="AP33" s="1050"/>
      <c r="AQ33" s="1050"/>
      <c r="AR33" s="1050"/>
      <c r="AS33" s="1050"/>
      <c r="AT33" s="1051"/>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row>
    <row r="34" spans="1:80" x14ac:dyDescent="0.25">
      <c r="A34" s="68"/>
      <c r="B34" s="1017"/>
      <c r="C34" s="1017"/>
      <c r="D34" s="1018"/>
      <c r="E34" s="1010"/>
      <c r="F34" s="1011"/>
      <c r="G34" s="1011"/>
      <c r="H34" s="1011"/>
      <c r="I34" s="1011"/>
      <c r="J34" s="970" t="str">
        <f>IF(AND('R. Gestión '!$I$203="Baja",'R. Gestión '!$M$203="Leve"),CONCATENATE("R",'R. Gestión '!$A$203),"")</f>
        <v/>
      </c>
      <c r="K34" s="971"/>
      <c r="L34" s="971" t="str">
        <f>IF(AND('R. Gestión '!$I$227="Baja",'R. Gestión '!$M$227="Leve"),CONCATENATE("R",'R. Gestión '!$A$227),"")</f>
        <v/>
      </c>
      <c r="M34" s="971"/>
      <c r="N34" s="971" t="str">
        <f>IF(AND('R. Gestión '!$I$239="Baja",'R. Gestión '!$M$239="Leve"),CONCATENATE("R",'R. Gestión '!$A$239),"")</f>
        <v/>
      </c>
      <c r="O34" s="972"/>
      <c r="P34" s="980" t="str">
        <f>IF(AND('R. Gestión '!$I$203="Baja",'R. Gestión '!$M$203="Menor"),CONCATENATE("R",'R. Gestión '!$A$203),"")</f>
        <v/>
      </c>
      <c r="Q34" s="980"/>
      <c r="R34" s="980" t="str">
        <f>IF(AND('R. Gestión '!$I$227="Baja",'R. Gestión '!$M$227="Menor"),CONCATENATE("R",'R. Gestión '!$A$227),"")</f>
        <v/>
      </c>
      <c r="S34" s="980"/>
      <c r="T34" s="980" t="str">
        <f>IF(AND('R. Gestión '!$I$239="Baja",'R. Gestión '!$M$239="Menor"),CONCATENATE("R",'R. Gestión '!$A$239),"")</f>
        <v/>
      </c>
      <c r="U34" s="981"/>
      <c r="V34" s="979" t="str">
        <f>IF(AND('R. Gestión '!$I$203="Baja",'R. Gestión '!$M$203="Moderado"),CONCATENATE("R",'R. Gestión '!$A$203),"")</f>
        <v/>
      </c>
      <c r="W34" s="980"/>
      <c r="X34" s="980" t="str">
        <f>IF(AND('R. Gestión '!$I$227="Baja",'R. Gestión '!$M$227="Moderado"),CONCATENATE("R",'R. Gestión '!$A$227),"")</f>
        <v/>
      </c>
      <c r="Y34" s="980"/>
      <c r="Z34" s="980" t="str">
        <f>IF(AND('R. Gestión '!$I$239="Baja",'R. Gestión '!$M$239="Moderado"),CONCATENATE("R",'R. Gestión '!$A$239),"")</f>
        <v>R35</v>
      </c>
      <c r="AA34" s="981"/>
      <c r="AB34" s="997" t="str">
        <f>IF(AND('R. Gestión '!$I$203="Baja",'R. Gestión '!$M$203="Mayor"),CONCATENATE("R",'R. Gestión '!$A$203),"")</f>
        <v/>
      </c>
      <c r="AC34" s="998"/>
      <c r="AD34" s="998" t="str">
        <f>IF(AND('R. Gestión '!$I$227="Baja",'R. Gestión '!$M$227="Mayor"),CONCATENATE("R",'R. Gestión '!$A$227),"")</f>
        <v/>
      </c>
      <c r="AE34" s="998"/>
      <c r="AF34" s="998" t="str">
        <f>IF(AND('R. Gestión '!$I$239="Baja",'R. Gestión '!$M$239="Mayor"),CONCATENATE("R",'R. Gestión '!$A$239),"")</f>
        <v/>
      </c>
      <c r="AG34" s="999"/>
      <c r="AH34" s="988" t="str">
        <f>IF(AND('R. Gestión '!$I$203="Baja",'R. Gestión '!$M$203="Catastrófico"),CONCATENATE("R",'R. Gestión '!$A$203),"")</f>
        <v/>
      </c>
      <c r="AI34" s="989"/>
      <c r="AJ34" s="989" t="str">
        <f>IF(AND('R. Gestión '!$I$227="Baja",'R. Gestión '!$M$227="Catastrófico"),CONCATENATE("R",'R. Gestión '!$A$227),"")</f>
        <v/>
      </c>
      <c r="AK34" s="989"/>
      <c r="AL34" s="989" t="str">
        <f>IF(AND('R. Gestión '!$I$239="Baja",'R. Gestión '!$M$239="Catastrófico"),CONCATENATE("R",'R. Gestión '!$A$239),"")</f>
        <v/>
      </c>
      <c r="AM34" s="990"/>
      <c r="AN34" s="68"/>
      <c r="AO34" s="1049"/>
      <c r="AP34" s="1050"/>
      <c r="AQ34" s="1050"/>
      <c r="AR34" s="1050"/>
      <c r="AS34" s="1050"/>
      <c r="AT34" s="1051"/>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row>
    <row r="35" spans="1:80" x14ac:dyDescent="0.25">
      <c r="A35" s="68"/>
      <c r="B35" s="1017"/>
      <c r="C35" s="1017"/>
      <c r="D35" s="1018"/>
      <c r="E35" s="1010"/>
      <c r="F35" s="1011"/>
      <c r="G35" s="1011"/>
      <c r="H35" s="1011"/>
      <c r="I35" s="1011"/>
      <c r="J35" s="970"/>
      <c r="K35" s="971"/>
      <c r="L35" s="971"/>
      <c r="M35" s="971"/>
      <c r="N35" s="971"/>
      <c r="O35" s="972"/>
      <c r="P35" s="980"/>
      <c r="Q35" s="980"/>
      <c r="R35" s="980"/>
      <c r="S35" s="980"/>
      <c r="T35" s="980"/>
      <c r="U35" s="981"/>
      <c r="V35" s="979"/>
      <c r="W35" s="980"/>
      <c r="X35" s="980"/>
      <c r="Y35" s="980"/>
      <c r="Z35" s="980"/>
      <c r="AA35" s="981"/>
      <c r="AB35" s="997"/>
      <c r="AC35" s="998"/>
      <c r="AD35" s="998"/>
      <c r="AE35" s="998"/>
      <c r="AF35" s="998"/>
      <c r="AG35" s="999"/>
      <c r="AH35" s="988"/>
      <c r="AI35" s="989"/>
      <c r="AJ35" s="989"/>
      <c r="AK35" s="989"/>
      <c r="AL35" s="989"/>
      <c r="AM35" s="990"/>
      <c r="AN35" s="68"/>
      <c r="AO35" s="1049"/>
      <c r="AP35" s="1050"/>
      <c r="AQ35" s="1050"/>
      <c r="AR35" s="1050"/>
      <c r="AS35" s="1050"/>
      <c r="AT35" s="1051"/>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row>
    <row r="36" spans="1:80" x14ac:dyDescent="0.25">
      <c r="A36" s="68"/>
      <c r="B36" s="1017"/>
      <c r="C36" s="1017"/>
      <c r="D36" s="1018"/>
      <c r="E36" s="1010"/>
      <c r="F36" s="1011"/>
      <c r="G36" s="1011"/>
      <c r="H36" s="1011"/>
      <c r="I36" s="1011"/>
      <c r="J36" s="970" t="str">
        <f>IF(AND('R. Gestión '!$I$251="Baja",'R. Gestión '!$M$251="Leve"),CONCATENATE("R",'R. Gestión '!$A$251),"")</f>
        <v/>
      </c>
      <c r="K36" s="971"/>
      <c r="L36" s="971" t="e">
        <f>IF(AND('R. Gestión '!#REF!="Baja",'R. Gestión '!#REF!="Leve"),CONCATENATE("R",'R. Gestión '!#REF!),"")</f>
        <v>#REF!</v>
      </c>
      <c r="M36" s="971"/>
      <c r="N36" s="971" t="str">
        <f>IF(AND('R. Gestión '!$I$261="Baja",'R. Gestión '!$M$261="Leve"),CONCATENATE("R",'R. Gestión '!$A$261),"")</f>
        <v/>
      </c>
      <c r="O36" s="972"/>
      <c r="P36" s="980" t="str">
        <f>IF(AND('R. Gestión '!$I$251="Baja",'R. Gestión '!$M$251="Menor"),CONCATENATE("R",'R. Gestión '!$A$251),"")</f>
        <v/>
      </c>
      <c r="Q36" s="980"/>
      <c r="R36" s="980" t="e">
        <f>IF(AND('R. Gestión '!#REF!="Baja",'R. Gestión '!#REF!="Menor"),CONCATENATE("R",'R. Gestión '!#REF!),"")</f>
        <v>#REF!</v>
      </c>
      <c r="S36" s="980"/>
      <c r="T36" s="980" t="str">
        <f>IF(AND('R. Gestión '!$I$261="Baja",'R. Gestión '!$M$261="Menor"),CONCATENATE("R",'R. Gestión '!$A$261),"")</f>
        <v/>
      </c>
      <c r="U36" s="981"/>
      <c r="V36" s="979" t="str">
        <f>IF(AND('R. Gestión '!$I$251="Baja",'R. Gestión '!$M$251="Moderado"),CONCATENATE("R",'R. Gestión '!$A$251),"")</f>
        <v/>
      </c>
      <c r="W36" s="980"/>
      <c r="X36" s="980" t="e">
        <f>IF(AND('R. Gestión '!#REF!="Baja",'R. Gestión '!#REF!="Moderado"),CONCATENATE("R",'R. Gestión '!#REF!),"")</f>
        <v>#REF!</v>
      </c>
      <c r="Y36" s="980"/>
      <c r="Z36" s="980" t="str">
        <f>IF(AND('R. Gestión '!$I$261="Baja",'R. Gestión '!$M$261="Moderado"),CONCATENATE("R",'R. Gestión '!$A$261),"")</f>
        <v/>
      </c>
      <c r="AA36" s="981"/>
      <c r="AB36" s="997" t="str">
        <f>IF(AND('R. Gestión '!$I$251="Baja",'R. Gestión '!$M$251="Mayor"),CONCATENATE("R",'R. Gestión '!$A$251),"")</f>
        <v/>
      </c>
      <c r="AC36" s="998"/>
      <c r="AD36" s="998" t="e">
        <f>IF(AND('R. Gestión '!#REF!="Baja",'R. Gestión '!#REF!="Mayor"),CONCATENATE("R",'R. Gestión '!#REF!),"")</f>
        <v>#REF!</v>
      </c>
      <c r="AE36" s="998"/>
      <c r="AF36" s="998" t="str">
        <f>IF(AND('R. Gestión '!$I$261="Baja",'R. Gestión '!$M$261="Mayor"),CONCATENATE("R",'R. Gestión '!$A$261),"")</f>
        <v/>
      </c>
      <c r="AG36" s="999"/>
      <c r="AH36" s="988" t="str">
        <f>IF(AND('R. Gestión '!$I$251="Baja",'R. Gestión '!$M$251="Catastrófico"),CONCATENATE("R",'R. Gestión '!$A$251),"")</f>
        <v/>
      </c>
      <c r="AI36" s="989"/>
      <c r="AJ36" s="989" t="e">
        <f>IF(AND('R. Gestión '!#REF!="Baja",'R. Gestión '!#REF!="Catastrófico"),CONCATENATE("R",'R. Gestión '!#REF!),"")</f>
        <v>#REF!</v>
      </c>
      <c r="AK36" s="989"/>
      <c r="AL36" s="989" t="str">
        <f>IF(AND('R. Gestión '!$I$261="Baja",'R. Gestión '!$M$261="Catastrófico"),CONCATENATE("R",'R. Gestión '!$A$261),"")</f>
        <v/>
      </c>
      <c r="AM36" s="990"/>
      <c r="AN36" s="68"/>
      <c r="AO36" s="1049"/>
      <c r="AP36" s="1050"/>
      <c r="AQ36" s="1050"/>
      <c r="AR36" s="1050"/>
      <c r="AS36" s="1050"/>
      <c r="AT36" s="1051"/>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row>
    <row r="37" spans="1:80" ht="15.75" thickBot="1" x14ac:dyDescent="0.3">
      <c r="A37" s="68"/>
      <c r="B37" s="1017"/>
      <c r="C37" s="1017"/>
      <c r="D37" s="1018"/>
      <c r="E37" s="1013"/>
      <c r="F37" s="1014"/>
      <c r="G37" s="1014"/>
      <c r="H37" s="1014"/>
      <c r="I37" s="1014"/>
      <c r="J37" s="973"/>
      <c r="K37" s="974"/>
      <c r="L37" s="974"/>
      <c r="M37" s="974"/>
      <c r="N37" s="974"/>
      <c r="O37" s="975"/>
      <c r="P37" s="983"/>
      <c r="Q37" s="983"/>
      <c r="R37" s="983"/>
      <c r="S37" s="983"/>
      <c r="T37" s="983"/>
      <c r="U37" s="984"/>
      <c r="V37" s="982"/>
      <c r="W37" s="983"/>
      <c r="X37" s="983"/>
      <c r="Y37" s="983"/>
      <c r="Z37" s="983"/>
      <c r="AA37" s="984"/>
      <c r="AB37" s="1000"/>
      <c r="AC37" s="1001"/>
      <c r="AD37" s="1001"/>
      <c r="AE37" s="1001"/>
      <c r="AF37" s="1001"/>
      <c r="AG37" s="1002"/>
      <c r="AH37" s="991"/>
      <c r="AI37" s="992"/>
      <c r="AJ37" s="992"/>
      <c r="AK37" s="992"/>
      <c r="AL37" s="992"/>
      <c r="AM37" s="993"/>
      <c r="AN37" s="68"/>
      <c r="AO37" s="1052"/>
      <c r="AP37" s="1053"/>
      <c r="AQ37" s="1053"/>
      <c r="AR37" s="1053"/>
      <c r="AS37" s="1053"/>
      <c r="AT37" s="1054"/>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row>
    <row r="38" spans="1:80" x14ac:dyDescent="0.25">
      <c r="A38" s="68"/>
      <c r="B38" s="1017"/>
      <c r="C38" s="1017"/>
      <c r="D38" s="1018"/>
      <c r="E38" s="1007" t="s">
        <v>98</v>
      </c>
      <c r="F38" s="1008"/>
      <c r="G38" s="1008"/>
      <c r="H38" s="1008"/>
      <c r="I38" s="1009"/>
      <c r="J38" s="976" t="str">
        <f>IF(AND('R. Gestión '!$I$23="Muy Baja",'R. Gestión '!$M$23="Leve"),CONCATENATE("R",'R. Gestión '!$A$23),"")</f>
        <v/>
      </c>
      <c r="K38" s="977"/>
      <c r="L38" s="977" t="str">
        <f>IF(AND('R. Gestión '!$I$29="Muy Baja",'R. Gestión '!$M$29="Leve"),CONCATENATE("R",'R. Gestión '!$A$29),"")</f>
        <v/>
      </c>
      <c r="M38" s="977"/>
      <c r="N38" s="977" t="str">
        <f>IF(AND('R. Gestión '!$I$167="Muy Baja",'R. Gestión '!$M$167="Leve"),CONCATENATE("R",'R. Gestión '!$A$167),"")</f>
        <v/>
      </c>
      <c r="O38" s="978"/>
      <c r="P38" s="976" t="str">
        <f>IF(AND('R. Gestión '!$I$23="Muy Baja",'R. Gestión '!$M$23="Menor"),CONCATENATE("R",'R. Gestión '!$A$23),"")</f>
        <v/>
      </c>
      <c r="Q38" s="977"/>
      <c r="R38" s="977" t="str">
        <f>IF(AND('R. Gestión '!$I$29="Muy Baja",'R. Gestión '!$M$29="Menor"),CONCATENATE("R",'R. Gestión '!$A$29),"")</f>
        <v/>
      </c>
      <c r="S38" s="977"/>
      <c r="T38" s="977" t="str">
        <f>IF(AND('R. Gestión '!$I$167="Muy Baja",'R. Gestión '!$M$167="Menor"),CONCATENATE("R",'R. Gestión '!$A$167),"")</f>
        <v/>
      </c>
      <c r="U38" s="978"/>
      <c r="V38" s="985" t="str">
        <f>IF(AND('R. Gestión '!$I$23="Muy Baja",'R. Gestión '!$M$23="Moderado"),CONCATENATE("R",'R. Gestión '!$A$23),"")</f>
        <v/>
      </c>
      <c r="W38" s="986"/>
      <c r="X38" s="986" t="str">
        <f>IF(AND('R. Gestión '!$I$29="Muy Baja",'R. Gestión '!$M$29="Moderado"),CONCATENATE("R",'R. Gestión '!$A$29),"")</f>
        <v/>
      </c>
      <c r="Y38" s="986"/>
      <c r="Z38" s="986" t="str">
        <f>IF(AND('R. Gestión '!$I$167="Muy Baja",'R. Gestión '!$M$167="Moderado"),CONCATENATE("R",'R. Gestión '!$A$167),"")</f>
        <v/>
      </c>
      <c r="AA38" s="987"/>
      <c r="AB38" s="1003" t="str">
        <f>IF(AND('R. Gestión '!$I$23="Muy Baja",'R. Gestión '!$M$23="Mayor"),CONCATENATE("R",'R. Gestión '!$A$23),"")</f>
        <v/>
      </c>
      <c r="AC38" s="1004"/>
      <c r="AD38" s="1004" t="str">
        <f>IF(AND('R. Gestión '!$I$29="Muy Baja",'R. Gestión '!$M$29="Mayor"),CONCATENATE("R",'R. Gestión '!$A$29),"")</f>
        <v/>
      </c>
      <c r="AE38" s="1004"/>
      <c r="AF38" s="1004" t="str">
        <f>IF(AND('R. Gestión '!$I$167="Muy Baja",'R. Gestión '!$M$167="Mayor"),CONCATENATE("R",'R. Gestión '!$A$167),"")</f>
        <v/>
      </c>
      <c r="AG38" s="1005"/>
      <c r="AH38" s="994" t="str">
        <f>IF(AND('R. Gestión '!$I$23="Muy Baja",'R. Gestión '!$M$23="Catastrófico"),CONCATENATE("R",'R. Gestión '!$A$23),"")</f>
        <v/>
      </c>
      <c r="AI38" s="995"/>
      <c r="AJ38" s="995" t="str">
        <f>IF(AND('R. Gestión '!$I$29="Muy Baja",'R. Gestión '!$M$29="Catastrófico"),CONCATENATE("R",'R. Gestión '!$A$29),"")</f>
        <v/>
      </c>
      <c r="AK38" s="995"/>
      <c r="AL38" s="995" t="str">
        <f>IF(AND('R. Gestión '!$I$167="Muy Baja",'R. Gestión '!$M$167="Catastrófico"),CONCATENATE("R",'R. Gestión '!$A$167),"")</f>
        <v/>
      </c>
      <c r="AM38" s="996"/>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row>
    <row r="39" spans="1:80" x14ac:dyDescent="0.25">
      <c r="A39" s="68"/>
      <c r="B39" s="1017"/>
      <c r="C39" s="1017"/>
      <c r="D39" s="1018"/>
      <c r="E39" s="1010"/>
      <c r="F39" s="1011"/>
      <c r="G39" s="1011"/>
      <c r="H39" s="1011"/>
      <c r="I39" s="1012"/>
      <c r="J39" s="970"/>
      <c r="K39" s="971"/>
      <c r="L39" s="971"/>
      <c r="M39" s="971"/>
      <c r="N39" s="971"/>
      <c r="O39" s="972"/>
      <c r="P39" s="970"/>
      <c r="Q39" s="971"/>
      <c r="R39" s="971"/>
      <c r="S39" s="971"/>
      <c r="T39" s="971"/>
      <c r="U39" s="972"/>
      <c r="V39" s="979"/>
      <c r="W39" s="980"/>
      <c r="X39" s="980"/>
      <c r="Y39" s="980"/>
      <c r="Z39" s="980"/>
      <c r="AA39" s="981"/>
      <c r="AB39" s="997"/>
      <c r="AC39" s="998"/>
      <c r="AD39" s="998"/>
      <c r="AE39" s="998"/>
      <c r="AF39" s="998"/>
      <c r="AG39" s="999"/>
      <c r="AH39" s="988"/>
      <c r="AI39" s="989"/>
      <c r="AJ39" s="989"/>
      <c r="AK39" s="989"/>
      <c r="AL39" s="989"/>
      <c r="AM39" s="990"/>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row>
    <row r="40" spans="1:80" x14ac:dyDescent="0.25">
      <c r="A40" s="68"/>
      <c r="B40" s="1017"/>
      <c r="C40" s="1017"/>
      <c r="D40" s="1018"/>
      <c r="E40" s="1010"/>
      <c r="F40" s="1011"/>
      <c r="G40" s="1011"/>
      <c r="H40" s="1011"/>
      <c r="I40" s="1012"/>
      <c r="J40" s="970" t="str">
        <f>IF(AND('R. Gestión '!$I$173="Muy Baja",'R. Gestión '!$M$173="Leve"),CONCATENATE("R",'R. Gestión '!$A$173),"")</f>
        <v/>
      </c>
      <c r="K40" s="971"/>
      <c r="L40" s="971" t="str">
        <f>IF(AND('R. Gestión '!$I$185="Muy Baja",'R. Gestión '!$M$185="Leve"),CONCATENATE("R",'R. Gestión '!$A$185),"")</f>
        <v/>
      </c>
      <c r="M40" s="971"/>
      <c r="N40" s="971" t="str">
        <f>IF(AND('R. Gestión '!$I$191="Muy Baja",'R. Gestión '!$M$191="Leve"),CONCATENATE("R",'R. Gestión '!$A$191),"")</f>
        <v/>
      </c>
      <c r="O40" s="972"/>
      <c r="P40" s="970" t="str">
        <f>IF(AND('R. Gestión '!$I$173="Muy Baja",'R. Gestión '!$M$173="Menor"),CONCATENATE("R",'R. Gestión '!$A$173),"")</f>
        <v/>
      </c>
      <c r="Q40" s="971"/>
      <c r="R40" s="971" t="str">
        <f>IF(AND('R. Gestión '!$I$185="Muy Baja",'R. Gestión '!$M$185="Menor"),CONCATENATE("R",'R. Gestión '!$A$185),"")</f>
        <v/>
      </c>
      <c r="S40" s="971"/>
      <c r="T40" s="971" t="str">
        <f>IF(AND('R. Gestión '!$I$191="Muy Baja",'R. Gestión '!$M$191="Menor"),CONCATENATE("R",'R. Gestión '!$A$191),"")</f>
        <v/>
      </c>
      <c r="U40" s="972"/>
      <c r="V40" s="979" t="str">
        <f>IF(AND('R. Gestión '!$I$173="Muy Baja",'R. Gestión '!$M$173="Moderado"),CONCATENATE("R",'R. Gestión '!$A$173),"")</f>
        <v>R25</v>
      </c>
      <c r="W40" s="980"/>
      <c r="X40" s="980" t="str">
        <f>IF(AND('R. Gestión '!$I$185="Muy Baja",'R. Gestión '!$M$185="Moderado"),CONCATENATE("R",'R. Gestión '!$A$185),"")</f>
        <v/>
      </c>
      <c r="Y40" s="980"/>
      <c r="Z40" s="980" t="str">
        <f>IF(AND('R. Gestión '!$I$191="Muy Baja",'R. Gestión '!$M$191="Moderado"),CONCATENATE("R",'R. Gestión '!$A$191),"")</f>
        <v/>
      </c>
      <c r="AA40" s="981"/>
      <c r="AB40" s="997" t="str">
        <f>IF(AND('R. Gestión '!$I$173="Muy Baja",'R. Gestión '!$M$173="Mayor"),CONCATENATE("R",'R. Gestión '!$A$173),"")</f>
        <v/>
      </c>
      <c r="AC40" s="998"/>
      <c r="AD40" s="998" t="str">
        <f>IF(AND('R. Gestión '!$I$185="Muy Baja",'R. Gestión '!$M$185="Mayor"),CONCATENATE("R",'R. Gestión '!$A$185),"")</f>
        <v/>
      </c>
      <c r="AE40" s="998"/>
      <c r="AF40" s="998" t="str">
        <f>IF(AND('R. Gestión '!$I$191="Muy Baja",'R. Gestión '!$M$191="Mayor"),CONCATENATE("R",'R. Gestión '!$A$191),"")</f>
        <v/>
      </c>
      <c r="AG40" s="999"/>
      <c r="AH40" s="988" t="str">
        <f>IF(AND('R. Gestión '!$I$173="Muy Baja",'R. Gestión '!$M$173="Catastrófico"),CONCATENATE("R",'R. Gestión '!$A$173),"")</f>
        <v/>
      </c>
      <c r="AI40" s="989"/>
      <c r="AJ40" s="989" t="str">
        <f>IF(AND('R. Gestión '!$I$185="Muy Baja",'R. Gestión '!$M$185="Catastrófico"),CONCATENATE("R",'R. Gestión '!$A$185),"")</f>
        <v/>
      </c>
      <c r="AK40" s="989"/>
      <c r="AL40" s="989" t="str">
        <f>IF(AND('R. Gestión '!$I$191="Muy Baja",'R. Gestión '!$M$191="Catastrófico"),CONCATENATE("R",'R. Gestión '!$A$191),"")</f>
        <v/>
      </c>
      <c r="AM40" s="990"/>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row>
    <row r="41" spans="1:80" x14ac:dyDescent="0.25">
      <c r="A41" s="68"/>
      <c r="B41" s="1017"/>
      <c r="C41" s="1017"/>
      <c r="D41" s="1018"/>
      <c r="E41" s="1010"/>
      <c r="F41" s="1011"/>
      <c r="G41" s="1011"/>
      <c r="H41" s="1011"/>
      <c r="I41" s="1012"/>
      <c r="J41" s="970"/>
      <c r="K41" s="971"/>
      <c r="L41" s="971"/>
      <c r="M41" s="971"/>
      <c r="N41" s="971"/>
      <c r="O41" s="972"/>
      <c r="P41" s="970"/>
      <c r="Q41" s="971"/>
      <c r="R41" s="971"/>
      <c r="S41" s="971"/>
      <c r="T41" s="971"/>
      <c r="U41" s="972"/>
      <c r="V41" s="979"/>
      <c r="W41" s="980"/>
      <c r="X41" s="980"/>
      <c r="Y41" s="980"/>
      <c r="Z41" s="980"/>
      <c r="AA41" s="981"/>
      <c r="AB41" s="997"/>
      <c r="AC41" s="998"/>
      <c r="AD41" s="998"/>
      <c r="AE41" s="998"/>
      <c r="AF41" s="998"/>
      <c r="AG41" s="999"/>
      <c r="AH41" s="988"/>
      <c r="AI41" s="989"/>
      <c r="AJ41" s="989"/>
      <c r="AK41" s="989"/>
      <c r="AL41" s="989"/>
      <c r="AM41" s="990"/>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row>
    <row r="42" spans="1:80" x14ac:dyDescent="0.25">
      <c r="A42" s="68"/>
      <c r="B42" s="1017"/>
      <c r="C42" s="1017"/>
      <c r="D42" s="1018"/>
      <c r="E42" s="1010"/>
      <c r="F42" s="1011"/>
      <c r="G42" s="1011"/>
      <c r="H42" s="1011"/>
      <c r="I42" s="1012"/>
      <c r="J42" s="970" t="str">
        <f>IF(AND('R. Gestión '!$I$203="Muy Baja",'R. Gestión '!$M$203="Leve"),CONCATENATE("R",'R. Gestión '!$A$203),"")</f>
        <v/>
      </c>
      <c r="K42" s="971"/>
      <c r="L42" s="971" t="str">
        <f>IF(AND('R. Gestión '!$I$227="Muy Baja",'R. Gestión '!$M$227="Leve"),CONCATENATE("R",'R. Gestión '!$A$227),"")</f>
        <v/>
      </c>
      <c r="M42" s="971"/>
      <c r="N42" s="971" t="str">
        <f>IF(AND('R. Gestión '!$I$239="Muy Baja",'R. Gestión '!$M$239="Leve"),CONCATENATE("R",'R. Gestión '!$A$239),"")</f>
        <v/>
      </c>
      <c r="O42" s="972"/>
      <c r="P42" s="970" t="str">
        <f>IF(AND('R. Gestión '!$I$203="Muy Baja",'R. Gestión '!$M$203="Menor"),CONCATENATE("R",'R. Gestión '!$A$203),"")</f>
        <v/>
      </c>
      <c r="Q42" s="971"/>
      <c r="R42" s="971" t="str">
        <f>IF(AND('R. Gestión '!$I$227="Muy Baja",'R. Gestión '!$M$227="Menor"),CONCATENATE("R",'R. Gestión '!$A$227),"")</f>
        <v/>
      </c>
      <c r="S42" s="971"/>
      <c r="T42" s="971" t="str">
        <f>IF(AND('R. Gestión '!$I$239="Muy Baja",'R. Gestión '!$M$239="Menor"),CONCATENATE("R",'R. Gestión '!$A$239),"")</f>
        <v/>
      </c>
      <c r="U42" s="972"/>
      <c r="V42" s="979" t="str">
        <f>IF(AND('R. Gestión '!$I$203="Muy Baja",'R. Gestión '!$M$203="Moderado"),CONCATENATE("R",'R. Gestión '!$A$203),"")</f>
        <v/>
      </c>
      <c r="W42" s="980"/>
      <c r="X42" s="980" t="str">
        <f>IF(AND('R. Gestión '!$I$227="Muy Baja",'R. Gestión '!$M$227="Moderado"),CONCATENATE("R",'R. Gestión '!$A$227),"")</f>
        <v/>
      </c>
      <c r="Y42" s="980"/>
      <c r="Z42" s="980" t="str">
        <f>IF(AND('R. Gestión '!$I$239="Muy Baja",'R. Gestión '!$M$239="Moderado"),CONCATENATE("R",'R. Gestión '!$A$239),"")</f>
        <v/>
      </c>
      <c r="AA42" s="981"/>
      <c r="AB42" s="997" t="str">
        <f>IF(AND('R. Gestión '!$I$203="Muy Baja",'R. Gestión '!$M$203="Mayor"),CONCATENATE("R",'R. Gestión '!$A$203),"")</f>
        <v/>
      </c>
      <c r="AC42" s="998"/>
      <c r="AD42" s="998" t="str">
        <f>IF(AND('R. Gestión '!$I$227="Muy Baja",'R. Gestión '!$M$227="Mayor"),CONCATENATE("R",'R. Gestión '!$A$227),"")</f>
        <v/>
      </c>
      <c r="AE42" s="998"/>
      <c r="AF42" s="998" t="str">
        <f>IF(AND('R. Gestión '!$I$239="Muy Baja",'R. Gestión '!$M$239="Mayor"),CONCATENATE("R",'R. Gestión '!$A$239),"")</f>
        <v/>
      </c>
      <c r="AG42" s="999"/>
      <c r="AH42" s="988" t="str">
        <f>IF(AND('R. Gestión '!$I$203="Muy Baja",'R. Gestión '!$M$203="Catastrófico"),CONCATENATE("R",'R. Gestión '!$A$203),"")</f>
        <v/>
      </c>
      <c r="AI42" s="989"/>
      <c r="AJ42" s="989" t="str">
        <f>IF(AND('R. Gestión '!$I$227="Muy Baja",'R. Gestión '!$M$227="Catastrófico"),CONCATENATE("R",'R. Gestión '!$A$227),"")</f>
        <v/>
      </c>
      <c r="AK42" s="989"/>
      <c r="AL42" s="989" t="str">
        <f>IF(AND('R. Gestión '!$I$239="Muy Baja",'R. Gestión '!$M$239="Catastrófico"),CONCATENATE("R",'R. Gestión '!$A$239),"")</f>
        <v/>
      </c>
      <c r="AM42" s="990"/>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row>
    <row r="43" spans="1:80" x14ac:dyDescent="0.25">
      <c r="A43" s="68"/>
      <c r="B43" s="1017"/>
      <c r="C43" s="1017"/>
      <c r="D43" s="1018"/>
      <c r="E43" s="1010"/>
      <c r="F43" s="1011"/>
      <c r="G43" s="1011"/>
      <c r="H43" s="1011"/>
      <c r="I43" s="1012"/>
      <c r="J43" s="970"/>
      <c r="K43" s="971"/>
      <c r="L43" s="971"/>
      <c r="M43" s="971"/>
      <c r="N43" s="971"/>
      <c r="O43" s="972"/>
      <c r="P43" s="970"/>
      <c r="Q43" s="971"/>
      <c r="R43" s="971"/>
      <c r="S43" s="971"/>
      <c r="T43" s="971"/>
      <c r="U43" s="972"/>
      <c r="V43" s="979"/>
      <c r="W43" s="980"/>
      <c r="X43" s="980"/>
      <c r="Y43" s="980"/>
      <c r="Z43" s="980"/>
      <c r="AA43" s="981"/>
      <c r="AB43" s="997"/>
      <c r="AC43" s="998"/>
      <c r="AD43" s="998"/>
      <c r="AE43" s="998"/>
      <c r="AF43" s="998"/>
      <c r="AG43" s="999"/>
      <c r="AH43" s="988"/>
      <c r="AI43" s="989"/>
      <c r="AJ43" s="989"/>
      <c r="AK43" s="989"/>
      <c r="AL43" s="989"/>
      <c r="AM43" s="990"/>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row>
    <row r="44" spans="1:80" x14ac:dyDescent="0.25">
      <c r="A44" s="68"/>
      <c r="B44" s="1017"/>
      <c r="C44" s="1017"/>
      <c r="D44" s="1018"/>
      <c r="E44" s="1010"/>
      <c r="F44" s="1011"/>
      <c r="G44" s="1011"/>
      <c r="H44" s="1011"/>
      <c r="I44" s="1012"/>
      <c r="J44" s="970" t="str">
        <f>IF(AND('R. Gestión '!$I$251="Muy Baja",'R. Gestión '!$M$251="Leve"),CONCATENATE("R",'R. Gestión '!$A$251),"")</f>
        <v/>
      </c>
      <c r="K44" s="971"/>
      <c r="L44" s="971" t="e">
        <f>IF(AND('R. Gestión '!#REF!="Muy Baja",'R. Gestión '!#REF!="Leve"),CONCATENATE("R",'R. Gestión '!#REF!),"")</f>
        <v>#REF!</v>
      </c>
      <c r="M44" s="971"/>
      <c r="N44" s="971" t="str">
        <f>IF(AND('R. Gestión '!$I$261="Muy Baja",'R. Gestión '!$M$261="Leve"),CONCATENATE("R",'R. Gestión '!$A$261),"")</f>
        <v/>
      </c>
      <c r="O44" s="972"/>
      <c r="P44" s="970" t="str">
        <f>IF(AND('R. Gestión '!$I$251="Muy Baja",'R. Gestión '!$M$251="Menor"),CONCATENATE("R",'R. Gestión '!$A$251),"")</f>
        <v/>
      </c>
      <c r="Q44" s="971"/>
      <c r="R44" s="971" t="e">
        <f>IF(AND('R. Gestión '!#REF!="Muy Baja",'R. Gestión '!#REF!="Menor"),CONCATENATE("R",'R. Gestión '!#REF!),"")</f>
        <v>#REF!</v>
      </c>
      <c r="S44" s="971"/>
      <c r="T44" s="971" t="str">
        <f>IF(AND('R. Gestión '!$I$261="Muy Baja",'R. Gestión '!$M$261="Menor"),CONCATENATE("R",'R. Gestión '!$A$261),"")</f>
        <v/>
      </c>
      <c r="U44" s="972"/>
      <c r="V44" s="979" t="str">
        <f>IF(AND('R. Gestión '!$I$251="Muy Baja",'R. Gestión '!$M$251="Moderado"),CONCATENATE("R",'R. Gestión '!$A$251),"")</f>
        <v/>
      </c>
      <c r="W44" s="980"/>
      <c r="X44" s="980" t="e">
        <f>IF(AND('R. Gestión '!#REF!="Muy Baja",'R. Gestión '!#REF!="Moderado"),CONCATENATE("R",'R. Gestión '!#REF!),"")</f>
        <v>#REF!</v>
      </c>
      <c r="Y44" s="980"/>
      <c r="Z44" s="980" t="str">
        <f>IF(AND('R. Gestión '!$I$261="Muy Baja",'R. Gestión '!$M$261="Moderado"),CONCATENATE("R",'R. Gestión '!$A$261),"")</f>
        <v/>
      </c>
      <c r="AA44" s="981"/>
      <c r="AB44" s="997" t="str">
        <f>IF(AND('R. Gestión '!$I$251="Muy Baja",'R. Gestión '!$M$251="Mayor"),CONCATENATE("R",'R. Gestión '!$A$251),"")</f>
        <v/>
      </c>
      <c r="AC44" s="998"/>
      <c r="AD44" s="998" t="e">
        <f>IF(AND('R. Gestión '!#REF!="Muy Baja",'R. Gestión '!#REF!="Mayor"),CONCATENATE("R",'R. Gestión '!#REF!),"")</f>
        <v>#REF!</v>
      </c>
      <c r="AE44" s="998"/>
      <c r="AF44" s="998" t="str">
        <f>IF(AND('R. Gestión '!$I$261="Muy Baja",'R. Gestión '!$M$261="Mayor"),CONCATENATE("R",'R. Gestión '!$A$261),"")</f>
        <v/>
      </c>
      <c r="AG44" s="999"/>
      <c r="AH44" s="988" t="str">
        <f>IF(AND('R. Gestión '!$I$251="Muy Baja",'R. Gestión '!$M$251="Catastrófico"),CONCATENATE("R",'R. Gestión '!$A$251),"")</f>
        <v/>
      </c>
      <c r="AI44" s="989"/>
      <c r="AJ44" s="989" t="e">
        <f>IF(AND('R. Gestión '!#REF!="Muy Baja",'R. Gestión '!#REF!="Catastrófico"),CONCATENATE("R",'R. Gestión '!#REF!),"")</f>
        <v>#REF!</v>
      </c>
      <c r="AK44" s="989"/>
      <c r="AL44" s="989" t="str">
        <f>IF(AND('R. Gestión '!$I$261="Muy Baja",'R. Gestión '!$M$261="Catastrófico"),CONCATENATE("R",'R. Gestión '!$A$261),"")</f>
        <v/>
      </c>
      <c r="AM44" s="990"/>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row>
    <row r="45" spans="1:80" ht="15.75" thickBot="1" x14ac:dyDescent="0.3">
      <c r="A45" s="68"/>
      <c r="B45" s="1017"/>
      <c r="C45" s="1017"/>
      <c r="D45" s="1018"/>
      <c r="E45" s="1013"/>
      <c r="F45" s="1014"/>
      <c r="G45" s="1014"/>
      <c r="H45" s="1014"/>
      <c r="I45" s="1015"/>
      <c r="J45" s="973"/>
      <c r="K45" s="974"/>
      <c r="L45" s="974"/>
      <c r="M45" s="974"/>
      <c r="N45" s="974"/>
      <c r="O45" s="975"/>
      <c r="P45" s="973"/>
      <c r="Q45" s="974"/>
      <c r="R45" s="974"/>
      <c r="S45" s="974"/>
      <c r="T45" s="974"/>
      <c r="U45" s="975"/>
      <c r="V45" s="982"/>
      <c r="W45" s="983"/>
      <c r="X45" s="983"/>
      <c r="Y45" s="983"/>
      <c r="Z45" s="983"/>
      <c r="AA45" s="984"/>
      <c r="AB45" s="1000"/>
      <c r="AC45" s="1001"/>
      <c r="AD45" s="1001"/>
      <c r="AE45" s="1001"/>
      <c r="AF45" s="1001"/>
      <c r="AG45" s="1002"/>
      <c r="AH45" s="991"/>
      <c r="AI45" s="992"/>
      <c r="AJ45" s="992"/>
      <c r="AK45" s="992"/>
      <c r="AL45" s="992"/>
      <c r="AM45" s="993"/>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row>
    <row r="46" spans="1:80" x14ac:dyDescent="0.25">
      <c r="A46" s="68"/>
      <c r="B46" s="68"/>
      <c r="C46" s="68"/>
      <c r="D46" s="68"/>
      <c r="E46" s="68"/>
      <c r="F46" s="68"/>
      <c r="G46" s="68"/>
      <c r="H46" s="68"/>
      <c r="I46" s="68"/>
      <c r="J46" s="1007" t="s">
        <v>97</v>
      </c>
      <c r="K46" s="1008"/>
      <c r="L46" s="1008"/>
      <c r="M46" s="1008"/>
      <c r="N46" s="1008"/>
      <c r="O46" s="1009"/>
      <c r="P46" s="1007" t="s">
        <v>96</v>
      </c>
      <c r="Q46" s="1008"/>
      <c r="R46" s="1008"/>
      <c r="S46" s="1008"/>
      <c r="T46" s="1008"/>
      <c r="U46" s="1009"/>
      <c r="V46" s="1007" t="s">
        <v>95</v>
      </c>
      <c r="W46" s="1008"/>
      <c r="X46" s="1008"/>
      <c r="Y46" s="1008"/>
      <c r="Z46" s="1008"/>
      <c r="AA46" s="1009"/>
      <c r="AB46" s="1007" t="s">
        <v>94</v>
      </c>
      <c r="AC46" s="1016"/>
      <c r="AD46" s="1008"/>
      <c r="AE46" s="1008"/>
      <c r="AF46" s="1008"/>
      <c r="AG46" s="1009"/>
      <c r="AH46" s="1007" t="s">
        <v>93</v>
      </c>
      <c r="AI46" s="1008"/>
      <c r="AJ46" s="1008"/>
      <c r="AK46" s="1008"/>
      <c r="AL46" s="1008"/>
      <c r="AM46" s="1009"/>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row>
    <row r="47" spans="1:80" x14ac:dyDescent="0.25">
      <c r="A47" s="68"/>
      <c r="B47" s="68"/>
      <c r="C47" s="68"/>
      <c r="D47" s="68"/>
      <c r="E47" s="68"/>
      <c r="F47" s="68"/>
      <c r="G47" s="68"/>
      <c r="H47" s="68"/>
      <c r="I47" s="68"/>
      <c r="J47" s="1010"/>
      <c r="K47" s="1011"/>
      <c r="L47" s="1011"/>
      <c r="M47" s="1011"/>
      <c r="N47" s="1011"/>
      <c r="O47" s="1012"/>
      <c r="P47" s="1010"/>
      <c r="Q47" s="1011"/>
      <c r="R47" s="1011"/>
      <c r="S47" s="1011"/>
      <c r="T47" s="1011"/>
      <c r="U47" s="1012"/>
      <c r="V47" s="1010"/>
      <c r="W47" s="1011"/>
      <c r="X47" s="1011"/>
      <c r="Y47" s="1011"/>
      <c r="Z47" s="1011"/>
      <c r="AA47" s="1012"/>
      <c r="AB47" s="1010"/>
      <c r="AC47" s="1011"/>
      <c r="AD47" s="1011"/>
      <c r="AE47" s="1011"/>
      <c r="AF47" s="1011"/>
      <c r="AG47" s="1012"/>
      <c r="AH47" s="1010"/>
      <c r="AI47" s="1011"/>
      <c r="AJ47" s="1011"/>
      <c r="AK47" s="1011"/>
      <c r="AL47" s="1011"/>
      <c r="AM47" s="1012"/>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row>
    <row r="48" spans="1:80" x14ac:dyDescent="0.25">
      <c r="A48" s="68"/>
      <c r="B48" s="68"/>
      <c r="C48" s="68"/>
      <c r="D48" s="68"/>
      <c r="E48" s="68"/>
      <c r="F48" s="68"/>
      <c r="G48" s="68"/>
      <c r="H48" s="68"/>
      <c r="I48" s="68"/>
      <c r="J48" s="1010"/>
      <c r="K48" s="1011"/>
      <c r="L48" s="1011"/>
      <c r="M48" s="1011"/>
      <c r="N48" s="1011"/>
      <c r="O48" s="1012"/>
      <c r="P48" s="1010"/>
      <c r="Q48" s="1011"/>
      <c r="R48" s="1011"/>
      <c r="S48" s="1011"/>
      <c r="T48" s="1011"/>
      <c r="U48" s="1012"/>
      <c r="V48" s="1010"/>
      <c r="W48" s="1011"/>
      <c r="X48" s="1011"/>
      <c r="Y48" s="1011"/>
      <c r="Z48" s="1011"/>
      <c r="AA48" s="1012"/>
      <c r="AB48" s="1010"/>
      <c r="AC48" s="1011"/>
      <c r="AD48" s="1011"/>
      <c r="AE48" s="1011"/>
      <c r="AF48" s="1011"/>
      <c r="AG48" s="1012"/>
      <c r="AH48" s="1010"/>
      <c r="AI48" s="1011"/>
      <c r="AJ48" s="1011"/>
      <c r="AK48" s="1011"/>
      <c r="AL48" s="1011"/>
      <c r="AM48" s="1012"/>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row>
    <row r="49" spans="1:80" x14ac:dyDescent="0.25">
      <c r="A49" s="68"/>
      <c r="B49" s="68"/>
      <c r="C49" s="68"/>
      <c r="D49" s="68"/>
      <c r="E49" s="68"/>
      <c r="F49" s="68"/>
      <c r="G49" s="68"/>
      <c r="H49" s="68"/>
      <c r="I49" s="68"/>
      <c r="J49" s="1010"/>
      <c r="K49" s="1011"/>
      <c r="L49" s="1011"/>
      <c r="M49" s="1011"/>
      <c r="N49" s="1011"/>
      <c r="O49" s="1012"/>
      <c r="P49" s="1010"/>
      <c r="Q49" s="1011"/>
      <c r="R49" s="1011"/>
      <c r="S49" s="1011"/>
      <c r="T49" s="1011"/>
      <c r="U49" s="1012"/>
      <c r="V49" s="1010"/>
      <c r="W49" s="1011"/>
      <c r="X49" s="1011"/>
      <c r="Y49" s="1011"/>
      <c r="Z49" s="1011"/>
      <c r="AA49" s="1012"/>
      <c r="AB49" s="1010"/>
      <c r="AC49" s="1011"/>
      <c r="AD49" s="1011"/>
      <c r="AE49" s="1011"/>
      <c r="AF49" s="1011"/>
      <c r="AG49" s="1012"/>
      <c r="AH49" s="1010"/>
      <c r="AI49" s="1011"/>
      <c r="AJ49" s="1011"/>
      <c r="AK49" s="1011"/>
      <c r="AL49" s="1011"/>
      <c r="AM49" s="1012"/>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row>
    <row r="50" spans="1:80" x14ac:dyDescent="0.25">
      <c r="A50" s="68"/>
      <c r="B50" s="68"/>
      <c r="C50" s="68"/>
      <c r="D50" s="68"/>
      <c r="E50" s="68"/>
      <c r="F50" s="68"/>
      <c r="G50" s="68"/>
      <c r="H50" s="68"/>
      <c r="I50" s="68"/>
      <c r="J50" s="1010"/>
      <c r="K50" s="1011"/>
      <c r="L50" s="1011"/>
      <c r="M50" s="1011"/>
      <c r="N50" s="1011"/>
      <c r="O50" s="1012"/>
      <c r="P50" s="1010"/>
      <c r="Q50" s="1011"/>
      <c r="R50" s="1011"/>
      <c r="S50" s="1011"/>
      <c r="T50" s="1011"/>
      <c r="U50" s="1012"/>
      <c r="V50" s="1010"/>
      <c r="W50" s="1011"/>
      <c r="X50" s="1011"/>
      <c r="Y50" s="1011"/>
      <c r="Z50" s="1011"/>
      <c r="AA50" s="1012"/>
      <c r="AB50" s="1010"/>
      <c r="AC50" s="1011"/>
      <c r="AD50" s="1011"/>
      <c r="AE50" s="1011"/>
      <c r="AF50" s="1011"/>
      <c r="AG50" s="1012"/>
      <c r="AH50" s="1010"/>
      <c r="AI50" s="1011"/>
      <c r="AJ50" s="1011"/>
      <c r="AK50" s="1011"/>
      <c r="AL50" s="1011"/>
      <c r="AM50" s="1012"/>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row>
    <row r="51" spans="1:80" ht="15.75" thickBot="1" x14ac:dyDescent="0.3">
      <c r="A51" s="68"/>
      <c r="B51" s="68"/>
      <c r="C51" s="68"/>
      <c r="D51" s="68"/>
      <c r="E51" s="68"/>
      <c r="F51" s="68"/>
      <c r="G51" s="68"/>
      <c r="H51" s="68"/>
      <c r="I51" s="68"/>
      <c r="J51" s="1013"/>
      <c r="K51" s="1014"/>
      <c r="L51" s="1014"/>
      <c r="M51" s="1014"/>
      <c r="N51" s="1014"/>
      <c r="O51" s="1015"/>
      <c r="P51" s="1013"/>
      <c r="Q51" s="1014"/>
      <c r="R51" s="1014"/>
      <c r="S51" s="1014"/>
      <c r="T51" s="1014"/>
      <c r="U51" s="1015"/>
      <c r="V51" s="1013"/>
      <c r="W51" s="1014"/>
      <c r="X51" s="1014"/>
      <c r="Y51" s="1014"/>
      <c r="Z51" s="1014"/>
      <c r="AA51" s="1015"/>
      <c r="AB51" s="1013"/>
      <c r="AC51" s="1014"/>
      <c r="AD51" s="1014"/>
      <c r="AE51" s="1014"/>
      <c r="AF51" s="1014"/>
      <c r="AG51" s="1015"/>
      <c r="AH51" s="1013"/>
      <c r="AI51" s="1014"/>
      <c r="AJ51" s="1014"/>
      <c r="AK51" s="1014"/>
      <c r="AL51" s="1014"/>
      <c r="AM51" s="1015"/>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row>
    <row r="52" spans="1:80" x14ac:dyDescent="0.25">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row>
    <row r="53" spans="1:80" ht="15" customHeight="1" x14ac:dyDescent="0.25">
      <c r="A53" s="68"/>
      <c r="B53" s="72"/>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row>
    <row r="54" spans="1:80" ht="15" customHeight="1" x14ac:dyDescent="0.25">
      <c r="A54" s="68"/>
      <c r="B54" s="72"/>
      <c r="C54" s="72"/>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row>
    <row r="55" spans="1:80" x14ac:dyDescent="0.25">
      <c r="A55" s="68"/>
      <c r="B55" s="68"/>
      <c r="C55" s="68"/>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row>
    <row r="56" spans="1:80" x14ac:dyDescent="0.25">
      <c r="A56" s="68"/>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row>
    <row r="57" spans="1:80" x14ac:dyDescent="0.25">
      <c r="A57" s="68"/>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row>
    <row r="58" spans="1:80" x14ac:dyDescent="0.25">
      <c r="A58" s="68"/>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row>
    <row r="59" spans="1:80" x14ac:dyDescent="0.25">
      <c r="A59" s="68"/>
      <c r="B59" s="6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row>
    <row r="60" spans="1:80" x14ac:dyDescent="0.25">
      <c r="A60" s="68"/>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row>
    <row r="61" spans="1:80" x14ac:dyDescent="0.25">
      <c r="A61" s="68"/>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row>
    <row r="62" spans="1:80" x14ac:dyDescent="0.25">
      <c r="A62" s="68"/>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row>
    <row r="63" spans="1:80" x14ac:dyDescent="0.25">
      <c r="A63" s="68"/>
      <c r="B63" s="68"/>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row>
    <row r="64" spans="1:80" x14ac:dyDescent="0.25">
      <c r="A64" s="68"/>
      <c r="B64" s="6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row>
    <row r="65" spans="1:80" x14ac:dyDescent="0.25">
      <c r="A65" s="68"/>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row>
    <row r="66" spans="1:80" x14ac:dyDescent="0.25">
      <c r="A66" s="68"/>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row>
    <row r="67" spans="1:80" x14ac:dyDescent="0.25">
      <c r="A67" s="68"/>
      <c r="B67" s="68"/>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row>
    <row r="68" spans="1:80" x14ac:dyDescent="0.25">
      <c r="A68" s="68"/>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row>
    <row r="69" spans="1:80" x14ac:dyDescent="0.25">
      <c r="A69" s="68"/>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row>
    <row r="70" spans="1:80" x14ac:dyDescent="0.25">
      <c r="A70" s="68"/>
      <c r="B70" s="6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row>
    <row r="71" spans="1:80" x14ac:dyDescent="0.25">
      <c r="A71" s="68"/>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row>
    <row r="72" spans="1:80" x14ac:dyDescent="0.25">
      <c r="A72" s="68"/>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row>
    <row r="73" spans="1:80" x14ac:dyDescent="0.25">
      <c r="A73" s="68"/>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row>
    <row r="74" spans="1:80" x14ac:dyDescent="0.25">
      <c r="A74" s="68"/>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row>
    <row r="75" spans="1:80" x14ac:dyDescent="0.25">
      <c r="A75" s="68"/>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row>
    <row r="76" spans="1:80" x14ac:dyDescent="0.25">
      <c r="A76" s="68"/>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row>
    <row r="77" spans="1:80" x14ac:dyDescent="0.25">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row>
    <row r="78" spans="1:80" x14ac:dyDescent="0.25">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row>
    <row r="79" spans="1:80" x14ac:dyDescent="0.25">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row>
    <row r="80" spans="1:80" x14ac:dyDescent="0.25">
      <c r="A80" s="68"/>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row>
    <row r="81" spans="1:63" x14ac:dyDescent="0.25">
      <c r="A81" s="68"/>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row>
    <row r="82" spans="1:63" x14ac:dyDescent="0.25">
      <c r="A82" s="68"/>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row>
    <row r="83" spans="1:63" x14ac:dyDescent="0.25">
      <c r="A83" s="68"/>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row>
    <row r="84" spans="1:63" x14ac:dyDescent="0.25">
      <c r="A84" s="68"/>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row>
    <row r="85" spans="1:63" x14ac:dyDescent="0.25">
      <c r="A85" s="68"/>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row>
    <row r="86" spans="1:63" x14ac:dyDescent="0.25">
      <c r="A86" s="68"/>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row>
    <row r="87" spans="1:63" x14ac:dyDescent="0.25">
      <c r="A87" s="68"/>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row>
    <row r="88" spans="1:63" x14ac:dyDescent="0.25">
      <c r="A88" s="68"/>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row>
    <row r="89" spans="1:63" x14ac:dyDescent="0.25">
      <c r="A89" s="68"/>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row>
    <row r="90" spans="1:63" x14ac:dyDescent="0.25">
      <c r="A90" s="68"/>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row>
    <row r="91" spans="1:63" x14ac:dyDescent="0.25">
      <c r="A91" s="68"/>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row>
    <row r="92" spans="1:63" x14ac:dyDescent="0.25">
      <c r="A92" s="68"/>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row>
    <row r="93" spans="1:63" x14ac:dyDescent="0.25">
      <c r="A93" s="68"/>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row>
    <row r="94" spans="1:63" x14ac:dyDescent="0.25">
      <c r="A94" s="68"/>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row>
    <row r="95" spans="1:63" x14ac:dyDescent="0.25">
      <c r="A95" s="68"/>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row>
    <row r="96" spans="1:63" x14ac:dyDescent="0.25">
      <c r="A96" s="68"/>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row>
    <row r="97" spans="1:63" x14ac:dyDescent="0.25">
      <c r="A97" s="68"/>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row>
    <row r="98" spans="1:63" x14ac:dyDescent="0.25">
      <c r="A98" s="68"/>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row>
    <row r="99" spans="1:63" x14ac:dyDescent="0.25">
      <c r="A99" s="68"/>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row>
    <row r="100" spans="1:63" x14ac:dyDescent="0.25">
      <c r="A100" s="68"/>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row>
    <row r="101" spans="1:63" x14ac:dyDescent="0.25">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row>
    <row r="102" spans="1:63" x14ac:dyDescent="0.25">
      <c r="A102" s="6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row>
    <row r="103" spans="1:63" x14ac:dyDescent="0.25">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row>
    <row r="104" spans="1:63" x14ac:dyDescent="0.25">
      <c r="A104" s="68"/>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row>
    <row r="105" spans="1:63" x14ac:dyDescent="0.25">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row>
    <row r="106" spans="1:63" x14ac:dyDescent="0.25">
      <c r="A106" s="68"/>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row>
    <row r="107" spans="1:63" x14ac:dyDescent="0.25">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row>
    <row r="108" spans="1:63" x14ac:dyDescent="0.25">
      <c r="A108" s="6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row>
    <row r="109" spans="1:63" x14ac:dyDescent="0.25">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row>
    <row r="110" spans="1:63" x14ac:dyDescent="0.25">
      <c r="A110" s="68"/>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row>
    <row r="111" spans="1:63" x14ac:dyDescent="0.25">
      <c r="A111" s="68"/>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row>
    <row r="112" spans="1:63" x14ac:dyDescent="0.25">
      <c r="A112" s="68"/>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row>
    <row r="113" spans="1:63" x14ac:dyDescent="0.25">
      <c r="A113" s="68"/>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row>
    <row r="114" spans="1:63" x14ac:dyDescent="0.25">
      <c r="A114" s="68"/>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row>
    <row r="115" spans="1:63" x14ac:dyDescent="0.25">
      <c r="A115" s="68"/>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row>
    <row r="116" spans="1:63" x14ac:dyDescent="0.25">
      <c r="A116" s="68"/>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row>
    <row r="117" spans="1:63" x14ac:dyDescent="0.25">
      <c r="A117" s="68"/>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row>
    <row r="118" spans="1:63" x14ac:dyDescent="0.25">
      <c r="A118" s="68"/>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row>
    <row r="119" spans="1:63" x14ac:dyDescent="0.25">
      <c r="A119" s="68"/>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row>
    <row r="120" spans="1:63" x14ac:dyDescent="0.25">
      <c r="A120" s="68"/>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row>
    <row r="121" spans="1:63" x14ac:dyDescent="0.25">
      <c r="A121" s="68"/>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row>
    <row r="122" spans="1:63" x14ac:dyDescent="0.25">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row>
    <row r="123" spans="1:63" x14ac:dyDescent="0.25">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row>
    <row r="124" spans="1:63" x14ac:dyDescent="0.25">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row>
    <row r="125" spans="1:63" x14ac:dyDescent="0.25">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row>
    <row r="126" spans="1:63" x14ac:dyDescent="0.25">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row>
    <row r="127" spans="1:63" x14ac:dyDescent="0.25">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row>
    <row r="128" spans="1:63" x14ac:dyDescent="0.25">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row>
    <row r="129" spans="2:63" x14ac:dyDescent="0.25">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row>
    <row r="130" spans="2:63" x14ac:dyDescent="0.25">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row>
    <row r="131" spans="2:63" x14ac:dyDescent="0.25">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row>
    <row r="132" spans="2:63" x14ac:dyDescent="0.25">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row>
    <row r="133" spans="2:63" x14ac:dyDescent="0.25">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row>
    <row r="134" spans="2:63" x14ac:dyDescent="0.25">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row>
    <row r="135" spans="2:63" x14ac:dyDescent="0.25">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row>
    <row r="136" spans="2:63" x14ac:dyDescent="0.25">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row>
    <row r="137" spans="2:63" x14ac:dyDescent="0.25">
      <c r="B137" s="68"/>
      <c r="C137" s="68"/>
      <c r="D137" s="68"/>
      <c r="E137" s="68"/>
      <c r="F137" s="68"/>
      <c r="G137" s="68"/>
      <c r="H137" s="68"/>
      <c r="I137" s="68"/>
    </row>
    <row r="138" spans="2:63" x14ac:dyDescent="0.25">
      <c r="B138" s="68"/>
      <c r="C138" s="68"/>
      <c r="D138" s="68"/>
      <c r="E138" s="68"/>
      <c r="F138" s="68"/>
      <c r="G138" s="68"/>
      <c r="H138" s="68"/>
      <c r="I138" s="68"/>
    </row>
    <row r="139" spans="2:63" x14ac:dyDescent="0.25">
      <c r="B139" s="68"/>
      <c r="C139" s="68"/>
      <c r="D139" s="68"/>
      <c r="E139" s="68"/>
      <c r="F139" s="68"/>
      <c r="G139" s="68"/>
      <c r="H139" s="68"/>
      <c r="I139" s="68"/>
    </row>
    <row r="140" spans="2:63" x14ac:dyDescent="0.25">
      <c r="B140" s="68"/>
      <c r="C140" s="68"/>
      <c r="D140" s="68"/>
      <c r="E140" s="68"/>
      <c r="F140" s="68"/>
      <c r="G140" s="68"/>
      <c r="H140" s="68"/>
      <c r="I140" s="68"/>
    </row>
  </sheetData>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zoomScale="50" zoomScaleNormal="50" workbookViewId="0">
      <selection activeCell="P1" sqref="P1"/>
    </sheetView>
  </sheetViews>
  <sheetFormatPr baseColWidth="10" defaultColWidth="11.42578125" defaultRowHeight="15" x14ac:dyDescent="0.25"/>
  <cols>
    <col min="2" max="13" width="5.5703125" customWidth="1"/>
    <col min="14" max="14" width="18.140625" customWidth="1"/>
    <col min="15" max="15" width="10.7109375" customWidth="1"/>
    <col min="16" max="18" width="5.5703125" customWidth="1"/>
    <col min="19" max="19" width="8.42578125" customWidth="1"/>
    <col min="20" max="23" width="5.5703125" customWidth="1"/>
    <col min="24" max="24" width="8.5703125" customWidth="1"/>
    <col min="25" max="26" width="5.5703125" customWidth="1"/>
    <col min="27" max="27" width="10.5703125" customWidth="1"/>
    <col min="28" max="28" width="5.5703125" customWidth="1"/>
    <col min="29" max="29" width="7.42578125" customWidth="1"/>
    <col min="30" max="33" width="5.5703125" customWidth="1"/>
    <col min="34" max="34" width="8.5703125" customWidth="1"/>
    <col min="35" max="39" width="5.5703125" customWidth="1"/>
    <col min="41" max="46" width="5.5703125" customWidth="1"/>
  </cols>
  <sheetData>
    <row r="1" spans="1:91" x14ac:dyDescent="0.25">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row>
    <row r="2" spans="1:91" ht="18" customHeight="1" x14ac:dyDescent="0.25">
      <c r="A2" s="68"/>
      <c r="B2" s="1084" t="s">
        <v>132</v>
      </c>
      <c r="C2" s="1085"/>
      <c r="D2" s="1085"/>
      <c r="E2" s="1085"/>
      <c r="F2" s="1085"/>
      <c r="G2" s="1085"/>
      <c r="H2" s="1085"/>
      <c r="I2" s="1085"/>
      <c r="J2" s="1006" t="s">
        <v>1</v>
      </c>
      <c r="K2" s="1006"/>
      <c r="L2" s="1006"/>
      <c r="M2" s="1006"/>
      <c r="N2" s="1006"/>
      <c r="O2" s="1006"/>
      <c r="P2" s="1006"/>
      <c r="Q2" s="1006"/>
      <c r="R2" s="1006"/>
      <c r="S2" s="1006"/>
      <c r="T2" s="1006"/>
      <c r="U2" s="1006"/>
      <c r="V2" s="1006"/>
      <c r="W2" s="1006"/>
      <c r="X2" s="1006"/>
      <c r="Y2" s="1006"/>
      <c r="Z2" s="1006"/>
      <c r="AA2" s="1006"/>
      <c r="AB2" s="1006"/>
      <c r="AC2" s="1006"/>
      <c r="AD2" s="1006"/>
      <c r="AE2" s="1006"/>
      <c r="AF2" s="1006"/>
      <c r="AG2" s="1006"/>
      <c r="AH2" s="1006"/>
      <c r="AI2" s="1006"/>
      <c r="AJ2" s="1006"/>
      <c r="AK2" s="1006"/>
      <c r="AL2" s="1006"/>
      <c r="AM2" s="1006"/>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row>
    <row r="3" spans="1:91" ht="18.75" customHeight="1" x14ac:dyDescent="0.25">
      <c r="A3" s="68"/>
      <c r="B3" s="1085"/>
      <c r="C3" s="1085"/>
      <c r="D3" s="1085"/>
      <c r="E3" s="1085"/>
      <c r="F3" s="1085"/>
      <c r="G3" s="1085"/>
      <c r="H3" s="1085"/>
      <c r="I3" s="1085"/>
      <c r="J3" s="1006"/>
      <c r="K3" s="1006"/>
      <c r="L3" s="1006"/>
      <c r="M3" s="1006"/>
      <c r="N3" s="1006"/>
      <c r="O3" s="1006"/>
      <c r="P3" s="1006"/>
      <c r="Q3" s="1006"/>
      <c r="R3" s="1006"/>
      <c r="S3" s="1006"/>
      <c r="T3" s="1006"/>
      <c r="U3" s="1006"/>
      <c r="V3" s="1006"/>
      <c r="W3" s="1006"/>
      <c r="X3" s="1006"/>
      <c r="Y3" s="1006"/>
      <c r="Z3" s="1006"/>
      <c r="AA3" s="1006"/>
      <c r="AB3" s="1006"/>
      <c r="AC3" s="1006"/>
      <c r="AD3" s="1006"/>
      <c r="AE3" s="1006"/>
      <c r="AF3" s="1006"/>
      <c r="AG3" s="1006"/>
      <c r="AH3" s="1006"/>
      <c r="AI3" s="1006"/>
      <c r="AJ3" s="1006"/>
      <c r="AK3" s="1006"/>
      <c r="AL3" s="1006"/>
      <c r="AM3" s="1006"/>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row>
    <row r="4" spans="1:91" ht="15" customHeight="1" x14ac:dyDescent="0.25">
      <c r="A4" s="68"/>
      <c r="B4" s="1085"/>
      <c r="C4" s="1085"/>
      <c r="D4" s="1085"/>
      <c r="E4" s="1085"/>
      <c r="F4" s="1085"/>
      <c r="G4" s="1085"/>
      <c r="H4" s="1085"/>
      <c r="I4" s="1085"/>
      <c r="J4" s="1006"/>
      <c r="K4" s="1006"/>
      <c r="L4" s="1006"/>
      <c r="M4" s="1006"/>
      <c r="N4" s="1006"/>
      <c r="O4" s="1006"/>
      <c r="P4" s="1006"/>
      <c r="Q4" s="1006"/>
      <c r="R4" s="1006"/>
      <c r="S4" s="1006"/>
      <c r="T4" s="1006"/>
      <c r="U4" s="1006"/>
      <c r="V4" s="1006"/>
      <c r="W4" s="1006"/>
      <c r="X4" s="1006"/>
      <c r="Y4" s="1006"/>
      <c r="Z4" s="1006"/>
      <c r="AA4" s="1006"/>
      <c r="AB4" s="1006"/>
      <c r="AC4" s="1006"/>
      <c r="AD4" s="1006"/>
      <c r="AE4" s="1006"/>
      <c r="AF4" s="1006"/>
      <c r="AG4" s="1006"/>
      <c r="AH4" s="1006"/>
      <c r="AI4" s="1006"/>
      <c r="AJ4" s="1006"/>
      <c r="AK4" s="1006"/>
      <c r="AL4" s="1006"/>
      <c r="AM4" s="1006"/>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c r="CA4" s="68"/>
      <c r="CB4" s="68"/>
      <c r="CC4" s="68"/>
      <c r="CD4" s="68"/>
      <c r="CE4" s="68"/>
      <c r="CF4" s="68"/>
      <c r="CG4" s="68"/>
      <c r="CH4" s="68"/>
      <c r="CI4" s="68"/>
      <c r="CJ4" s="68"/>
      <c r="CK4" s="68"/>
      <c r="CL4" s="68"/>
      <c r="CM4" s="68"/>
    </row>
    <row r="5" spans="1:91" ht="15.75" thickBot="1" x14ac:dyDescent="0.3">
      <c r="A5" s="68"/>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row>
    <row r="6" spans="1:91" ht="15" customHeight="1" x14ac:dyDescent="0.25">
      <c r="A6" s="68"/>
      <c r="B6" s="1017" t="s">
        <v>3</v>
      </c>
      <c r="C6" s="1017"/>
      <c r="D6" s="1018"/>
      <c r="E6" s="1055" t="s">
        <v>101</v>
      </c>
      <c r="F6" s="1056"/>
      <c r="G6" s="1056"/>
      <c r="H6" s="1056"/>
      <c r="I6" s="1057"/>
      <c r="J6" s="31" t="str">
        <f>IF(AND('R. Gestión '!$Z$23="Muy Alta",'R. Gestión '!$AB$23="Leve"),CONCATENATE("R1C",'R. Gestión '!$P$23),"")</f>
        <v/>
      </c>
      <c r="K6" s="32" t="str">
        <f>IF(AND('R. Gestión '!$Z$24="Muy Alta",'R. Gestión '!$AB$24="Leve"),CONCATENATE("R1C",'R. Gestión '!$P$24),"")</f>
        <v/>
      </c>
      <c r="L6" s="32" t="str">
        <f>IF(AND('R. Gestión '!$Z$25="Muy Alta",'R. Gestión '!$AB$25="Leve"),CONCATENATE("R1C",'R. Gestión '!$P$25),"")</f>
        <v/>
      </c>
      <c r="M6" s="32" t="str">
        <f>IF(AND('R. Gestión '!$Z$28="Muy Alta",'R. Gestión '!$AB$28="Leve"),CONCATENATE("R1C",'R. Gestión '!$P$28),"")</f>
        <v/>
      </c>
      <c r="N6" s="32" t="e">
        <f>IF(AND('R. Gestión '!#REF!="Muy Alta",'R. Gestión '!#REF!="Leve"),CONCATENATE("R1C",'R. Gestión '!#REF!),"")</f>
        <v>#REF!</v>
      </c>
      <c r="O6" s="33" t="e">
        <f>IF(AND('R. Gestión '!#REF!="Muy Alta",'R. Gestión '!#REF!="Leve"),CONCATENATE("R1C",'R. Gestión '!#REF!),"")</f>
        <v>#REF!</v>
      </c>
      <c r="P6" s="31" t="str">
        <f>IF(AND('R. Gestión '!$Z$23="Muy Alta",'R. Gestión '!$AB$23="Menor"),CONCATENATE("R1C",'R. Gestión '!$P$23),"")</f>
        <v/>
      </c>
      <c r="Q6" s="32" t="str">
        <f>IF(AND('R. Gestión '!$Z$24="Muy Alta",'R. Gestión '!$AB$24="Menor"),CONCATENATE("R1C",'R. Gestión '!$P$24),"")</f>
        <v/>
      </c>
      <c r="R6" s="32" t="str">
        <f>IF(AND('R. Gestión '!$Z$25="Muy Alta",'R. Gestión '!$AB$25="Menor"),CONCATENATE("R1C",'R. Gestión '!$P$25),"")</f>
        <v/>
      </c>
      <c r="S6" s="32" t="str">
        <f>IF(AND('R. Gestión '!$Z$28="Muy Alta",'R. Gestión '!$AB$28="Menor"),CONCATENATE("R1C",'R. Gestión '!$P$28),"")</f>
        <v/>
      </c>
      <c r="T6" s="32" t="e">
        <f>IF(AND('R. Gestión '!#REF!="Muy Alta",'R. Gestión '!#REF!="Menor"),CONCATENATE("R1C",'R. Gestión '!#REF!),"")</f>
        <v>#REF!</v>
      </c>
      <c r="U6" s="33" t="e">
        <f>IF(AND('R. Gestión '!#REF!="Muy Alta",'R. Gestión '!#REF!="Menor"),CONCATENATE("R1C",'R. Gestión '!#REF!),"")</f>
        <v>#REF!</v>
      </c>
      <c r="V6" s="31" t="str">
        <f>IF(AND('R. Gestión '!$Z$23="Muy Alta",'R. Gestión '!$AB$23="Moderado"),CONCATENATE("R1C",'R. Gestión '!$P$23),"")</f>
        <v/>
      </c>
      <c r="W6" s="32" t="str">
        <f>IF(AND('R. Gestión '!$Z$24="Muy Alta",'R. Gestión '!$AB$24="Moderado"),CONCATENATE("R1C",'R. Gestión '!$P$24),"")</f>
        <v/>
      </c>
      <c r="X6" s="32" t="str">
        <f>IF(AND('R. Gestión '!$Z$25="Muy Alta",'R. Gestión '!$AB$25="Moderado"),CONCATENATE("R1C",'R. Gestión '!$P$25),"")</f>
        <v/>
      </c>
      <c r="Y6" s="32" t="str">
        <f>IF(AND('R. Gestión '!$Z$28="Muy Alta",'R. Gestión '!$AB$28="Moderado"),CONCATENATE("R1C",'R. Gestión '!$P$28),"")</f>
        <v/>
      </c>
      <c r="Z6" s="32" t="e">
        <f>IF(AND('R. Gestión '!#REF!="Muy Alta",'R. Gestión '!#REF!="Moderado"),CONCATENATE("R1C",'R. Gestión '!#REF!),"")</f>
        <v>#REF!</v>
      </c>
      <c r="AA6" s="33" t="e">
        <f>IF(AND('R. Gestión '!#REF!="Muy Alta",'R. Gestión '!#REF!="Moderado"),CONCATENATE("R1C",'R. Gestión '!#REF!),"")</f>
        <v>#REF!</v>
      </c>
      <c r="AB6" s="31" t="str">
        <f>IF(AND('R. Gestión '!$Z$23="Muy Alta",'R. Gestión '!$AB$23="Mayor"),CONCATENATE("R1C",'R. Gestión '!$P$23),"")</f>
        <v/>
      </c>
      <c r="AC6" s="32" t="str">
        <f>IF(AND('R. Gestión '!$Z$24="Muy Alta",'R. Gestión '!$AB$24="Mayor"),CONCATENATE("R1C",'R. Gestión '!$P$24),"")</f>
        <v/>
      </c>
      <c r="AD6" s="32" t="str">
        <f>IF(AND('R. Gestión '!$Z$25="Muy Alta",'R. Gestión '!$AB$25="Mayor"),CONCATENATE("R1C",'R. Gestión '!$P$25),"")</f>
        <v/>
      </c>
      <c r="AE6" s="32" t="str">
        <f>IF(AND('R. Gestión '!$Z$28="Muy Alta",'R. Gestión '!$AB$28="Mayor"),CONCATENATE("R1C",'R. Gestión '!$P$28),"")</f>
        <v/>
      </c>
      <c r="AF6" s="32" t="e">
        <f>IF(AND('R. Gestión '!#REF!="Muy Alta",'R. Gestión '!#REF!="Mayor"),CONCATENATE("R1C",'R. Gestión '!#REF!),"")</f>
        <v>#REF!</v>
      </c>
      <c r="AG6" s="33" t="e">
        <f>IF(AND('R. Gestión '!#REF!="Muy Alta",'R. Gestión '!#REF!="Mayor"),CONCATENATE("R1C",'R. Gestión '!#REF!),"")</f>
        <v>#REF!</v>
      </c>
      <c r="AH6" s="34" t="str">
        <f>IF(AND('R. Gestión '!$Z$23="Muy Alta",'R. Gestión '!$AB$23="Catastrófico"),CONCATENATE("R1C",'R. Gestión '!$P$23),"")</f>
        <v/>
      </c>
      <c r="AI6" s="35" t="str">
        <f>IF(AND('R. Gestión '!$Z$24="Muy Alta",'R. Gestión '!$AB$24="Catastrófico"),CONCATENATE("R1C",'R. Gestión '!$P$24),"")</f>
        <v/>
      </c>
      <c r="AJ6" s="35" t="str">
        <f>IF(AND('R. Gestión '!$Z$25="Muy Alta",'R. Gestión '!$AB$25="Catastrófico"),CONCATENATE("R1C",'R. Gestión '!$P$25),"")</f>
        <v/>
      </c>
      <c r="AK6" s="35" t="str">
        <f>IF(AND('R. Gestión '!$Z$28="Muy Alta",'R. Gestión '!$AB$28="Catastrófico"),CONCATENATE("R1C",'R. Gestión '!$P$28),"")</f>
        <v/>
      </c>
      <c r="AL6" s="35" t="e">
        <f>IF(AND('R. Gestión '!#REF!="Muy Alta",'R. Gestión '!#REF!="Catastrófico"),CONCATENATE("R1C",'R. Gestión '!#REF!),"")</f>
        <v>#REF!</v>
      </c>
      <c r="AM6" s="36" t="e">
        <f>IF(AND('R. Gestión '!#REF!="Muy Alta",'R. Gestión '!#REF!="Catastrófico"),CONCATENATE("R1C",'R. Gestión '!#REF!),"")</f>
        <v>#REF!</v>
      </c>
      <c r="AN6" s="68"/>
      <c r="AO6" s="1075" t="s">
        <v>66</v>
      </c>
      <c r="AP6" s="1076"/>
      <c r="AQ6" s="1076"/>
      <c r="AR6" s="1076"/>
      <c r="AS6" s="1076"/>
      <c r="AT6" s="1077"/>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row>
    <row r="7" spans="1:91" ht="15" customHeight="1" x14ac:dyDescent="0.25">
      <c r="A7" s="68"/>
      <c r="B7" s="1017"/>
      <c r="C7" s="1017"/>
      <c r="D7" s="1018"/>
      <c r="E7" s="1058"/>
      <c r="F7" s="1059"/>
      <c r="G7" s="1059"/>
      <c r="H7" s="1059"/>
      <c r="I7" s="1060"/>
      <c r="J7" s="37" t="str">
        <f>IF(AND('R. Gestión '!$Z$29="Muy Alta",'R. Gestión '!$AB$29="Leve"),CONCATENATE("R2C",'R. Gestión '!$P$29),"")</f>
        <v/>
      </c>
      <c r="K7" s="38" t="str">
        <f>IF(AND('R. Gestión '!$Z$30="Muy Alta",'R. Gestión '!$AB$30="Leve"),CONCATENATE("R2C",'R. Gestión '!$P$30),"")</f>
        <v/>
      </c>
      <c r="L7" s="38" t="str">
        <f>IF(AND('R. Gestión '!$Z$31="Muy Alta",'R. Gestión '!$AB$31="Leve"),CONCATENATE("R2C",'R. Gestión '!$P$31),"")</f>
        <v/>
      </c>
      <c r="M7" s="38" t="str">
        <f>IF(AND('R. Gestión '!$Z$32="Muy Alta",'R. Gestión '!$AB$32="Leve"),CONCATENATE("R2C",'R. Gestión '!$P$32),"")</f>
        <v/>
      </c>
      <c r="N7" s="38" t="str">
        <f>IF(AND('R. Gestión '!$Z$33="Muy Alta",'R. Gestión '!$AB$33="Leve"),CONCATENATE("R2C",'R. Gestión '!$P$33),"")</f>
        <v/>
      </c>
      <c r="O7" s="39" t="str">
        <f>IF(AND('R. Gestión '!$Z$34="Muy Alta",'R. Gestión '!$AB$34="Leve"),CONCATENATE("R2C",'R. Gestión '!$P$34),"")</f>
        <v/>
      </c>
      <c r="P7" s="37" t="str">
        <f>IF(AND('R. Gestión '!$Z$29="Muy Alta",'R. Gestión '!$AB$29="Menor"),CONCATENATE("R2C",'R. Gestión '!$P$29),"")</f>
        <v/>
      </c>
      <c r="Q7" s="38" t="str">
        <f>IF(AND('R. Gestión '!$Z$30="Muy Alta",'R. Gestión '!$AB$30="Menor"),CONCATENATE("R2C",'R. Gestión '!$P$30),"")</f>
        <v/>
      </c>
      <c r="R7" s="38" t="str">
        <f>IF(AND('R. Gestión '!$Z$31="Muy Alta",'R. Gestión '!$AB$31="Menor"),CONCATENATE("R2C",'R. Gestión '!$P$31),"")</f>
        <v/>
      </c>
      <c r="S7" s="38" t="str">
        <f>IF(AND('R. Gestión '!$Z$32="Muy Alta",'R. Gestión '!$AB$32="Menor"),CONCATENATE("R2C",'R. Gestión '!$P$32),"")</f>
        <v/>
      </c>
      <c r="T7" s="38" t="str">
        <f>IF(AND('R. Gestión '!$Z$33="Muy Alta",'R. Gestión '!$AB$33="Menor"),CONCATENATE("R2C",'R. Gestión '!$P$33),"")</f>
        <v/>
      </c>
      <c r="U7" s="39" t="str">
        <f>IF(AND('R. Gestión '!$Z$34="Muy Alta",'R. Gestión '!$AB$34="Menor"),CONCATENATE("R2C",'R. Gestión '!$P$34),"")</f>
        <v/>
      </c>
      <c r="V7" s="37" t="str">
        <f>IF(AND('R. Gestión '!$Z$29="Muy Alta",'R. Gestión '!$AB$29="Moderado"),CONCATENATE("R2C",'R. Gestión '!$P$29),"")</f>
        <v/>
      </c>
      <c r="W7" s="38" t="str">
        <f>IF(AND('R. Gestión '!$Z$30="Muy Alta",'R. Gestión '!$AB$30="Moderado"),CONCATENATE("R2C",'R. Gestión '!$P$30),"")</f>
        <v/>
      </c>
      <c r="X7" s="38" t="str">
        <f>IF(AND('R. Gestión '!$Z$31="Muy Alta",'R. Gestión '!$AB$31="Moderado"),CONCATENATE("R2C",'R. Gestión '!$P$31),"")</f>
        <v/>
      </c>
      <c r="Y7" s="38" t="str">
        <f>IF(AND('R. Gestión '!$Z$32="Muy Alta",'R. Gestión '!$AB$32="Moderado"),CONCATENATE("R2C",'R. Gestión '!$P$32),"")</f>
        <v/>
      </c>
      <c r="Z7" s="38" t="str">
        <f>IF(AND('R. Gestión '!$Z$33="Muy Alta",'R. Gestión '!$AB$33="Moderado"),CONCATENATE("R2C",'R. Gestión '!$P$33),"")</f>
        <v/>
      </c>
      <c r="AA7" s="39" t="str">
        <f>IF(AND('R. Gestión '!$Z$34="Muy Alta",'R. Gestión '!$AB$34="Moderado"),CONCATENATE("R2C",'R. Gestión '!$P$34),"")</f>
        <v/>
      </c>
      <c r="AB7" s="37" t="str">
        <f>IF(AND('R. Gestión '!$Z$29="Muy Alta",'R. Gestión '!$AB$29="Mayor"),CONCATENATE("R2C",'R. Gestión '!$P$29),"")</f>
        <v/>
      </c>
      <c r="AC7" s="38" t="str">
        <f>IF(AND('R. Gestión '!$Z$30="Muy Alta",'R. Gestión '!$AB$30="Mayor"),CONCATENATE("R2C",'R. Gestión '!$P$30),"")</f>
        <v/>
      </c>
      <c r="AD7" s="38" t="str">
        <f>IF(AND('R. Gestión '!$Z$31="Muy Alta",'R. Gestión '!$AB$31="Mayor"),CONCATENATE("R2C",'R. Gestión '!$P$31),"")</f>
        <v/>
      </c>
      <c r="AE7" s="38" t="str">
        <f>IF(AND('R. Gestión '!$Z$32="Muy Alta",'R. Gestión '!$AB$32="Mayor"),CONCATENATE("R2C",'R. Gestión '!$P$32),"")</f>
        <v/>
      </c>
      <c r="AF7" s="38" t="str">
        <f>IF(AND('R. Gestión '!$Z$33="Muy Alta",'R. Gestión '!$AB$33="Mayor"),CONCATENATE("R2C",'R. Gestión '!$P$33),"")</f>
        <v/>
      </c>
      <c r="AG7" s="39" t="str">
        <f>IF(AND('R. Gestión '!$Z$34="Muy Alta",'R. Gestión '!$AB$34="Mayor"),CONCATENATE("R2C",'R. Gestión '!$P$34),"")</f>
        <v/>
      </c>
      <c r="AH7" s="40" t="str">
        <f>IF(AND('R. Gestión '!$Z$29="Muy Alta",'R. Gestión '!$AB$29="Catastrófico"),CONCATENATE("R2C",'R. Gestión '!$P$29),"")</f>
        <v/>
      </c>
      <c r="AI7" s="41" t="str">
        <f>IF(AND('R. Gestión '!$Z$30="Muy Alta",'R. Gestión '!$AB$30="Catastrófico"),CONCATENATE("R2C",'R. Gestión '!$P$30),"")</f>
        <v/>
      </c>
      <c r="AJ7" s="41" t="str">
        <f>IF(AND('R. Gestión '!$Z$31="Muy Alta",'R. Gestión '!$AB$31="Catastrófico"),CONCATENATE("R2C",'R. Gestión '!$P$31),"")</f>
        <v/>
      </c>
      <c r="AK7" s="41" t="str">
        <f>IF(AND('R. Gestión '!$Z$32="Muy Alta",'R. Gestión '!$AB$32="Catastrófico"),CONCATENATE("R2C",'R. Gestión '!$P$32),"")</f>
        <v/>
      </c>
      <c r="AL7" s="41" t="str">
        <f>IF(AND('R. Gestión '!$Z$33="Muy Alta",'R. Gestión '!$AB$33="Catastrófico"),CONCATENATE("R2C",'R. Gestión '!$P$33),"")</f>
        <v/>
      </c>
      <c r="AM7" s="42" t="str">
        <f>IF(AND('R. Gestión '!$Z$34="Muy Alta",'R. Gestión '!$AB$34="Catastrófico"),CONCATENATE("R2C",'R. Gestión '!$P$34),"")</f>
        <v/>
      </c>
      <c r="AN7" s="68"/>
      <c r="AO7" s="1078"/>
      <c r="AP7" s="1079"/>
      <c r="AQ7" s="1079"/>
      <c r="AR7" s="1079"/>
      <c r="AS7" s="1079"/>
      <c r="AT7" s="1080"/>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row>
    <row r="8" spans="1:91" ht="15" customHeight="1" x14ac:dyDescent="0.25">
      <c r="A8" s="68"/>
      <c r="B8" s="1017"/>
      <c r="C8" s="1017"/>
      <c r="D8" s="1018"/>
      <c r="E8" s="1058"/>
      <c r="F8" s="1059"/>
      <c r="G8" s="1059"/>
      <c r="H8" s="1059"/>
      <c r="I8" s="1060"/>
      <c r="J8" s="37" t="str">
        <f>IF(AND('R. Gestión '!$Z$167="Muy Alta",'R. Gestión '!$AB$167="Leve"),CONCATENATE("R3C",'R. Gestión '!$P$167),"")</f>
        <v/>
      </c>
      <c r="K8" s="38" t="str">
        <f>IF(AND('R. Gestión '!$Z$168="Muy Alta",'R. Gestión '!$AB$168="Leve"),CONCATENATE("R3C",'R. Gestión '!$P$168),"")</f>
        <v/>
      </c>
      <c r="L8" s="38" t="str">
        <f>IF(AND('R. Gestión '!$Z$169="Muy Alta",'R. Gestión '!$AB$169="Leve"),CONCATENATE("R3C",'R. Gestión '!$P$169),"")</f>
        <v/>
      </c>
      <c r="M8" s="38" t="str">
        <f>IF(AND('R. Gestión '!$Z$170="Muy Alta",'R. Gestión '!$AB$170="Leve"),CONCATENATE("R3C",'R. Gestión '!$P$170),"")</f>
        <v/>
      </c>
      <c r="N8" s="38" t="str">
        <f>IF(AND('R. Gestión '!$Z$171="Muy Alta",'R. Gestión '!$AB$171="Leve"),CONCATENATE("R3C",'R. Gestión '!$P$171),"")</f>
        <v/>
      </c>
      <c r="O8" s="39" t="str">
        <f>IF(AND('R. Gestión '!$Z$172="Muy Alta",'R. Gestión '!$AB$172="Leve"),CONCATENATE("R3C",'R. Gestión '!$P$172),"")</f>
        <v/>
      </c>
      <c r="P8" s="37" t="str">
        <f>IF(AND('R. Gestión '!$Z$167="Muy Alta",'R. Gestión '!$AB$167="Menor"),CONCATENATE("R3C",'R. Gestión '!$P$167),"")</f>
        <v/>
      </c>
      <c r="Q8" s="38" t="str">
        <f>IF(AND('R. Gestión '!$Z$168="Muy Alta",'R. Gestión '!$AB$168="Menor"),CONCATENATE("R3C",'R. Gestión '!$P$168),"")</f>
        <v/>
      </c>
      <c r="R8" s="38" t="str">
        <f>IF(AND('R. Gestión '!$Z$169="Muy Alta",'R. Gestión '!$AB$169="Menor"),CONCATENATE("R3C",'R. Gestión '!$P$169),"")</f>
        <v/>
      </c>
      <c r="S8" s="38" t="str">
        <f>IF(AND('R. Gestión '!$Z$170="Muy Alta",'R. Gestión '!$AB$170="Menor"),CONCATENATE("R3C",'R. Gestión '!$P$170),"")</f>
        <v/>
      </c>
      <c r="T8" s="38" t="str">
        <f>IF(AND('R. Gestión '!$Z$171="Muy Alta",'R. Gestión '!$AB$171="Menor"),CONCATENATE("R3C",'R. Gestión '!$P$171),"")</f>
        <v/>
      </c>
      <c r="U8" s="39" t="str">
        <f>IF(AND('R. Gestión '!$Z$172="Muy Alta",'R. Gestión '!$AB$172="Menor"),CONCATENATE("R3C",'R. Gestión '!$P$172),"")</f>
        <v/>
      </c>
      <c r="V8" s="37" t="str">
        <f>IF(AND('R. Gestión '!$Z$167="Muy Alta",'R. Gestión '!$AB$167="Moderado"),CONCATENATE("R3C",'R. Gestión '!$P$167),"")</f>
        <v/>
      </c>
      <c r="W8" s="38" t="str">
        <f>IF(AND('R. Gestión '!$Z$168="Muy Alta",'R. Gestión '!$AB$168="Moderado"),CONCATENATE("R3C",'R. Gestión '!$P$168),"")</f>
        <v/>
      </c>
      <c r="X8" s="38" t="str">
        <f>IF(AND('R. Gestión '!$Z$169="Muy Alta",'R. Gestión '!$AB$169="Moderado"),CONCATENATE("R3C",'R. Gestión '!$P$169),"")</f>
        <v/>
      </c>
      <c r="Y8" s="38" t="str">
        <f>IF(AND('R. Gestión '!$Z$170="Muy Alta",'R. Gestión '!$AB$170="Moderado"),CONCATENATE("R3C",'R. Gestión '!$P$170),"")</f>
        <v/>
      </c>
      <c r="Z8" s="38" t="str">
        <f>IF(AND('R. Gestión '!$Z$171="Muy Alta",'R. Gestión '!$AB$171="Moderado"),CONCATENATE("R3C",'R. Gestión '!$P$171),"")</f>
        <v/>
      </c>
      <c r="AA8" s="39" t="str">
        <f>IF(AND('R. Gestión '!$Z$172="Muy Alta",'R. Gestión '!$AB$172="Moderado"),CONCATENATE("R3C",'R. Gestión '!$P$172),"")</f>
        <v/>
      </c>
      <c r="AB8" s="37" t="str">
        <f>IF(AND('R. Gestión '!$Z$167="Muy Alta",'R. Gestión '!$AB$167="Mayor"),CONCATENATE("R3C",'R. Gestión '!$P$167),"")</f>
        <v/>
      </c>
      <c r="AC8" s="38" t="str">
        <f>IF(AND('R. Gestión '!$Z$168="Muy Alta",'R. Gestión '!$AB$168="Mayor"),CONCATENATE("R3C",'R. Gestión '!$P$168),"")</f>
        <v/>
      </c>
      <c r="AD8" s="38" t="str">
        <f>IF(AND('R. Gestión '!$Z$169="Muy Alta",'R. Gestión '!$AB$169="Mayor"),CONCATENATE("R3C",'R. Gestión '!$P$169),"")</f>
        <v/>
      </c>
      <c r="AE8" s="38" t="str">
        <f>IF(AND('R. Gestión '!$Z$170="Muy Alta",'R. Gestión '!$AB$170="Mayor"),CONCATENATE("R3C",'R. Gestión '!$P$170),"")</f>
        <v/>
      </c>
      <c r="AF8" s="38" t="str">
        <f>IF(AND('R. Gestión '!$Z$171="Muy Alta",'R. Gestión '!$AB$171="Mayor"),CONCATENATE("R3C",'R. Gestión '!$P$171),"")</f>
        <v/>
      </c>
      <c r="AG8" s="39" t="str">
        <f>IF(AND('R. Gestión '!$Z$172="Muy Alta",'R. Gestión '!$AB$172="Mayor"),CONCATENATE("R3C",'R. Gestión '!$P$172),"")</f>
        <v/>
      </c>
      <c r="AH8" s="40" t="str">
        <f>IF(AND('R. Gestión '!$Z$167="Muy Alta",'R. Gestión '!$AB$167="Catastrófico"),CONCATENATE("R3C",'R. Gestión '!$P$167),"")</f>
        <v/>
      </c>
      <c r="AI8" s="41" t="str">
        <f>IF(AND('R. Gestión '!$Z$168="Muy Alta",'R. Gestión '!$AB$168="Catastrófico"),CONCATENATE("R3C",'R. Gestión '!$P$168),"")</f>
        <v/>
      </c>
      <c r="AJ8" s="41" t="str">
        <f>IF(AND('R. Gestión '!$Z$169="Muy Alta",'R. Gestión '!$AB$169="Catastrófico"),CONCATENATE("R3C",'R. Gestión '!$P$169),"")</f>
        <v/>
      </c>
      <c r="AK8" s="41" t="str">
        <f>IF(AND('R. Gestión '!$Z$170="Muy Alta",'R. Gestión '!$AB$170="Catastrófico"),CONCATENATE("R3C",'R. Gestión '!$P$170),"")</f>
        <v/>
      </c>
      <c r="AL8" s="41" t="str">
        <f>IF(AND('R. Gestión '!$Z$171="Muy Alta",'R. Gestión '!$AB$171="Catastrófico"),CONCATENATE("R3C",'R. Gestión '!$P$171),"")</f>
        <v/>
      </c>
      <c r="AM8" s="42" t="str">
        <f>IF(AND('R. Gestión '!$Z$172="Muy Alta",'R. Gestión '!$AB$172="Catastrófico"),CONCATENATE("R3C",'R. Gestión '!$P$172),"")</f>
        <v/>
      </c>
      <c r="AN8" s="68"/>
      <c r="AO8" s="1078"/>
      <c r="AP8" s="1079"/>
      <c r="AQ8" s="1079"/>
      <c r="AR8" s="1079"/>
      <c r="AS8" s="1079"/>
      <c r="AT8" s="1080"/>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row>
    <row r="9" spans="1:91" ht="15" customHeight="1" x14ac:dyDescent="0.25">
      <c r="A9" s="68"/>
      <c r="B9" s="1017"/>
      <c r="C9" s="1017"/>
      <c r="D9" s="1018"/>
      <c r="E9" s="1058"/>
      <c r="F9" s="1059"/>
      <c r="G9" s="1059"/>
      <c r="H9" s="1059"/>
      <c r="I9" s="1060"/>
      <c r="J9" s="37" t="str">
        <f>IF(AND('R. Gestión '!$Z$173="Muy Alta",'R. Gestión '!$AB$173="Leve"),CONCATENATE("R4C",'R. Gestión '!$P$173),"")</f>
        <v/>
      </c>
      <c r="K9" s="38" t="str">
        <f>IF(AND('R. Gestión '!$Z$174="Muy Alta",'R. Gestión '!$AB$174="Leve"),CONCATENATE("R4C",'R. Gestión '!$P$174),"")</f>
        <v/>
      </c>
      <c r="L9" s="38" t="str">
        <f>IF(AND('R. Gestión '!$Z$175="Muy Alta",'R. Gestión '!$AB$175="Leve"),CONCATENATE("R4C",'R. Gestión '!$P$175),"")</f>
        <v/>
      </c>
      <c r="M9" s="38" t="str">
        <f>IF(AND('R. Gestión '!$Z$176="Muy Alta",'R. Gestión '!$AB$176="Leve"),CONCATENATE("R4C",'R. Gestión '!$P$176),"")</f>
        <v/>
      </c>
      <c r="N9" s="38" t="str">
        <f>IF(AND('R. Gestión '!$Z$177="Muy Alta",'R. Gestión '!$AB$177="Leve"),CONCATENATE("R4C",'R. Gestión '!$P$177),"")</f>
        <v/>
      </c>
      <c r="O9" s="39" t="str">
        <f>IF(AND('R. Gestión '!$Z$178="Muy Alta",'R. Gestión '!$AB$178="Leve"),CONCATENATE("R4C",'R. Gestión '!$P$178),"")</f>
        <v/>
      </c>
      <c r="P9" s="37" t="str">
        <f>IF(AND('R. Gestión '!$Z$173="Muy Alta",'R. Gestión '!$AB$173="Menor"),CONCATENATE("R4C",'R. Gestión '!$P$173),"")</f>
        <v/>
      </c>
      <c r="Q9" s="38" t="str">
        <f>IF(AND('R. Gestión '!$Z$174="Muy Alta",'R. Gestión '!$AB$174="Menor"),CONCATENATE("R4C",'R. Gestión '!$P$174),"")</f>
        <v/>
      </c>
      <c r="R9" s="38" t="str">
        <f>IF(AND('R. Gestión '!$Z$175="Muy Alta",'R. Gestión '!$AB$175="Menor"),CONCATENATE("R4C",'R. Gestión '!$P$175),"")</f>
        <v/>
      </c>
      <c r="S9" s="38" t="str">
        <f>IF(AND('R. Gestión '!$Z$176="Muy Alta",'R. Gestión '!$AB$176="Menor"),CONCATENATE("R4C",'R. Gestión '!$P$176),"")</f>
        <v/>
      </c>
      <c r="T9" s="38" t="str">
        <f>IF(AND('R. Gestión '!$Z$177="Muy Alta",'R. Gestión '!$AB$177="Menor"),CONCATENATE("R4C",'R. Gestión '!$P$177),"")</f>
        <v/>
      </c>
      <c r="U9" s="39" t="str">
        <f>IF(AND('R. Gestión '!$Z$178="Muy Alta",'R. Gestión '!$AB$178="Menor"),CONCATENATE("R4C",'R. Gestión '!$P$178),"")</f>
        <v/>
      </c>
      <c r="V9" s="37" t="str">
        <f>IF(AND('R. Gestión '!$Z$173="Muy Alta",'R. Gestión '!$AB$173="Moderado"),CONCATENATE("R4C",'R. Gestión '!$P$173),"")</f>
        <v/>
      </c>
      <c r="W9" s="38" t="str">
        <f>IF(AND('R. Gestión '!$Z$174="Muy Alta",'R. Gestión '!$AB$174="Moderado"),CONCATENATE("R4C",'R. Gestión '!$P$174),"")</f>
        <v/>
      </c>
      <c r="X9" s="38" t="str">
        <f>IF(AND('R. Gestión '!$Z$175="Muy Alta",'R. Gestión '!$AB$175="Moderado"),CONCATENATE("R4C",'R. Gestión '!$P$175),"")</f>
        <v/>
      </c>
      <c r="Y9" s="38" t="str">
        <f>IF(AND('R. Gestión '!$Z$176="Muy Alta",'R. Gestión '!$AB$176="Moderado"),CONCATENATE("R4C",'R. Gestión '!$P$176),"")</f>
        <v/>
      </c>
      <c r="Z9" s="38" t="str">
        <f>IF(AND('R. Gestión '!$Z$177="Muy Alta",'R. Gestión '!$AB$177="Moderado"),CONCATENATE("R4C",'R. Gestión '!$P$177),"")</f>
        <v/>
      </c>
      <c r="AA9" s="39" t="str">
        <f>IF(AND('R. Gestión '!$Z$178="Muy Alta",'R. Gestión '!$AB$178="Moderado"),CONCATENATE("R4C",'R. Gestión '!$P$178),"")</f>
        <v/>
      </c>
      <c r="AB9" s="37" t="str">
        <f>IF(AND('R. Gestión '!$Z$173="Muy Alta",'R. Gestión '!$AB$173="Mayor"),CONCATENATE("R4C",'R. Gestión '!$P$173),"")</f>
        <v/>
      </c>
      <c r="AC9" s="38" t="str">
        <f>IF(AND('R. Gestión '!$Z$174="Muy Alta",'R. Gestión '!$AB$174="Mayor"),CONCATENATE("R4C",'R. Gestión '!$P$174),"")</f>
        <v/>
      </c>
      <c r="AD9" s="38" t="str">
        <f>IF(AND('R. Gestión '!$Z$175="Muy Alta",'R. Gestión '!$AB$175="Mayor"),CONCATENATE("R4C",'R. Gestión '!$P$175),"")</f>
        <v/>
      </c>
      <c r="AE9" s="38" t="str">
        <f>IF(AND('R. Gestión '!$Z$176="Muy Alta",'R. Gestión '!$AB$176="Mayor"),CONCATENATE("R4C",'R. Gestión '!$P$176),"")</f>
        <v/>
      </c>
      <c r="AF9" s="38" t="str">
        <f>IF(AND('R. Gestión '!$Z$177="Muy Alta",'R. Gestión '!$AB$177="Mayor"),CONCATENATE("R4C",'R. Gestión '!$P$177),"")</f>
        <v/>
      </c>
      <c r="AG9" s="39" t="str">
        <f>IF(AND('R. Gestión '!$Z$178="Muy Alta",'R. Gestión '!$AB$178="Mayor"),CONCATENATE("R4C",'R. Gestión '!$P$178),"")</f>
        <v/>
      </c>
      <c r="AH9" s="40" t="str">
        <f>IF(AND('R. Gestión '!$Z$173="Muy Alta",'R. Gestión '!$AB$173="Catastrófico"),CONCATENATE("R4C",'R. Gestión '!$P$173),"")</f>
        <v/>
      </c>
      <c r="AI9" s="41" t="str">
        <f>IF(AND('R. Gestión '!$Z$174="Muy Alta",'R. Gestión '!$AB$174="Catastrófico"),CONCATENATE("R4C",'R. Gestión '!$P$174),"")</f>
        <v/>
      </c>
      <c r="AJ9" s="41" t="str">
        <f>IF(AND('R. Gestión '!$Z$175="Muy Alta",'R. Gestión '!$AB$175="Catastrófico"),CONCATENATE("R4C",'R. Gestión '!$P$175),"")</f>
        <v/>
      </c>
      <c r="AK9" s="41" t="str">
        <f>IF(AND('R. Gestión '!$Z$176="Muy Alta",'R. Gestión '!$AB$176="Catastrófico"),CONCATENATE("R4C",'R. Gestión '!$P$176),"")</f>
        <v/>
      </c>
      <c r="AL9" s="41" t="str">
        <f>IF(AND('R. Gestión '!$Z$177="Muy Alta",'R. Gestión '!$AB$177="Catastrófico"),CONCATENATE("R4C",'R. Gestión '!$P$177),"")</f>
        <v/>
      </c>
      <c r="AM9" s="42" t="str">
        <f>IF(AND('R. Gestión '!$Z$178="Muy Alta",'R. Gestión '!$AB$178="Catastrófico"),CONCATENATE("R4C",'R. Gestión '!$P$178),"")</f>
        <v/>
      </c>
      <c r="AN9" s="68"/>
      <c r="AO9" s="1078"/>
      <c r="AP9" s="1079"/>
      <c r="AQ9" s="1079"/>
      <c r="AR9" s="1079"/>
      <c r="AS9" s="1079"/>
      <c r="AT9" s="1080"/>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row>
    <row r="10" spans="1:91" ht="15" customHeight="1" x14ac:dyDescent="0.25">
      <c r="A10" s="68"/>
      <c r="B10" s="1017"/>
      <c r="C10" s="1017"/>
      <c r="D10" s="1018"/>
      <c r="E10" s="1058"/>
      <c r="F10" s="1059"/>
      <c r="G10" s="1059"/>
      <c r="H10" s="1059"/>
      <c r="I10" s="1060"/>
      <c r="J10" s="37" t="str">
        <f>IF(AND('R. Gestión '!$Z$185="Muy Alta",'R. Gestión '!$AB$185="Leve"),CONCATENATE("R5C",'R. Gestión '!$P$185),"")</f>
        <v/>
      </c>
      <c r="K10" s="38" t="str">
        <f>IF(AND('R. Gestión '!$Z$186="Muy Alta",'R. Gestión '!$AB$186="Leve"),CONCATENATE("R5C",'R. Gestión '!$P$186),"")</f>
        <v/>
      </c>
      <c r="L10" s="38" t="str">
        <f>IF(AND('R. Gestión '!$Z$187="Muy Alta",'R. Gestión '!$AB$187="Leve"),CONCATENATE("R5C",'R. Gestión '!$P$187),"")</f>
        <v/>
      </c>
      <c r="M10" s="38" t="str">
        <f>IF(AND('R. Gestión '!$Z$188="Muy Alta",'R. Gestión '!$AB$188="Leve"),CONCATENATE("R5C",'R. Gestión '!$P$188),"")</f>
        <v/>
      </c>
      <c r="N10" s="38" t="str">
        <f>IF(AND('R. Gestión '!$Z$189="Muy Alta",'R. Gestión '!$AB$189="Leve"),CONCATENATE("R5C",'R. Gestión '!$P$189),"")</f>
        <v/>
      </c>
      <c r="O10" s="39" t="str">
        <f>IF(AND('R. Gestión '!$Z$190="Muy Alta",'R. Gestión '!$AB$190="Leve"),CONCATENATE("R5C",'R. Gestión '!$P$190),"")</f>
        <v/>
      </c>
      <c r="P10" s="37" t="str">
        <f>IF(AND('R. Gestión '!$Z$185="Muy Alta",'R. Gestión '!$AB$185="Menor"),CONCATENATE("R5C",'R. Gestión '!$P$185),"")</f>
        <v/>
      </c>
      <c r="Q10" s="38" t="str">
        <f>IF(AND('R. Gestión '!$Z$186="Muy Alta",'R. Gestión '!$AB$186="Menor"),CONCATENATE("R5C",'R. Gestión '!$P$186),"")</f>
        <v/>
      </c>
      <c r="R10" s="38" t="str">
        <f>IF(AND('R. Gestión '!$Z$187="Muy Alta",'R. Gestión '!$AB$187="Menor"),CONCATENATE("R5C",'R. Gestión '!$P$187),"")</f>
        <v/>
      </c>
      <c r="S10" s="38" t="str">
        <f>IF(AND('R. Gestión '!$Z$188="Muy Alta",'R. Gestión '!$AB$188="Menor"),CONCATENATE("R5C",'R. Gestión '!$P$188),"")</f>
        <v/>
      </c>
      <c r="T10" s="38" t="str">
        <f>IF(AND('R. Gestión '!$Z$189="Muy Alta",'R. Gestión '!$AB$189="Menor"),CONCATENATE("R5C",'R. Gestión '!$P$189),"")</f>
        <v/>
      </c>
      <c r="U10" s="39" t="str">
        <f>IF(AND('R. Gestión '!$Z$190="Muy Alta",'R. Gestión '!$AB$190="Menor"),CONCATENATE("R5C",'R. Gestión '!$P$190),"")</f>
        <v/>
      </c>
      <c r="V10" s="37" t="str">
        <f>IF(AND('R. Gestión '!$Z$185="Muy Alta",'R. Gestión '!$AB$185="Moderado"),CONCATENATE("R5C",'R. Gestión '!$P$185),"")</f>
        <v/>
      </c>
      <c r="W10" s="38" t="str">
        <f>IF(AND('R. Gestión '!$Z$186="Muy Alta",'R. Gestión '!$AB$186="Moderado"),CONCATENATE("R5C",'R. Gestión '!$P$186),"")</f>
        <v/>
      </c>
      <c r="X10" s="38" t="str">
        <f>IF(AND('R. Gestión '!$Z$187="Muy Alta",'R. Gestión '!$AB$187="Moderado"),CONCATENATE("R5C",'R. Gestión '!$P$187),"")</f>
        <v/>
      </c>
      <c r="Y10" s="38" t="str">
        <f>IF(AND('R. Gestión '!$Z$188="Muy Alta",'R. Gestión '!$AB$188="Moderado"),CONCATENATE("R5C",'R. Gestión '!$P$188),"")</f>
        <v/>
      </c>
      <c r="Z10" s="38" t="str">
        <f>IF(AND('R. Gestión '!$Z$189="Muy Alta",'R. Gestión '!$AB$189="Moderado"),CONCATENATE("R5C",'R. Gestión '!$P$189),"")</f>
        <v/>
      </c>
      <c r="AA10" s="39" t="str">
        <f>IF(AND('R. Gestión '!$Z$190="Muy Alta",'R. Gestión '!$AB$190="Moderado"),CONCATENATE("R5C",'R. Gestión '!$P$190),"")</f>
        <v/>
      </c>
      <c r="AB10" s="37" t="str">
        <f>IF(AND('R. Gestión '!$Z$185="Muy Alta",'R. Gestión '!$AB$185="Mayor"),CONCATENATE("R5C",'R. Gestión '!$P$185),"")</f>
        <v/>
      </c>
      <c r="AC10" s="38" t="str">
        <f>IF(AND('R. Gestión '!$Z$186="Muy Alta",'R. Gestión '!$AB$186="Mayor"),CONCATENATE("R5C",'R. Gestión '!$P$186),"")</f>
        <v/>
      </c>
      <c r="AD10" s="38" t="str">
        <f>IF(AND('R. Gestión '!$Z$187="Muy Alta",'R. Gestión '!$AB$187="Mayor"),CONCATENATE("R5C",'R. Gestión '!$P$187),"")</f>
        <v/>
      </c>
      <c r="AE10" s="38" t="str">
        <f>IF(AND('R. Gestión '!$Z$188="Muy Alta",'R. Gestión '!$AB$188="Mayor"),CONCATENATE("R5C",'R. Gestión '!$P$188),"")</f>
        <v/>
      </c>
      <c r="AF10" s="38" t="str">
        <f>IF(AND('R. Gestión '!$Z$189="Muy Alta",'R. Gestión '!$AB$189="Mayor"),CONCATENATE("R5C",'R. Gestión '!$P$189),"")</f>
        <v/>
      </c>
      <c r="AG10" s="39" t="str">
        <f>IF(AND('R. Gestión '!$Z$190="Muy Alta",'R. Gestión '!$AB$190="Mayor"),CONCATENATE("R5C",'R. Gestión '!$P$190),"")</f>
        <v/>
      </c>
      <c r="AH10" s="40" t="str">
        <f>IF(AND('R. Gestión '!$Z$185="Muy Alta",'R. Gestión '!$AB$185="Catastrófico"),CONCATENATE("R5C",'R. Gestión '!$P$185),"")</f>
        <v/>
      </c>
      <c r="AI10" s="41" t="str">
        <f>IF(AND('R. Gestión '!$Z$186="Muy Alta",'R. Gestión '!$AB$186="Catastrófico"),CONCATENATE("R5C",'R. Gestión '!$P$186),"")</f>
        <v/>
      </c>
      <c r="AJ10" s="41" t="str">
        <f>IF(AND('R. Gestión '!$Z$187="Muy Alta",'R. Gestión '!$AB$187="Catastrófico"),CONCATENATE("R5C",'R. Gestión '!$P$187),"")</f>
        <v/>
      </c>
      <c r="AK10" s="41" t="str">
        <f>IF(AND('R. Gestión '!$Z$188="Muy Alta",'R. Gestión '!$AB$188="Catastrófico"),CONCATENATE("R5C",'R. Gestión '!$P$188),"")</f>
        <v/>
      </c>
      <c r="AL10" s="41" t="str">
        <f>IF(AND('R. Gestión '!$Z$189="Muy Alta",'R. Gestión '!$AB$189="Catastrófico"),CONCATENATE("R5C",'R. Gestión '!$P$189),"")</f>
        <v/>
      </c>
      <c r="AM10" s="42" t="str">
        <f>IF(AND('R. Gestión '!$Z$190="Muy Alta",'R. Gestión '!$AB$190="Catastrófico"),CONCATENATE("R5C",'R. Gestión '!$P$190),"")</f>
        <v/>
      </c>
      <c r="AN10" s="68"/>
      <c r="AO10" s="1078"/>
      <c r="AP10" s="1079"/>
      <c r="AQ10" s="1079"/>
      <c r="AR10" s="1079"/>
      <c r="AS10" s="1079"/>
      <c r="AT10" s="1080"/>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row>
    <row r="11" spans="1:91" ht="15" customHeight="1" x14ac:dyDescent="0.25">
      <c r="A11" s="68"/>
      <c r="B11" s="1017"/>
      <c r="C11" s="1017"/>
      <c r="D11" s="1018"/>
      <c r="E11" s="1058"/>
      <c r="F11" s="1059"/>
      <c r="G11" s="1059"/>
      <c r="H11" s="1059"/>
      <c r="I11" s="1060"/>
      <c r="J11" s="37" t="str">
        <f>IF(AND('R. Gestión '!$Z$191="Muy Alta",'R. Gestión '!$AB$191="Leve"),CONCATENATE("R6C",'R. Gestión '!$P$191),"")</f>
        <v/>
      </c>
      <c r="K11" s="38" t="str">
        <f>IF(AND('R. Gestión '!$Z$192="Muy Alta",'R. Gestión '!$AB$192="Leve"),CONCATENATE("R6C",'R. Gestión '!$P$192),"")</f>
        <v/>
      </c>
      <c r="L11" s="38" t="str">
        <f>IF(AND('R. Gestión '!$Z$193="Muy Alta",'R. Gestión '!$AB$193="Leve"),CONCATENATE("R6C",'R. Gestión '!$P$193),"")</f>
        <v/>
      </c>
      <c r="M11" s="38" t="str">
        <f>IF(AND('R. Gestión '!$Z$194="Muy Alta",'R. Gestión '!$AB$194="Leve"),CONCATENATE("R6C",'R. Gestión '!$P$194),"")</f>
        <v/>
      </c>
      <c r="N11" s="38" t="str">
        <f>IF(AND('R. Gestión '!$Z$195="Muy Alta",'R. Gestión '!$AB$195="Leve"),CONCATENATE("R6C",'R. Gestión '!$P$195),"")</f>
        <v/>
      </c>
      <c r="O11" s="39" t="str">
        <f>IF(AND('R. Gestión '!$Z$196="Muy Alta",'R. Gestión '!$AB$196="Leve"),CONCATENATE("R6C",'R. Gestión '!$P$196),"")</f>
        <v/>
      </c>
      <c r="P11" s="37" t="str">
        <f>IF(AND('R. Gestión '!$Z$191="Muy Alta",'R. Gestión '!$AB$191="Menor"),CONCATENATE("R6C",'R. Gestión '!$P$191),"")</f>
        <v/>
      </c>
      <c r="Q11" s="38" t="str">
        <f>IF(AND('R. Gestión '!$Z$192="Muy Alta",'R. Gestión '!$AB$192="Menor"),CONCATENATE("R6C",'R. Gestión '!$P$192),"")</f>
        <v/>
      </c>
      <c r="R11" s="38" t="str">
        <f>IF(AND('R. Gestión '!$Z$193="Muy Alta",'R. Gestión '!$AB$193="Menor"),CONCATENATE("R6C",'R. Gestión '!$P$193),"")</f>
        <v/>
      </c>
      <c r="S11" s="38" t="str">
        <f>IF(AND('R. Gestión '!$Z$194="Muy Alta",'R. Gestión '!$AB$194="Menor"),CONCATENATE("R6C",'R. Gestión '!$P$194),"")</f>
        <v/>
      </c>
      <c r="T11" s="38" t="str">
        <f>IF(AND('R. Gestión '!$Z$195="Muy Alta",'R. Gestión '!$AB$195="Menor"),CONCATENATE("R6C",'R. Gestión '!$P$195),"")</f>
        <v/>
      </c>
      <c r="U11" s="39" t="str">
        <f>IF(AND('R. Gestión '!$Z$196="Muy Alta",'R. Gestión '!$AB$196="Menor"),CONCATENATE("R6C",'R. Gestión '!$P$196),"")</f>
        <v/>
      </c>
      <c r="V11" s="37" t="str">
        <f>IF(AND('R. Gestión '!$Z$191="Muy Alta",'R. Gestión '!$AB$191="Moderado"),CONCATENATE("R6C",'R. Gestión '!$P$191),"")</f>
        <v/>
      </c>
      <c r="W11" s="38" t="str">
        <f>IF(AND('R. Gestión '!$Z$192="Muy Alta",'R. Gestión '!$AB$192="Moderado"),CONCATENATE("R6C",'R. Gestión '!$P$192),"")</f>
        <v/>
      </c>
      <c r="X11" s="38" t="str">
        <f>IF(AND('R. Gestión '!$Z$193="Muy Alta",'R. Gestión '!$AB$193="Moderado"),CONCATENATE("R6C",'R. Gestión '!$P$193),"")</f>
        <v/>
      </c>
      <c r="Y11" s="38" t="str">
        <f>IF(AND('R. Gestión '!$Z$194="Muy Alta",'R. Gestión '!$AB$194="Moderado"),CONCATENATE("R6C",'R. Gestión '!$P$194),"")</f>
        <v/>
      </c>
      <c r="Z11" s="38" t="str">
        <f>IF(AND('R. Gestión '!$Z$195="Muy Alta",'R. Gestión '!$AB$195="Moderado"),CONCATENATE("R6C",'R. Gestión '!$P$195),"")</f>
        <v/>
      </c>
      <c r="AA11" s="39" t="str">
        <f>IF(AND('R. Gestión '!$Z$196="Muy Alta",'R. Gestión '!$AB$196="Moderado"),CONCATENATE("R6C",'R. Gestión '!$P$196),"")</f>
        <v/>
      </c>
      <c r="AB11" s="37" t="str">
        <f>IF(AND('R. Gestión '!$Z$191="Muy Alta",'R. Gestión '!$AB$191="Mayor"),CONCATENATE("R6C",'R. Gestión '!$P$191),"")</f>
        <v/>
      </c>
      <c r="AC11" s="38" t="str">
        <f>IF(AND('R. Gestión '!$Z$192="Muy Alta",'R. Gestión '!$AB$192="Mayor"),CONCATENATE("R6C",'R. Gestión '!$P$192),"")</f>
        <v/>
      </c>
      <c r="AD11" s="38" t="str">
        <f>IF(AND('R. Gestión '!$Z$193="Muy Alta",'R. Gestión '!$AB$193="Mayor"),CONCATENATE("R6C",'R. Gestión '!$P$193),"")</f>
        <v/>
      </c>
      <c r="AE11" s="38" t="str">
        <f>IF(AND('R. Gestión '!$Z$194="Muy Alta",'R. Gestión '!$AB$194="Mayor"),CONCATENATE("R6C",'R. Gestión '!$P$194),"")</f>
        <v/>
      </c>
      <c r="AF11" s="38" t="str">
        <f>IF(AND('R. Gestión '!$Z$195="Muy Alta",'R. Gestión '!$AB$195="Mayor"),CONCATENATE("R6C",'R. Gestión '!$P$195),"")</f>
        <v/>
      </c>
      <c r="AG11" s="39" t="str">
        <f>IF(AND('R. Gestión '!$Z$196="Muy Alta",'R. Gestión '!$AB$196="Mayor"),CONCATENATE("R6C",'R. Gestión '!$P$196),"")</f>
        <v/>
      </c>
      <c r="AH11" s="40" t="str">
        <f>IF(AND('R. Gestión '!$Z$191="Muy Alta",'R. Gestión '!$AB$191="Catastrófico"),CONCATENATE("R6C",'R. Gestión '!$P$191),"")</f>
        <v/>
      </c>
      <c r="AI11" s="41" t="str">
        <f>IF(AND('R. Gestión '!$Z$192="Muy Alta",'R. Gestión '!$AB$192="Catastrófico"),CONCATENATE("R6C",'R. Gestión '!$P$192),"")</f>
        <v/>
      </c>
      <c r="AJ11" s="41" t="str">
        <f>IF(AND('R. Gestión '!$Z$193="Muy Alta",'R. Gestión '!$AB$193="Catastrófico"),CONCATENATE("R6C",'R. Gestión '!$P$193),"")</f>
        <v/>
      </c>
      <c r="AK11" s="41" t="str">
        <f>IF(AND('R. Gestión '!$Z$194="Muy Alta",'R. Gestión '!$AB$194="Catastrófico"),CONCATENATE("R6C",'R. Gestión '!$P$194),"")</f>
        <v/>
      </c>
      <c r="AL11" s="41" t="str">
        <f>IF(AND('R. Gestión '!$Z$195="Muy Alta",'R. Gestión '!$AB$195="Catastrófico"),CONCATENATE("R6C",'R. Gestión '!$P$195),"")</f>
        <v/>
      </c>
      <c r="AM11" s="42" t="str">
        <f>IF(AND('R. Gestión '!$Z$196="Muy Alta",'R. Gestión '!$AB$196="Catastrófico"),CONCATENATE("R6C",'R. Gestión '!$P$196),"")</f>
        <v/>
      </c>
      <c r="AN11" s="68"/>
      <c r="AO11" s="1078"/>
      <c r="AP11" s="1079"/>
      <c r="AQ11" s="1079"/>
      <c r="AR11" s="1079"/>
      <c r="AS11" s="1079"/>
      <c r="AT11" s="1080"/>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row>
    <row r="12" spans="1:91" ht="15" customHeight="1" x14ac:dyDescent="0.25">
      <c r="A12" s="68"/>
      <c r="B12" s="1017"/>
      <c r="C12" s="1017"/>
      <c r="D12" s="1018"/>
      <c r="E12" s="1058"/>
      <c r="F12" s="1059"/>
      <c r="G12" s="1059"/>
      <c r="H12" s="1059"/>
      <c r="I12" s="1060"/>
      <c r="J12" s="37" t="str">
        <f>IF(AND('R. Gestión '!$Z$203="Muy Alta",'R. Gestión '!$AB$203="Leve"),CONCATENATE("R7C",'R. Gestión '!$P$203),"")</f>
        <v/>
      </c>
      <c r="K12" s="38" t="str">
        <f>IF(AND('R. Gestión '!$Z$204="Muy Alta",'R. Gestión '!$AB$204="Leve"),CONCATENATE("R7C",'R. Gestión '!$P$204),"")</f>
        <v/>
      </c>
      <c r="L12" s="38" t="str">
        <f>IF(AND('R. Gestión '!$Z$205="Muy Alta",'R. Gestión '!$AB$205="Leve"),CONCATENATE("R7C",'R. Gestión '!$P$205),"")</f>
        <v/>
      </c>
      <c r="M12" s="38" t="str">
        <f>IF(AND('R. Gestión '!$Z$206="Muy Alta",'R. Gestión '!$AB$206="Leve"),CONCATENATE("R7C",'R. Gestión '!$P$206),"")</f>
        <v/>
      </c>
      <c r="N12" s="38" t="str">
        <f>IF(AND('R. Gestión '!$Z$207="Muy Alta",'R. Gestión '!$AB$207="Leve"),CONCATENATE("R7C",'R. Gestión '!$P$207),"")</f>
        <v/>
      </c>
      <c r="O12" s="39" t="str">
        <f>IF(AND('R. Gestión '!$Z$208="Muy Alta",'R. Gestión '!$AB$208="Leve"),CONCATENATE("R7C",'R. Gestión '!$P$208),"")</f>
        <v/>
      </c>
      <c r="P12" s="37" t="str">
        <f>IF(AND('R. Gestión '!$Z$203="Muy Alta",'R. Gestión '!$AB$203="Menor"),CONCATENATE("R7C",'R. Gestión '!$P$203),"")</f>
        <v/>
      </c>
      <c r="Q12" s="38" t="str">
        <f>IF(AND('R. Gestión '!$Z$204="Muy Alta",'R. Gestión '!$AB$204="Menor"),CONCATENATE("R7C",'R. Gestión '!$P$204),"")</f>
        <v/>
      </c>
      <c r="R12" s="38" t="str">
        <f>IF(AND('R. Gestión '!$Z$205="Muy Alta",'R. Gestión '!$AB$205="Menor"),CONCATENATE("R7C",'R. Gestión '!$P$205),"")</f>
        <v/>
      </c>
      <c r="S12" s="38" t="str">
        <f>IF(AND('R. Gestión '!$Z$206="Muy Alta",'R. Gestión '!$AB$206="Menor"),CONCATENATE("R7C",'R. Gestión '!$P$206),"")</f>
        <v/>
      </c>
      <c r="T12" s="38" t="str">
        <f>IF(AND('R. Gestión '!$Z$207="Muy Alta",'R. Gestión '!$AB$207="Menor"),CONCATENATE("R7C",'R. Gestión '!$P$207),"")</f>
        <v/>
      </c>
      <c r="U12" s="39" t="str">
        <f>IF(AND('R. Gestión '!$Z$208="Muy Alta",'R. Gestión '!$AB$208="Menor"),CONCATENATE("R7C",'R. Gestión '!$P$208),"")</f>
        <v/>
      </c>
      <c r="V12" s="37" t="str">
        <f>IF(AND('R. Gestión '!$Z$203="Muy Alta",'R. Gestión '!$AB$203="Moderado"),CONCATENATE("R7C",'R. Gestión '!$P$203),"")</f>
        <v/>
      </c>
      <c r="W12" s="38" t="str">
        <f>IF(AND('R. Gestión '!$Z$204="Muy Alta",'R. Gestión '!$AB$204="Moderado"),CONCATENATE("R7C",'R. Gestión '!$P$204),"")</f>
        <v/>
      </c>
      <c r="X12" s="38" t="str">
        <f>IF(AND('R. Gestión '!$Z$205="Muy Alta",'R. Gestión '!$AB$205="Moderado"),CONCATENATE("R7C",'R. Gestión '!$P$205),"")</f>
        <v/>
      </c>
      <c r="Y12" s="38" t="str">
        <f>IF(AND('R. Gestión '!$Z$206="Muy Alta",'R. Gestión '!$AB$206="Moderado"),CONCATENATE("R7C",'R. Gestión '!$P$206),"")</f>
        <v/>
      </c>
      <c r="Z12" s="38" t="str">
        <f>IF(AND('R. Gestión '!$Z$207="Muy Alta",'R. Gestión '!$AB$207="Moderado"),CONCATENATE("R7C",'R. Gestión '!$P$207),"")</f>
        <v/>
      </c>
      <c r="AA12" s="39" t="str">
        <f>IF(AND('R. Gestión '!$Z$208="Muy Alta",'R. Gestión '!$AB$208="Moderado"),CONCATENATE("R7C",'R. Gestión '!$P$208),"")</f>
        <v/>
      </c>
      <c r="AB12" s="37" t="str">
        <f>IF(AND('R. Gestión '!$Z$203="Muy Alta",'R. Gestión '!$AB$203="Mayor"),CONCATENATE("R7C",'R. Gestión '!$P$203),"")</f>
        <v/>
      </c>
      <c r="AC12" s="38" t="str">
        <f>IF(AND('R. Gestión '!$Z$204="Muy Alta",'R. Gestión '!$AB$204="Mayor"),CONCATENATE("R7C",'R. Gestión '!$P$204),"")</f>
        <v/>
      </c>
      <c r="AD12" s="38" t="str">
        <f>IF(AND('R. Gestión '!$Z$205="Muy Alta",'R. Gestión '!$AB$205="Mayor"),CONCATENATE("R7C",'R. Gestión '!$P$205),"")</f>
        <v/>
      </c>
      <c r="AE12" s="38" t="str">
        <f>IF(AND('R. Gestión '!$Z$206="Muy Alta",'R. Gestión '!$AB$206="Mayor"),CONCATENATE("R7C",'R. Gestión '!$P$206),"")</f>
        <v/>
      </c>
      <c r="AF12" s="38" t="str">
        <f>IF(AND('R. Gestión '!$Z$207="Muy Alta",'R. Gestión '!$AB$207="Mayor"),CONCATENATE("R7C",'R. Gestión '!$P$207),"")</f>
        <v/>
      </c>
      <c r="AG12" s="39" t="str">
        <f>IF(AND('R. Gestión '!$Z$208="Muy Alta",'R. Gestión '!$AB$208="Mayor"),CONCATENATE("R7C",'R. Gestión '!$P$208),"")</f>
        <v/>
      </c>
      <c r="AH12" s="40" t="str">
        <f>IF(AND('R. Gestión '!$Z$203="Muy Alta",'R. Gestión '!$AB$203="Catastrófico"),CONCATENATE("R7C",'R. Gestión '!$P$203),"")</f>
        <v/>
      </c>
      <c r="AI12" s="41" t="str">
        <f>IF(AND('R. Gestión '!$Z$204="Muy Alta",'R. Gestión '!$AB$204="Catastrófico"),CONCATENATE("R7C",'R. Gestión '!$P$204),"")</f>
        <v/>
      </c>
      <c r="AJ12" s="41" t="str">
        <f>IF(AND('R. Gestión '!$Z$205="Muy Alta",'R. Gestión '!$AB$205="Catastrófico"),CONCATENATE("R7C",'R. Gestión '!$P$205),"")</f>
        <v/>
      </c>
      <c r="AK12" s="41" t="str">
        <f>IF(AND('R. Gestión '!$Z$206="Muy Alta",'R. Gestión '!$AB$206="Catastrófico"),CONCATENATE("R7C",'R. Gestión '!$P$206),"")</f>
        <v/>
      </c>
      <c r="AL12" s="41" t="str">
        <f>IF(AND('R. Gestión '!$Z$207="Muy Alta",'R. Gestión '!$AB$207="Catastrófico"),CONCATENATE("R7C",'R. Gestión '!$P$207),"")</f>
        <v/>
      </c>
      <c r="AM12" s="42" t="str">
        <f>IF(AND('R. Gestión '!$Z$208="Muy Alta",'R. Gestión '!$AB$208="Catastrófico"),CONCATENATE("R7C",'R. Gestión '!$P$208),"")</f>
        <v/>
      </c>
      <c r="AN12" s="68"/>
      <c r="AO12" s="1078"/>
      <c r="AP12" s="1079"/>
      <c r="AQ12" s="1079"/>
      <c r="AR12" s="1079"/>
      <c r="AS12" s="1079"/>
      <c r="AT12" s="1080"/>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row>
    <row r="13" spans="1:91" ht="15" customHeight="1" x14ac:dyDescent="0.25">
      <c r="A13" s="68"/>
      <c r="B13" s="1017"/>
      <c r="C13" s="1017"/>
      <c r="D13" s="1018"/>
      <c r="E13" s="1058"/>
      <c r="F13" s="1059"/>
      <c r="G13" s="1059"/>
      <c r="H13" s="1059"/>
      <c r="I13" s="1060"/>
      <c r="J13" s="37" t="str">
        <f>IF(AND('R. Gestión '!$Z$227="Muy Alta",'R. Gestión '!$AB$227="Leve"),CONCATENATE("R8C",'R. Gestión '!$P$227),"")</f>
        <v/>
      </c>
      <c r="K13" s="38" t="str">
        <f>IF(AND('R. Gestión '!$Z$228="Muy Alta",'R. Gestión '!$AB$228="Leve"),CONCATENATE("R8C",'R. Gestión '!$P$228),"")</f>
        <v/>
      </c>
      <c r="L13" s="38" t="str">
        <f>IF(AND('R. Gestión '!$Z$229="Muy Alta",'R. Gestión '!$AB$229="Leve"),CONCATENATE("R8C",'R. Gestión '!$P$229),"")</f>
        <v/>
      </c>
      <c r="M13" s="38" t="str">
        <f>IF(AND('R. Gestión '!$Z$230="Muy Alta",'R. Gestión '!$AB$230="Leve"),CONCATENATE("R8C",'R. Gestión '!$P$230),"")</f>
        <v/>
      </c>
      <c r="N13" s="38" t="str">
        <f>IF(AND('R. Gestión '!$Z$231="Muy Alta",'R. Gestión '!$AB$231="Leve"),CONCATENATE("R8C",'R. Gestión '!$P$231),"")</f>
        <v/>
      </c>
      <c r="O13" s="39" t="str">
        <f>IF(AND('R. Gestión '!$Z$232="Muy Alta",'R. Gestión '!$AB$232="Leve"),CONCATENATE("R8C",'R. Gestión '!$P$232),"")</f>
        <v/>
      </c>
      <c r="P13" s="37" t="str">
        <f>IF(AND('R. Gestión '!$Z$227="Muy Alta",'R. Gestión '!$AB$227="Menor"),CONCATENATE("R8C",'R. Gestión '!$P$227),"")</f>
        <v/>
      </c>
      <c r="Q13" s="38" t="str">
        <f>IF(AND('R. Gestión '!$Z$228="Muy Alta",'R. Gestión '!$AB$228="Menor"),CONCATENATE("R8C",'R. Gestión '!$P$228),"")</f>
        <v/>
      </c>
      <c r="R13" s="38" t="str">
        <f>IF(AND('R. Gestión '!$Z$229="Muy Alta",'R. Gestión '!$AB$229="Menor"),CONCATENATE("R8C",'R. Gestión '!$P$229),"")</f>
        <v/>
      </c>
      <c r="S13" s="38" t="str">
        <f>IF(AND('R. Gestión '!$Z$230="Muy Alta",'R. Gestión '!$AB$230="Menor"),CONCATENATE("R8C",'R. Gestión '!$P$230),"")</f>
        <v/>
      </c>
      <c r="T13" s="38" t="str">
        <f>IF(AND('R. Gestión '!$Z$231="Muy Alta",'R. Gestión '!$AB$231="Menor"),CONCATENATE("R8C",'R. Gestión '!$P$231),"")</f>
        <v/>
      </c>
      <c r="U13" s="39" t="str">
        <f>IF(AND('R. Gestión '!$Z$232="Muy Alta",'R. Gestión '!$AB$232="Menor"),CONCATENATE("R8C",'R. Gestión '!$P$232),"")</f>
        <v/>
      </c>
      <c r="V13" s="37" t="str">
        <f>IF(AND('R. Gestión '!$Z$227="Muy Alta",'R. Gestión '!$AB$227="Moderado"),CONCATENATE("R8C",'R. Gestión '!$P$227),"")</f>
        <v/>
      </c>
      <c r="W13" s="38" t="str">
        <f>IF(AND('R. Gestión '!$Z$228="Muy Alta",'R. Gestión '!$AB$228="Moderado"),CONCATENATE("R8C",'R. Gestión '!$P$228),"")</f>
        <v/>
      </c>
      <c r="X13" s="38" t="str">
        <f>IF(AND('R. Gestión '!$Z$229="Muy Alta",'R. Gestión '!$AB$229="Moderado"),CONCATENATE("R8C",'R. Gestión '!$P$229),"")</f>
        <v/>
      </c>
      <c r="Y13" s="38" t="str">
        <f>IF(AND('R. Gestión '!$Z$230="Muy Alta",'R. Gestión '!$AB$230="Moderado"),CONCATENATE("R8C",'R. Gestión '!$P$230),"")</f>
        <v/>
      </c>
      <c r="Z13" s="38" t="str">
        <f>IF(AND('R. Gestión '!$Z$231="Muy Alta",'R. Gestión '!$AB$231="Moderado"),CONCATENATE("R8C",'R. Gestión '!$P$231),"")</f>
        <v/>
      </c>
      <c r="AA13" s="39" t="str">
        <f>IF(AND('R. Gestión '!$Z$232="Muy Alta",'R. Gestión '!$AB$232="Moderado"),CONCATENATE("R8C",'R. Gestión '!$P$232),"")</f>
        <v/>
      </c>
      <c r="AB13" s="37" t="str">
        <f>IF(AND('R. Gestión '!$Z$227="Muy Alta",'R. Gestión '!$AB$227="Mayor"),CONCATENATE("R8C",'R. Gestión '!$P$227),"")</f>
        <v/>
      </c>
      <c r="AC13" s="38" t="str">
        <f>IF(AND('R. Gestión '!$Z$228="Muy Alta",'R. Gestión '!$AB$228="Mayor"),CONCATENATE("R8C",'R. Gestión '!$P$228),"")</f>
        <v/>
      </c>
      <c r="AD13" s="38" t="str">
        <f>IF(AND('R. Gestión '!$Z$229="Muy Alta",'R. Gestión '!$AB$229="Mayor"),CONCATENATE("R8C",'R. Gestión '!$P$229),"")</f>
        <v/>
      </c>
      <c r="AE13" s="38" t="str">
        <f>IF(AND('R. Gestión '!$Z$230="Muy Alta",'R. Gestión '!$AB$230="Mayor"),CONCATENATE("R8C",'R. Gestión '!$P$230),"")</f>
        <v/>
      </c>
      <c r="AF13" s="38" t="str">
        <f>IF(AND('R. Gestión '!$Z$231="Muy Alta",'R. Gestión '!$AB$231="Mayor"),CONCATENATE("R8C",'R. Gestión '!$P$231),"")</f>
        <v/>
      </c>
      <c r="AG13" s="39" t="str">
        <f>IF(AND('R. Gestión '!$Z$232="Muy Alta",'R. Gestión '!$AB$232="Mayor"),CONCATENATE("R8C",'R. Gestión '!$P$232),"")</f>
        <v/>
      </c>
      <c r="AH13" s="40" t="str">
        <f>IF(AND('R. Gestión '!$Z$227="Muy Alta",'R. Gestión '!$AB$227="Catastrófico"),CONCATENATE("R8C",'R. Gestión '!$P$227),"")</f>
        <v/>
      </c>
      <c r="AI13" s="41" t="str">
        <f>IF(AND('R. Gestión '!$Z$228="Muy Alta",'R. Gestión '!$AB$228="Catastrófico"),CONCATENATE("R8C",'R. Gestión '!$P$228),"")</f>
        <v/>
      </c>
      <c r="AJ13" s="41" t="str">
        <f>IF(AND('R. Gestión '!$Z$229="Muy Alta",'R. Gestión '!$AB$229="Catastrófico"),CONCATENATE("R8C",'R. Gestión '!$P$229),"")</f>
        <v/>
      </c>
      <c r="AK13" s="41" t="str">
        <f>IF(AND('R. Gestión '!$Z$230="Muy Alta",'R. Gestión '!$AB$230="Catastrófico"),CONCATENATE("R8C",'R. Gestión '!$P$230),"")</f>
        <v/>
      </c>
      <c r="AL13" s="41" t="str">
        <f>IF(AND('R. Gestión '!$Z$231="Muy Alta",'R. Gestión '!$AB$231="Catastrófico"),CONCATENATE("R8C",'R. Gestión '!$P$231),"")</f>
        <v/>
      </c>
      <c r="AM13" s="42" t="str">
        <f>IF(AND('R. Gestión '!$Z$232="Muy Alta",'R. Gestión '!$AB$232="Catastrófico"),CONCATENATE("R8C",'R. Gestión '!$P$232),"")</f>
        <v/>
      </c>
      <c r="AN13" s="68"/>
      <c r="AO13" s="1078"/>
      <c r="AP13" s="1079"/>
      <c r="AQ13" s="1079"/>
      <c r="AR13" s="1079"/>
      <c r="AS13" s="1079"/>
      <c r="AT13" s="1080"/>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row>
    <row r="14" spans="1:91" ht="15" customHeight="1" x14ac:dyDescent="0.25">
      <c r="A14" s="68"/>
      <c r="B14" s="1017"/>
      <c r="C14" s="1017"/>
      <c r="D14" s="1018"/>
      <c r="E14" s="1058"/>
      <c r="F14" s="1059"/>
      <c r="G14" s="1059"/>
      <c r="H14" s="1059"/>
      <c r="I14" s="1060"/>
      <c r="J14" s="37" t="str">
        <f>IF(AND('R. Gestión '!$Z$239="Muy Alta",'R. Gestión '!$AB$239="Leve"),CONCATENATE("R9C",'R. Gestión '!$P$239),"")</f>
        <v/>
      </c>
      <c r="K14" s="38" t="str">
        <f>IF(AND('R. Gestión '!$Z$240="Muy Alta",'R. Gestión '!$AB$240="Leve"),CONCATENATE("R9C",'R. Gestión '!$P$240),"")</f>
        <v/>
      </c>
      <c r="L14" s="38" t="str">
        <f>IF(AND('R. Gestión '!$Z$241="Muy Alta",'R. Gestión '!$AB$241="Leve"),CONCATENATE("R9C",'R. Gestión '!$P$241),"")</f>
        <v/>
      </c>
      <c r="M14" s="38" t="str">
        <f>IF(AND('R. Gestión '!$Z$242="Muy Alta",'R. Gestión '!$AB$242="Leve"),CONCATENATE("R9C",'R. Gestión '!$P$242),"")</f>
        <v/>
      </c>
      <c r="N14" s="38" t="str">
        <f>IF(AND('R. Gestión '!$Z$243="Muy Alta",'R. Gestión '!$AB$243="Leve"),CONCATENATE("R9C",'R. Gestión '!$P$243),"")</f>
        <v/>
      </c>
      <c r="O14" s="39" t="str">
        <f>IF(AND('R. Gestión '!$Z$244="Muy Alta",'R. Gestión '!$AB$244="Leve"),CONCATENATE("R9C",'R. Gestión '!$P$244),"")</f>
        <v/>
      </c>
      <c r="P14" s="37" t="str">
        <f>IF(AND('R. Gestión '!$Z$239="Muy Alta",'R. Gestión '!$AB$239="Menor"),CONCATENATE("R9C",'R. Gestión '!$P$239),"")</f>
        <v/>
      </c>
      <c r="Q14" s="38" t="str">
        <f>IF(AND('R. Gestión '!$Z$240="Muy Alta",'R. Gestión '!$AB$240="Menor"),CONCATENATE("R9C",'R. Gestión '!$P$240),"")</f>
        <v/>
      </c>
      <c r="R14" s="38" t="str">
        <f>IF(AND('R. Gestión '!$Z$241="Muy Alta",'R. Gestión '!$AB$241="Menor"),CONCATENATE("R9C",'R. Gestión '!$P$241),"")</f>
        <v/>
      </c>
      <c r="S14" s="38" t="str">
        <f>IF(AND('R. Gestión '!$Z$242="Muy Alta",'R. Gestión '!$AB$242="Menor"),CONCATENATE("R9C",'R. Gestión '!$P$242),"")</f>
        <v/>
      </c>
      <c r="T14" s="38" t="str">
        <f>IF(AND('R. Gestión '!$Z$243="Muy Alta",'R. Gestión '!$AB$243="Menor"),CONCATENATE("R9C",'R. Gestión '!$P$243),"")</f>
        <v/>
      </c>
      <c r="U14" s="39" t="str">
        <f>IF(AND('R. Gestión '!$Z$244="Muy Alta",'R. Gestión '!$AB$244="Menor"),CONCATENATE("R9C",'R. Gestión '!$P$244),"")</f>
        <v/>
      </c>
      <c r="V14" s="37" t="str">
        <f>IF(AND('R. Gestión '!$Z$239="Muy Alta",'R. Gestión '!$AB$239="Moderado"),CONCATENATE("R9C",'R. Gestión '!$P$239),"")</f>
        <v/>
      </c>
      <c r="W14" s="38" t="str">
        <f>IF(AND('R. Gestión '!$Z$240="Muy Alta",'R. Gestión '!$AB$240="Moderado"),CONCATENATE("R9C",'R. Gestión '!$P$240),"")</f>
        <v/>
      </c>
      <c r="X14" s="38" t="str">
        <f>IF(AND('R. Gestión '!$Z$241="Muy Alta",'R. Gestión '!$AB$241="Moderado"),CONCATENATE("R9C",'R. Gestión '!$P$241),"")</f>
        <v/>
      </c>
      <c r="Y14" s="38" t="str">
        <f>IF(AND('R. Gestión '!$Z$242="Muy Alta",'R. Gestión '!$AB$242="Moderado"),CONCATENATE("R9C",'R. Gestión '!$P$242),"")</f>
        <v/>
      </c>
      <c r="Z14" s="38" t="str">
        <f>IF(AND('R. Gestión '!$Z$243="Muy Alta",'R. Gestión '!$AB$243="Moderado"),CONCATENATE("R9C",'R. Gestión '!$P$243),"")</f>
        <v/>
      </c>
      <c r="AA14" s="39" t="str">
        <f>IF(AND('R. Gestión '!$Z$244="Muy Alta",'R. Gestión '!$AB$244="Moderado"),CONCATENATE("R9C",'R. Gestión '!$P$244),"")</f>
        <v/>
      </c>
      <c r="AB14" s="37" t="str">
        <f>IF(AND('R. Gestión '!$Z$239="Muy Alta",'R. Gestión '!$AB$239="Mayor"),CONCATENATE("R9C",'R. Gestión '!$P$239),"")</f>
        <v/>
      </c>
      <c r="AC14" s="38" t="str">
        <f>IF(AND('R. Gestión '!$Z$240="Muy Alta",'R. Gestión '!$AB$240="Mayor"),CONCATENATE("R9C",'R. Gestión '!$P$240),"")</f>
        <v/>
      </c>
      <c r="AD14" s="38" t="str">
        <f>IF(AND('R. Gestión '!$Z$241="Muy Alta",'R. Gestión '!$AB$241="Mayor"),CONCATENATE("R9C",'R. Gestión '!$P$241),"")</f>
        <v/>
      </c>
      <c r="AE14" s="38" t="str">
        <f>IF(AND('R. Gestión '!$Z$242="Muy Alta",'R. Gestión '!$AB$242="Mayor"),CONCATENATE("R9C",'R. Gestión '!$P$242),"")</f>
        <v/>
      </c>
      <c r="AF14" s="38" t="str">
        <f>IF(AND('R. Gestión '!$Z$243="Muy Alta",'R. Gestión '!$AB$243="Mayor"),CONCATENATE("R9C",'R. Gestión '!$P$243),"")</f>
        <v/>
      </c>
      <c r="AG14" s="39" t="str">
        <f>IF(AND('R. Gestión '!$Z$244="Muy Alta",'R. Gestión '!$AB$244="Mayor"),CONCATENATE("R9C",'R. Gestión '!$P$244),"")</f>
        <v/>
      </c>
      <c r="AH14" s="40" t="str">
        <f>IF(AND('R. Gestión '!$Z$239="Muy Alta",'R. Gestión '!$AB$239="Catastrófico"),CONCATENATE("R9C",'R. Gestión '!$P$239),"")</f>
        <v/>
      </c>
      <c r="AI14" s="41" t="str">
        <f>IF(AND('R. Gestión '!$Z$240="Muy Alta",'R. Gestión '!$AB$240="Catastrófico"),CONCATENATE("R9C",'R. Gestión '!$P$240),"")</f>
        <v/>
      </c>
      <c r="AJ14" s="41" t="str">
        <f>IF(AND('R. Gestión '!$Z$241="Muy Alta",'R. Gestión '!$AB$241="Catastrófico"),CONCATENATE("R9C",'R. Gestión '!$P$241),"")</f>
        <v/>
      </c>
      <c r="AK14" s="41" t="str">
        <f>IF(AND('R. Gestión '!$Z$242="Muy Alta",'R. Gestión '!$AB$242="Catastrófico"),CONCATENATE("R9C",'R. Gestión '!$P$242),"")</f>
        <v/>
      </c>
      <c r="AL14" s="41" t="str">
        <f>IF(AND('R. Gestión '!$Z$243="Muy Alta",'R. Gestión '!$AB$243="Catastrófico"),CONCATENATE("R9C",'R. Gestión '!$P$243),"")</f>
        <v/>
      </c>
      <c r="AM14" s="42" t="str">
        <f>IF(AND('R. Gestión '!$Z$244="Muy Alta",'R. Gestión '!$AB$244="Catastrófico"),CONCATENATE("R9C",'R. Gestión '!$P$244),"")</f>
        <v/>
      </c>
      <c r="AN14" s="68"/>
      <c r="AO14" s="1078"/>
      <c r="AP14" s="1079"/>
      <c r="AQ14" s="1079"/>
      <c r="AR14" s="1079"/>
      <c r="AS14" s="1079"/>
      <c r="AT14" s="1080"/>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row>
    <row r="15" spans="1:91" ht="15.75" customHeight="1" thickBot="1" x14ac:dyDescent="0.3">
      <c r="A15" s="68"/>
      <c r="B15" s="1017"/>
      <c r="C15" s="1017"/>
      <c r="D15" s="1018"/>
      <c r="E15" s="1061"/>
      <c r="F15" s="1062"/>
      <c r="G15" s="1062"/>
      <c r="H15" s="1062"/>
      <c r="I15" s="1063"/>
      <c r="J15" s="43" t="str">
        <f>IF(AND('R. Gestión '!$Z$251="Muy Alta",'R. Gestión '!$AB$251="Leve"),CONCATENATE("R10C",'R. Gestión '!$P$251),"")</f>
        <v/>
      </c>
      <c r="K15" s="44" t="str">
        <f>IF(AND('R. Gestión '!$Z$252="Muy Alta",'R. Gestión '!$AB$252="Leve"),CONCATENATE("R10C",'R. Gestión '!$P$252),"")</f>
        <v/>
      </c>
      <c r="L15" s="44" t="str">
        <f>IF(AND('R. Gestión '!$Z$253="Muy Alta",'R. Gestión '!$AB$253="Leve"),CONCATENATE("R10C",'R. Gestión '!$P$253),"")</f>
        <v/>
      </c>
      <c r="M15" s="44" t="str">
        <f>IF(AND('R. Gestión '!$Z$254="Muy Alta",'R. Gestión '!$AB$254="Leve"),CONCATENATE("R10C",'R. Gestión '!$P$254),"")</f>
        <v/>
      </c>
      <c r="N15" s="44" t="str">
        <f>IF(AND('R. Gestión '!$Z$255="Muy Alta",'R. Gestión '!$AB$255="Leve"),CONCATENATE("R10C",'R. Gestión '!$P$255),"")</f>
        <v/>
      </c>
      <c r="O15" s="45" t="str">
        <f>IF(AND('R. Gestión '!$Z$256="Muy Alta",'R. Gestión '!$AB$256="Leve"),CONCATENATE("R10C",'R. Gestión '!$P$256),"")</f>
        <v/>
      </c>
      <c r="P15" s="37" t="str">
        <f>IF(AND('R. Gestión '!$Z$251="Muy Alta",'R. Gestión '!$AB$251="Menor"),CONCATENATE("R10C",'R. Gestión '!$P$251),"")</f>
        <v/>
      </c>
      <c r="Q15" s="38" t="str">
        <f>IF(AND('R. Gestión '!$Z$252="Muy Alta",'R. Gestión '!$AB$252="Menor"),CONCATENATE("R10C",'R. Gestión '!$P$252),"")</f>
        <v/>
      </c>
      <c r="R15" s="38" t="str">
        <f>IF(AND('R. Gestión '!$Z$253="Muy Alta",'R. Gestión '!$AB$253="Menor"),CONCATENATE("R10C",'R. Gestión '!$P$253),"")</f>
        <v/>
      </c>
      <c r="S15" s="38" t="str">
        <f>IF(AND('R. Gestión '!$Z$254="Muy Alta",'R. Gestión '!$AB$254="Menor"),CONCATENATE("R10C",'R. Gestión '!$P$254),"")</f>
        <v/>
      </c>
      <c r="T15" s="38" t="str">
        <f>IF(AND('R. Gestión '!$Z$255="Muy Alta",'R. Gestión '!$AB$255="Menor"),CONCATENATE("R10C",'R. Gestión '!$P$255),"")</f>
        <v/>
      </c>
      <c r="U15" s="39" t="str">
        <f>IF(AND('R. Gestión '!$Z$256="Muy Alta",'R. Gestión '!$AB$256="Menor"),CONCATENATE("R10C",'R. Gestión '!$P$256),"")</f>
        <v/>
      </c>
      <c r="V15" s="43" t="str">
        <f>IF(AND('R. Gestión '!$Z$251="Muy Alta",'R. Gestión '!$AB$251="Moderado"),CONCATENATE("R10C",'R. Gestión '!$P$251),"")</f>
        <v/>
      </c>
      <c r="W15" s="44" t="str">
        <f>IF(AND('R. Gestión '!$Z$252="Muy Alta",'R. Gestión '!$AB$252="Moderado"),CONCATENATE("R10C",'R. Gestión '!$P$252),"")</f>
        <v/>
      </c>
      <c r="X15" s="44" t="str">
        <f>IF(AND('R. Gestión '!$Z$253="Muy Alta",'R. Gestión '!$AB$253="Moderado"),CONCATENATE("R10C",'R. Gestión '!$P$253),"")</f>
        <v/>
      </c>
      <c r="Y15" s="44" t="str">
        <f>IF(AND('R. Gestión '!$Z$254="Muy Alta",'R. Gestión '!$AB$254="Moderado"),CONCATENATE("R10C",'R. Gestión '!$P$254),"")</f>
        <v/>
      </c>
      <c r="Z15" s="44" t="str">
        <f>IF(AND('R. Gestión '!$Z$255="Muy Alta",'R. Gestión '!$AB$255="Moderado"),CONCATENATE("R10C",'R. Gestión '!$P$255),"")</f>
        <v/>
      </c>
      <c r="AA15" s="45" t="str">
        <f>IF(AND('R. Gestión '!$Z$256="Muy Alta",'R. Gestión '!$AB$256="Moderado"),CONCATENATE("R10C",'R. Gestión '!$P$256),"")</f>
        <v/>
      </c>
      <c r="AB15" s="37" t="str">
        <f>IF(AND('R. Gestión '!$Z$251="Muy Alta",'R. Gestión '!$AB$251="Mayor"),CONCATENATE("R10C",'R. Gestión '!$P$251),"")</f>
        <v/>
      </c>
      <c r="AC15" s="38" t="str">
        <f>IF(AND('R. Gestión '!$Z$252="Muy Alta",'R. Gestión '!$AB$252="Mayor"),CONCATENATE("R10C",'R. Gestión '!$P$252),"")</f>
        <v/>
      </c>
      <c r="AD15" s="38" t="str">
        <f>IF(AND('R. Gestión '!$Z$253="Muy Alta",'R. Gestión '!$AB$253="Mayor"),CONCATENATE("R10C",'R. Gestión '!$P$253),"")</f>
        <v/>
      </c>
      <c r="AE15" s="38" t="str">
        <f>IF(AND('R. Gestión '!$Z$254="Muy Alta",'R. Gestión '!$AB$254="Mayor"),CONCATENATE("R10C",'R. Gestión '!$P$254),"")</f>
        <v/>
      </c>
      <c r="AF15" s="38" t="str">
        <f>IF(AND('R. Gestión '!$Z$255="Muy Alta",'R. Gestión '!$AB$255="Mayor"),CONCATENATE("R10C",'R. Gestión '!$P$255),"")</f>
        <v/>
      </c>
      <c r="AG15" s="39" t="str">
        <f>IF(AND('R. Gestión '!$Z$256="Muy Alta",'R. Gestión '!$AB$256="Mayor"),CONCATENATE("R10C",'R. Gestión '!$P$256),"")</f>
        <v/>
      </c>
      <c r="AH15" s="46" t="str">
        <f>IF(AND('R. Gestión '!$Z$251="Muy Alta",'R. Gestión '!$AB$251="Catastrófico"),CONCATENATE("R10C",'R. Gestión '!$P$251),"")</f>
        <v/>
      </c>
      <c r="AI15" s="47" t="str">
        <f>IF(AND('R. Gestión '!$Z$252="Muy Alta",'R. Gestión '!$AB$252="Catastrófico"),CONCATENATE("R10C",'R. Gestión '!$P$252),"")</f>
        <v/>
      </c>
      <c r="AJ15" s="47" t="str">
        <f>IF(AND('R. Gestión '!$Z$253="Muy Alta",'R. Gestión '!$AB$253="Catastrófico"),CONCATENATE("R10C",'R. Gestión '!$P$253),"")</f>
        <v/>
      </c>
      <c r="AK15" s="47" t="str">
        <f>IF(AND('R. Gestión '!$Z$254="Muy Alta",'R. Gestión '!$AB$254="Catastrófico"),CONCATENATE("R10C",'R. Gestión '!$P$254),"")</f>
        <v/>
      </c>
      <c r="AL15" s="47" t="str">
        <f>IF(AND('R. Gestión '!$Z$255="Muy Alta",'R. Gestión '!$AB$255="Catastrófico"),CONCATENATE("R10C",'R. Gestión '!$P$255),"")</f>
        <v/>
      </c>
      <c r="AM15" s="48" t="str">
        <f>IF(AND('R. Gestión '!$Z$256="Muy Alta",'R. Gestión '!$AB$256="Catastrófico"),CONCATENATE("R10C",'R. Gestión '!$P$256),"")</f>
        <v/>
      </c>
      <c r="AN15" s="68"/>
      <c r="AO15" s="1081"/>
      <c r="AP15" s="1082"/>
      <c r="AQ15" s="1082"/>
      <c r="AR15" s="1082"/>
      <c r="AS15" s="1082"/>
      <c r="AT15" s="1083"/>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row>
    <row r="16" spans="1:91" ht="15" customHeight="1" x14ac:dyDescent="0.25">
      <c r="A16" s="68"/>
      <c r="B16" s="1017"/>
      <c r="C16" s="1017"/>
      <c r="D16" s="1018"/>
      <c r="E16" s="1055" t="s">
        <v>100</v>
      </c>
      <c r="F16" s="1056"/>
      <c r="G16" s="1056"/>
      <c r="H16" s="1056"/>
      <c r="I16" s="1056"/>
      <c r="J16" s="49" t="str">
        <f>IF(AND('R. Gestión '!$Z$23="Alta",'R. Gestión '!$AB$23="Leve"),CONCATENATE("R1C",'R. Gestión '!$P$23),"")</f>
        <v/>
      </c>
      <c r="K16" s="50" t="str">
        <f>IF(AND('R. Gestión '!$Z$24="Alta",'R. Gestión '!$AB$24="Leve"),CONCATENATE("R1C",'R. Gestión '!$P$24),"")</f>
        <v/>
      </c>
      <c r="L16" s="50" t="str">
        <f>IF(AND('R. Gestión '!$Z$25="Alta",'R. Gestión '!$AB$25="Leve"),CONCATENATE("R1C",'R. Gestión '!$P$25),"")</f>
        <v/>
      </c>
      <c r="M16" s="50" t="str">
        <f>IF(AND('R. Gestión '!$Z$28="Alta",'R. Gestión '!$AB$28="Leve"),CONCATENATE("R1C",'R. Gestión '!$P$28),"")</f>
        <v/>
      </c>
      <c r="N16" s="50" t="e">
        <f>IF(AND('R. Gestión '!#REF!="Alta",'R. Gestión '!#REF!="Leve"),CONCATENATE("R1C",'R. Gestión '!#REF!),"")</f>
        <v>#REF!</v>
      </c>
      <c r="O16" s="51" t="e">
        <f>IF(AND('R. Gestión '!#REF!="Alta",'R. Gestión '!#REF!="Leve"),CONCATENATE("R1C",'R. Gestión '!#REF!),"")</f>
        <v>#REF!</v>
      </c>
      <c r="P16" s="49" t="str">
        <f>IF(AND('R. Gestión '!$Z$23="Alta",'R. Gestión '!$AB$23="Menor"),CONCATENATE("R1C",'R. Gestión '!$P$23),"")</f>
        <v/>
      </c>
      <c r="Q16" s="50" t="str">
        <f>IF(AND('R. Gestión '!$Z$24="Alta",'R. Gestión '!$AB$24="Menor"),CONCATENATE("R1C",'R. Gestión '!$P$24),"")</f>
        <v/>
      </c>
      <c r="R16" s="50" t="str">
        <f>IF(AND('R. Gestión '!$Z$25="Alta",'R. Gestión '!$AB$25="Menor"),CONCATENATE("R1C",'R. Gestión '!$P$25),"")</f>
        <v/>
      </c>
      <c r="S16" s="50" t="str">
        <f>IF(AND('R. Gestión '!$Z$28="Alta",'R. Gestión '!$AB$28="Menor"),CONCATENATE("R1C",'R. Gestión '!$P$28),"")</f>
        <v/>
      </c>
      <c r="T16" s="50" t="e">
        <f>IF(AND('R. Gestión '!#REF!="Alta",'R. Gestión '!#REF!="Menor"),CONCATENATE("R1C",'R. Gestión '!#REF!),"")</f>
        <v>#REF!</v>
      </c>
      <c r="U16" s="51" t="e">
        <f>IF(AND('R. Gestión '!#REF!="Alta",'R. Gestión '!#REF!="Menor"),CONCATENATE("R1C",'R. Gestión '!#REF!),"")</f>
        <v>#REF!</v>
      </c>
      <c r="V16" s="31" t="str">
        <f>IF(AND('R. Gestión '!$Z$23="Alta",'R. Gestión '!$AB$23="Moderado"),CONCATENATE("R1C",'R. Gestión '!$P$23),"")</f>
        <v/>
      </c>
      <c r="W16" s="32" t="str">
        <f>IF(AND('R. Gestión '!$Z$24="Alta",'R. Gestión '!$AB$24="Moderado"),CONCATENATE("R1C",'R. Gestión '!$P$24),"")</f>
        <v/>
      </c>
      <c r="X16" s="32" t="str">
        <f>IF(AND('R. Gestión '!$Z$25="Alta",'R. Gestión '!$AB$25="Moderado"),CONCATENATE("R1C",'R. Gestión '!$P$25),"")</f>
        <v/>
      </c>
      <c r="Y16" s="32" t="str">
        <f>IF(AND('R. Gestión '!$Z$28="Alta",'R. Gestión '!$AB$28="Moderado"),CONCATENATE("R1C",'R. Gestión '!$P$28),"")</f>
        <v/>
      </c>
      <c r="Z16" s="32" t="e">
        <f>IF(AND('R. Gestión '!#REF!="Alta",'R. Gestión '!#REF!="Moderado"),CONCATENATE("R1C",'R. Gestión '!#REF!),"")</f>
        <v>#REF!</v>
      </c>
      <c r="AA16" s="33" t="e">
        <f>IF(AND('R. Gestión '!#REF!="Alta",'R. Gestión '!#REF!="Moderado"),CONCATENATE("R1C",'R. Gestión '!#REF!),"")</f>
        <v>#REF!</v>
      </c>
      <c r="AB16" s="31" t="str">
        <f>IF(AND('R. Gestión '!$Z$23="Alta",'R. Gestión '!$AB$23="Mayor"),CONCATENATE("R1C",'R. Gestión '!$P$23),"")</f>
        <v/>
      </c>
      <c r="AC16" s="32" t="str">
        <f>IF(AND('R. Gestión '!$Z$24="Alta",'R. Gestión '!$AB$24="Mayor"),CONCATENATE("R1C",'R. Gestión '!$P$24),"")</f>
        <v/>
      </c>
      <c r="AD16" s="32" t="str">
        <f>IF(AND('R. Gestión '!$Z$25="Alta",'R. Gestión '!$AB$25="Mayor"),CONCATENATE("R1C",'R. Gestión '!$P$25),"")</f>
        <v/>
      </c>
      <c r="AE16" s="32" t="str">
        <f>IF(AND('R. Gestión '!$Z$28="Alta",'R. Gestión '!$AB$28="Mayor"),CONCATENATE("R1C",'R. Gestión '!$P$28),"")</f>
        <v/>
      </c>
      <c r="AF16" s="32" t="e">
        <f>IF(AND('R. Gestión '!#REF!="Alta",'R. Gestión '!#REF!="Mayor"),CONCATENATE("R1C",'R. Gestión '!#REF!),"")</f>
        <v>#REF!</v>
      </c>
      <c r="AG16" s="33" t="e">
        <f>IF(AND('R. Gestión '!#REF!="Alta",'R. Gestión '!#REF!="Mayor"),CONCATENATE("R1C",'R. Gestión '!#REF!),"")</f>
        <v>#REF!</v>
      </c>
      <c r="AH16" s="34" t="str">
        <f>IF(AND('R. Gestión '!$Z$23="Alta",'R. Gestión '!$AB$23="Catastrófico"),CONCATENATE("R1C",'R. Gestión '!$P$23),"")</f>
        <v/>
      </c>
      <c r="AI16" s="35" t="str">
        <f>IF(AND('R. Gestión '!$Z$24="Alta",'R. Gestión '!$AB$24="Catastrófico"),CONCATENATE("R1C",'R. Gestión '!$P$24),"")</f>
        <v/>
      </c>
      <c r="AJ16" s="35" t="str">
        <f>IF(AND('R. Gestión '!$Z$25="Alta",'R. Gestión '!$AB$25="Catastrófico"),CONCATENATE("R1C",'R. Gestión '!$P$25),"")</f>
        <v/>
      </c>
      <c r="AK16" s="35" t="str">
        <f>IF(AND('R. Gestión '!$Z$28="Alta",'R. Gestión '!$AB$28="Catastrófico"),CONCATENATE("R1C",'R. Gestión '!$P$28),"")</f>
        <v/>
      </c>
      <c r="AL16" s="35" t="e">
        <f>IF(AND('R. Gestión '!#REF!="Alta",'R. Gestión '!#REF!="Catastrófico"),CONCATENATE("R1C",'R. Gestión '!#REF!),"")</f>
        <v>#REF!</v>
      </c>
      <c r="AM16" s="36" t="e">
        <f>IF(AND('R. Gestión '!#REF!="Alta",'R. Gestión '!#REF!="Catastrófico"),CONCATENATE("R1C",'R. Gestión '!#REF!),"")</f>
        <v>#REF!</v>
      </c>
      <c r="AN16" s="68"/>
      <c r="AO16" s="1065" t="s">
        <v>67</v>
      </c>
      <c r="AP16" s="1066"/>
      <c r="AQ16" s="1066"/>
      <c r="AR16" s="1066"/>
      <c r="AS16" s="1066"/>
      <c r="AT16" s="1067"/>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row>
    <row r="17" spans="1:76" ht="15" customHeight="1" x14ac:dyDescent="0.25">
      <c r="A17" s="68"/>
      <c r="B17" s="1017"/>
      <c r="C17" s="1017"/>
      <c r="D17" s="1018"/>
      <c r="E17" s="1074"/>
      <c r="F17" s="1059"/>
      <c r="G17" s="1059"/>
      <c r="H17" s="1059"/>
      <c r="I17" s="1059"/>
      <c r="J17" s="52" t="str">
        <f>IF(AND('R. Gestión '!$Z$29="Alta",'R. Gestión '!$AB$29="Leve"),CONCATENATE("R2C",'R. Gestión '!$P$29),"")</f>
        <v/>
      </c>
      <c r="K17" s="53" t="str">
        <f>IF(AND('R. Gestión '!$Z$30="Alta",'R. Gestión '!$AB$30="Leve"),CONCATENATE("R2C",'R. Gestión '!$P$30),"")</f>
        <v/>
      </c>
      <c r="L17" s="53" t="str">
        <f>IF(AND('R. Gestión '!$Z$31="Alta",'R. Gestión '!$AB$31="Leve"),CONCATENATE("R2C",'R. Gestión '!$P$31),"")</f>
        <v/>
      </c>
      <c r="M17" s="53" t="str">
        <f>IF(AND('R. Gestión '!$Z$32="Alta",'R. Gestión '!$AB$32="Leve"),CONCATENATE("R2C",'R. Gestión '!$P$32),"")</f>
        <v/>
      </c>
      <c r="N17" s="53" t="str">
        <f>IF(AND('R. Gestión '!$Z$33="Alta",'R. Gestión '!$AB$33="Leve"),CONCATENATE("R2C",'R. Gestión '!$P$33),"")</f>
        <v/>
      </c>
      <c r="O17" s="54" t="str">
        <f>IF(AND('R. Gestión '!$Z$34="Alta",'R. Gestión '!$AB$34="Leve"),CONCATENATE("R2C",'R. Gestión '!$P$34),"")</f>
        <v/>
      </c>
      <c r="P17" s="52" t="str">
        <f>IF(AND('R. Gestión '!$Z$29="Alta",'R. Gestión '!$AB$29="Menor"),CONCATENATE("R2C",'R. Gestión '!$P$29),"")</f>
        <v/>
      </c>
      <c r="Q17" s="53" t="str">
        <f>IF(AND('R. Gestión '!$Z$30="Alta",'R. Gestión '!$AB$30="Menor"),CONCATENATE("R2C",'R. Gestión '!$P$30),"")</f>
        <v/>
      </c>
      <c r="R17" s="53" t="str">
        <f>IF(AND('R. Gestión '!$Z$31="Alta",'R. Gestión '!$AB$31="Menor"),CONCATENATE("R2C",'R. Gestión '!$P$31),"")</f>
        <v/>
      </c>
      <c r="S17" s="53" t="str">
        <f>IF(AND('R. Gestión '!$Z$32="Alta",'R. Gestión '!$AB$32="Menor"),CONCATENATE("R2C",'R. Gestión '!$P$32),"")</f>
        <v/>
      </c>
      <c r="T17" s="53" t="str">
        <f>IF(AND('R. Gestión '!$Z$33="Alta",'R. Gestión '!$AB$33="Menor"),CONCATENATE("R2C",'R. Gestión '!$P$33),"")</f>
        <v/>
      </c>
      <c r="U17" s="54" t="str">
        <f>IF(AND('R. Gestión '!$Z$34="Alta",'R. Gestión '!$AB$34="Menor"),CONCATENATE("R2C",'R. Gestión '!$P$34),"")</f>
        <v/>
      </c>
      <c r="V17" s="37" t="str">
        <f>IF(AND('R. Gestión '!$Z$29="Alta",'R. Gestión '!$AB$29="Moderado"),CONCATENATE("R2C",'R. Gestión '!$P$29),"")</f>
        <v/>
      </c>
      <c r="W17" s="38" t="str">
        <f>IF(AND('R. Gestión '!$Z$30="Alta",'R. Gestión '!$AB$30="Moderado"),CONCATENATE("R2C",'R. Gestión '!$P$30),"")</f>
        <v/>
      </c>
      <c r="X17" s="38" t="str">
        <f>IF(AND('R. Gestión '!$Z$31="Alta",'R. Gestión '!$AB$31="Moderado"),CONCATENATE("R2C",'R. Gestión '!$P$31),"")</f>
        <v/>
      </c>
      <c r="Y17" s="38" t="str">
        <f>IF(AND('R. Gestión '!$Z$32="Alta",'R. Gestión '!$AB$32="Moderado"),CONCATENATE("R2C",'R. Gestión '!$P$32),"")</f>
        <v/>
      </c>
      <c r="Z17" s="38" t="str">
        <f>IF(AND('R. Gestión '!$Z$33="Alta",'R. Gestión '!$AB$33="Moderado"),CONCATENATE("R2C",'R. Gestión '!$P$33),"")</f>
        <v/>
      </c>
      <c r="AA17" s="39" t="str">
        <f>IF(AND('R. Gestión '!$Z$34="Alta",'R. Gestión '!$AB$34="Moderado"),CONCATENATE("R2C",'R. Gestión '!$P$34),"")</f>
        <v/>
      </c>
      <c r="AB17" s="37" t="str">
        <f>IF(AND('R. Gestión '!$Z$29="Alta",'R. Gestión '!$AB$29="Mayor"),CONCATENATE("R2C",'R. Gestión '!$P$29),"")</f>
        <v/>
      </c>
      <c r="AC17" s="38" t="str">
        <f>IF(AND('R. Gestión '!$Z$30="Alta",'R. Gestión '!$AB$30="Mayor"),CONCATENATE("R2C",'R. Gestión '!$P$30),"")</f>
        <v/>
      </c>
      <c r="AD17" s="38" t="str">
        <f>IF(AND('R. Gestión '!$Z$31="Alta",'R. Gestión '!$AB$31="Mayor"),CONCATENATE("R2C",'R. Gestión '!$P$31),"")</f>
        <v/>
      </c>
      <c r="AE17" s="38" t="str">
        <f>IF(AND('R. Gestión '!$Z$32="Alta",'R. Gestión '!$AB$32="Mayor"),CONCATENATE("R2C",'R. Gestión '!$P$32),"")</f>
        <v/>
      </c>
      <c r="AF17" s="38" t="str">
        <f>IF(AND('R. Gestión '!$Z$33="Alta",'R. Gestión '!$AB$33="Mayor"),CONCATENATE("R2C",'R. Gestión '!$P$33),"")</f>
        <v/>
      </c>
      <c r="AG17" s="39" t="str">
        <f>IF(AND('R. Gestión '!$Z$34="Alta",'R. Gestión '!$AB$34="Mayor"),CONCATENATE("R2C",'R. Gestión '!$P$34),"")</f>
        <v/>
      </c>
      <c r="AH17" s="40" t="str">
        <f>IF(AND('R. Gestión '!$Z$29="Alta",'R. Gestión '!$AB$29="Catastrófico"),CONCATENATE("R2C",'R. Gestión '!$P$29),"")</f>
        <v/>
      </c>
      <c r="AI17" s="41" t="str">
        <f>IF(AND('R. Gestión '!$Z$30="Alta",'R. Gestión '!$AB$30="Catastrófico"),CONCATENATE("R2C",'R. Gestión '!$P$30),"")</f>
        <v/>
      </c>
      <c r="AJ17" s="41" t="str">
        <f>IF(AND('R. Gestión '!$Z$31="Alta",'R. Gestión '!$AB$31="Catastrófico"),CONCATENATE("R2C",'R. Gestión '!$P$31),"")</f>
        <v/>
      </c>
      <c r="AK17" s="41" t="str">
        <f>IF(AND('R. Gestión '!$Z$32="Alta",'R. Gestión '!$AB$32="Catastrófico"),CONCATENATE("R2C",'R. Gestión '!$P$32),"")</f>
        <v/>
      </c>
      <c r="AL17" s="41" t="str">
        <f>IF(AND('R. Gestión '!$Z$33="Alta",'R. Gestión '!$AB$33="Catastrófico"),CONCATENATE("R2C",'R. Gestión '!$P$33),"")</f>
        <v/>
      </c>
      <c r="AM17" s="42" t="str">
        <f>IF(AND('R. Gestión '!$Z$34="Alta",'R. Gestión '!$AB$34="Catastrófico"),CONCATENATE("R2C",'R. Gestión '!$P$34),"")</f>
        <v/>
      </c>
      <c r="AN17" s="68"/>
      <c r="AO17" s="1068"/>
      <c r="AP17" s="1069"/>
      <c r="AQ17" s="1069"/>
      <c r="AR17" s="1069"/>
      <c r="AS17" s="1069"/>
      <c r="AT17" s="1070"/>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row>
    <row r="18" spans="1:76" ht="15" customHeight="1" x14ac:dyDescent="0.25">
      <c r="A18" s="68"/>
      <c r="B18" s="1017"/>
      <c r="C18" s="1017"/>
      <c r="D18" s="1018"/>
      <c r="E18" s="1058"/>
      <c r="F18" s="1059"/>
      <c r="G18" s="1059"/>
      <c r="H18" s="1059"/>
      <c r="I18" s="1059"/>
      <c r="J18" s="52" t="str">
        <f>IF(AND('R. Gestión '!$Z$167="Alta",'R. Gestión '!$AB$167="Leve"),CONCATENATE("R3C",'R. Gestión '!$P$167),"")</f>
        <v/>
      </c>
      <c r="K18" s="53" t="str">
        <f>IF(AND('R. Gestión '!$Z$168="Alta",'R. Gestión '!$AB$168="Leve"),CONCATENATE("R3C",'R. Gestión '!$P$168),"")</f>
        <v/>
      </c>
      <c r="L18" s="53" t="str">
        <f>IF(AND('R. Gestión '!$Z$169="Alta",'R. Gestión '!$AB$169="Leve"),CONCATENATE("R3C",'R. Gestión '!$P$169),"")</f>
        <v/>
      </c>
      <c r="M18" s="53" t="str">
        <f>IF(AND('R. Gestión '!$Z$170="Alta",'R. Gestión '!$AB$170="Leve"),CONCATENATE("R3C",'R. Gestión '!$P$170),"")</f>
        <v/>
      </c>
      <c r="N18" s="53" t="str">
        <f>IF(AND('R. Gestión '!$Z$171="Alta",'R. Gestión '!$AB$171="Leve"),CONCATENATE("R3C",'R. Gestión '!$P$171),"")</f>
        <v/>
      </c>
      <c r="O18" s="54" t="str">
        <f>IF(AND('R. Gestión '!$Z$172="Alta",'R. Gestión '!$AB$172="Leve"),CONCATENATE("R3C",'R. Gestión '!$P$172),"")</f>
        <v/>
      </c>
      <c r="P18" s="52" t="str">
        <f>IF(AND('R. Gestión '!$Z$167="Alta",'R. Gestión '!$AB$167="Menor"),CONCATENATE("R3C",'R. Gestión '!$P$167),"")</f>
        <v/>
      </c>
      <c r="Q18" s="53" t="str">
        <f>IF(AND('R. Gestión '!$Z$168="Alta",'R. Gestión '!$AB$168="Menor"),CONCATENATE("R3C",'R. Gestión '!$P$168),"")</f>
        <v/>
      </c>
      <c r="R18" s="53" t="str">
        <f>IF(AND('R. Gestión '!$Z$169="Alta",'R. Gestión '!$AB$169="Menor"),CONCATENATE("R3C",'R. Gestión '!$P$169),"")</f>
        <v/>
      </c>
      <c r="S18" s="53" t="str">
        <f>IF(AND('R. Gestión '!$Z$170="Alta",'R. Gestión '!$AB$170="Menor"),CONCATENATE("R3C",'R. Gestión '!$P$170),"")</f>
        <v/>
      </c>
      <c r="T18" s="53" t="str">
        <f>IF(AND('R. Gestión '!$Z$171="Alta",'R. Gestión '!$AB$171="Menor"),CONCATENATE("R3C",'R. Gestión '!$P$171),"")</f>
        <v/>
      </c>
      <c r="U18" s="54" t="str">
        <f>IF(AND('R. Gestión '!$Z$172="Alta",'R. Gestión '!$AB$172="Menor"),CONCATENATE("R3C",'R. Gestión '!$P$172),"")</f>
        <v/>
      </c>
      <c r="V18" s="37" t="str">
        <f>IF(AND('R. Gestión '!$Z$167="Alta",'R. Gestión '!$AB$167="Moderado"),CONCATENATE("R3C",'R. Gestión '!$P$167),"")</f>
        <v/>
      </c>
      <c r="W18" s="38" t="str">
        <f>IF(AND('R. Gestión '!$Z$168="Alta",'R. Gestión '!$AB$168="Moderado"),CONCATENATE("R3C",'R. Gestión '!$P$168),"")</f>
        <v/>
      </c>
      <c r="X18" s="38" t="str">
        <f>IF(AND('R. Gestión '!$Z$169="Alta",'R. Gestión '!$AB$169="Moderado"),CONCATENATE("R3C",'R. Gestión '!$P$169),"")</f>
        <v/>
      </c>
      <c r="Y18" s="38" t="str">
        <f>IF(AND('R. Gestión '!$Z$170="Alta",'R. Gestión '!$AB$170="Moderado"),CONCATENATE("R3C",'R. Gestión '!$P$170),"")</f>
        <v/>
      </c>
      <c r="Z18" s="38" t="str">
        <f>IF(AND('R. Gestión '!$Z$171="Alta",'R. Gestión '!$AB$171="Moderado"),CONCATENATE("R3C",'R. Gestión '!$P$171),"")</f>
        <v/>
      </c>
      <c r="AA18" s="39" t="str">
        <f>IF(AND('R. Gestión '!$Z$172="Alta",'R. Gestión '!$AB$172="Moderado"),CONCATENATE("R3C",'R. Gestión '!$P$172),"")</f>
        <v/>
      </c>
      <c r="AB18" s="37" t="str">
        <f>IF(AND('R. Gestión '!$Z$167="Alta",'R. Gestión '!$AB$167="Mayor"),CONCATENATE("R3C",'R. Gestión '!$P$167),"")</f>
        <v/>
      </c>
      <c r="AC18" s="38" t="str">
        <f>IF(AND('R. Gestión '!$Z$168="Alta",'R. Gestión '!$AB$168="Mayor"),CONCATENATE("R3C",'R. Gestión '!$P$168),"")</f>
        <v/>
      </c>
      <c r="AD18" s="38" t="str">
        <f>IF(AND('R. Gestión '!$Z$169="Alta",'R. Gestión '!$AB$169="Mayor"),CONCATENATE("R3C",'R. Gestión '!$P$169),"")</f>
        <v/>
      </c>
      <c r="AE18" s="38" t="str">
        <f>IF(AND('R. Gestión '!$Z$170="Alta",'R. Gestión '!$AB$170="Mayor"),CONCATENATE("R3C",'R. Gestión '!$P$170),"")</f>
        <v/>
      </c>
      <c r="AF18" s="38" t="str">
        <f>IF(AND('R. Gestión '!$Z$171="Alta",'R. Gestión '!$AB$171="Mayor"),CONCATENATE("R3C",'R. Gestión '!$P$171),"")</f>
        <v/>
      </c>
      <c r="AG18" s="39" t="str">
        <f>IF(AND('R. Gestión '!$Z$172="Alta",'R. Gestión '!$AB$172="Mayor"),CONCATENATE("R3C",'R. Gestión '!$P$172),"")</f>
        <v/>
      </c>
      <c r="AH18" s="40" t="str">
        <f>IF(AND('R. Gestión '!$Z$167="Alta",'R. Gestión '!$AB$167="Catastrófico"),CONCATENATE("R3C",'R. Gestión '!$P$167),"")</f>
        <v/>
      </c>
      <c r="AI18" s="41" t="str">
        <f>IF(AND('R. Gestión '!$Z$168="Alta",'R. Gestión '!$AB$168="Catastrófico"),CONCATENATE("R3C",'R. Gestión '!$P$168),"")</f>
        <v/>
      </c>
      <c r="AJ18" s="41" t="str">
        <f>IF(AND('R. Gestión '!$Z$169="Alta",'R. Gestión '!$AB$169="Catastrófico"),CONCATENATE("R3C",'R. Gestión '!$P$169),"")</f>
        <v/>
      </c>
      <c r="AK18" s="41" t="str">
        <f>IF(AND('R. Gestión '!$Z$170="Alta",'R. Gestión '!$AB$170="Catastrófico"),CONCATENATE("R3C",'R. Gestión '!$P$170),"")</f>
        <v/>
      </c>
      <c r="AL18" s="41" t="str">
        <f>IF(AND('R. Gestión '!$Z$171="Alta",'R. Gestión '!$AB$171="Catastrófico"),CONCATENATE("R3C",'R. Gestión '!$P$171),"")</f>
        <v/>
      </c>
      <c r="AM18" s="42" t="str">
        <f>IF(AND('R. Gestión '!$Z$172="Alta",'R. Gestión '!$AB$172="Catastrófico"),CONCATENATE("R3C",'R. Gestión '!$P$172),"")</f>
        <v/>
      </c>
      <c r="AN18" s="68"/>
      <c r="AO18" s="1068"/>
      <c r="AP18" s="1069"/>
      <c r="AQ18" s="1069"/>
      <c r="AR18" s="1069"/>
      <c r="AS18" s="1069"/>
      <c r="AT18" s="1070"/>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row>
    <row r="19" spans="1:76" ht="15" customHeight="1" x14ac:dyDescent="0.25">
      <c r="A19" s="68"/>
      <c r="B19" s="1017"/>
      <c r="C19" s="1017"/>
      <c r="D19" s="1018"/>
      <c r="E19" s="1058"/>
      <c r="F19" s="1059"/>
      <c r="G19" s="1059"/>
      <c r="H19" s="1059"/>
      <c r="I19" s="1059"/>
      <c r="J19" s="52" t="str">
        <f>IF(AND('R. Gestión '!$Z$173="Alta",'R. Gestión '!$AB$173="Leve"),CONCATENATE("R4C",'R. Gestión '!$P$173),"")</f>
        <v/>
      </c>
      <c r="K19" s="53" t="str">
        <f>IF(AND('R. Gestión '!$Z$174="Alta",'R. Gestión '!$AB$174="Leve"),CONCATENATE("R4C",'R. Gestión '!$P$174),"")</f>
        <v/>
      </c>
      <c r="L19" s="53" t="str">
        <f>IF(AND('R. Gestión '!$Z$175="Alta",'R. Gestión '!$AB$175="Leve"),CONCATENATE("R4C",'R. Gestión '!$P$175),"")</f>
        <v/>
      </c>
      <c r="M19" s="53" t="str">
        <f>IF(AND('R. Gestión '!$Z$176="Alta",'R. Gestión '!$AB$176="Leve"),CONCATENATE("R4C",'R. Gestión '!$P$176),"")</f>
        <v/>
      </c>
      <c r="N19" s="53" t="str">
        <f>IF(AND('R. Gestión '!$Z$177="Alta",'R. Gestión '!$AB$177="Leve"),CONCATENATE("R4C",'R. Gestión '!$P$177),"")</f>
        <v/>
      </c>
      <c r="O19" s="54" t="str">
        <f>IF(AND('R. Gestión '!$Z$178="Alta",'R. Gestión '!$AB$178="Leve"),CONCATENATE("R4C",'R. Gestión '!$P$178),"")</f>
        <v/>
      </c>
      <c r="P19" s="52" t="str">
        <f>IF(AND('R. Gestión '!$Z$173="Alta",'R. Gestión '!$AB$173="Menor"),CONCATENATE("R4C",'R. Gestión '!$P$173),"")</f>
        <v/>
      </c>
      <c r="Q19" s="53" t="str">
        <f>IF(AND('R. Gestión '!$Z$174="Alta",'R. Gestión '!$AB$174="Menor"),CONCATENATE("R4C",'R. Gestión '!$P$174),"")</f>
        <v/>
      </c>
      <c r="R19" s="53" t="str">
        <f>IF(AND('R. Gestión '!$Z$175="Alta",'R. Gestión '!$AB$175="Menor"),CONCATENATE("R4C",'R. Gestión '!$P$175),"")</f>
        <v/>
      </c>
      <c r="S19" s="53" t="str">
        <f>IF(AND('R. Gestión '!$Z$176="Alta",'R. Gestión '!$AB$176="Menor"),CONCATENATE("R4C",'R. Gestión '!$P$176),"")</f>
        <v/>
      </c>
      <c r="T19" s="53" t="str">
        <f>IF(AND('R. Gestión '!$Z$177="Alta",'R. Gestión '!$AB$177="Menor"),CONCATENATE("R4C",'R. Gestión '!$P$177),"")</f>
        <v/>
      </c>
      <c r="U19" s="54" t="str">
        <f>IF(AND('R. Gestión '!$Z$178="Alta",'R. Gestión '!$AB$178="Menor"),CONCATENATE("R4C",'R. Gestión '!$P$178),"")</f>
        <v/>
      </c>
      <c r="V19" s="37" t="str">
        <f>IF(AND('R. Gestión '!$Z$173="Alta",'R. Gestión '!$AB$173="Moderado"),CONCATENATE("R4C",'R. Gestión '!$P$173),"")</f>
        <v/>
      </c>
      <c r="W19" s="38" t="str">
        <f>IF(AND('R. Gestión '!$Z$174="Alta",'R. Gestión '!$AB$174="Moderado"),CONCATENATE("R4C",'R. Gestión '!$P$174),"")</f>
        <v/>
      </c>
      <c r="X19" s="38" t="str">
        <f>IF(AND('R. Gestión '!$Z$175="Alta",'R. Gestión '!$AB$175="Moderado"),CONCATENATE("R4C",'R. Gestión '!$P$175),"")</f>
        <v/>
      </c>
      <c r="Y19" s="38" t="str">
        <f>IF(AND('R. Gestión '!$Z$176="Alta",'R. Gestión '!$AB$176="Moderado"),CONCATENATE("R4C",'R. Gestión '!$P$176),"")</f>
        <v/>
      </c>
      <c r="Z19" s="38" t="str">
        <f>IF(AND('R. Gestión '!$Z$177="Alta",'R. Gestión '!$AB$177="Moderado"),CONCATENATE("R4C",'R. Gestión '!$P$177),"")</f>
        <v/>
      </c>
      <c r="AA19" s="39" t="str">
        <f>IF(AND('R. Gestión '!$Z$178="Alta",'R. Gestión '!$AB$178="Moderado"),CONCATENATE("R4C",'R. Gestión '!$P$178),"")</f>
        <v/>
      </c>
      <c r="AB19" s="37" t="str">
        <f>IF(AND('R. Gestión '!$Z$173="Alta",'R. Gestión '!$AB$173="Mayor"),CONCATENATE("R4C",'R. Gestión '!$P$173),"")</f>
        <v/>
      </c>
      <c r="AC19" s="38" t="str">
        <f>IF(AND('R. Gestión '!$Z$174="Alta",'R. Gestión '!$AB$174="Mayor"),CONCATENATE("R4C",'R. Gestión '!$P$174),"")</f>
        <v/>
      </c>
      <c r="AD19" s="38" t="str">
        <f>IF(AND('R. Gestión '!$Z$175="Alta",'R. Gestión '!$AB$175="Mayor"),CONCATENATE("R4C",'R. Gestión '!$P$175),"")</f>
        <v/>
      </c>
      <c r="AE19" s="38" t="str">
        <f>IF(AND('R. Gestión '!$Z$176="Alta",'R. Gestión '!$AB$176="Mayor"),CONCATENATE("R4C",'R. Gestión '!$P$176),"")</f>
        <v/>
      </c>
      <c r="AF19" s="38" t="str">
        <f>IF(AND('R. Gestión '!$Z$177="Alta",'R. Gestión '!$AB$177="Mayor"),CONCATENATE("R4C",'R. Gestión '!$P$177),"")</f>
        <v/>
      </c>
      <c r="AG19" s="39" t="str">
        <f>IF(AND('R. Gestión '!$Z$178="Alta",'R. Gestión '!$AB$178="Mayor"),CONCATENATE("R4C",'R. Gestión '!$P$178),"")</f>
        <v/>
      </c>
      <c r="AH19" s="40" t="str">
        <f>IF(AND('R. Gestión '!$Z$173="Alta",'R. Gestión '!$AB$173="Catastrófico"),CONCATENATE("R4C",'R. Gestión '!$P$173),"")</f>
        <v/>
      </c>
      <c r="AI19" s="41" t="str">
        <f>IF(AND('R. Gestión '!$Z$174="Alta",'R. Gestión '!$AB$174="Catastrófico"),CONCATENATE("R4C",'R. Gestión '!$P$174),"")</f>
        <v/>
      </c>
      <c r="AJ19" s="41" t="str">
        <f>IF(AND('R. Gestión '!$Z$175="Alta",'R. Gestión '!$AB$175="Catastrófico"),CONCATENATE("R4C",'R. Gestión '!$P$175),"")</f>
        <v/>
      </c>
      <c r="AK19" s="41" t="str">
        <f>IF(AND('R. Gestión '!$Z$176="Alta",'R. Gestión '!$AB$176="Catastrófico"),CONCATENATE("R4C",'R. Gestión '!$P$176),"")</f>
        <v/>
      </c>
      <c r="AL19" s="41" t="str">
        <f>IF(AND('R. Gestión '!$Z$177="Alta",'R. Gestión '!$AB$177="Catastrófico"),CONCATENATE("R4C",'R. Gestión '!$P$177),"")</f>
        <v/>
      </c>
      <c r="AM19" s="42" t="str">
        <f>IF(AND('R. Gestión '!$Z$178="Alta",'R. Gestión '!$AB$178="Catastrófico"),CONCATENATE("R4C",'R. Gestión '!$P$178),"")</f>
        <v/>
      </c>
      <c r="AN19" s="68"/>
      <c r="AO19" s="1068"/>
      <c r="AP19" s="1069"/>
      <c r="AQ19" s="1069"/>
      <c r="AR19" s="1069"/>
      <c r="AS19" s="1069"/>
      <c r="AT19" s="1070"/>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row>
    <row r="20" spans="1:76" ht="15" customHeight="1" x14ac:dyDescent="0.25">
      <c r="A20" s="68"/>
      <c r="B20" s="1017"/>
      <c r="C20" s="1017"/>
      <c r="D20" s="1018"/>
      <c r="E20" s="1058"/>
      <c r="F20" s="1059"/>
      <c r="G20" s="1059"/>
      <c r="H20" s="1059"/>
      <c r="I20" s="1059"/>
      <c r="J20" s="52" t="str">
        <f>IF(AND('R. Gestión '!$Z$185="Alta",'R. Gestión '!$AB$185="Leve"),CONCATENATE("R5C",'R. Gestión '!$P$185),"")</f>
        <v/>
      </c>
      <c r="K20" s="53" t="str">
        <f>IF(AND('R. Gestión '!$Z$186="Alta",'R. Gestión '!$AB$186="Leve"),CONCATENATE("R5C",'R. Gestión '!$P$186),"")</f>
        <v/>
      </c>
      <c r="L20" s="53" t="str">
        <f>IF(AND('R. Gestión '!$Z$187="Alta",'R. Gestión '!$AB$187="Leve"),CONCATENATE("R5C",'R. Gestión '!$P$187),"")</f>
        <v/>
      </c>
      <c r="M20" s="53" t="str">
        <f>IF(AND('R. Gestión '!$Z$188="Alta",'R. Gestión '!$AB$188="Leve"),CONCATENATE("R5C",'R. Gestión '!$P$188),"")</f>
        <v/>
      </c>
      <c r="N20" s="53" t="str">
        <f>IF(AND('R. Gestión '!$Z$189="Alta",'R. Gestión '!$AB$189="Leve"),CONCATENATE("R5C",'R. Gestión '!$P$189),"")</f>
        <v/>
      </c>
      <c r="O20" s="54" t="str">
        <f>IF(AND('R. Gestión '!$Z$190="Alta",'R. Gestión '!$AB$190="Leve"),CONCATENATE("R5C",'R. Gestión '!$P$190),"")</f>
        <v/>
      </c>
      <c r="P20" s="52" t="str">
        <f>IF(AND('R. Gestión '!$Z$185="Alta",'R. Gestión '!$AB$185="Menor"),CONCATENATE("R5C",'R. Gestión '!$P$185),"")</f>
        <v/>
      </c>
      <c r="Q20" s="53" t="str">
        <f>IF(AND('R. Gestión '!$Z$186="Alta",'R. Gestión '!$AB$186="Menor"),CONCATENATE("R5C",'R. Gestión '!$P$186),"")</f>
        <v/>
      </c>
      <c r="R20" s="53" t="str">
        <f>IF(AND('R. Gestión '!$Z$187="Alta",'R. Gestión '!$AB$187="Menor"),CONCATENATE("R5C",'R. Gestión '!$P$187),"")</f>
        <v/>
      </c>
      <c r="S20" s="53" t="str">
        <f>IF(AND('R. Gestión '!$Z$188="Alta",'R. Gestión '!$AB$188="Menor"),CONCATENATE("R5C",'R. Gestión '!$P$188),"")</f>
        <v/>
      </c>
      <c r="T20" s="53" t="str">
        <f>IF(AND('R. Gestión '!$Z$189="Alta",'R. Gestión '!$AB$189="Menor"),CONCATENATE("R5C",'R. Gestión '!$P$189),"")</f>
        <v/>
      </c>
      <c r="U20" s="54" t="str">
        <f>IF(AND('R. Gestión '!$Z$190="Alta",'R. Gestión '!$AB$190="Menor"),CONCATENATE("R5C",'R. Gestión '!$P$190),"")</f>
        <v/>
      </c>
      <c r="V20" s="37" t="str">
        <f>IF(AND('R. Gestión '!$Z$185="Alta",'R. Gestión '!$AB$185="Moderado"),CONCATENATE("R5C",'R. Gestión '!$P$185),"")</f>
        <v/>
      </c>
      <c r="W20" s="38" t="str">
        <f>IF(AND('R. Gestión '!$Z$186="Alta",'R. Gestión '!$AB$186="Moderado"),CONCATENATE("R5C",'R. Gestión '!$P$186),"")</f>
        <v/>
      </c>
      <c r="X20" s="38" t="str">
        <f>IF(AND('R. Gestión '!$Z$187="Alta",'R. Gestión '!$AB$187="Moderado"),CONCATENATE("R5C",'R. Gestión '!$P$187),"")</f>
        <v/>
      </c>
      <c r="Y20" s="38" t="str">
        <f>IF(AND('R. Gestión '!$Z$188="Alta",'R. Gestión '!$AB$188="Moderado"),CONCATENATE("R5C",'R. Gestión '!$P$188),"")</f>
        <v/>
      </c>
      <c r="Z20" s="38" t="str">
        <f>IF(AND('R. Gestión '!$Z$189="Alta",'R. Gestión '!$AB$189="Moderado"),CONCATENATE("R5C",'R. Gestión '!$P$189),"")</f>
        <v/>
      </c>
      <c r="AA20" s="39" t="str">
        <f>IF(AND('R. Gestión '!$Z$190="Alta",'R. Gestión '!$AB$190="Moderado"),CONCATENATE("R5C",'R. Gestión '!$P$190),"")</f>
        <v/>
      </c>
      <c r="AB20" s="37" t="str">
        <f>IF(AND('R. Gestión '!$Z$185="Alta",'R. Gestión '!$AB$185="Mayor"),CONCATENATE("R5C",'R. Gestión '!$P$185),"")</f>
        <v/>
      </c>
      <c r="AC20" s="38" t="str">
        <f>IF(AND('R. Gestión '!$Z$186="Alta",'R. Gestión '!$AB$186="Mayor"),CONCATENATE("R5C",'R. Gestión '!$P$186),"")</f>
        <v/>
      </c>
      <c r="AD20" s="38" t="str">
        <f>IF(AND('R. Gestión '!$Z$187="Alta",'R. Gestión '!$AB$187="Mayor"),CONCATENATE("R5C",'R. Gestión '!$P$187),"")</f>
        <v/>
      </c>
      <c r="AE20" s="38" t="str">
        <f>IF(AND('R. Gestión '!$Z$188="Alta",'R. Gestión '!$AB$188="Mayor"),CONCATENATE("R5C",'R. Gestión '!$P$188),"")</f>
        <v/>
      </c>
      <c r="AF20" s="38" t="str">
        <f>IF(AND('R. Gestión '!$Z$189="Alta",'R. Gestión '!$AB$189="Mayor"),CONCATENATE("R5C",'R. Gestión '!$P$189),"")</f>
        <v/>
      </c>
      <c r="AG20" s="39" t="str">
        <f>IF(AND('R. Gestión '!$Z$190="Alta",'R. Gestión '!$AB$190="Mayor"),CONCATENATE("R5C",'R. Gestión '!$P$190),"")</f>
        <v/>
      </c>
      <c r="AH20" s="40" t="str">
        <f>IF(AND('R. Gestión '!$Z$185="Alta",'R. Gestión '!$AB$185="Catastrófico"),CONCATENATE("R5C",'R. Gestión '!$P$185),"")</f>
        <v/>
      </c>
      <c r="AI20" s="41" t="str">
        <f>IF(AND('R. Gestión '!$Z$186="Alta",'R. Gestión '!$AB$186="Catastrófico"),CONCATENATE("R5C",'R. Gestión '!$P$186),"")</f>
        <v/>
      </c>
      <c r="AJ20" s="41" t="str">
        <f>IF(AND('R. Gestión '!$Z$187="Alta",'R. Gestión '!$AB$187="Catastrófico"),CONCATENATE("R5C",'R. Gestión '!$P$187),"")</f>
        <v/>
      </c>
      <c r="AK20" s="41" t="str">
        <f>IF(AND('R. Gestión '!$Z$188="Alta",'R. Gestión '!$AB$188="Catastrófico"),CONCATENATE("R5C",'R. Gestión '!$P$188),"")</f>
        <v/>
      </c>
      <c r="AL20" s="41" t="str">
        <f>IF(AND('R. Gestión '!$Z$189="Alta",'R. Gestión '!$AB$189="Catastrófico"),CONCATENATE("R5C",'R. Gestión '!$P$189),"")</f>
        <v/>
      </c>
      <c r="AM20" s="42" t="str">
        <f>IF(AND('R. Gestión '!$Z$190="Alta",'R. Gestión '!$AB$190="Catastrófico"),CONCATENATE("R5C",'R. Gestión '!$P$190),"")</f>
        <v/>
      </c>
      <c r="AN20" s="68"/>
      <c r="AO20" s="1068"/>
      <c r="AP20" s="1069"/>
      <c r="AQ20" s="1069"/>
      <c r="AR20" s="1069"/>
      <c r="AS20" s="1069"/>
      <c r="AT20" s="1070"/>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row>
    <row r="21" spans="1:76" ht="15" customHeight="1" x14ac:dyDescent="0.25">
      <c r="A21" s="68"/>
      <c r="B21" s="1017"/>
      <c r="C21" s="1017"/>
      <c r="D21" s="1018"/>
      <c r="E21" s="1058"/>
      <c r="F21" s="1059"/>
      <c r="G21" s="1059"/>
      <c r="H21" s="1059"/>
      <c r="I21" s="1059"/>
      <c r="J21" s="52" t="str">
        <f>IF(AND('R. Gestión '!$Z$191="Alta",'R. Gestión '!$AB$191="Leve"),CONCATENATE("R6C",'R. Gestión '!$P$191),"")</f>
        <v/>
      </c>
      <c r="K21" s="53" t="str">
        <f>IF(AND('R. Gestión '!$Z$192="Alta",'R. Gestión '!$AB$192="Leve"),CONCATENATE("R6C",'R. Gestión '!$P$192),"")</f>
        <v/>
      </c>
      <c r="L21" s="53" t="str">
        <f>IF(AND('R. Gestión '!$Z$193="Alta",'R. Gestión '!$AB$193="Leve"),CONCATENATE("R6C",'R. Gestión '!$P$193),"")</f>
        <v/>
      </c>
      <c r="M21" s="53" t="str">
        <f>IF(AND('R. Gestión '!$Z$194="Alta",'R. Gestión '!$AB$194="Leve"),CONCATENATE("R6C",'R. Gestión '!$P$194),"")</f>
        <v/>
      </c>
      <c r="N21" s="53" t="str">
        <f>IF(AND('R. Gestión '!$Z$195="Alta",'R. Gestión '!$AB$195="Leve"),CONCATENATE("R6C",'R. Gestión '!$P$195),"")</f>
        <v/>
      </c>
      <c r="O21" s="54" t="str">
        <f>IF(AND('R. Gestión '!$Z$196="Alta",'R. Gestión '!$AB$196="Leve"),CONCATENATE("R6C",'R. Gestión '!$P$196),"")</f>
        <v/>
      </c>
      <c r="P21" s="52" t="str">
        <f>IF(AND('R. Gestión '!$Z$191="Alta",'R. Gestión '!$AB$191="Menor"),CONCATENATE("R6C",'R. Gestión '!$P$191),"")</f>
        <v/>
      </c>
      <c r="Q21" s="53" t="str">
        <f>IF(AND('R. Gestión '!$Z$192="Alta",'R. Gestión '!$AB$192="Menor"),CONCATENATE("R6C",'R. Gestión '!$P$192),"")</f>
        <v/>
      </c>
      <c r="R21" s="53" t="str">
        <f>IF(AND('R. Gestión '!$Z$193="Alta",'R. Gestión '!$AB$193="Menor"),CONCATENATE("R6C",'R. Gestión '!$P$193),"")</f>
        <v/>
      </c>
      <c r="S21" s="53" t="str">
        <f>IF(AND('R. Gestión '!$Z$194="Alta",'R. Gestión '!$AB$194="Menor"),CONCATENATE("R6C",'R. Gestión '!$P$194),"")</f>
        <v/>
      </c>
      <c r="T21" s="53" t="str">
        <f>IF(AND('R. Gestión '!$Z$195="Alta",'R. Gestión '!$AB$195="Menor"),CONCATENATE("R6C",'R. Gestión '!$P$195),"")</f>
        <v/>
      </c>
      <c r="U21" s="54" t="str">
        <f>IF(AND('R. Gestión '!$Z$196="Alta",'R. Gestión '!$AB$196="Menor"),CONCATENATE("R6C",'R. Gestión '!$P$196),"")</f>
        <v/>
      </c>
      <c r="V21" s="37" t="str">
        <f>IF(AND('R. Gestión '!$Z$191="Alta",'R. Gestión '!$AB$191="Moderado"),CONCATENATE("R6C",'R. Gestión '!$P$191),"")</f>
        <v/>
      </c>
      <c r="W21" s="38" t="str">
        <f>IF(AND('R. Gestión '!$Z$192="Alta",'R. Gestión '!$AB$192="Moderado"),CONCATENATE("R6C",'R. Gestión '!$P$192),"")</f>
        <v/>
      </c>
      <c r="X21" s="38" t="str">
        <f>IF(AND('R. Gestión '!$Z$193="Alta",'R. Gestión '!$AB$193="Moderado"),CONCATENATE("R6C",'R. Gestión '!$P$193),"")</f>
        <v/>
      </c>
      <c r="Y21" s="38" t="str">
        <f>IF(AND('R. Gestión '!$Z$194="Alta",'R. Gestión '!$AB$194="Moderado"),CONCATENATE("R6C",'R. Gestión '!$P$194),"")</f>
        <v/>
      </c>
      <c r="Z21" s="38" t="str">
        <f>IF(AND('R. Gestión '!$Z$195="Alta",'R. Gestión '!$AB$195="Moderado"),CONCATENATE("R6C",'R. Gestión '!$P$195),"")</f>
        <v/>
      </c>
      <c r="AA21" s="39" t="str">
        <f>IF(AND('R. Gestión '!$Z$196="Alta",'R. Gestión '!$AB$196="Moderado"),CONCATENATE("R6C",'R. Gestión '!$P$196),"")</f>
        <v/>
      </c>
      <c r="AB21" s="37" t="str">
        <f>IF(AND('R. Gestión '!$Z$191="Alta",'R. Gestión '!$AB$191="Mayor"),CONCATENATE("R6C",'R. Gestión '!$P$191),"")</f>
        <v/>
      </c>
      <c r="AC21" s="38" t="str">
        <f>IF(AND('R. Gestión '!$Z$192="Alta",'R. Gestión '!$AB$192="Mayor"),CONCATENATE("R6C",'R. Gestión '!$P$192),"")</f>
        <v/>
      </c>
      <c r="AD21" s="38" t="str">
        <f>IF(AND('R. Gestión '!$Z$193="Alta",'R. Gestión '!$AB$193="Mayor"),CONCATENATE("R6C",'R. Gestión '!$P$193),"")</f>
        <v/>
      </c>
      <c r="AE21" s="38" t="str">
        <f>IF(AND('R. Gestión '!$Z$194="Alta",'R. Gestión '!$AB$194="Mayor"),CONCATENATE("R6C",'R. Gestión '!$P$194),"")</f>
        <v/>
      </c>
      <c r="AF21" s="38" t="str">
        <f>IF(AND('R. Gestión '!$Z$195="Alta",'R. Gestión '!$AB$195="Mayor"),CONCATENATE("R6C",'R. Gestión '!$P$195),"")</f>
        <v/>
      </c>
      <c r="AG21" s="39" t="str">
        <f>IF(AND('R. Gestión '!$Z$196="Alta",'R. Gestión '!$AB$196="Mayor"),CONCATENATE("R6C",'R. Gestión '!$P$196),"")</f>
        <v/>
      </c>
      <c r="AH21" s="40" t="str">
        <f>IF(AND('R. Gestión '!$Z$191="Alta",'R. Gestión '!$AB$191="Catastrófico"),CONCATENATE("R6C",'R. Gestión '!$P$191),"")</f>
        <v/>
      </c>
      <c r="AI21" s="41" t="str">
        <f>IF(AND('R. Gestión '!$Z$192="Alta",'R. Gestión '!$AB$192="Catastrófico"),CONCATENATE("R6C",'R. Gestión '!$P$192),"")</f>
        <v/>
      </c>
      <c r="AJ21" s="41" t="str">
        <f>IF(AND('R. Gestión '!$Z$193="Alta",'R. Gestión '!$AB$193="Catastrófico"),CONCATENATE("R6C",'R. Gestión '!$P$193),"")</f>
        <v/>
      </c>
      <c r="AK21" s="41" t="str">
        <f>IF(AND('R. Gestión '!$Z$194="Alta",'R. Gestión '!$AB$194="Catastrófico"),CONCATENATE("R6C",'R. Gestión '!$P$194),"")</f>
        <v/>
      </c>
      <c r="AL21" s="41" t="str">
        <f>IF(AND('R. Gestión '!$Z$195="Alta",'R. Gestión '!$AB$195="Catastrófico"),CONCATENATE("R6C",'R. Gestión '!$P$195),"")</f>
        <v/>
      </c>
      <c r="AM21" s="42" t="str">
        <f>IF(AND('R. Gestión '!$Z$196="Alta",'R. Gestión '!$AB$196="Catastrófico"),CONCATENATE("R6C",'R. Gestión '!$P$196),"")</f>
        <v/>
      </c>
      <c r="AN21" s="68"/>
      <c r="AO21" s="1068"/>
      <c r="AP21" s="1069"/>
      <c r="AQ21" s="1069"/>
      <c r="AR21" s="1069"/>
      <c r="AS21" s="1069"/>
      <c r="AT21" s="1070"/>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row>
    <row r="22" spans="1:76" ht="15" customHeight="1" x14ac:dyDescent="0.25">
      <c r="A22" s="68"/>
      <c r="B22" s="1017"/>
      <c r="C22" s="1017"/>
      <c r="D22" s="1018"/>
      <c r="E22" s="1058"/>
      <c r="F22" s="1059"/>
      <c r="G22" s="1059"/>
      <c r="H22" s="1059"/>
      <c r="I22" s="1059"/>
      <c r="J22" s="52" t="str">
        <f>IF(AND('R. Gestión '!$Z$203="Alta",'R. Gestión '!$AB$203="Leve"),CONCATENATE("R7C",'R. Gestión '!$P$203),"")</f>
        <v/>
      </c>
      <c r="K22" s="53" t="str">
        <f>IF(AND('R. Gestión '!$Z$204="Alta",'R. Gestión '!$AB$204="Leve"),CONCATENATE("R7C",'R. Gestión '!$P$204),"")</f>
        <v/>
      </c>
      <c r="L22" s="53" t="str">
        <f>IF(AND('R. Gestión '!$Z$205="Alta",'R. Gestión '!$AB$205="Leve"),CONCATENATE("R7C",'R. Gestión '!$P$205),"")</f>
        <v/>
      </c>
      <c r="M22" s="53" t="str">
        <f>IF(AND('R. Gestión '!$Z$206="Alta",'R. Gestión '!$AB$206="Leve"),CONCATENATE("R7C",'R. Gestión '!$P$206),"")</f>
        <v/>
      </c>
      <c r="N22" s="53" t="str">
        <f>IF(AND('R. Gestión '!$Z$207="Alta",'R. Gestión '!$AB$207="Leve"),CONCATENATE("R7C",'R. Gestión '!$P$207),"")</f>
        <v/>
      </c>
      <c r="O22" s="54" t="str">
        <f>IF(AND('R. Gestión '!$Z$208="Alta",'R. Gestión '!$AB$208="Leve"),CONCATENATE("R7C",'R. Gestión '!$P$208),"")</f>
        <v/>
      </c>
      <c r="P22" s="52" t="str">
        <f>IF(AND('R. Gestión '!$Z$203="Alta",'R. Gestión '!$AB$203="Menor"),CONCATENATE("R7C",'R. Gestión '!$P$203),"")</f>
        <v/>
      </c>
      <c r="Q22" s="53" t="str">
        <f>IF(AND('R. Gestión '!$Z$204="Alta",'R. Gestión '!$AB$204="Menor"),CONCATENATE("R7C",'R. Gestión '!$P$204),"")</f>
        <v/>
      </c>
      <c r="R22" s="53" t="str">
        <f>IF(AND('R. Gestión '!$Z$205="Alta",'R. Gestión '!$AB$205="Menor"),CONCATENATE("R7C",'R. Gestión '!$P$205),"")</f>
        <v/>
      </c>
      <c r="S22" s="53" t="str">
        <f>IF(AND('R. Gestión '!$Z$206="Alta",'R. Gestión '!$AB$206="Menor"),CONCATENATE("R7C",'R. Gestión '!$P$206),"")</f>
        <v/>
      </c>
      <c r="T22" s="53" t="str">
        <f>IF(AND('R. Gestión '!$Z$207="Alta",'R. Gestión '!$AB$207="Menor"),CONCATENATE("R7C",'R. Gestión '!$P$207),"")</f>
        <v/>
      </c>
      <c r="U22" s="54" t="str">
        <f>IF(AND('R. Gestión '!$Z$208="Alta",'R. Gestión '!$AB$208="Menor"),CONCATENATE("R7C",'R. Gestión '!$P$208),"")</f>
        <v/>
      </c>
      <c r="V22" s="37" t="str">
        <f>IF(AND('R. Gestión '!$Z$203="Alta",'R. Gestión '!$AB$203="Moderado"),CONCATENATE("R7C",'R. Gestión '!$P$203),"")</f>
        <v/>
      </c>
      <c r="W22" s="38" t="str">
        <f>IF(AND('R. Gestión '!$Z$204="Alta",'R. Gestión '!$AB$204="Moderado"),CONCATENATE("R7C",'R. Gestión '!$P$204),"")</f>
        <v/>
      </c>
      <c r="X22" s="38" t="str">
        <f>IF(AND('R. Gestión '!$Z$205="Alta",'R. Gestión '!$AB$205="Moderado"),CONCATENATE("R7C",'R. Gestión '!$P$205),"")</f>
        <v/>
      </c>
      <c r="Y22" s="38" t="str">
        <f>IF(AND('R. Gestión '!$Z$206="Alta",'R. Gestión '!$AB$206="Moderado"),CONCATENATE("R7C",'R. Gestión '!$P$206),"")</f>
        <v/>
      </c>
      <c r="Z22" s="38" t="str">
        <f>IF(AND('R. Gestión '!$Z$207="Alta",'R. Gestión '!$AB$207="Moderado"),CONCATENATE("R7C",'R. Gestión '!$P$207),"")</f>
        <v/>
      </c>
      <c r="AA22" s="39" t="str">
        <f>IF(AND('R. Gestión '!$Z$208="Alta",'R. Gestión '!$AB$208="Moderado"),CONCATENATE("R7C",'R. Gestión '!$P$208),"")</f>
        <v/>
      </c>
      <c r="AB22" s="37" t="str">
        <f>IF(AND('R. Gestión '!$Z$203="Alta",'R. Gestión '!$AB$203="Mayor"),CONCATENATE("R7C",'R. Gestión '!$P$203),"")</f>
        <v/>
      </c>
      <c r="AC22" s="38" t="str">
        <f>IF(AND('R. Gestión '!$Z$204="Alta",'R. Gestión '!$AB$204="Mayor"),CONCATENATE("R7C",'R. Gestión '!$P$204),"")</f>
        <v/>
      </c>
      <c r="AD22" s="38" t="str">
        <f>IF(AND('R. Gestión '!$Z$205="Alta",'R. Gestión '!$AB$205="Mayor"),CONCATENATE("R7C",'R. Gestión '!$P$205),"")</f>
        <v/>
      </c>
      <c r="AE22" s="38" t="str">
        <f>IF(AND('R. Gestión '!$Z$206="Alta",'R. Gestión '!$AB$206="Mayor"),CONCATENATE("R7C",'R. Gestión '!$P$206),"")</f>
        <v/>
      </c>
      <c r="AF22" s="38" t="str">
        <f>IF(AND('R. Gestión '!$Z$207="Alta",'R. Gestión '!$AB$207="Mayor"),CONCATENATE("R7C",'R. Gestión '!$P$207),"")</f>
        <v/>
      </c>
      <c r="AG22" s="39" t="str">
        <f>IF(AND('R. Gestión '!$Z$208="Alta",'R. Gestión '!$AB$208="Mayor"),CONCATENATE("R7C",'R. Gestión '!$P$208),"")</f>
        <v/>
      </c>
      <c r="AH22" s="40" t="str">
        <f>IF(AND('R. Gestión '!$Z$203="Alta",'R. Gestión '!$AB$203="Catastrófico"),CONCATENATE("R7C",'R. Gestión '!$P$203),"")</f>
        <v/>
      </c>
      <c r="AI22" s="41" t="str">
        <f>IF(AND('R. Gestión '!$Z$204="Alta",'R. Gestión '!$AB$204="Catastrófico"),CONCATENATE("R7C",'R. Gestión '!$P$204),"")</f>
        <v/>
      </c>
      <c r="AJ22" s="41" t="str">
        <f>IF(AND('R. Gestión '!$Z$205="Alta",'R. Gestión '!$AB$205="Catastrófico"),CONCATENATE("R7C",'R. Gestión '!$P$205),"")</f>
        <v/>
      </c>
      <c r="AK22" s="41" t="str">
        <f>IF(AND('R. Gestión '!$Z$206="Alta",'R. Gestión '!$AB$206="Catastrófico"),CONCATENATE("R7C",'R. Gestión '!$P$206),"")</f>
        <v/>
      </c>
      <c r="AL22" s="41" t="str">
        <f>IF(AND('R. Gestión '!$Z$207="Alta",'R. Gestión '!$AB$207="Catastrófico"),CONCATENATE("R7C",'R. Gestión '!$P$207),"")</f>
        <v/>
      </c>
      <c r="AM22" s="42" t="str">
        <f>IF(AND('R. Gestión '!$Z$208="Alta",'R. Gestión '!$AB$208="Catastrófico"),CONCATENATE("R7C",'R. Gestión '!$P$208),"")</f>
        <v/>
      </c>
      <c r="AN22" s="68"/>
      <c r="AO22" s="1068"/>
      <c r="AP22" s="1069"/>
      <c r="AQ22" s="1069"/>
      <c r="AR22" s="1069"/>
      <c r="AS22" s="1069"/>
      <c r="AT22" s="1070"/>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row>
    <row r="23" spans="1:76" ht="15" customHeight="1" x14ac:dyDescent="0.25">
      <c r="A23" s="68"/>
      <c r="B23" s="1017"/>
      <c r="C23" s="1017"/>
      <c r="D23" s="1018"/>
      <c r="E23" s="1058"/>
      <c r="F23" s="1059"/>
      <c r="G23" s="1059"/>
      <c r="H23" s="1059"/>
      <c r="I23" s="1059"/>
      <c r="J23" s="52" t="str">
        <f>IF(AND('R. Gestión '!$Z$227="Alta",'R. Gestión '!$AB$227="Leve"),CONCATENATE("R8C",'R. Gestión '!$P$227),"")</f>
        <v/>
      </c>
      <c r="K23" s="53" t="str">
        <f>IF(AND('R. Gestión '!$Z$228="Alta",'R. Gestión '!$AB$228="Leve"),CONCATENATE("R8C",'R. Gestión '!$P$228),"")</f>
        <v/>
      </c>
      <c r="L23" s="53" t="str">
        <f>IF(AND('R. Gestión '!$Z$229="Alta",'R. Gestión '!$AB$229="Leve"),CONCATENATE("R8C",'R. Gestión '!$P$229),"")</f>
        <v/>
      </c>
      <c r="M23" s="53" t="str">
        <f>IF(AND('R. Gestión '!$Z$230="Alta",'R. Gestión '!$AB$230="Leve"),CONCATENATE("R8C",'R. Gestión '!$P$230),"")</f>
        <v/>
      </c>
      <c r="N23" s="53" t="str">
        <f>IF(AND('R. Gestión '!$Z$231="Alta",'R. Gestión '!$AB$231="Leve"),CONCATENATE("R8C",'R. Gestión '!$P$231),"")</f>
        <v/>
      </c>
      <c r="O23" s="54" t="str">
        <f>IF(AND('R. Gestión '!$Z$232="Alta",'R. Gestión '!$AB$232="Leve"),CONCATENATE("R8C",'R. Gestión '!$P$232),"")</f>
        <v/>
      </c>
      <c r="P23" s="52" t="str">
        <f>IF(AND('R. Gestión '!$Z$227="Alta",'R. Gestión '!$AB$227="Menor"),CONCATENATE("R8C",'R. Gestión '!$P$227),"")</f>
        <v/>
      </c>
      <c r="Q23" s="53" t="str">
        <f>IF(AND('R. Gestión '!$Z$228="Alta",'R. Gestión '!$AB$228="Menor"),CONCATENATE("R8C",'R. Gestión '!$P$228),"")</f>
        <v/>
      </c>
      <c r="R23" s="53" t="str">
        <f>IF(AND('R. Gestión '!$Z$229="Alta",'R. Gestión '!$AB$229="Menor"),CONCATENATE("R8C",'R. Gestión '!$P$229),"")</f>
        <v/>
      </c>
      <c r="S23" s="53" t="str">
        <f>IF(AND('R. Gestión '!$Z$230="Alta",'R. Gestión '!$AB$230="Menor"),CONCATENATE("R8C",'R. Gestión '!$P$230),"")</f>
        <v/>
      </c>
      <c r="T23" s="53" t="str">
        <f>IF(AND('R. Gestión '!$Z$231="Alta",'R. Gestión '!$AB$231="Menor"),CONCATENATE("R8C",'R. Gestión '!$P$231),"")</f>
        <v/>
      </c>
      <c r="U23" s="54" t="str">
        <f>IF(AND('R. Gestión '!$Z$232="Alta",'R. Gestión '!$AB$232="Menor"),CONCATENATE("R8C",'R. Gestión '!$P$232),"")</f>
        <v/>
      </c>
      <c r="V23" s="37" t="str">
        <f>IF(AND('R. Gestión '!$Z$227="Alta",'R. Gestión '!$AB$227="Moderado"),CONCATENATE("R8C",'R. Gestión '!$P$227),"")</f>
        <v/>
      </c>
      <c r="W23" s="38" t="str">
        <f>IF(AND('R. Gestión '!$Z$228="Alta",'R. Gestión '!$AB$228="Moderado"),CONCATENATE("R8C",'R. Gestión '!$P$228),"")</f>
        <v/>
      </c>
      <c r="X23" s="38" t="str">
        <f>IF(AND('R. Gestión '!$Z$229="Alta",'R. Gestión '!$AB$229="Moderado"),CONCATENATE("R8C",'R. Gestión '!$P$229),"")</f>
        <v/>
      </c>
      <c r="Y23" s="38" t="str">
        <f>IF(AND('R. Gestión '!$Z$230="Alta",'R. Gestión '!$AB$230="Moderado"),CONCATENATE("R8C",'R. Gestión '!$P$230),"")</f>
        <v/>
      </c>
      <c r="Z23" s="38" t="str">
        <f>IF(AND('R. Gestión '!$Z$231="Alta",'R. Gestión '!$AB$231="Moderado"),CONCATENATE("R8C",'R. Gestión '!$P$231),"")</f>
        <v/>
      </c>
      <c r="AA23" s="39" t="str">
        <f>IF(AND('R. Gestión '!$Z$232="Alta",'R. Gestión '!$AB$232="Moderado"),CONCATENATE("R8C",'R. Gestión '!$P$232),"")</f>
        <v/>
      </c>
      <c r="AB23" s="37" t="str">
        <f>IF(AND('R. Gestión '!$Z$227="Alta",'R. Gestión '!$AB$227="Mayor"),CONCATENATE("R8C",'R. Gestión '!$P$227),"")</f>
        <v/>
      </c>
      <c r="AC23" s="38" t="str">
        <f>IF(AND('R. Gestión '!$Z$228="Alta",'R. Gestión '!$AB$228="Mayor"),CONCATENATE("R8C",'R. Gestión '!$P$228),"")</f>
        <v/>
      </c>
      <c r="AD23" s="38" t="str">
        <f>IF(AND('R. Gestión '!$Z$229="Alta",'R. Gestión '!$AB$229="Mayor"),CONCATENATE("R8C",'R. Gestión '!$P$229),"")</f>
        <v/>
      </c>
      <c r="AE23" s="38" t="str">
        <f>IF(AND('R. Gestión '!$Z$230="Alta",'R. Gestión '!$AB$230="Mayor"),CONCATENATE("R8C",'R. Gestión '!$P$230),"")</f>
        <v/>
      </c>
      <c r="AF23" s="38" t="str">
        <f>IF(AND('R. Gestión '!$Z$231="Alta",'R. Gestión '!$AB$231="Mayor"),CONCATENATE("R8C",'R. Gestión '!$P$231),"")</f>
        <v/>
      </c>
      <c r="AG23" s="39" t="str">
        <f>IF(AND('R. Gestión '!$Z$232="Alta",'R. Gestión '!$AB$232="Mayor"),CONCATENATE("R8C",'R. Gestión '!$P$232),"")</f>
        <v/>
      </c>
      <c r="AH23" s="40" t="str">
        <f>IF(AND('R. Gestión '!$Z$227="Alta",'R. Gestión '!$AB$227="Catastrófico"),CONCATENATE("R8C",'R. Gestión '!$P$227),"")</f>
        <v/>
      </c>
      <c r="AI23" s="41" t="str">
        <f>IF(AND('R. Gestión '!$Z$228="Alta",'R. Gestión '!$AB$228="Catastrófico"),CONCATENATE("R8C",'R. Gestión '!$P$228),"")</f>
        <v/>
      </c>
      <c r="AJ23" s="41" t="str">
        <f>IF(AND('R. Gestión '!$Z$229="Alta",'R. Gestión '!$AB$229="Catastrófico"),CONCATENATE("R8C",'R. Gestión '!$P$229),"")</f>
        <v/>
      </c>
      <c r="AK23" s="41" t="str">
        <f>IF(AND('R. Gestión '!$Z$230="Alta",'R. Gestión '!$AB$230="Catastrófico"),CONCATENATE("R8C",'R. Gestión '!$P$230),"")</f>
        <v/>
      </c>
      <c r="AL23" s="41" t="str">
        <f>IF(AND('R. Gestión '!$Z$231="Alta",'R. Gestión '!$AB$231="Catastrófico"),CONCATENATE("R8C",'R. Gestión '!$P$231),"")</f>
        <v/>
      </c>
      <c r="AM23" s="42" t="str">
        <f>IF(AND('R. Gestión '!$Z$232="Alta",'R. Gestión '!$AB$232="Catastrófico"),CONCATENATE("R8C",'R. Gestión '!$P$232),"")</f>
        <v/>
      </c>
      <c r="AN23" s="68"/>
      <c r="AO23" s="1068"/>
      <c r="AP23" s="1069"/>
      <c r="AQ23" s="1069"/>
      <c r="AR23" s="1069"/>
      <c r="AS23" s="1069"/>
      <c r="AT23" s="1070"/>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row>
    <row r="24" spans="1:76" ht="15" customHeight="1" x14ac:dyDescent="0.25">
      <c r="A24" s="68"/>
      <c r="B24" s="1017"/>
      <c r="C24" s="1017"/>
      <c r="D24" s="1018"/>
      <c r="E24" s="1058"/>
      <c r="F24" s="1059"/>
      <c r="G24" s="1059"/>
      <c r="H24" s="1059"/>
      <c r="I24" s="1059"/>
      <c r="J24" s="52" t="str">
        <f>IF(AND('R. Gestión '!$Z$239="Alta",'R. Gestión '!$AB$239="Leve"),CONCATENATE("R9C",'R. Gestión '!$P$239),"")</f>
        <v/>
      </c>
      <c r="K24" s="53" t="str">
        <f>IF(AND('R. Gestión '!$Z$240="Alta",'R. Gestión '!$AB$240="Leve"),CONCATENATE("R9C",'R. Gestión '!$P$240),"")</f>
        <v/>
      </c>
      <c r="L24" s="53" t="str">
        <f>IF(AND('R. Gestión '!$Z$241="Alta",'R. Gestión '!$AB$241="Leve"),CONCATENATE("R9C",'R. Gestión '!$P$241),"")</f>
        <v/>
      </c>
      <c r="M24" s="53" t="str">
        <f>IF(AND('R. Gestión '!$Z$242="Alta",'R. Gestión '!$AB$242="Leve"),CONCATENATE("R9C",'R. Gestión '!$P$242),"")</f>
        <v/>
      </c>
      <c r="N24" s="53" t="str">
        <f>IF(AND('R. Gestión '!$Z$243="Alta",'R. Gestión '!$AB$243="Leve"),CONCATENATE("R9C",'R. Gestión '!$P$243),"")</f>
        <v/>
      </c>
      <c r="O24" s="54" t="str">
        <f>IF(AND('R. Gestión '!$Z$244="Alta",'R. Gestión '!$AB$244="Leve"),CONCATENATE("R9C",'R. Gestión '!$P$244),"")</f>
        <v/>
      </c>
      <c r="P24" s="52" t="str">
        <f>IF(AND('R. Gestión '!$Z$239="Alta",'R. Gestión '!$AB$239="Menor"),CONCATENATE("R9C",'R. Gestión '!$P$239),"")</f>
        <v/>
      </c>
      <c r="Q24" s="53" t="str">
        <f>IF(AND('R. Gestión '!$Z$240="Alta",'R. Gestión '!$AB$240="Menor"),CONCATENATE("R9C",'R. Gestión '!$P$240),"")</f>
        <v/>
      </c>
      <c r="R24" s="53" t="str">
        <f>IF(AND('R. Gestión '!$Z$241="Alta",'R. Gestión '!$AB$241="Menor"),CONCATENATE("R9C",'R. Gestión '!$P$241),"")</f>
        <v/>
      </c>
      <c r="S24" s="53" t="str">
        <f>IF(AND('R. Gestión '!$Z$242="Alta",'R. Gestión '!$AB$242="Menor"),CONCATENATE("R9C",'R. Gestión '!$P$242),"")</f>
        <v/>
      </c>
      <c r="T24" s="53" t="str">
        <f>IF(AND('R. Gestión '!$Z$243="Alta",'R. Gestión '!$AB$243="Menor"),CONCATENATE("R9C",'R. Gestión '!$P$243),"")</f>
        <v/>
      </c>
      <c r="U24" s="54" t="str">
        <f>IF(AND('R. Gestión '!$Z$244="Alta",'R. Gestión '!$AB$244="Menor"),CONCATENATE("R9C",'R. Gestión '!$P$244),"")</f>
        <v/>
      </c>
      <c r="V24" s="37" t="str">
        <f>IF(AND('R. Gestión '!$Z$239="Alta",'R. Gestión '!$AB$239="Moderado"),CONCATENATE("R9C",'R. Gestión '!$P$239),"")</f>
        <v/>
      </c>
      <c r="W24" s="38" t="str">
        <f>IF(AND('R. Gestión '!$Z$240="Alta",'R. Gestión '!$AB$240="Moderado"),CONCATENATE("R9C",'R. Gestión '!$P$240),"")</f>
        <v/>
      </c>
      <c r="X24" s="38" t="str">
        <f>IF(AND('R. Gestión '!$Z$241="Alta",'R. Gestión '!$AB$241="Moderado"),CONCATENATE("R9C",'R. Gestión '!$P$241),"")</f>
        <v/>
      </c>
      <c r="Y24" s="38" t="str">
        <f>IF(AND('R. Gestión '!$Z$242="Alta",'R. Gestión '!$AB$242="Moderado"),CONCATENATE("R9C",'R. Gestión '!$P$242),"")</f>
        <v/>
      </c>
      <c r="Z24" s="38" t="str">
        <f>IF(AND('R. Gestión '!$Z$243="Alta",'R. Gestión '!$AB$243="Moderado"),CONCATENATE("R9C",'R. Gestión '!$P$243),"")</f>
        <v/>
      </c>
      <c r="AA24" s="39" t="str">
        <f>IF(AND('R. Gestión '!$Z$244="Alta",'R. Gestión '!$AB$244="Moderado"),CONCATENATE("R9C",'R. Gestión '!$P$244),"")</f>
        <v/>
      </c>
      <c r="AB24" s="37" t="str">
        <f>IF(AND('R. Gestión '!$Z$239="Alta",'R. Gestión '!$AB$239="Mayor"),CONCATENATE("R9C",'R. Gestión '!$P$239),"")</f>
        <v/>
      </c>
      <c r="AC24" s="38" t="str">
        <f>IF(AND('R. Gestión '!$Z$240="Alta",'R. Gestión '!$AB$240="Mayor"),CONCATENATE("R9C",'R. Gestión '!$P$240),"")</f>
        <v/>
      </c>
      <c r="AD24" s="38" t="str">
        <f>IF(AND('R. Gestión '!$Z$241="Alta",'R. Gestión '!$AB$241="Mayor"),CONCATENATE("R9C",'R. Gestión '!$P$241),"")</f>
        <v/>
      </c>
      <c r="AE24" s="38" t="str">
        <f>IF(AND('R. Gestión '!$Z$242="Alta",'R. Gestión '!$AB$242="Mayor"),CONCATENATE("R9C",'R. Gestión '!$P$242),"")</f>
        <v/>
      </c>
      <c r="AF24" s="38" t="str">
        <f>IF(AND('R. Gestión '!$Z$243="Alta",'R. Gestión '!$AB$243="Mayor"),CONCATENATE("R9C",'R. Gestión '!$P$243),"")</f>
        <v/>
      </c>
      <c r="AG24" s="39" t="str">
        <f>IF(AND('R. Gestión '!$Z$244="Alta",'R. Gestión '!$AB$244="Mayor"),CONCATENATE("R9C",'R. Gestión '!$P$244),"")</f>
        <v/>
      </c>
      <c r="AH24" s="40" t="str">
        <f>IF(AND('R. Gestión '!$Z$239="Alta",'R. Gestión '!$AB$239="Catastrófico"),CONCATENATE("R9C",'R. Gestión '!$P$239),"")</f>
        <v/>
      </c>
      <c r="AI24" s="41" t="str">
        <f>IF(AND('R. Gestión '!$Z$240="Alta",'R. Gestión '!$AB$240="Catastrófico"),CONCATENATE("R9C",'R. Gestión '!$P$240),"")</f>
        <v/>
      </c>
      <c r="AJ24" s="41" t="str">
        <f>IF(AND('R. Gestión '!$Z$241="Alta",'R. Gestión '!$AB$241="Catastrófico"),CONCATENATE("R9C",'R. Gestión '!$P$241),"")</f>
        <v/>
      </c>
      <c r="AK24" s="41" t="str">
        <f>IF(AND('R. Gestión '!$Z$242="Alta",'R. Gestión '!$AB$242="Catastrófico"),CONCATENATE("R9C",'R. Gestión '!$P$242),"")</f>
        <v/>
      </c>
      <c r="AL24" s="41" t="str">
        <f>IF(AND('R. Gestión '!$Z$243="Alta",'R. Gestión '!$AB$243="Catastrófico"),CONCATENATE("R9C",'R. Gestión '!$P$243),"")</f>
        <v/>
      </c>
      <c r="AM24" s="42" t="str">
        <f>IF(AND('R. Gestión '!$Z$244="Alta",'R. Gestión '!$AB$244="Catastrófico"),CONCATENATE("R9C",'R. Gestión '!$P$244),"")</f>
        <v/>
      </c>
      <c r="AN24" s="68"/>
      <c r="AO24" s="1068"/>
      <c r="AP24" s="1069"/>
      <c r="AQ24" s="1069"/>
      <c r="AR24" s="1069"/>
      <c r="AS24" s="1069"/>
      <c r="AT24" s="1070"/>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row>
    <row r="25" spans="1:76" ht="15.75" customHeight="1" thickBot="1" x14ac:dyDescent="0.3">
      <c r="A25" s="68"/>
      <c r="B25" s="1017"/>
      <c r="C25" s="1017"/>
      <c r="D25" s="1018"/>
      <c r="E25" s="1061"/>
      <c r="F25" s="1062"/>
      <c r="G25" s="1062"/>
      <c r="H25" s="1062"/>
      <c r="I25" s="1062"/>
      <c r="J25" s="55" t="str">
        <f>IF(AND('R. Gestión '!$Z$251="Alta",'R. Gestión '!$AB$251="Leve"),CONCATENATE("R10C",'R. Gestión '!$P$251),"")</f>
        <v/>
      </c>
      <c r="K25" s="56" t="str">
        <f>IF(AND('R. Gestión '!$Z$252="Alta",'R. Gestión '!$AB$252="Leve"),CONCATENATE("R10C",'R. Gestión '!$P$252),"")</f>
        <v/>
      </c>
      <c r="L25" s="56" t="str">
        <f>IF(AND('R. Gestión '!$Z$253="Alta",'R. Gestión '!$AB$253="Leve"),CONCATENATE("R10C",'R. Gestión '!$P$253),"")</f>
        <v/>
      </c>
      <c r="M25" s="56" t="str">
        <f>IF(AND('R. Gestión '!$Z$254="Alta",'R. Gestión '!$AB$254="Leve"),CONCATENATE("R10C",'R. Gestión '!$P$254),"")</f>
        <v/>
      </c>
      <c r="N25" s="56" t="str">
        <f>IF(AND('R. Gestión '!$Z$255="Alta",'R. Gestión '!$AB$255="Leve"),CONCATENATE("R10C",'R. Gestión '!$P$255),"")</f>
        <v/>
      </c>
      <c r="O25" s="57" t="str">
        <f>IF(AND('R. Gestión '!$Z$256="Alta",'R. Gestión '!$AB$256="Leve"),CONCATENATE("R10C",'R. Gestión '!$P$256),"")</f>
        <v/>
      </c>
      <c r="P25" s="55" t="str">
        <f>IF(AND('R. Gestión '!$Z$251="Alta",'R. Gestión '!$AB$251="Menor"),CONCATENATE("R10C",'R. Gestión '!$P$251),"")</f>
        <v/>
      </c>
      <c r="Q25" s="56" t="str">
        <f>IF(AND('R. Gestión '!$Z$252="Alta",'R. Gestión '!$AB$252="Menor"),CONCATENATE("R10C",'R. Gestión '!$P$252),"")</f>
        <v/>
      </c>
      <c r="R25" s="56" t="str">
        <f>IF(AND('R. Gestión '!$Z$253="Alta",'R. Gestión '!$AB$253="Menor"),CONCATENATE("R10C",'R. Gestión '!$P$253),"")</f>
        <v/>
      </c>
      <c r="S25" s="56" t="str">
        <f>IF(AND('R. Gestión '!$Z$254="Alta",'R. Gestión '!$AB$254="Menor"),CONCATENATE("R10C",'R. Gestión '!$P$254),"")</f>
        <v/>
      </c>
      <c r="T25" s="56" t="str">
        <f>IF(AND('R. Gestión '!$Z$255="Alta",'R. Gestión '!$AB$255="Menor"),CONCATENATE("R10C",'R. Gestión '!$P$255),"")</f>
        <v/>
      </c>
      <c r="U25" s="57" t="str">
        <f>IF(AND('R. Gestión '!$Z$256="Alta",'R. Gestión '!$AB$256="Menor"),CONCATENATE("R10C",'R. Gestión '!$P$256),"")</f>
        <v/>
      </c>
      <c r="V25" s="43" t="str">
        <f>IF(AND('R. Gestión '!$Z$251="Alta",'R. Gestión '!$AB$251="Moderado"),CONCATENATE("R10C",'R. Gestión '!$P$251),"")</f>
        <v/>
      </c>
      <c r="W25" s="44" t="str">
        <f>IF(AND('R. Gestión '!$Z$252="Alta",'R. Gestión '!$AB$252="Moderado"),CONCATENATE("R10C",'R. Gestión '!$P$252),"")</f>
        <v/>
      </c>
      <c r="X25" s="44" t="str">
        <f>IF(AND('R. Gestión '!$Z$253="Alta",'R. Gestión '!$AB$253="Moderado"),CONCATENATE("R10C",'R. Gestión '!$P$253),"")</f>
        <v/>
      </c>
      <c r="Y25" s="44" t="str">
        <f>IF(AND('R. Gestión '!$Z$254="Alta",'R. Gestión '!$AB$254="Moderado"),CONCATENATE("R10C",'R. Gestión '!$P$254),"")</f>
        <v/>
      </c>
      <c r="Z25" s="44" t="str">
        <f>IF(AND('R. Gestión '!$Z$255="Alta",'R. Gestión '!$AB$255="Moderado"),CONCATENATE("R10C",'R. Gestión '!$P$255),"")</f>
        <v/>
      </c>
      <c r="AA25" s="45" t="str">
        <f>IF(AND('R. Gestión '!$Z$256="Alta",'R. Gestión '!$AB$256="Moderado"),CONCATENATE("R10C",'R. Gestión '!$P$256),"")</f>
        <v/>
      </c>
      <c r="AB25" s="43" t="str">
        <f>IF(AND('R. Gestión '!$Z$251="Alta",'R. Gestión '!$AB$251="Mayor"),CONCATENATE("R10C",'R. Gestión '!$P$251),"")</f>
        <v/>
      </c>
      <c r="AC25" s="44" t="str">
        <f>IF(AND('R. Gestión '!$Z$252="Alta",'R. Gestión '!$AB$252="Mayor"),CONCATENATE("R10C",'R. Gestión '!$P$252),"")</f>
        <v/>
      </c>
      <c r="AD25" s="44" t="str">
        <f>IF(AND('R. Gestión '!$Z$253="Alta",'R. Gestión '!$AB$253="Mayor"),CONCATENATE("R10C",'R. Gestión '!$P$253),"")</f>
        <v/>
      </c>
      <c r="AE25" s="44" t="str">
        <f>IF(AND('R. Gestión '!$Z$254="Alta",'R. Gestión '!$AB$254="Mayor"),CONCATENATE("R10C",'R. Gestión '!$P$254),"")</f>
        <v/>
      </c>
      <c r="AF25" s="44" t="str">
        <f>IF(AND('R. Gestión '!$Z$255="Alta",'R. Gestión '!$AB$255="Mayor"),CONCATENATE("R10C",'R. Gestión '!$P$255),"")</f>
        <v/>
      </c>
      <c r="AG25" s="45" t="str">
        <f>IF(AND('R. Gestión '!$Z$256="Alta",'R. Gestión '!$AB$256="Mayor"),CONCATENATE("R10C",'R. Gestión '!$P$256),"")</f>
        <v/>
      </c>
      <c r="AH25" s="46" t="str">
        <f>IF(AND('R. Gestión '!$Z$251="Alta",'R. Gestión '!$AB$251="Catastrófico"),CONCATENATE("R10C",'R. Gestión '!$P$251),"")</f>
        <v/>
      </c>
      <c r="AI25" s="47" t="str">
        <f>IF(AND('R. Gestión '!$Z$252="Alta",'R. Gestión '!$AB$252="Catastrófico"),CONCATENATE("R10C",'R. Gestión '!$P$252),"")</f>
        <v/>
      </c>
      <c r="AJ25" s="47" t="str">
        <f>IF(AND('R. Gestión '!$Z$253="Alta",'R. Gestión '!$AB$253="Catastrófico"),CONCATENATE("R10C",'R. Gestión '!$P$253),"")</f>
        <v/>
      </c>
      <c r="AK25" s="47" t="str">
        <f>IF(AND('R. Gestión '!$Z$254="Alta",'R. Gestión '!$AB$254="Catastrófico"),CONCATENATE("R10C",'R. Gestión '!$P$254),"")</f>
        <v/>
      </c>
      <c r="AL25" s="47" t="str">
        <f>IF(AND('R. Gestión '!$Z$255="Alta",'R. Gestión '!$AB$255="Catastrófico"),CONCATENATE("R10C",'R. Gestión '!$P$255),"")</f>
        <v/>
      </c>
      <c r="AM25" s="48" t="str">
        <f>IF(AND('R. Gestión '!$Z$256="Alta",'R. Gestión '!$AB$256="Catastrófico"),CONCATENATE("R10C",'R. Gestión '!$P$256),"")</f>
        <v/>
      </c>
      <c r="AN25" s="68"/>
      <c r="AO25" s="1071"/>
      <c r="AP25" s="1072"/>
      <c r="AQ25" s="1072"/>
      <c r="AR25" s="1072"/>
      <c r="AS25" s="1072"/>
      <c r="AT25" s="1073"/>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row>
    <row r="26" spans="1:76" ht="15" customHeight="1" x14ac:dyDescent="0.25">
      <c r="A26" s="68"/>
      <c r="B26" s="1017"/>
      <c r="C26" s="1017"/>
      <c r="D26" s="1018"/>
      <c r="E26" s="1055" t="s">
        <v>102</v>
      </c>
      <c r="F26" s="1056"/>
      <c r="G26" s="1056"/>
      <c r="H26" s="1056"/>
      <c r="I26" s="1057"/>
      <c r="J26" s="49" t="str">
        <f>IF(AND('R. Gestión '!$Z$23="Media",'R. Gestión '!$AB$23="Leve"),CONCATENATE("R1C",'R. Gestión '!$P$23),"")</f>
        <v/>
      </c>
      <c r="K26" s="50" t="str">
        <f>IF(AND('R. Gestión '!$Z$24="Media",'R. Gestión '!$AB$24="Leve"),CONCATENATE("R1C",'R. Gestión '!$P$24),"")</f>
        <v/>
      </c>
      <c r="L26" s="50" t="str">
        <f>IF(AND('R. Gestión '!$Z$25="Media",'R. Gestión '!$AB$25="Leve"),CONCATENATE("R1C",'R. Gestión '!$P$25),"")</f>
        <v/>
      </c>
      <c r="M26" s="50" t="str">
        <f>IF(AND('R. Gestión '!$Z$28="Media",'R. Gestión '!$AB$28="Leve"),CONCATENATE("R1C",'R. Gestión '!$P$28),"")</f>
        <v/>
      </c>
      <c r="N26" s="50" t="e">
        <f>IF(AND('R. Gestión '!#REF!="Media",'R. Gestión '!#REF!="Leve"),CONCATENATE("R1C",'R. Gestión '!#REF!),"")</f>
        <v>#REF!</v>
      </c>
      <c r="O26" s="51" t="e">
        <f>IF(AND('R. Gestión '!#REF!="Media",'R. Gestión '!#REF!="Leve"),CONCATENATE("R1C",'R. Gestión '!#REF!),"")</f>
        <v>#REF!</v>
      </c>
      <c r="P26" s="49" t="str">
        <f>IF(AND('R. Gestión '!$Z$23="Media",'R. Gestión '!$AB$23="Menor"),CONCATENATE("R1C",'R. Gestión '!$P$23),"")</f>
        <v/>
      </c>
      <c r="Q26" s="50" t="str">
        <f>IF(AND('R. Gestión '!$Z$24="Media",'R. Gestión '!$AB$24="Menor"),CONCATENATE("R1C",'R. Gestión '!$P$24),"")</f>
        <v/>
      </c>
      <c r="R26" s="50" t="str">
        <f>IF(AND('R. Gestión '!$Z$25="Media",'R. Gestión '!$AB$25="Menor"),CONCATENATE("R1C",'R. Gestión '!$P$25),"")</f>
        <v/>
      </c>
      <c r="S26" s="50" t="str">
        <f>IF(AND('R. Gestión '!$Z$28="Media",'R. Gestión '!$AB$28="Menor"),CONCATENATE("R1C",'R. Gestión '!$P$28),"")</f>
        <v/>
      </c>
      <c r="T26" s="50" t="e">
        <f>IF(AND('R. Gestión '!#REF!="Media",'R. Gestión '!#REF!="Menor"),CONCATENATE("R1C",'R. Gestión '!#REF!),"")</f>
        <v>#REF!</v>
      </c>
      <c r="U26" s="51" t="e">
        <f>IF(AND('R. Gestión '!#REF!="Media",'R. Gestión '!#REF!="Menor"),CONCATENATE("R1C",'R. Gestión '!#REF!),"")</f>
        <v>#REF!</v>
      </c>
      <c r="V26" s="49" t="str">
        <f>IF(AND('R. Gestión '!$Z$23="Media",'R. Gestión '!$AB$23="Moderado"),CONCATENATE("R1C",'R. Gestión '!$P$23),"")</f>
        <v/>
      </c>
      <c r="W26" s="50" t="str">
        <f>IF(AND('R. Gestión '!$Z$24="Media",'R. Gestión '!$AB$24="Moderado"),CONCATENATE("R1C",'R. Gestión '!$P$24),"")</f>
        <v/>
      </c>
      <c r="X26" s="50" t="str">
        <f>IF(AND('R. Gestión '!$Z$25="Media",'R. Gestión '!$AB$25="Moderado"),CONCATENATE("R1C",'R. Gestión '!$P$25),"")</f>
        <v/>
      </c>
      <c r="Y26" s="50" t="str">
        <f>IF(AND('R. Gestión '!$Z$28="Media",'R. Gestión '!$AB$28="Moderado"),CONCATENATE("R1C",'R. Gestión '!$P$28),"")</f>
        <v/>
      </c>
      <c r="Z26" s="50" t="e">
        <f>IF(AND('R. Gestión '!#REF!="Media",'R. Gestión '!#REF!="Moderado"),CONCATENATE("R1C",'R. Gestión '!#REF!),"")</f>
        <v>#REF!</v>
      </c>
      <c r="AA26" s="51" t="e">
        <f>IF(AND('R. Gestión '!#REF!="Media",'R. Gestión '!#REF!="Moderado"),CONCATENATE("R1C",'R. Gestión '!#REF!),"")</f>
        <v>#REF!</v>
      </c>
      <c r="AB26" s="31" t="str">
        <f>IF(AND('R. Gestión '!$Z$23="Media",'R. Gestión '!$AB$23="Mayor"),CONCATENATE("R1C",'R. Gestión '!$P$23),"")</f>
        <v>R1C1</v>
      </c>
      <c r="AC26" s="32" t="str">
        <f>IF(AND('R. Gestión '!$Z$24="Media",'R. Gestión '!$AB$24="Mayor"),CONCATENATE("R1C",'R. Gestión '!$P$24),"")</f>
        <v/>
      </c>
      <c r="AD26" s="32" t="str">
        <f>IF(AND('R. Gestión '!$Z$25="Media",'R. Gestión '!$AB$25="Mayor"),CONCATENATE("R1C",'R. Gestión '!$P$25),"")</f>
        <v/>
      </c>
      <c r="AE26" s="32" t="str">
        <f>IF(AND('R. Gestión '!$Z$28="Media",'R. Gestión '!$AB$28="Mayor"),CONCATENATE("R1C",'R. Gestión '!$P$28),"")</f>
        <v/>
      </c>
      <c r="AF26" s="32" t="e">
        <f>IF(AND('R. Gestión '!#REF!="Media",'R. Gestión '!#REF!="Mayor"),CONCATENATE("R1C",'R. Gestión '!#REF!),"")</f>
        <v>#REF!</v>
      </c>
      <c r="AG26" s="33" t="e">
        <f>IF(AND('R. Gestión '!#REF!="Media",'R. Gestión '!#REF!="Mayor"),CONCATENATE("R1C",'R. Gestión '!#REF!),"")</f>
        <v>#REF!</v>
      </c>
      <c r="AH26" s="34" t="str">
        <f>IF(AND('R. Gestión '!$Z$23="Media",'R. Gestión '!$AB$23="Catastrófico"),CONCATENATE("R1C",'R. Gestión '!$P$23),"")</f>
        <v/>
      </c>
      <c r="AI26" s="35" t="str">
        <f>IF(AND('R. Gestión '!$Z$24="Media",'R. Gestión '!$AB$24="Catastrófico"),CONCATENATE("R1C",'R. Gestión '!$P$24),"")</f>
        <v/>
      </c>
      <c r="AJ26" s="35" t="str">
        <f>IF(AND('R. Gestión '!$Z$25="Media",'R. Gestión '!$AB$25="Catastrófico"),CONCATENATE("R1C",'R. Gestión '!$P$25),"")</f>
        <v/>
      </c>
      <c r="AK26" s="35" t="str">
        <f>IF(AND('R. Gestión '!$Z$28="Media",'R. Gestión '!$AB$28="Catastrófico"),CONCATENATE("R1C",'R. Gestión '!$P$28),"")</f>
        <v/>
      </c>
      <c r="AL26" s="35" t="e">
        <f>IF(AND('R. Gestión '!#REF!="Media",'R. Gestión '!#REF!="Catastrófico"),CONCATENATE("R1C",'R. Gestión '!#REF!),"")</f>
        <v>#REF!</v>
      </c>
      <c r="AM26" s="36" t="e">
        <f>IF(AND('R. Gestión '!#REF!="Media",'R. Gestión '!#REF!="Catastrófico"),CONCATENATE("R1C",'R. Gestión '!#REF!),"")</f>
        <v>#REF!</v>
      </c>
      <c r="AN26" s="68"/>
      <c r="AO26" s="1095" t="s">
        <v>68</v>
      </c>
      <c r="AP26" s="1096"/>
      <c r="AQ26" s="1096"/>
      <c r="AR26" s="1096"/>
      <c r="AS26" s="1096"/>
      <c r="AT26" s="1097"/>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row>
    <row r="27" spans="1:76" ht="15" customHeight="1" x14ac:dyDescent="0.25">
      <c r="A27" s="68"/>
      <c r="B27" s="1017"/>
      <c r="C27" s="1017"/>
      <c r="D27" s="1018"/>
      <c r="E27" s="1074"/>
      <c r="F27" s="1059"/>
      <c r="G27" s="1059"/>
      <c r="H27" s="1059"/>
      <c r="I27" s="1060"/>
      <c r="J27" s="52" t="str">
        <f>IF(AND('R. Gestión '!$Z$29="Media",'R. Gestión '!$AB$29="Leve"),CONCATENATE("R2C",'R. Gestión '!$P$29),"")</f>
        <v/>
      </c>
      <c r="K27" s="53" t="str">
        <f>IF(AND('R. Gestión '!$Z$30="Media",'R. Gestión '!$AB$30="Leve"),CONCATENATE("R2C",'R. Gestión '!$P$30),"")</f>
        <v/>
      </c>
      <c r="L27" s="53" t="str">
        <f>IF(AND('R. Gestión '!$Z$31="Media",'R. Gestión '!$AB$31="Leve"),CONCATENATE("R2C",'R. Gestión '!$P$31),"")</f>
        <v/>
      </c>
      <c r="M27" s="53" t="str">
        <f>IF(AND('R. Gestión '!$Z$32="Media",'R. Gestión '!$AB$32="Leve"),CONCATENATE("R2C",'R. Gestión '!$P$32),"")</f>
        <v/>
      </c>
      <c r="N27" s="53" t="str">
        <f>IF(AND('R. Gestión '!$Z$33="Media",'R. Gestión '!$AB$33="Leve"),CONCATENATE("R2C",'R. Gestión '!$P$33),"")</f>
        <v/>
      </c>
      <c r="O27" s="54" t="str">
        <f>IF(AND('R. Gestión '!$Z$34="Media",'R. Gestión '!$AB$34="Leve"),CONCATENATE("R2C",'R. Gestión '!$P$34),"")</f>
        <v/>
      </c>
      <c r="P27" s="52" t="str">
        <f>IF(AND('R. Gestión '!$Z$29="Media",'R. Gestión '!$AB$29="Menor"),CONCATENATE("R2C",'R. Gestión '!$P$29),"")</f>
        <v/>
      </c>
      <c r="Q27" s="53" t="str">
        <f>IF(AND('R. Gestión '!$Z$30="Media",'R. Gestión '!$AB$30="Menor"),CONCATENATE("R2C",'R. Gestión '!$P$30),"")</f>
        <v/>
      </c>
      <c r="R27" s="53" t="str">
        <f>IF(AND('R. Gestión '!$Z$31="Media",'R. Gestión '!$AB$31="Menor"),CONCATENATE("R2C",'R. Gestión '!$P$31),"")</f>
        <v/>
      </c>
      <c r="S27" s="53" t="str">
        <f>IF(AND('R. Gestión '!$Z$32="Media",'R. Gestión '!$AB$32="Menor"),CONCATENATE("R2C",'R. Gestión '!$P$32),"")</f>
        <v/>
      </c>
      <c r="T27" s="53" t="str">
        <f>IF(AND('R. Gestión '!$Z$33="Media",'R. Gestión '!$AB$33="Menor"),CONCATENATE("R2C",'R. Gestión '!$P$33),"")</f>
        <v/>
      </c>
      <c r="U27" s="54" t="str">
        <f>IF(AND('R. Gestión '!$Z$34="Media",'R. Gestión '!$AB$34="Menor"),CONCATENATE("R2C",'R. Gestión '!$P$34),"")</f>
        <v/>
      </c>
      <c r="V27" s="52" t="str">
        <f>IF(AND('R. Gestión '!$Z$29="Media",'R. Gestión '!$AB$29="Moderado"),CONCATENATE("R2C",'R. Gestión '!$P$29),"")</f>
        <v/>
      </c>
      <c r="W27" s="53" t="str">
        <f>IF(AND('R. Gestión '!$Z$30="Media",'R. Gestión '!$AB$30="Moderado"),CONCATENATE("R2C",'R. Gestión '!$P$30),"")</f>
        <v/>
      </c>
      <c r="X27" s="53" t="str">
        <f>IF(AND('R. Gestión '!$Z$31="Media",'R. Gestión '!$AB$31="Moderado"),CONCATENATE("R2C",'R. Gestión '!$P$31),"")</f>
        <v/>
      </c>
      <c r="Y27" s="53" t="str">
        <f>IF(AND('R. Gestión '!$Z$32="Media",'R. Gestión '!$AB$32="Moderado"),CONCATENATE("R2C",'R. Gestión '!$P$32),"")</f>
        <v/>
      </c>
      <c r="Z27" s="53" t="str">
        <f>IF(AND('R. Gestión '!$Z$33="Media",'R. Gestión '!$AB$33="Moderado"),CONCATENATE("R2C",'R. Gestión '!$P$33),"")</f>
        <v/>
      </c>
      <c r="AA27" s="54" t="str">
        <f>IF(AND('R. Gestión '!$Z$34="Media",'R. Gestión '!$AB$34="Moderado"),CONCATENATE("R2C",'R. Gestión '!$P$34),"")</f>
        <v/>
      </c>
      <c r="AB27" s="37" t="str">
        <f>IF(AND('R. Gestión '!$Z$29="Media",'R. Gestión '!$AB$29="Mayor"),CONCATENATE("R2C",'R. Gestión '!$P$29),"")</f>
        <v/>
      </c>
      <c r="AC27" s="38" t="str">
        <f>IF(AND('R. Gestión '!$Z$30="Media",'R. Gestión '!$AB$30="Mayor"),CONCATENATE("R2C",'R. Gestión '!$P$30),"")</f>
        <v/>
      </c>
      <c r="AD27" s="38" t="str">
        <f>IF(AND('R. Gestión '!$Z$31="Media",'R. Gestión '!$AB$31="Mayor"),CONCATENATE("R2C",'R. Gestión '!$P$31),"")</f>
        <v/>
      </c>
      <c r="AE27" s="38" t="str">
        <f>IF(AND('R. Gestión '!$Z$32="Media",'R. Gestión '!$AB$32="Mayor"),CONCATENATE("R2C",'R. Gestión '!$P$32),"")</f>
        <v/>
      </c>
      <c r="AF27" s="38" t="str">
        <f>IF(AND('R. Gestión '!$Z$33="Media",'R. Gestión '!$AB$33="Mayor"),CONCATENATE("R2C",'R. Gestión '!$P$33),"")</f>
        <v/>
      </c>
      <c r="AG27" s="39" t="str">
        <f>IF(AND('R. Gestión '!$Z$34="Media",'R. Gestión '!$AB$34="Mayor"),CONCATENATE("R2C",'R. Gestión '!$P$34),"")</f>
        <v/>
      </c>
      <c r="AH27" s="40" t="str">
        <f>IF(AND('R. Gestión '!$Z$29="Media",'R. Gestión '!$AB$29="Catastrófico"),CONCATENATE("R2C",'R. Gestión '!$P$29),"")</f>
        <v/>
      </c>
      <c r="AI27" s="41" t="str">
        <f>IF(AND('R. Gestión '!$Z$30="Media",'R. Gestión '!$AB$30="Catastrófico"),CONCATENATE("R2C",'R. Gestión '!$P$30),"")</f>
        <v/>
      </c>
      <c r="AJ27" s="41" t="str">
        <f>IF(AND('R. Gestión '!$Z$31="Media",'R. Gestión '!$AB$31="Catastrófico"),CONCATENATE("R2C",'R. Gestión '!$P$31),"")</f>
        <v/>
      </c>
      <c r="AK27" s="41" t="str">
        <f>IF(AND('R. Gestión '!$Z$32="Media",'R. Gestión '!$AB$32="Catastrófico"),CONCATENATE("R2C",'R. Gestión '!$P$32),"")</f>
        <v/>
      </c>
      <c r="AL27" s="41" t="str">
        <f>IF(AND('R. Gestión '!$Z$33="Media",'R. Gestión '!$AB$33="Catastrófico"),CONCATENATE("R2C",'R. Gestión '!$P$33),"")</f>
        <v/>
      </c>
      <c r="AM27" s="42" t="str">
        <f>IF(AND('R. Gestión '!$Z$34="Media",'R. Gestión '!$AB$34="Catastrófico"),CONCATENATE("R2C",'R. Gestión '!$P$34),"")</f>
        <v/>
      </c>
      <c r="AN27" s="68"/>
      <c r="AO27" s="1098"/>
      <c r="AP27" s="1099"/>
      <c r="AQ27" s="1099"/>
      <c r="AR27" s="1099"/>
      <c r="AS27" s="1099"/>
      <c r="AT27" s="1100"/>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row>
    <row r="28" spans="1:76" ht="15" customHeight="1" x14ac:dyDescent="0.25">
      <c r="A28" s="68"/>
      <c r="B28" s="1017"/>
      <c r="C28" s="1017"/>
      <c r="D28" s="1018"/>
      <c r="E28" s="1058"/>
      <c r="F28" s="1059"/>
      <c r="G28" s="1059"/>
      <c r="H28" s="1059"/>
      <c r="I28" s="1060"/>
      <c r="J28" s="52" t="str">
        <f>IF(AND('R. Gestión '!$Z$167="Media",'R. Gestión '!$AB$167="Leve"),CONCATENATE("R3C",'R. Gestión '!$P$167),"")</f>
        <v/>
      </c>
      <c r="K28" s="53" t="str">
        <f>IF(AND('R. Gestión '!$Z$168="Media",'R. Gestión '!$AB$168="Leve"),CONCATENATE("R3C",'R. Gestión '!$P$168),"")</f>
        <v/>
      </c>
      <c r="L28" s="53" t="str">
        <f>IF(AND('R. Gestión '!$Z$169="Media",'R. Gestión '!$AB$169="Leve"),CONCATENATE("R3C",'R. Gestión '!$P$169),"")</f>
        <v/>
      </c>
      <c r="M28" s="53" t="str">
        <f>IF(AND('R. Gestión '!$Z$170="Media",'R. Gestión '!$AB$170="Leve"),CONCATENATE("R3C",'R. Gestión '!$P$170),"")</f>
        <v/>
      </c>
      <c r="N28" s="53" t="str">
        <f>IF(AND('R. Gestión '!$Z$171="Media",'R. Gestión '!$AB$171="Leve"),CONCATENATE("R3C",'R. Gestión '!$P$171),"")</f>
        <v/>
      </c>
      <c r="O28" s="54" t="str">
        <f>IF(AND('R. Gestión '!$Z$172="Media",'R. Gestión '!$AB$172="Leve"),CONCATENATE("R3C",'R. Gestión '!$P$172),"")</f>
        <v/>
      </c>
      <c r="P28" s="52" t="str">
        <f>IF(AND('R. Gestión '!$Z$167="Media",'R. Gestión '!$AB$167="Menor"),CONCATENATE("R3C",'R. Gestión '!$P$167),"")</f>
        <v>R3C1</v>
      </c>
      <c r="Q28" s="53" t="str">
        <f>IF(AND('R. Gestión '!$Z$168="Media",'R. Gestión '!$AB$168="Menor"),CONCATENATE("R3C",'R. Gestión '!$P$168),"")</f>
        <v/>
      </c>
      <c r="R28" s="53" t="str">
        <f>IF(AND('R. Gestión '!$Z$169="Media",'R. Gestión '!$AB$169="Menor"),CONCATENATE("R3C",'R. Gestión '!$P$169),"")</f>
        <v/>
      </c>
      <c r="S28" s="53" t="str">
        <f>IF(AND('R. Gestión '!$Z$170="Media",'R. Gestión '!$AB$170="Menor"),CONCATENATE("R3C",'R. Gestión '!$P$170),"")</f>
        <v/>
      </c>
      <c r="T28" s="53" t="str">
        <f>IF(AND('R. Gestión '!$Z$171="Media",'R. Gestión '!$AB$171="Menor"),CONCATENATE("R3C",'R. Gestión '!$P$171),"")</f>
        <v/>
      </c>
      <c r="U28" s="54" t="str">
        <f>IF(AND('R. Gestión '!$Z$172="Media",'R. Gestión '!$AB$172="Menor"),CONCATENATE("R3C",'R. Gestión '!$P$172),"")</f>
        <v/>
      </c>
      <c r="V28" s="52" t="str">
        <f>IF(AND('R. Gestión '!$Z$167="Media",'R. Gestión '!$AB$167="Moderado"),CONCATENATE("R3C",'R. Gestión '!$P$167),"")</f>
        <v/>
      </c>
      <c r="W28" s="53" t="str">
        <f>IF(AND('R. Gestión '!$Z$168="Media",'R. Gestión '!$AB$168="Moderado"),CONCATENATE("R3C",'R. Gestión '!$P$168),"")</f>
        <v/>
      </c>
      <c r="X28" s="53" t="str">
        <f>IF(AND('R. Gestión '!$Z$169="Media",'R. Gestión '!$AB$169="Moderado"),CONCATENATE("R3C",'R. Gestión '!$P$169),"")</f>
        <v/>
      </c>
      <c r="Y28" s="53" t="str">
        <f>IF(AND('R. Gestión '!$Z$170="Media",'R. Gestión '!$AB$170="Moderado"),CONCATENATE("R3C",'R. Gestión '!$P$170),"")</f>
        <v/>
      </c>
      <c r="Z28" s="53" t="str">
        <f>IF(AND('R. Gestión '!$Z$171="Media",'R. Gestión '!$AB$171="Moderado"),CONCATENATE("R3C",'R. Gestión '!$P$171),"")</f>
        <v/>
      </c>
      <c r="AA28" s="54" t="str">
        <f>IF(AND('R. Gestión '!$Z$172="Media",'R. Gestión '!$AB$172="Moderado"),CONCATENATE("R3C",'R. Gestión '!$P$172),"")</f>
        <v/>
      </c>
      <c r="AB28" s="37" t="str">
        <f>IF(AND('R. Gestión '!$Z$167="Media",'R. Gestión '!$AB$167="Mayor"),CONCATENATE("R3C",'R. Gestión '!$P$167),"")</f>
        <v/>
      </c>
      <c r="AC28" s="38" t="str">
        <f>IF(AND('R. Gestión '!$Z$168="Media",'R. Gestión '!$AB$168="Mayor"),CONCATENATE("R3C",'R. Gestión '!$P$168),"")</f>
        <v/>
      </c>
      <c r="AD28" s="38" t="str">
        <f>IF(AND('R. Gestión '!$Z$169="Media",'R. Gestión '!$AB$169="Mayor"),CONCATENATE("R3C",'R. Gestión '!$P$169),"")</f>
        <v/>
      </c>
      <c r="AE28" s="38" t="str">
        <f>IF(AND('R. Gestión '!$Z$170="Media",'R. Gestión '!$AB$170="Mayor"),CONCATENATE("R3C",'R. Gestión '!$P$170),"")</f>
        <v/>
      </c>
      <c r="AF28" s="38" t="str">
        <f>IF(AND('R. Gestión '!$Z$171="Media",'R. Gestión '!$AB$171="Mayor"),CONCATENATE("R3C",'R. Gestión '!$P$171),"")</f>
        <v/>
      </c>
      <c r="AG28" s="39" t="str">
        <f>IF(AND('R. Gestión '!$Z$172="Media",'R. Gestión '!$AB$172="Mayor"),CONCATENATE("R3C",'R. Gestión '!$P$172),"")</f>
        <v/>
      </c>
      <c r="AH28" s="40" t="str">
        <f>IF(AND('R. Gestión '!$Z$167="Media",'R. Gestión '!$AB$167="Catastrófico"),CONCATENATE("R3C",'R. Gestión '!$P$167),"")</f>
        <v/>
      </c>
      <c r="AI28" s="41" t="str">
        <f>IF(AND('R. Gestión '!$Z$168="Media",'R. Gestión '!$AB$168="Catastrófico"),CONCATENATE("R3C",'R. Gestión '!$P$168),"")</f>
        <v/>
      </c>
      <c r="AJ28" s="41" t="str">
        <f>IF(AND('R. Gestión '!$Z$169="Media",'R. Gestión '!$AB$169="Catastrófico"),CONCATENATE("R3C",'R. Gestión '!$P$169),"")</f>
        <v/>
      </c>
      <c r="AK28" s="41" t="str">
        <f>IF(AND('R. Gestión '!$Z$170="Media",'R. Gestión '!$AB$170="Catastrófico"),CONCATENATE("R3C",'R. Gestión '!$P$170),"")</f>
        <v/>
      </c>
      <c r="AL28" s="41" t="str">
        <f>IF(AND('R. Gestión '!$Z$171="Media",'R. Gestión '!$AB$171="Catastrófico"),CONCATENATE("R3C",'R. Gestión '!$P$171),"")</f>
        <v/>
      </c>
      <c r="AM28" s="42" t="str">
        <f>IF(AND('R. Gestión '!$Z$172="Media",'R. Gestión '!$AB$172="Catastrófico"),CONCATENATE("R3C",'R. Gestión '!$P$172),"")</f>
        <v/>
      </c>
      <c r="AN28" s="68"/>
      <c r="AO28" s="1098"/>
      <c r="AP28" s="1099"/>
      <c r="AQ28" s="1099"/>
      <c r="AR28" s="1099"/>
      <c r="AS28" s="1099"/>
      <c r="AT28" s="1100"/>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row>
    <row r="29" spans="1:76" ht="15" customHeight="1" x14ac:dyDescent="0.25">
      <c r="A29" s="68"/>
      <c r="B29" s="1017"/>
      <c r="C29" s="1017"/>
      <c r="D29" s="1018"/>
      <c r="E29" s="1058"/>
      <c r="F29" s="1059"/>
      <c r="G29" s="1059"/>
      <c r="H29" s="1059"/>
      <c r="I29" s="1060"/>
      <c r="J29" s="52" t="str">
        <f>IF(AND('R. Gestión '!$Z$173="Media",'R. Gestión '!$AB$173="Leve"),CONCATENATE("R4C",'R. Gestión '!$P$173),"")</f>
        <v/>
      </c>
      <c r="K29" s="53" t="str">
        <f>IF(AND('R. Gestión '!$Z$174="Media",'R. Gestión '!$AB$174="Leve"),CONCATENATE("R4C",'R. Gestión '!$P$174),"")</f>
        <v/>
      </c>
      <c r="L29" s="53" t="str">
        <f>IF(AND('R. Gestión '!$Z$175="Media",'R. Gestión '!$AB$175="Leve"),CONCATENATE("R4C",'R. Gestión '!$P$175),"")</f>
        <v/>
      </c>
      <c r="M29" s="53" t="str">
        <f>IF(AND('R. Gestión '!$Z$176="Media",'R. Gestión '!$AB$176="Leve"),CONCATENATE("R4C",'R. Gestión '!$P$176),"")</f>
        <v/>
      </c>
      <c r="N29" s="53" t="str">
        <f>IF(AND('R. Gestión '!$Z$177="Media",'R. Gestión '!$AB$177="Leve"),CONCATENATE("R4C",'R. Gestión '!$P$177),"")</f>
        <v/>
      </c>
      <c r="O29" s="54" t="str">
        <f>IF(AND('R. Gestión '!$Z$178="Media",'R. Gestión '!$AB$178="Leve"),CONCATENATE("R4C",'R. Gestión '!$P$178),"")</f>
        <v/>
      </c>
      <c r="P29" s="52" t="str">
        <f>IF(AND('R. Gestión '!$Z$173="Media",'R. Gestión '!$AB$173="Menor"),CONCATENATE("R4C",'R. Gestión '!$P$173),"")</f>
        <v/>
      </c>
      <c r="Q29" s="53" t="str">
        <f>IF(AND('R. Gestión '!$Z$174="Media",'R. Gestión '!$AB$174="Menor"),CONCATENATE("R4C",'R. Gestión '!$P$174),"")</f>
        <v/>
      </c>
      <c r="R29" s="53" t="str">
        <f>IF(AND('R. Gestión '!$Z$175="Media",'R. Gestión '!$AB$175="Menor"),CONCATENATE("R4C",'R. Gestión '!$P$175),"")</f>
        <v/>
      </c>
      <c r="S29" s="53" t="str">
        <f>IF(AND('R. Gestión '!$Z$176="Media",'R. Gestión '!$AB$176="Menor"),CONCATENATE("R4C",'R. Gestión '!$P$176),"")</f>
        <v/>
      </c>
      <c r="T29" s="53" t="str">
        <f>IF(AND('R. Gestión '!$Z$177="Media",'R. Gestión '!$AB$177="Menor"),CONCATENATE("R4C",'R. Gestión '!$P$177),"")</f>
        <v/>
      </c>
      <c r="U29" s="54" t="str">
        <f>IF(AND('R. Gestión '!$Z$178="Media",'R. Gestión '!$AB$178="Menor"),CONCATENATE("R4C",'R. Gestión '!$P$178),"")</f>
        <v/>
      </c>
      <c r="V29" s="52" t="str">
        <f>IF(AND('R. Gestión '!$Z$173="Media",'R. Gestión '!$AB$173="Moderado"),CONCATENATE("R4C",'R. Gestión '!$P$173),"")</f>
        <v/>
      </c>
      <c r="W29" s="53" t="str">
        <f>IF(AND('R. Gestión '!$Z$174="Media",'R. Gestión '!$AB$174="Moderado"),CONCATENATE("R4C",'R. Gestión '!$P$174),"")</f>
        <v/>
      </c>
      <c r="X29" s="53" t="str">
        <f>IF(AND('R. Gestión '!$Z$175="Media",'R. Gestión '!$AB$175="Moderado"),CONCATENATE("R4C",'R. Gestión '!$P$175),"")</f>
        <v/>
      </c>
      <c r="Y29" s="53" t="str">
        <f>IF(AND('R. Gestión '!$Z$176="Media",'R. Gestión '!$AB$176="Moderado"),CONCATENATE("R4C",'R. Gestión '!$P$176),"")</f>
        <v/>
      </c>
      <c r="Z29" s="53" t="str">
        <f>IF(AND('R. Gestión '!$Z$177="Media",'R. Gestión '!$AB$177="Moderado"),CONCATENATE("R4C",'R. Gestión '!$P$177),"")</f>
        <v/>
      </c>
      <c r="AA29" s="54" t="str">
        <f>IF(AND('R. Gestión '!$Z$178="Media",'R. Gestión '!$AB$178="Moderado"),CONCATENATE("R4C",'R. Gestión '!$P$178),"")</f>
        <v/>
      </c>
      <c r="AB29" s="37" t="str">
        <f>IF(AND('R. Gestión '!$Z$173="Media",'R. Gestión '!$AB$173="Mayor"),CONCATENATE("R4C",'R. Gestión '!$P$173),"")</f>
        <v/>
      </c>
      <c r="AC29" s="38" t="str">
        <f>IF(AND('R. Gestión '!$Z$174="Media",'R. Gestión '!$AB$174="Mayor"),CONCATENATE("R4C",'R. Gestión '!$P$174),"")</f>
        <v/>
      </c>
      <c r="AD29" s="38" t="str">
        <f>IF(AND('R. Gestión '!$Z$175="Media",'R. Gestión '!$AB$175="Mayor"),CONCATENATE("R4C",'R. Gestión '!$P$175),"")</f>
        <v/>
      </c>
      <c r="AE29" s="38" t="str">
        <f>IF(AND('R. Gestión '!$Z$176="Media",'R. Gestión '!$AB$176="Mayor"),CONCATENATE("R4C",'R. Gestión '!$P$176),"")</f>
        <v/>
      </c>
      <c r="AF29" s="38" t="str">
        <f>IF(AND('R. Gestión '!$Z$177="Media",'R. Gestión '!$AB$177="Mayor"),CONCATENATE("R4C",'R. Gestión '!$P$177),"")</f>
        <v/>
      </c>
      <c r="AG29" s="39" t="str">
        <f>IF(AND('R. Gestión '!$Z$178="Media",'R. Gestión '!$AB$178="Mayor"),CONCATENATE("R4C",'R. Gestión '!$P$178),"")</f>
        <v/>
      </c>
      <c r="AH29" s="40" t="str">
        <f>IF(AND('R. Gestión '!$Z$173="Media",'R. Gestión '!$AB$173="Catastrófico"),CONCATENATE("R4C",'R. Gestión '!$P$173),"")</f>
        <v/>
      </c>
      <c r="AI29" s="41" t="str">
        <f>IF(AND('R. Gestión '!$Z$174="Media",'R. Gestión '!$AB$174="Catastrófico"),CONCATENATE("R4C",'R. Gestión '!$P$174),"")</f>
        <v/>
      </c>
      <c r="AJ29" s="41" t="str">
        <f>IF(AND('R. Gestión '!$Z$175="Media",'R. Gestión '!$AB$175="Catastrófico"),CONCATENATE("R4C",'R. Gestión '!$P$175),"")</f>
        <v/>
      </c>
      <c r="AK29" s="41" t="str">
        <f>IF(AND('R. Gestión '!$Z$176="Media",'R. Gestión '!$AB$176="Catastrófico"),CONCATENATE("R4C",'R. Gestión '!$P$176),"")</f>
        <v/>
      </c>
      <c r="AL29" s="41" t="str">
        <f>IF(AND('R. Gestión '!$Z$177="Media",'R. Gestión '!$AB$177="Catastrófico"),CONCATENATE("R4C",'R. Gestión '!$P$177),"")</f>
        <v/>
      </c>
      <c r="AM29" s="42" t="str">
        <f>IF(AND('R. Gestión '!$Z$178="Media",'R. Gestión '!$AB$178="Catastrófico"),CONCATENATE("R4C",'R. Gestión '!$P$178),"")</f>
        <v/>
      </c>
      <c r="AN29" s="68"/>
      <c r="AO29" s="1098"/>
      <c r="AP29" s="1099"/>
      <c r="AQ29" s="1099"/>
      <c r="AR29" s="1099"/>
      <c r="AS29" s="1099"/>
      <c r="AT29" s="1100"/>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row>
    <row r="30" spans="1:76" ht="15" customHeight="1" x14ac:dyDescent="0.25">
      <c r="A30" s="68"/>
      <c r="B30" s="1017"/>
      <c r="C30" s="1017"/>
      <c r="D30" s="1018"/>
      <c r="E30" s="1058"/>
      <c r="F30" s="1059"/>
      <c r="G30" s="1059"/>
      <c r="H30" s="1059"/>
      <c r="I30" s="1060"/>
      <c r="J30" s="52" t="str">
        <f>IF(AND('R. Gestión '!$Z$185="Media",'R. Gestión '!$AB$185="Leve"),CONCATENATE("R5C",'R. Gestión '!$P$185),"")</f>
        <v/>
      </c>
      <c r="K30" s="53" t="str">
        <f>IF(AND('R. Gestión '!$Z$186="Media",'R. Gestión '!$AB$186="Leve"),CONCATENATE("R5C",'R. Gestión '!$P$186),"")</f>
        <v/>
      </c>
      <c r="L30" s="53" t="str">
        <f>IF(AND('R. Gestión '!$Z$187="Media",'R. Gestión '!$AB$187="Leve"),CONCATENATE("R5C",'R. Gestión '!$P$187),"")</f>
        <v/>
      </c>
      <c r="M30" s="53" t="str">
        <f>IF(AND('R. Gestión '!$Z$188="Media",'R. Gestión '!$AB$188="Leve"),CONCATENATE("R5C",'R. Gestión '!$P$188),"")</f>
        <v/>
      </c>
      <c r="N30" s="53" t="str">
        <f>IF(AND('R. Gestión '!$Z$189="Media",'R. Gestión '!$AB$189="Leve"),CONCATENATE("R5C",'R. Gestión '!$P$189),"")</f>
        <v/>
      </c>
      <c r="O30" s="54" t="str">
        <f>IF(AND('R. Gestión '!$Z$190="Media",'R. Gestión '!$AB$190="Leve"),CONCATENATE("R5C",'R. Gestión '!$P$190),"")</f>
        <v/>
      </c>
      <c r="P30" s="52" t="str">
        <f>IF(AND('R. Gestión '!$Z$185="Media",'R. Gestión '!$AB$185="Menor"),CONCATENATE("R5C",'R. Gestión '!$P$185),"")</f>
        <v/>
      </c>
      <c r="Q30" s="53" t="str">
        <f>IF(AND('R. Gestión '!$Z$186="Media",'R. Gestión '!$AB$186="Menor"),CONCATENATE("R5C",'R. Gestión '!$P$186),"")</f>
        <v/>
      </c>
      <c r="R30" s="53" t="str">
        <f>IF(AND('R. Gestión '!$Z$187="Media",'R. Gestión '!$AB$187="Menor"),CONCATENATE("R5C",'R. Gestión '!$P$187),"")</f>
        <v/>
      </c>
      <c r="S30" s="53" t="str">
        <f>IF(AND('R. Gestión '!$Z$188="Media",'R. Gestión '!$AB$188="Menor"),CONCATENATE("R5C",'R. Gestión '!$P$188),"")</f>
        <v/>
      </c>
      <c r="T30" s="53" t="str">
        <f>IF(AND('R. Gestión '!$Z$189="Media",'R. Gestión '!$AB$189="Menor"),CONCATENATE("R5C",'R. Gestión '!$P$189),"")</f>
        <v/>
      </c>
      <c r="U30" s="54" t="str">
        <f>IF(AND('R. Gestión '!$Z$190="Media",'R. Gestión '!$AB$190="Menor"),CONCATENATE("R5C",'R. Gestión '!$P$190),"")</f>
        <v/>
      </c>
      <c r="V30" s="52" t="str">
        <f>IF(AND('R. Gestión '!$Z$185="Media",'R. Gestión '!$AB$185="Moderado"),CONCATENATE("R5C",'R. Gestión '!$P$185),"")</f>
        <v/>
      </c>
      <c r="W30" s="53" t="str">
        <f>IF(AND('R. Gestión '!$Z$186="Media",'R. Gestión '!$AB$186="Moderado"),CONCATENATE("R5C",'R. Gestión '!$P$186),"")</f>
        <v/>
      </c>
      <c r="X30" s="53" t="str">
        <f>IF(AND('R. Gestión '!$Z$187="Media",'R. Gestión '!$AB$187="Moderado"),CONCATENATE("R5C",'R. Gestión '!$P$187),"")</f>
        <v/>
      </c>
      <c r="Y30" s="53" t="str">
        <f>IF(AND('R. Gestión '!$Z$188="Media",'R. Gestión '!$AB$188="Moderado"),CONCATENATE("R5C",'R. Gestión '!$P$188),"")</f>
        <v/>
      </c>
      <c r="Z30" s="53" t="str">
        <f>IF(AND('R. Gestión '!$Z$189="Media",'R. Gestión '!$AB$189="Moderado"),CONCATENATE("R5C",'R. Gestión '!$P$189),"")</f>
        <v/>
      </c>
      <c r="AA30" s="54" t="str">
        <f>IF(AND('R. Gestión '!$Z$190="Media",'R. Gestión '!$AB$190="Moderado"),CONCATENATE("R5C",'R. Gestión '!$P$190),"")</f>
        <v/>
      </c>
      <c r="AB30" s="37" t="str">
        <f>IF(AND('R. Gestión '!$Z$185="Media",'R. Gestión '!$AB$185="Mayor"),CONCATENATE("R5C",'R. Gestión '!$P$185),"")</f>
        <v/>
      </c>
      <c r="AC30" s="38" t="str">
        <f>IF(AND('R. Gestión '!$Z$186="Media",'R. Gestión '!$AB$186="Mayor"),CONCATENATE("R5C",'R. Gestión '!$P$186),"")</f>
        <v/>
      </c>
      <c r="AD30" s="38" t="str">
        <f>IF(AND('R. Gestión '!$Z$187="Media",'R. Gestión '!$AB$187="Mayor"),CONCATENATE("R5C",'R. Gestión '!$P$187),"")</f>
        <v/>
      </c>
      <c r="AE30" s="38" t="str">
        <f>IF(AND('R. Gestión '!$Z$188="Media",'R. Gestión '!$AB$188="Mayor"),CONCATENATE("R5C",'R. Gestión '!$P$188),"")</f>
        <v/>
      </c>
      <c r="AF30" s="38" t="str">
        <f>IF(AND('R. Gestión '!$Z$189="Media",'R. Gestión '!$AB$189="Mayor"),CONCATENATE("R5C",'R. Gestión '!$P$189),"")</f>
        <v/>
      </c>
      <c r="AG30" s="39" t="str">
        <f>IF(AND('R. Gestión '!$Z$190="Media",'R. Gestión '!$AB$190="Mayor"),CONCATENATE("R5C",'R. Gestión '!$P$190),"")</f>
        <v/>
      </c>
      <c r="AH30" s="40" t="str">
        <f>IF(AND('R. Gestión '!$Z$185="Media",'R. Gestión '!$AB$185="Catastrófico"),CONCATENATE("R5C",'R. Gestión '!$P$185),"")</f>
        <v/>
      </c>
      <c r="AI30" s="41" t="str">
        <f>IF(AND('R. Gestión '!$Z$186="Media",'R. Gestión '!$AB$186="Catastrófico"),CONCATENATE("R5C",'R. Gestión '!$P$186),"")</f>
        <v/>
      </c>
      <c r="AJ30" s="41" t="str">
        <f>IF(AND('R. Gestión '!$Z$187="Media",'R. Gestión '!$AB$187="Catastrófico"),CONCATENATE("R5C",'R. Gestión '!$P$187),"")</f>
        <v/>
      </c>
      <c r="AK30" s="41" t="str">
        <f>IF(AND('R. Gestión '!$Z$188="Media",'R. Gestión '!$AB$188="Catastrófico"),CONCATENATE("R5C",'R. Gestión '!$P$188),"")</f>
        <v/>
      </c>
      <c r="AL30" s="41" t="str">
        <f>IF(AND('R. Gestión '!$Z$189="Media",'R. Gestión '!$AB$189="Catastrófico"),CONCATENATE("R5C",'R. Gestión '!$P$189),"")</f>
        <v/>
      </c>
      <c r="AM30" s="42" t="str">
        <f>IF(AND('R. Gestión '!$Z$190="Media",'R. Gestión '!$AB$190="Catastrófico"),CONCATENATE("R5C",'R. Gestión '!$P$190),"")</f>
        <v/>
      </c>
      <c r="AN30" s="68"/>
      <c r="AO30" s="1098"/>
      <c r="AP30" s="1099"/>
      <c r="AQ30" s="1099"/>
      <c r="AR30" s="1099"/>
      <c r="AS30" s="1099"/>
      <c r="AT30" s="1100"/>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row>
    <row r="31" spans="1:76" ht="15" customHeight="1" x14ac:dyDescent="0.25">
      <c r="A31" s="68"/>
      <c r="B31" s="1017"/>
      <c r="C31" s="1017"/>
      <c r="D31" s="1018"/>
      <c r="E31" s="1058"/>
      <c r="F31" s="1059"/>
      <c r="G31" s="1059"/>
      <c r="H31" s="1059"/>
      <c r="I31" s="1060"/>
      <c r="J31" s="52" t="str">
        <f>IF(AND('R. Gestión '!$Z$191="Media",'R. Gestión '!$AB$191="Leve"),CONCATENATE("R6C",'R. Gestión '!$P$191),"")</f>
        <v/>
      </c>
      <c r="K31" s="53" t="str">
        <f>IF(AND('R. Gestión '!$Z$192="Media",'R. Gestión '!$AB$192="Leve"),CONCATENATE("R6C",'R. Gestión '!$P$192),"")</f>
        <v/>
      </c>
      <c r="L31" s="53" t="str">
        <f>IF(AND('R. Gestión '!$Z$193="Media",'R. Gestión '!$AB$193="Leve"),CONCATENATE("R6C",'R. Gestión '!$P$193),"")</f>
        <v/>
      </c>
      <c r="M31" s="53" t="str">
        <f>IF(AND('R. Gestión '!$Z$194="Media",'R. Gestión '!$AB$194="Leve"),CONCATENATE("R6C",'R. Gestión '!$P$194),"")</f>
        <v/>
      </c>
      <c r="N31" s="53" t="str">
        <f>IF(AND('R. Gestión '!$Z$195="Media",'R. Gestión '!$AB$195="Leve"),CONCATENATE("R6C",'R. Gestión '!$P$195),"")</f>
        <v/>
      </c>
      <c r="O31" s="54" t="str">
        <f>IF(AND('R. Gestión '!$Z$196="Media",'R. Gestión '!$AB$196="Leve"),CONCATENATE("R6C",'R. Gestión '!$P$196),"")</f>
        <v/>
      </c>
      <c r="P31" s="52" t="str">
        <f>IF(AND('R. Gestión '!$Z$191="Media",'R. Gestión '!$AB$191="Menor"),CONCATENATE("R6C",'R. Gestión '!$P$191),"")</f>
        <v/>
      </c>
      <c r="Q31" s="53" t="str">
        <f>IF(AND('R. Gestión '!$Z$192="Media",'R. Gestión '!$AB$192="Menor"),CONCATENATE("R6C",'R. Gestión '!$P$192),"")</f>
        <v/>
      </c>
      <c r="R31" s="53" t="str">
        <f>IF(AND('R. Gestión '!$Z$193="Media",'R. Gestión '!$AB$193="Menor"),CONCATENATE("R6C",'R. Gestión '!$P$193),"")</f>
        <v/>
      </c>
      <c r="S31" s="53" t="str">
        <f>IF(AND('R. Gestión '!$Z$194="Media",'R. Gestión '!$AB$194="Menor"),CONCATENATE("R6C",'R. Gestión '!$P$194),"")</f>
        <v/>
      </c>
      <c r="T31" s="53" t="str">
        <f>IF(AND('R. Gestión '!$Z$195="Media",'R. Gestión '!$AB$195="Menor"),CONCATENATE("R6C",'R. Gestión '!$P$195),"")</f>
        <v/>
      </c>
      <c r="U31" s="54" t="str">
        <f>IF(AND('R. Gestión '!$Z$196="Media",'R. Gestión '!$AB$196="Menor"),CONCATENATE("R6C",'R. Gestión '!$P$196),"")</f>
        <v/>
      </c>
      <c r="V31" s="52" t="str">
        <f>IF(AND('R. Gestión '!$Z$191="Media",'R. Gestión '!$AB$191="Moderado"),CONCATENATE("R6C",'R. Gestión '!$P$191),"")</f>
        <v>R6C1</v>
      </c>
      <c r="W31" s="53" t="str">
        <f>IF(AND('R. Gestión '!$Z$192="Media",'R. Gestión '!$AB$192="Moderado"),CONCATENATE("R6C",'R. Gestión '!$P$192),"")</f>
        <v/>
      </c>
      <c r="X31" s="53" t="str">
        <f>IF(AND('R. Gestión '!$Z$193="Media",'R. Gestión '!$AB$193="Moderado"),CONCATENATE("R6C",'R. Gestión '!$P$193),"")</f>
        <v/>
      </c>
      <c r="Y31" s="53" t="str">
        <f>IF(AND('R. Gestión '!$Z$194="Media",'R. Gestión '!$AB$194="Moderado"),CONCATENATE("R6C",'R. Gestión '!$P$194),"")</f>
        <v/>
      </c>
      <c r="Z31" s="53" t="str">
        <f>IF(AND('R. Gestión '!$Z$195="Media",'R. Gestión '!$AB$195="Moderado"),CONCATENATE("R6C",'R. Gestión '!$P$195),"")</f>
        <v/>
      </c>
      <c r="AA31" s="54" t="str">
        <f>IF(AND('R. Gestión '!$Z$196="Media",'R. Gestión '!$AB$196="Moderado"),CONCATENATE("R6C",'R. Gestión '!$P$196),"")</f>
        <v/>
      </c>
      <c r="AB31" s="37" t="str">
        <f>IF(AND('R. Gestión '!$Z$191="Media",'R. Gestión '!$AB$191="Mayor"),CONCATENATE("R6C",'R. Gestión '!$P$191),"")</f>
        <v/>
      </c>
      <c r="AC31" s="38" t="str">
        <f>IF(AND('R. Gestión '!$Z$192="Media",'R. Gestión '!$AB$192="Mayor"),CONCATENATE("R6C",'R. Gestión '!$P$192),"")</f>
        <v/>
      </c>
      <c r="AD31" s="38" t="str">
        <f>IF(AND('R. Gestión '!$Z$193="Media",'R. Gestión '!$AB$193="Mayor"),CONCATENATE("R6C",'R. Gestión '!$P$193),"")</f>
        <v/>
      </c>
      <c r="AE31" s="38" t="str">
        <f>IF(AND('R. Gestión '!$Z$194="Media",'R. Gestión '!$AB$194="Mayor"),CONCATENATE("R6C",'R. Gestión '!$P$194),"")</f>
        <v/>
      </c>
      <c r="AF31" s="38" t="str">
        <f>IF(AND('R. Gestión '!$Z$195="Media",'R. Gestión '!$AB$195="Mayor"),CONCATENATE("R6C",'R. Gestión '!$P$195),"")</f>
        <v/>
      </c>
      <c r="AG31" s="39" t="str">
        <f>IF(AND('R. Gestión '!$Z$196="Media",'R. Gestión '!$AB$196="Mayor"),CONCATENATE("R6C",'R. Gestión '!$P$196),"")</f>
        <v/>
      </c>
      <c r="AH31" s="40" t="str">
        <f>IF(AND('R. Gestión '!$Z$191="Media",'R. Gestión '!$AB$191="Catastrófico"),CONCATENATE("R6C",'R. Gestión '!$P$191),"")</f>
        <v/>
      </c>
      <c r="AI31" s="41" t="str">
        <f>IF(AND('R. Gestión '!$Z$192="Media",'R. Gestión '!$AB$192="Catastrófico"),CONCATENATE("R6C",'R. Gestión '!$P$192),"")</f>
        <v/>
      </c>
      <c r="AJ31" s="41" t="str">
        <f>IF(AND('R. Gestión '!$Z$193="Media",'R. Gestión '!$AB$193="Catastrófico"),CONCATENATE("R6C",'R. Gestión '!$P$193),"")</f>
        <v/>
      </c>
      <c r="AK31" s="41" t="str">
        <f>IF(AND('R. Gestión '!$Z$194="Media",'R. Gestión '!$AB$194="Catastrófico"),CONCATENATE("R6C",'R. Gestión '!$P$194),"")</f>
        <v/>
      </c>
      <c r="AL31" s="41" t="str">
        <f>IF(AND('R. Gestión '!$Z$195="Media",'R. Gestión '!$AB$195="Catastrófico"),CONCATENATE("R6C",'R. Gestión '!$P$195),"")</f>
        <v/>
      </c>
      <c r="AM31" s="42" t="str">
        <f>IF(AND('R. Gestión '!$Z$196="Media",'R. Gestión '!$AB$196="Catastrófico"),CONCATENATE("R6C",'R. Gestión '!$P$196),"")</f>
        <v/>
      </c>
      <c r="AN31" s="68"/>
      <c r="AO31" s="1098"/>
      <c r="AP31" s="1099"/>
      <c r="AQ31" s="1099"/>
      <c r="AR31" s="1099"/>
      <c r="AS31" s="1099"/>
      <c r="AT31" s="1100"/>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row>
    <row r="32" spans="1:76" ht="15" customHeight="1" x14ac:dyDescent="0.25">
      <c r="A32" s="68"/>
      <c r="B32" s="1017"/>
      <c r="C32" s="1017"/>
      <c r="D32" s="1018"/>
      <c r="E32" s="1058"/>
      <c r="F32" s="1059"/>
      <c r="G32" s="1059"/>
      <c r="H32" s="1059"/>
      <c r="I32" s="1060"/>
      <c r="J32" s="52" t="str">
        <f>IF(AND('R. Gestión '!$Z$203="Media",'R. Gestión '!$AB$203="Leve"),CONCATENATE("R7C",'R. Gestión '!$P$203),"")</f>
        <v/>
      </c>
      <c r="K32" s="53" t="str">
        <f>IF(AND('R. Gestión '!$Z$204="Media",'R. Gestión '!$AB$204="Leve"),CONCATENATE("R7C",'R. Gestión '!$P$204),"")</f>
        <v/>
      </c>
      <c r="L32" s="53" t="str">
        <f>IF(AND('R. Gestión '!$Z$205="Media",'R. Gestión '!$AB$205="Leve"),CONCATENATE("R7C",'R. Gestión '!$P$205),"")</f>
        <v/>
      </c>
      <c r="M32" s="53" t="str">
        <f>IF(AND('R. Gestión '!$Z$206="Media",'R. Gestión '!$AB$206="Leve"),CONCATENATE("R7C",'R. Gestión '!$P$206),"")</f>
        <v/>
      </c>
      <c r="N32" s="53" t="str">
        <f>IF(AND('R. Gestión '!$Z$207="Media",'R. Gestión '!$AB$207="Leve"),CONCATENATE("R7C",'R. Gestión '!$P$207),"")</f>
        <v/>
      </c>
      <c r="O32" s="54" t="str">
        <f>IF(AND('R. Gestión '!$Z$208="Media",'R. Gestión '!$AB$208="Leve"),CONCATENATE("R7C",'R. Gestión '!$P$208),"")</f>
        <v/>
      </c>
      <c r="P32" s="52" t="str">
        <f>IF(AND('R. Gestión '!$Z$203="Media",'R. Gestión '!$AB$203="Menor"),CONCATENATE("R7C",'R. Gestión '!$P$203),"")</f>
        <v/>
      </c>
      <c r="Q32" s="53" t="str">
        <f>IF(AND('R. Gestión '!$Z$204="Media",'R. Gestión '!$AB$204="Menor"),CONCATENATE("R7C",'R. Gestión '!$P$204),"")</f>
        <v/>
      </c>
      <c r="R32" s="53" t="str">
        <f>IF(AND('R. Gestión '!$Z$205="Media",'R. Gestión '!$AB$205="Menor"),CONCATENATE("R7C",'R. Gestión '!$P$205),"")</f>
        <v/>
      </c>
      <c r="S32" s="53" t="str">
        <f>IF(AND('R. Gestión '!$Z$206="Media",'R. Gestión '!$AB$206="Menor"),CONCATENATE("R7C",'R. Gestión '!$P$206),"")</f>
        <v/>
      </c>
      <c r="T32" s="53" t="str">
        <f>IF(AND('R. Gestión '!$Z$207="Media",'R. Gestión '!$AB$207="Menor"),CONCATENATE("R7C",'R. Gestión '!$P$207),"")</f>
        <v/>
      </c>
      <c r="U32" s="54" t="str">
        <f>IF(AND('R. Gestión '!$Z$208="Media",'R. Gestión '!$AB$208="Menor"),CONCATENATE("R7C",'R. Gestión '!$P$208),"")</f>
        <v/>
      </c>
      <c r="V32" s="52" t="str">
        <f>IF(AND('R. Gestión '!$Z$203="Media",'R. Gestión '!$AB$203="Moderado"),CONCATENATE("R7C",'R. Gestión '!$P$203),"")</f>
        <v/>
      </c>
      <c r="W32" s="53" t="str">
        <f>IF(AND('R. Gestión '!$Z$204="Media",'R. Gestión '!$AB$204="Moderado"),CONCATENATE("R7C",'R. Gestión '!$P$204),"")</f>
        <v/>
      </c>
      <c r="X32" s="53" t="str">
        <f>IF(AND('R. Gestión '!$Z$205="Media",'R. Gestión '!$AB$205="Moderado"),CONCATENATE("R7C",'R. Gestión '!$P$205),"")</f>
        <v/>
      </c>
      <c r="Y32" s="53" t="str">
        <f>IF(AND('R. Gestión '!$Z$206="Media",'R. Gestión '!$AB$206="Moderado"),CONCATENATE("R7C",'R. Gestión '!$P$206),"")</f>
        <v/>
      </c>
      <c r="Z32" s="53" t="str">
        <f>IF(AND('R. Gestión '!$Z$207="Media",'R. Gestión '!$AB$207="Moderado"),CONCATENATE("R7C",'R. Gestión '!$P$207),"")</f>
        <v/>
      </c>
      <c r="AA32" s="54" t="str">
        <f>IF(AND('R. Gestión '!$Z$208="Media",'R. Gestión '!$AB$208="Moderado"),CONCATENATE("R7C",'R. Gestión '!$P$208),"")</f>
        <v/>
      </c>
      <c r="AB32" s="37" t="str">
        <f>IF(AND('R. Gestión '!$Z$203="Media",'R. Gestión '!$AB$203="Mayor"),CONCATENATE("R7C",'R. Gestión '!$P$203),"")</f>
        <v>R7C1</v>
      </c>
      <c r="AC32" s="38" t="str">
        <f>IF(AND('R. Gestión '!$Z$204="Media",'R. Gestión '!$AB$204="Mayor"),CONCATENATE("R7C",'R. Gestión '!$P$204),"")</f>
        <v/>
      </c>
      <c r="AD32" s="38" t="str">
        <f>IF(AND('R. Gestión '!$Z$205="Media",'R. Gestión '!$AB$205="Mayor"),CONCATENATE("R7C",'R. Gestión '!$P$205),"")</f>
        <v/>
      </c>
      <c r="AE32" s="38" t="str">
        <f>IF(AND('R. Gestión '!$Z$206="Media",'R. Gestión '!$AB$206="Mayor"),CONCATENATE("R7C",'R. Gestión '!$P$206),"")</f>
        <v/>
      </c>
      <c r="AF32" s="38" t="str">
        <f>IF(AND('R. Gestión '!$Z$207="Media",'R. Gestión '!$AB$207="Mayor"),CONCATENATE("R7C",'R. Gestión '!$P$207),"")</f>
        <v/>
      </c>
      <c r="AG32" s="39" t="str">
        <f>IF(AND('R. Gestión '!$Z$208="Media",'R. Gestión '!$AB$208="Mayor"),CONCATENATE("R7C",'R. Gestión '!$P$208),"")</f>
        <v/>
      </c>
      <c r="AH32" s="40" t="str">
        <f>IF(AND('R. Gestión '!$Z$203="Media",'R. Gestión '!$AB$203="Catastrófico"),CONCATENATE("R7C",'R. Gestión '!$P$203),"")</f>
        <v/>
      </c>
      <c r="AI32" s="41" t="str">
        <f>IF(AND('R. Gestión '!$Z$204="Media",'R. Gestión '!$AB$204="Catastrófico"),CONCATENATE("R7C",'R. Gestión '!$P$204),"")</f>
        <v/>
      </c>
      <c r="AJ32" s="41" t="str">
        <f>IF(AND('R. Gestión '!$Z$205="Media",'R. Gestión '!$AB$205="Catastrófico"),CONCATENATE("R7C",'R. Gestión '!$P$205),"")</f>
        <v/>
      </c>
      <c r="AK32" s="41" t="str">
        <f>IF(AND('R. Gestión '!$Z$206="Media",'R. Gestión '!$AB$206="Catastrófico"),CONCATENATE("R7C",'R. Gestión '!$P$206),"")</f>
        <v/>
      </c>
      <c r="AL32" s="41" t="str">
        <f>IF(AND('R. Gestión '!$Z$207="Media",'R. Gestión '!$AB$207="Catastrófico"),CONCATENATE("R7C",'R. Gestión '!$P$207),"")</f>
        <v/>
      </c>
      <c r="AM32" s="42" t="str">
        <f>IF(AND('R. Gestión '!$Z$208="Media",'R. Gestión '!$AB$208="Catastrófico"),CONCATENATE("R7C",'R. Gestión '!$P$208),"")</f>
        <v/>
      </c>
      <c r="AN32" s="68"/>
      <c r="AO32" s="1098"/>
      <c r="AP32" s="1099"/>
      <c r="AQ32" s="1099"/>
      <c r="AR32" s="1099"/>
      <c r="AS32" s="1099"/>
      <c r="AT32" s="1100"/>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row>
    <row r="33" spans="1:80" ht="15" customHeight="1" x14ac:dyDescent="0.25">
      <c r="A33" s="68"/>
      <c r="B33" s="1017"/>
      <c r="C33" s="1017"/>
      <c r="D33" s="1018"/>
      <c r="E33" s="1058"/>
      <c r="F33" s="1059"/>
      <c r="G33" s="1059"/>
      <c r="H33" s="1059"/>
      <c r="I33" s="1060"/>
      <c r="J33" s="52" t="str">
        <f>IF(AND('R. Gestión '!$Z$227="Media",'R. Gestión '!$AB$227="Leve"),CONCATENATE("R8C",'R. Gestión '!$P$227),"")</f>
        <v/>
      </c>
      <c r="K33" s="53" t="str">
        <f>IF(AND('R. Gestión '!$Z$228="Media",'R. Gestión '!$AB$228="Leve"),CONCATENATE("R8C",'R. Gestión '!$P$228),"")</f>
        <v/>
      </c>
      <c r="L33" s="53" t="str">
        <f>IF(AND('R. Gestión '!$Z$229="Media",'R. Gestión '!$AB$229="Leve"),CONCATENATE("R8C",'R. Gestión '!$P$229),"")</f>
        <v/>
      </c>
      <c r="M33" s="53" t="str">
        <f>IF(AND('R. Gestión '!$Z$230="Media",'R. Gestión '!$AB$230="Leve"),CONCATENATE("R8C",'R. Gestión '!$P$230),"")</f>
        <v/>
      </c>
      <c r="N33" s="53" t="str">
        <f>IF(AND('R. Gestión '!$Z$231="Media",'R. Gestión '!$AB$231="Leve"),CONCATENATE("R8C",'R. Gestión '!$P$231),"")</f>
        <v/>
      </c>
      <c r="O33" s="54" t="str">
        <f>IF(AND('R. Gestión '!$Z$232="Media",'R. Gestión '!$AB$232="Leve"),CONCATENATE("R8C",'R. Gestión '!$P$232),"")</f>
        <v/>
      </c>
      <c r="P33" s="52" t="str">
        <f>IF(AND('R. Gestión '!$Z$227="Media",'R. Gestión '!$AB$227="Menor"),CONCATENATE("R8C",'R. Gestión '!$P$227),"")</f>
        <v>R8C1</v>
      </c>
      <c r="Q33" s="53" t="str">
        <f>IF(AND('R. Gestión '!$Z$228="Media",'R. Gestión '!$AB$228="Menor"),CONCATENATE("R8C",'R. Gestión '!$P$228),"")</f>
        <v/>
      </c>
      <c r="R33" s="53" t="str">
        <f>IF(AND('R. Gestión '!$Z$229="Media",'R. Gestión '!$AB$229="Menor"),CONCATENATE("R8C",'R. Gestión '!$P$229),"")</f>
        <v/>
      </c>
      <c r="S33" s="53" t="str">
        <f>IF(AND('R. Gestión '!$Z$230="Media",'R. Gestión '!$AB$230="Menor"),CONCATENATE("R8C",'R. Gestión '!$P$230),"")</f>
        <v/>
      </c>
      <c r="T33" s="53" t="str">
        <f>IF(AND('R. Gestión '!$Z$231="Media",'R. Gestión '!$AB$231="Menor"),CONCATENATE("R8C",'R. Gestión '!$P$231),"")</f>
        <v/>
      </c>
      <c r="U33" s="54" t="str">
        <f>IF(AND('R. Gestión '!$Z$232="Media",'R. Gestión '!$AB$232="Menor"),CONCATENATE("R8C",'R. Gestión '!$P$232),"")</f>
        <v/>
      </c>
      <c r="V33" s="52" t="str">
        <f>IF(AND('R. Gestión '!$Z$227="Media",'R. Gestión '!$AB$227="Moderado"),CONCATENATE("R8C",'R. Gestión '!$P$227),"")</f>
        <v/>
      </c>
      <c r="W33" s="53" t="str">
        <f>IF(AND('R. Gestión '!$Z$228="Media",'R. Gestión '!$AB$228="Moderado"),CONCATENATE("R8C",'R. Gestión '!$P$228),"")</f>
        <v/>
      </c>
      <c r="X33" s="53" t="str">
        <f>IF(AND('R. Gestión '!$Z$229="Media",'R. Gestión '!$AB$229="Moderado"),CONCATENATE("R8C",'R. Gestión '!$P$229),"")</f>
        <v/>
      </c>
      <c r="Y33" s="53" t="str">
        <f>IF(AND('R. Gestión '!$Z$230="Media",'R. Gestión '!$AB$230="Moderado"),CONCATENATE("R8C",'R. Gestión '!$P$230),"")</f>
        <v/>
      </c>
      <c r="Z33" s="53" t="str">
        <f>IF(AND('R. Gestión '!$Z$231="Media",'R. Gestión '!$AB$231="Moderado"),CONCATENATE("R8C",'R. Gestión '!$P$231),"")</f>
        <v/>
      </c>
      <c r="AA33" s="54" t="str">
        <f>IF(AND('R. Gestión '!$Z$232="Media",'R. Gestión '!$AB$232="Moderado"),CONCATENATE("R8C",'R. Gestión '!$P$232),"")</f>
        <v/>
      </c>
      <c r="AB33" s="37" t="str">
        <f>IF(AND('R. Gestión '!$Z$227="Media",'R. Gestión '!$AB$227="Mayor"),CONCATENATE("R8C",'R. Gestión '!$P$227),"")</f>
        <v/>
      </c>
      <c r="AC33" s="38" t="str">
        <f>IF(AND('R. Gestión '!$Z$228="Media",'R. Gestión '!$AB$228="Mayor"),CONCATENATE("R8C",'R. Gestión '!$P$228),"")</f>
        <v/>
      </c>
      <c r="AD33" s="38" t="str">
        <f>IF(AND('R. Gestión '!$Z$229="Media",'R. Gestión '!$AB$229="Mayor"),CONCATENATE("R8C",'R. Gestión '!$P$229),"")</f>
        <v/>
      </c>
      <c r="AE33" s="38" t="str">
        <f>IF(AND('R. Gestión '!$Z$230="Media",'R. Gestión '!$AB$230="Mayor"),CONCATENATE("R8C",'R. Gestión '!$P$230),"")</f>
        <v/>
      </c>
      <c r="AF33" s="38" t="str">
        <f>IF(AND('R. Gestión '!$Z$231="Media",'R. Gestión '!$AB$231="Mayor"),CONCATENATE("R8C",'R. Gestión '!$P$231),"")</f>
        <v/>
      </c>
      <c r="AG33" s="39" t="str">
        <f>IF(AND('R. Gestión '!$Z$232="Media",'R. Gestión '!$AB$232="Mayor"),CONCATENATE("R8C",'R. Gestión '!$P$232),"")</f>
        <v/>
      </c>
      <c r="AH33" s="40" t="str">
        <f>IF(AND('R. Gestión '!$Z$227="Media",'R. Gestión '!$AB$227="Catastrófico"),CONCATENATE("R8C",'R. Gestión '!$P$227),"")</f>
        <v/>
      </c>
      <c r="AI33" s="41" t="str">
        <f>IF(AND('R. Gestión '!$Z$228="Media",'R. Gestión '!$AB$228="Catastrófico"),CONCATENATE("R8C",'R. Gestión '!$P$228),"")</f>
        <v/>
      </c>
      <c r="AJ33" s="41" t="str">
        <f>IF(AND('R. Gestión '!$Z$229="Media",'R. Gestión '!$AB$229="Catastrófico"),CONCATENATE("R8C",'R. Gestión '!$P$229),"")</f>
        <v/>
      </c>
      <c r="AK33" s="41" t="str">
        <f>IF(AND('R. Gestión '!$Z$230="Media",'R. Gestión '!$AB$230="Catastrófico"),CONCATENATE("R8C",'R. Gestión '!$P$230),"")</f>
        <v/>
      </c>
      <c r="AL33" s="41" t="str">
        <f>IF(AND('R. Gestión '!$Z$231="Media",'R. Gestión '!$AB$231="Catastrófico"),CONCATENATE("R8C",'R. Gestión '!$P$231),"")</f>
        <v/>
      </c>
      <c r="AM33" s="42" t="str">
        <f>IF(AND('R. Gestión '!$Z$232="Media",'R. Gestión '!$AB$232="Catastrófico"),CONCATENATE("R8C",'R. Gestión '!$P$232),"")</f>
        <v/>
      </c>
      <c r="AN33" s="68"/>
      <c r="AO33" s="1098"/>
      <c r="AP33" s="1099"/>
      <c r="AQ33" s="1099"/>
      <c r="AR33" s="1099"/>
      <c r="AS33" s="1099"/>
      <c r="AT33" s="1100"/>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row>
    <row r="34" spans="1:80" ht="15" customHeight="1" x14ac:dyDescent="0.25">
      <c r="A34" s="68"/>
      <c r="B34" s="1017"/>
      <c r="C34" s="1017"/>
      <c r="D34" s="1018"/>
      <c r="E34" s="1058"/>
      <c r="F34" s="1059"/>
      <c r="G34" s="1059"/>
      <c r="H34" s="1059"/>
      <c r="I34" s="1060"/>
      <c r="J34" s="52" t="str">
        <f>IF(AND('R. Gestión '!$Z$239="Media",'R. Gestión '!$AB$239="Leve"),CONCATENATE("R9C",'R. Gestión '!$P$239),"")</f>
        <v/>
      </c>
      <c r="K34" s="53" t="str">
        <f>IF(AND('R. Gestión '!$Z$240="Media",'R. Gestión '!$AB$240="Leve"),CONCATENATE("R9C",'R. Gestión '!$P$240),"")</f>
        <v/>
      </c>
      <c r="L34" s="53" t="str">
        <f>IF(AND('R. Gestión '!$Z$241="Media",'R. Gestión '!$AB$241="Leve"),CONCATENATE("R9C",'R. Gestión '!$P$241),"")</f>
        <v/>
      </c>
      <c r="M34" s="53" t="str">
        <f>IF(AND('R. Gestión '!$Z$242="Media",'R. Gestión '!$AB$242="Leve"),CONCATENATE("R9C",'R. Gestión '!$P$242),"")</f>
        <v/>
      </c>
      <c r="N34" s="53" t="str">
        <f>IF(AND('R. Gestión '!$Z$243="Media",'R. Gestión '!$AB$243="Leve"),CONCATENATE("R9C",'R. Gestión '!$P$243),"")</f>
        <v/>
      </c>
      <c r="O34" s="54" t="str">
        <f>IF(AND('R. Gestión '!$Z$244="Media",'R. Gestión '!$AB$244="Leve"),CONCATENATE("R9C",'R. Gestión '!$P$244),"")</f>
        <v/>
      </c>
      <c r="P34" s="52" t="str">
        <f>IF(AND('R. Gestión '!$Z$239="Media",'R. Gestión '!$AB$239="Menor"),CONCATENATE("R9C",'R. Gestión '!$P$239),"")</f>
        <v/>
      </c>
      <c r="Q34" s="53" t="str">
        <f>IF(AND('R. Gestión '!$Z$240="Media",'R. Gestión '!$AB$240="Menor"),CONCATENATE("R9C",'R. Gestión '!$P$240),"")</f>
        <v/>
      </c>
      <c r="R34" s="53" t="str">
        <f>IF(AND('R. Gestión '!$Z$241="Media",'R. Gestión '!$AB$241="Menor"),CONCATENATE("R9C",'R. Gestión '!$P$241),"")</f>
        <v/>
      </c>
      <c r="S34" s="53" t="str">
        <f>IF(AND('R. Gestión '!$Z$242="Media",'R. Gestión '!$AB$242="Menor"),CONCATENATE("R9C",'R. Gestión '!$P$242),"")</f>
        <v/>
      </c>
      <c r="T34" s="53" t="str">
        <f>IF(AND('R. Gestión '!$Z$243="Media",'R. Gestión '!$AB$243="Menor"),CONCATENATE("R9C",'R. Gestión '!$P$243),"")</f>
        <v/>
      </c>
      <c r="U34" s="54" t="str">
        <f>IF(AND('R. Gestión '!$Z$244="Media",'R. Gestión '!$AB$244="Menor"),CONCATENATE("R9C",'R. Gestión '!$P$244),"")</f>
        <v/>
      </c>
      <c r="V34" s="52" t="str">
        <f>IF(AND('R. Gestión '!$Z$239="Media",'R. Gestión '!$AB$239="Moderado"),CONCATENATE("R9C",'R. Gestión '!$P$239),"")</f>
        <v/>
      </c>
      <c r="W34" s="53" t="str">
        <f>IF(AND('R. Gestión '!$Z$240="Media",'R. Gestión '!$AB$240="Moderado"),CONCATENATE("R9C",'R. Gestión '!$P$240),"")</f>
        <v/>
      </c>
      <c r="X34" s="53" t="str">
        <f>IF(AND('R. Gestión '!$Z$241="Media",'R. Gestión '!$AB$241="Moderado"),CONCATENATE("R9C",'R. Gestión '!$P$241),"")</f>
        <v/>
      </c>
      <c r="Y34" s="53" t="str">
        <f>IF(AND('R. Gestión '!$Z$242="Media",'R. Gestión '!$AB$242="Moderado"),CONCATENATE("R9C",'R. Gestión '!$P$242),"")</f>
        <v/>
      </c>
      <c r="Z34" s="53" t="str">
        <f>IF(AND('R. Gestión '!$Z$243="Media",'R. Gestión '!$AB$243="Moderado"),CONCATENATE("R9C",'R. Gestión '!$P$243),"")</f>
        <v/>
      </c>
      <c r="AA34" s="54" t="str">
        <f>IF(AND('R. Gestión '!$Z$244="Media",'R. Gestión '!$AB$244="Moderado"),CONCATENATE("R9C",'R. Gestión '!$P$244),"")</f>
        <v/>
      </c>
      <c r="AB34" s="37" t="str">
        <f>IF(AND('R. Gestión '!$Z$239="Media",'R. Gestión '!$AB$239="Mayor"),CONCATENATE("R9C",'R. Gestión '!$P$239),"")</f>
        <v/>
      </c>
      <c r="AC34" s="38" t="str">
        <f>IF(AND('R. Gestión '!$Z$240="Media",'R. Gestión '!$AB$240="Mayor"),CONCATENATE("R9C",'R. Gestión '!$P$240),"")</f>
        <v/>
      </c>
      <c r="AD34" s="38" t="str">
        <f>IF(AND('R. Gestión '!$Z$241="Media",'R. Gestión '!$AB$241="Mayor"),CONCATENATE("R9C",'R. Gestión '!$P$241),"")</f>
        <v/>
      </c>
      <c r="AE34" s="38" t="str">
        <f>IF(AND('R. Gestión '!$Z$242="Media",'R. Gestión '!$AB$242="Mayor"),CONCATENATE("R9C",'R. Gestión '!$P$242),"")</f>
        <v/>
      </c>
      <c r="AF34" s="38" t="str">
        <f>IF(AND('R. Gestión '!$Z$243="Media",'R. Gestión '!$AB$243="Mayor"),CONCATENATE("R9C",'R. Gestión '!$P$243),"")</f>
        <v/>
      </c>
      <c r="AG34" s="39" t="str">
        <f>IF(AND('R. Gestión '!$Z$244="Media",'R. Gestión '!$AB$244="Mayor"),CONCATENATE("R9C",'R. Gestión '!$P$244),"")</f>
        <v/>
      </c>
      <c r="AH34" s="40" t="str">
        <f>IF(AND('R. Gestión '!$Z$239="Media",'R. Gestión '!$AB$239="Catastrófico"),CONCATENATE("R9C",'R. Gestión '!$P$239),"")</f>
        <v/>
      </c>
      <c r="AI34" s="41" t="str">
        <f>IF(AND('R. Gestión '!$Z$240="Media",'R. Gestión '!$AB$240="Catastrófico"),CONCATENATE("R9C",'R. Gestión '!$P$240),"")</f>
        <v/>
      </c>
      <c r="AJ34" s="41" t="str">
        <f>IF(AND('R. Gestión '!$Z$241="Media",'R. Gestión '!$AB$241="Catastrófico"),CONCATENATE("R9C",'R. Gestión '!$P$241),"")</f>
        <v/>
      </c>
      <c r="AK34" s="41" t="str">
        <f>IF(AND('R. Gestión '!$Z$242="Media",'R. Gestión '!$AB$242="Catastrófico"),CONCATENATE("R9C",'R. Gestión '!$P$242),"")</f>
        <v/>
      </c>
      <c r="AL34" s="41" t="str">
        <f>IF(AND('R. Gestión '!$Z$243="Media",'R. Gestión '!$AB$243="Catastrófico"),CONCATENATE("R9C",'R. Gestión '!$P$243),"")</f>
        <v/>
      </c>
      <c r="AM34" s="42" t="str">
        <f>IF(AND('R. Gestión '!$Z$244="Media",'R. Gestión '!$AB$244="Catastrófico"),CONCATENATE("R9C",'R. Gestión '!$P$244),"")</f>
        <v/>
      </c>
      <c r="AN34" s="68"/>
      <c r="AO34" s="1098"/>
      <c r="AP34" s="1099"/>
      <c r="AQ34" s="1099"/>
      <c r="AR34" s="1099"/>
      <c r="AS34" s="1099"/>
      <c r="AT34" s="1100"/>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row>
    <row r="35" spans="1:80" ht="15.75" customHeight="1" thickBot="1" x14ac:dyDescent="0.3">
      <c r="A35" s="68"/>
      <c r="B35" s="1017"/>
      <c r="C35" s="1017"/>
      <c r="D35" s="1018"/>
      <c r="E35" s="1061"/>
      <c r="F35" s="1062"/>
      <c r="G35" s="1062"/>
      <c r="H35" s="1062"/>
      <c r="I35" s="1063"/>
      <c r="J35" s="52" t="str">
        <f>IF(AND('R. Gestión '!$Z$251="Media",'R. Gestión '!$AB$251="Leve"),CONCATENATE("R10C",'R. Gestión '!$P$251),"")</f>
        <v/>
      </c>
      <c r="K35" s="53" t="str">
        <f>IF(AND('R. Gestión '!$Z$252="Media",'R. Gestión '!$AB$252="Leve"),CONCATENATE("R10C",'R. Gestión '!$P$252),"")</f>
        <v/>
      </c>
      <c r="L35" s="53" t="str">
        <f>IF(AND('R. Gestión '!$Z$253="Media",'R. Gestión '!$AB$253="Leve"),CONCATENATE("R10C",'R. Gestión '!$P$253),"")</f>
        <v/>
      </c>
      <c r="M35" s="53" t="str">
        <f>IF(AND('R. Gestión '!$Z$254="Media",'R. Gestión '!$AB$254="Leve"),CONCATENATE("R10C",'R. Gestión '!$P$254),"")</f>
        <v/>
      </c>
      <c r="N35" s="53" t="str">
        <f>IF(AND('R. Gestión '!$Z$255="Media",'R. Gestión '!$AB$255="Leve"),CONCATENATE("R10C",'R. Gestión '!$P$255),"")</f>
        <v/>
      </c>
      <c r="O35" s="54" t="str">
        <f>IF(AND('R. Gestión '!$Z$256="Media",'R. Gestión '!$AB$256="Leve"),CONCATENATE("R10C",'R. Gestión '!$P$256),"")</f>
        <v/>
      </c>
      <c r="P35" s="52" t="str">
        <f>IF(AND('R. Gestión '!$Z$251="Media",'R. Gestión '!$AB$251="Menor"),CONCATENATE("R10C",'R. Gestión '!$P$251),"")</f>
        <v/>
      </c>
      <c r="Q35" s="53" t="str">
        <f>IF(AND('R. Gestión '!$Z$252="Media",'R. Gestión '!$AB$252="Menor"),CONCATENATE("R10C",'R. Gestión '!$P$252),"")</f>
        <v/>
      </c>
      <c r="R35" s="53" t="str">
        <f>IF(AND('R. Gestión '!$Z$253="Media",'R. Gestión '!$AB$253="Menor"),CONCATENATE("R10C",'R. Gestión '!$P$253),"")</f>
        <v/>
      </c>
      <c r="S35" s="53" t="str">
        <f>IF(AND('R. Gestión '!$Z$254="Media",'R. Gestión '!$AB$254="Menor"),CONCATENATE("R10C",'R. Gestión '!$P$254),"")</f>
        <v/>
      </c>
      <c r="T35" s="53" t="str">
        <f>IF(AND('R. Gestión '!$Z$255="Media",'R. Gestión '!$AB$255="Menor"),CONCATENATE("R10C",'R. Gestión '!$P$255),"")</f>
        <v/>
      </c>
      <c r="U35" s="54" t="str">
        <f>IF(AND('R. Gestión '!$Z$256="Media",'R. Gestión '!$AB$256="Menor"),CONCATENATE("R10C",'R. Gestión '!$P$256),"")</f>
        <v/>
      </c>
      <c r="V35" s="52" t="str">
        <f>IF(AND('R. Gestión '!$Z$251="Media",'R. Gestión '!$AB$251="Moderado"),CONCATENATE("R10C",'R. Gestión '!$P$251),"")</f>
        <v/>
      </c>
      <c r="W35" s="53" t="str">
        <f>IF(AND('R. Gestión '!$Z$252="Media",'R. Gestión '!$AB$252="Moderado"),CONCATENATE("R10C",'R. Gestión '!$P$252),"")</f>
        <v/>
      </c>
      <c r="X35" s="53" t="str">
        <f>IF(AND('R. Gestión '!$Z$253="Media",'R. Gestión '!$AB$253="Moderado"),CONCATENATE("R10C",'R. Gestión '!$P$253),"")</f>
        <v/>
      </c>
      <c r="Y35" s="53" t="str">
        <f>IF(AND('R. Gestión '!$Z$254="Media",'R. Gestión '!$AB$254="Moderado"),CONCATENATE("R10C",'R. Gestión '!$P$254),"")</f>
        <v/>
      </c>
      <c r="Z35" s="53" t="str">
        <f>IF(AND('R. Gestión '!$Z$255="Media",'R. Gestión '!$AB$255="Moderado"),CONCATENATE("R10C",'R. Gestión '!$P$255),"")</f>
        <v/>
      </c>
      <c r="AA35" s="54" t="str">
        <f>IF(AND('R. Gestión '!$Z$256="Media",'R. Gestión '!$AB$256="Moderado"),CONCATENATE("R10C",'R. Gestión '!$P$256),"")</f>
        <v/>
      </c>
      <c r="AB35" s="43" t="str">
        <f>IF(AND('R. Gestión '!$Z$251="Media",'R. Gestión '!$AB$251="Mayor"),CONCATENATE("R10C",'R. Gestión '!$P$251),"")</f>
        <v/>
      </c>
      <c r="AC35" s="44" t="str">
        <f>IF(AND('R. Gestión '!$Z$252="Media",'R. Gestión '!$AB$252="Mayor"),CONCATENATE("R10C",'R. Gestión '!$P$252),"")</f>
        <v/>
      </c>
      <c r="AD35" s="44" t="str">
        <f>IF(AND('R. Gestión '!$Z$253="Media",'R. Gestión '!$AB$253="Mayor"),CONCATENATE("R10C",'R. Gestión '!$P$253),"")</f>
        <v/>
      </c>
      <c r="AE35" s="44" t="str">
        <f>IF(AND('R. Gestión '!$Z$254="Media",'R. Gestión '!$AB$254="Mayor"),CONCATENATE("R10C",'R. Gestión '!$P$254),"")</f>
        <v/>
      </c>
      <c r="AF35" s="44" t="str">
        <f>IF(AND('R. Gestión '!$Z$255="Media",'R. Gestión '!$AB$255="Mayor"),CONCATENATE("R10C",'R. Gestión '!$P$255),"")</f>
        <v/>
      </c>
      <c r="AG35" s="45" t="str">
        <f>IF(AND('R. Gestión '!$Z$256="Media",'R. Gestión '!$AB$256="Mayor"),CONCATENATE("R10C",'R. Gestión '!$P$256),"")</f>
        <v/>
      </c>
      <c r="AH35" s="46" t="str">
        <f>IF(AND('R. Gestión '!$Z$251="Media",'R. Gestión '!$AB$251="Catastrófico"),CONCATENATE("R10C",'R. Gestión '!$P$251),"")</f>
        <v/>
      </c>
      <c r="AI35" s="47" t="str">
        <f>IF(AND('R. Gestión '!$Z$252="Media",'R. Gestión '!$AB$252="Catastrófico"),CONCATENATE("R10C",'R. Gestión '!$P$252),"")</f>
        <v/>
      </c>
      <c r="AJ35" s="47" t="str">
        <f>IF(AND('R. Gestión '!$Z$253="Media",'R. Gestión '!$AB$253="Catastrófico"),CONCATENATE("R10C",'R. Gestión '!$P$253),"")</f>
        <v/>
      </c>
      <c r="AK35" s="47" t="str">
        <f>IF(AND('R. Gestión '!$Z$254="Media",'R. Gestión '!$AB$254="Catastrófico"),CONCATENATE("R10C",'R. Gestión '!$P$254),"")</f>
        <v/>
      </c>
      <c r="AL35" s="47" t="str">
        <f>IF(AND('R. Gestión '!$Z$255="Media",'R. Gestión '!$AB$255="Catastrófico"),CONCATENATE("R10C",'R. Gestión '!$P$255),"")</f>
        <v/>
      </c>
      <c r="AM35" s="48" t="str">
        <f>IF(AND('R. Gestión '!$Z$256="Media",'R. Gestión '!$AB$256="Catastrófico"),CONCATENATE("R10C",'R. Gestión '!$P$256),"")</f>
        <v/>
      </c>
      <c r="AN35" s="68"/>
      <c r="AO35" s="1101"/>
      <c r="AP35" s="1102"/>
      <c r="AQ35" s="1102"/>
      <c r="AR35" s="1102"/>
      <c r="AS35" s="1102"/>
      <c r="AT35" s="1103"/>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row>
    <row r="36" spans="1:80" ht="15" customHeight="1" x14ac:dyDescent="0.25">
      <c r="A36" s="68"/>
      <c r="B36" s="1017"/>
      <c r="C36" s="1017"/>
      <c r="D36" s="1018"/>
      <c r="E36" s="1055" t="s">
        <v>99</v>
      </c>
      <c r="F36" s="1056"/>
      <c r="G36" s="1056"/>
      <c r="H36" s="1056"/>
      <c r="I36" s="1056"/>
      <c r="J36" s="58" t="str">
        <f>IF(AND('R. Gestión '!$Z$23="Baja",'R. Gestión '!$AB$23="Leve"),CONCATENATE("R1C",'R. Gestión '!$P$23),"")</f>
        <v/>
      </c>
      <c r="K36" s="59" t="str">
        <f>IF(AND('R. Gestión '!$Z$24="Baja",'R. Gestión '!$AB$24="Leve"),CONCATENATE("R1C",'R. Gestión '!$P$24),"")</f>
        <v/>
      </c>
      <c r="L36" s="59" t="str">
        <f>IF(AND('R. Gestión '!$Z$25="Baja",'R. Gestión '!$AB$25="Leve"),CONCATENATE("R1C",'R. Gestión '!$P$25),"")</f>
        <v/>
      </c>
      <c r="M36" s="59" t="str">
        <f>IF(AND('R. Gestión '!$Z$28="Baja",'R. Gestión '!$AB$28="Leve"),CONCATENATE("R1C",'R. Gestión '!$P$28),"")</f>
        <v/>
      </c>
      <c r="N36" s="59" t="e">
        <f>IF(AND('R. Gestión '!#REF!="Baja",'R. Gestión '!#REF!="Leve"),CONCATENATE("R1C",'R. Gestión '!#REF!),"")</f>
        <v>#REF!</v>
      </c>
      <c r="O36" s="60" t="e">
        <f>IF(AND('R. Gestión '!#REF!="Baja",'R. Gestión '!#REF!="Leve"),CONCATENATE("R1C",'R. Gestión '!#REF!),"")</f>
        <v>#REF!</v>
      </c>
      <c r="P36" s="49" t="str">
        <f>IF(AND('R. Gestión '!$Z$23="Baja",'R. Gestión '!$AB$23="Menor"),CONCATENATE("R1C",'R. Gestión '!$P$23),"")</f>
        <v/>
      </c>
      <c r="Q36" s="50" t="str">
        <f>IF(AND('R. Gestión '!$Z$24="Baja",'R. Gestión '!$AB$24="Menor"),CONCATENATE("R1C",'R. Gestión '!$P$24),"")</f>
        <v/>
      </c>
      <c r="R36" s="50" t="str">
        <f>IF(AND('R. Gestión '!$Z$25="Baja",'R. Gestión '!$AB$25="Menor"),CONCATENATE("R1C",'R. Gestión '!$P$25),"")</f>
        <v/>
      </c>
      <c r="S36" s="50" t="str">
        <f>IF(AND('R. Gestión '!$Z$28="Baja",'R. Gestión '!$AB$28="Menor"),CONCATENATE("R1C",'R. Gestión '!$P$28),"")</f>
        <v/>
      </c>
      <c r="T36" s="50" t="e">
        <f>IF(AND('R. Gestión '!#REF!="Baja",'R. Gestión '!#REF!="Menor"),CONCATENATE("R1C",'R. Gestión '!#REF!),"")</f>
        <v>#REF!</v>
      </c>
      <c r="U36" s="51" t="e">
        <f>IF(AND('R. Gestión '!#REF!="Baja",'R. Gestión '!#REF!="Menor"),CONCATENATE("R1C",'R. Gestión '!#REF!),"")</f>
        <v>#REF!</v>
      </c>
      <c r="V36" s="49" t="str">
        <f>IF(AND('R. Gestión '!$Z$23="Baja",'R. Gestión '!$AB$23="Moderado"),CONCATENATE("R1C",'R. Gestión '!$P$23),"")</f>
        <v/>
      </c>
      <c r="W36" s="50" t="str">
        <f>IF(AND('R. Gestión '!$Z$24="Baja",'R. Gestión '!$AB$24="Moderado"),CONCATENATE("R1C",'R. Gestión '!$P$24),"")</f>
        <v/>
      </c>
      <c r="X36" s="50" t="str">
        <f>IF(AND('R. Gestión '!$Z$25="Baja",'R. Gestión '!$AB$25="Moderado"),CONCATENATE("R1C",'R. Gestión '!$P$25),"")</f>
        <v/>
      </c>
      <c r="Y36" s="50" t="str">
        <f>IF(AND('R. Gestión '!$Z$28="Baja",'R. Gestión '!$AB$28="Moderado"),CONCATENATE("R1C",'R. Gestión '!$P$28),"")</f>
        <v/>
      </c>
      <c r="Z36" s="50" t="e">
        <f>IF(AND('R. Gestión '!#REF!="Baja",'R. Gestión '!#REF!="Moderado"),CONCATENATE("R1C",'R. Gestión '!#REF!),"")</f>
        <v>#REF!</v>
      </c>
      <c r="AA36" s="51" t="e">
        <f>IF(AND('R. Gestión '!#REF!="Baja",'R. Gestión '!#REF!="Moderado"),CONCATENATE("R1C",'R. Gestión '!#REF!),"")</f>
        <v>#REF!</v>
      </c>
      <c r="AB36" s="31" t="str">
        <f>IF(AND('R. Gestión '!$Z$23="Baja",'R. Gestión '!$AB$23="Mayor"),CONCATENATE("R1C",'R. Gestión '!$P$23),"")</f>
        <v/>
      </c>
      <c r="AC36" s="32" t="str">
        <f>IF(AND('R. Gestión '!$Z$24="Baja",'R. Gestión '!$AB$24="Mayor"),CONCATENATE("R1C",'R. Gestión '!$P$24),"")</f>
        <v/>
      </c>
      <c r="AD36" s="32" t="str">
        <f>IF(AND('R. Gestión '!$Z$25="Baja",'R. Gestión '!$AB$25="Mayor"),CONCATENATE("R1C",'R. Gestión '!$P$25),"")</f>
        <v/>
      </c>
      <c r="AE36" s="32" t="str">
        <f>IF(AND('R. Gestión '!$Z$28="Baja",'R. Gestión '!$AB$28="Mayor"),CONCATENATE("R1C",'R. Gestión '!$P$28),"")</f>
        <v/>
      </c>
      <c r="AF36" s="32" t="e">
        <f>IF(AND('R. Gestión '!#REF!="Baja",'R. Gestión '!#REF!="Mayor"),CONCATENATE("R1C",'R. Gestión '!#REF!),"")</f>
        <v>#REF!</v>
      </c>
      <c r="AG36" s="33" t="e">
        <f>IF(AND('R. Gestión '!#REF!="Baja",'R. Gestión '!#REF!="Mayor"),CONCATENATE("R1C",'R. Gestión '!#REF!),"")</f>
        <v>#REF!</v>
      </c>
      <c r="AH36" s="34" t="str">
        <f>IF(AND('R. Gestión '!$Z$23="Baja",'R. Gestión '!$AB$23="Catastrófico"),CONCATENATE("R1C",'R. Gestión '!$P$23),"")</f>
        <v/>
      </c>
      <c r="AI36" s="35" t="str">
        <f>IF(AND('R. Gestión '!$Z$24="Baja",'R. Gestión '!$AB$24="Catastrófico"),CONCATENATE("R1C",'R. Gestión '!$P$24),"")</f>
        <v/>
      </c>
      <c r="AJ36" s="35" t="str">
        <f>IF(AND('R. Gestión '!$Z$25="Baja",'R. Gestión '!$AB$25="Catastrófico"),CONCATENATE("R1C",'R. Gestión '!$P$25),"")</f>
        <v/>
      </c>
      <c r="AK36" s="35" t="str">
        <f>IF(AND('R. Gestión '!$Z$28="Baja",'R. Gestión '!$AB$28="Catastrófico"),CONCATENATE("R1C",'R. Gestión '!$P$28),"")</f>
        <v/>
      </c>
      <c r="AL36" s="35" t="e">
        <f>IF(AND('R. Gestión '!#REF!="Baja",'R. Gestión '!#REF!="Catastrófico"),CONCATENATE("R1C",'R. Gestión '!#REF!),"")</f>
        <v>#REF!</v>
      </c>
      <c r="AM36" s="36" t="e">
        <f>IF(AND('R. Gestión '!#REF!="Baja",'R. Gestión '!#REF!="Catastrófico"),CONCATENATE("R1C",'R. Gestión '!#REF!),"")</f>
        <v>#REF!</v>
      </c>
      <c r="AN36" s="68"/>
      <c r="AO36" s="1086" t="s">
        <v>69</v>
      </c>
      <c r="AP36" s="1087"/>
      <c r="AQ36" s="1087"/>
      <c r="AR36" s="1087"/>
      <c r="AS36" s="1087"/>
      <c r="AT36" s="108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row>
    <row r="37" spans="1:80" ht="15" customHeight="1" x14ac:dyDescent="0.25">
      <c r="A37" s="68"/>
      <c r="B37" s="1017"/>
      <c r="C37" s="1017"/>
      <c r="D37" s="1018"/>
      <c r="E37" s="1074"/>
      <c r="F37" s="1059"/>
      <c r="G37" s="1059"/>
      <c r="H37" s="1059"/>
      <c r="I37" s="1059"/>
      <c r="J37" s="61" t="str">
        <f>IF(AND('R. Gestión '!$Z$29="Baja",'R. Gestión '!$AB$29="Leve"),CONCATENATE("R2C",'R. Gestión '!$P$29),"")</f>
        <v/>
      </c>
      <c r="K37" s="62" t="str">
        <f>IF(AND('R. Gestión '!$Z$30="Baja",'R. Gestión '!$AB$30="Leve"),CONCATENATE("R2C",'R. Gestión '!$P$30),"")</f>
        <v/>
      </c>
      <c r="L37" s="62" t="str">
        <f>IF(AND('R. Gestión '!$Z$31="Baja",'R. Gestión '!$AB$31="Leve"),CONCATENATE("R2C",'R. Gestión '!$P$31),"")</f>
        <v/>
      </c>
      <c r="M37" s="62" t="str">
        <f>IF(AND('R. Gestión '!$Z$32="Baja",'R. Gestión '!$AB$32="Leve"),CONCATENATE("R2C",'R. Gestión '!$P$32),"")</f>
        <v/>
      </c>
      <c r="N37" s="62" t="str">
        <f>IF(AND('R. Gestión '!$Z$33="Baja",'R. Gestión '!$AB$33="Leve"),CONCATENATE("R2C",'R. Gestión '!$P$33),"")</f>
        <v/>
      </c>
      <c r="O37" s="63" t="str">
        <f>IF(AND('R. Gestión '!$Z$34="Baja",'R. Gestión '!$AB$34="Leve"),CONCATENATE("R2C",'R. Gestión '!$P$34),"")</f>
        <v/>
      </c>
      <c r="P37" s="52" t="str">
        <f>IF(AND('R. Gestión '!$Z$29="Baja",'R. Gestión '!$AB$29="Menor"),CONCATENATE("R2C",'R. Gestión '!$P$29),"")</f>
        <v/>
      </c>
      <c r="Q37" s="53" t="str">
        <f>IF(AND('R. Gestión '!$Z$30="Baja",'R. Gestión '!$AB$30="Menor"),CONCATENATE("R2C",'R. Gestión '!$P$30),"")</f>
        <v/>
      </c>
      <c r="R37" s="53" t="str">
        <f>IF(AND('R. Gestión '!$Z$31="Baja",'R. Gestión '!$AB$31="Menor"),CONCATENATE("R2C",'R. Gestión '!$P$31),"")</f>
        <v/>
      </c>
      <c r="S37" s="53" t="str">
        <f>IF(AND('R. Gestión '!$Z$32="Baja",'R. Gestión '!$AB$32="Menor"),CONCATENATE("R2C",'R. Gestión '!$P$32),"")</f>
        <v/>
      </c>
      <c r="T37" s="53" t="str">
        <f>IF(AND('R. Gestión '!$Z$33="Baja",'R. Gestión '!$AB$33="Menor"),CONCATENATE("R2C",'R. Gestión '!$P$33),"")</f>
        <v/>
      </c>
      <c r="U37" s="54" t="str">
        <f>IF(AND('R. Gestión '!$Z$34="Baja",'R. Gestión '!$AB$34="Menor"),CONCATENATE("R2C",'R. Gestión '!$P$34),"")</f>
        <v/>
      </c>
      <c r="V37" s="52" t="str">
        <f>IF(AND('R. Gestión '!$Z$29="Baja",'R. Gestión '!$AB$29="Moderado"),CONCATENATE("R2C",'R. Gestión '!$P$29),"")</f>
        <v>R2C1</v>
      </c>
      <c r="W37" s="53" t="str">
        <f>IF(AND('R. Gestión '!$Z$30="Baja",'R. Gestión '!$AB$30="Moderado"),CONCATENATE("R2C",'R. Gestión '!$P$30),"")</f>
        <v/>
      </c>
      <c r="X37" s="53" t="str">
        <f>IF(AND('R. Gestión '!$Z$31="Baja",'R. Gestión '!$AB$31="Moderado"),CONCATENATE("R2C",'R. Gestión '!$P$31),"")</f>
        <v/>
      </c>
      <c r="Y37" s="53" t="str">
        <f>IF(AND('R. Gestión '!$Z$32="Baja",'R. Gestión '!$AB$32="Moderado"),CONCATENATE("R2C",'R. Gestión '!$P$32),"")</f>
        <v/>
      </c>
      <c r="Z37" s="53" t="str">
        <f>IF(AND('R. Gestión '!$Z$33="Baja",'R. Gestión '!$AB$33="Moderado"),CONCATENATE("R2C",'R. Gestión '!$P$33),"")</f>
        <v/>
      </c>
      <c r="AA37" s="54" t="str">
        <f>IF(AND('R. Gestión '!$Z$34="Baja",'R. Gestión '!$AB$34="Moderado"),CONCATENATE("R2C",'R. Gestión '!$P$34),"")</f>
        <v/>
      </c>
      <c r="AB37" s="37" t="str">
        <f>IF(AND('R. Gestión '!$Z$29="Baja",'R. Gestión '!$AB$29="Mayor"),CONCATENATE("R2C",'R. Gestión '!$P$29),"")</f>
        <v/>
      </c>
      <c r="AC37" s="38" t="str">
        <f>IF(AND('R. Gestión '!$Z$30="Baja",'R. Gestión '!$AB$30="Mayor"),CONCATENATE("R2C",'R. Gestión '!$P$30),"")</f>
        <v/>
      </c>
      <c r="AD37" s="38" t="str">
        <f>IF(AND('R. Gestión '!$Z$31="Baja",'R. Gestión '!$AB$31="Mayor"),CONCATENATE("R2C",'R. Gestión '!$P$31),"")</f>
        <v/>
      </c>
      <c r="AE37" s="38" t="str">
        <f>IF(AND('R. Gestión '!$Z$32="Baja",'R. Gestión '!$AB$32="Mayor"),CONCATENATE("R2C",'R. Gestión '!$P$32),"")</f>
        <v/>
      </c>
      <c r="AF37" s="38" t="str">
        <f>IF(AND('R. Gestión '!$Z$33="Baja",'R. Gestión '!$AB$33="Mayor"),CONCATENATE("R2C",'R. Gestión '!$P$33),"")</f>
        <v/>
      </c>
      <c r="AG37" s="39" t="str">
        <f>IF(AND('R. Gestión '!$Z$34="Baja",'R. Gestión '!$AB$34="Mayor"),CONCATENATE("R2C",'R. Gestión '!$P$34),"")</f>
        <v/>
      </c>
      <c r="AH37" s="40" t="str">
        <f>IF(AND('R. Gestión '!$Z$29="Baja",'R. Gestión '!$AB$29="Catastrófico"),CONCATENATE("R2C",'R. Gestión '!$P$29),"")</f>
        <v/>
      </c>
      <c r="AI37" s="41" t="str">
        <f>IF(AND('R. Gestión '!$Z$30="Baja",'R. Gestión '!$AB$30="Catastrófico"),CONCATENATE("R2C",'R. Gestión '!$P$30),"")</f>
        <v/>
      </c>
      <c r="AJ37" s="41" t="str">
        <f>IF(AND('R. Gestión '!$Z$31="Baja",'R. Gestión '!$AB$31="Catastrófico"),CONCATENATE("R2C",'R. Gestión '!$P$31),"")</f>
        <v/>
      </c>
      <c r="AK37" s="41" t="str">
        <f>IF(AND('R. Gestión '!$Z$32="Baja",'R. Gestión '!$AB$32="Catastrófico"),CONCATENATE("R2C",'R. Gestión '!$P$32),"")</f>
        <v/>
      </c>
      <c r="AL37" s="41" t="str">
        <f>IF(AND('R. Gestión '!$Z$33="Baja",'R. Gestión '!$AB$33="Catastrófico"),CONCATENATE("R2C",'R. Gestión '!$P$33),"")</f>
        <v/>
      </c>
      <c r="AM37" s="42" t="str">
        <f>IF(AND('R. Gestión '!$Z$34="Baja",'R. Gestión '!$AB$34="Catastrófico"),CONCATENATE("R2C",'R. Gestión '!$P$34),"")</f>
        <v/>
      </c>
      <c r="AN37" s="68"/>
      <c r="AO37" s="1089"/>
      <c r="AP37" s="1090"/>
      <c r="AQ37" s="1090"/>
      <c r="AR37" s="1090"/>
      <c r="AS37" s="1090"/>
      <c r="AT37" s="1091"/>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row>
    <row r="38" spans="1:80" ht="15" customHeight="1" x14ac:dyDescent="0.25">
      <c r="A38" s="68"/>
      <c r="B38" s="1017"/>
      <c r="C38" s="1017"/>
      <c r="D38" s="1018"/>
      <c r="E38" s="1058"/>
      <c r="F38" s="1059"/>
      <c r="G38" s="1059"/>
      <c r="H38" s="1059"/>
      <c r="I38" s="1059"/>
      <c r="J38" s="61" t="str">
        <f>IF(AND('R. Gestión '!$Z$167="Baja",'R. Gestión '!$AB$167="Leve"),CONCATENATE("R3C",'R. Gestión '!$P$167),"")</f>
        <v/>
      </c>
      <c r="K38" s="62" t="str">
        <f>IF(AND('R. Gestión '!$Z$168="Baja",'R. Gestión '!$AB$168="Leve"),CONCATENATE("R3C",'R. Gestión '!$P$168),"")</f>
        <v/>
      </c>
      <c r="L38" s="62" t="str">
        <f>IF(AND('R. Gestión '!$Z$169="Baja",'R. Gestión '!$AB$169="Leve"),CONCATENATE("R3C",'R. Gestión '!$P$169),"")</f>
        <v/>
      </c>
      <c r="M38" s="62" t="str">
        <f>IF(AND('R. Gestión '!$Z$170="Baja",'R. Gestión '!$AB$170="Leve"),CONCATENATE("R3C",'R. Gestión '!$P$170),"")</f>
        <v/>
      </c>
      <c r="N38" s="62" t="str">
        <f>IF(AND('R. Gestión '!$Z$171="Baja",'R. Gestión '!$AB$171="Leve"),CONCATENATE("R3C",'R. Gestión '!$P$171),"")</f>
        <v/>
      </c>
      <c r="O38" s="63" t="str">
        <f>IF(AND('R. Gestión '!$Z$172="Baja",'R. Gestión '!$AB$172="Leve"),CONCATENATE("R3C",'R. Gestión '!$P$172),"")</f>
        <v/>
      </c>
      <c r="P38" s="52" t="str">
        <f>IF(AND('R. Gestión '!$Z$167="Baja",'R. Gestión '!$AB$167="Menor"),CONCATENATE("R3C",'R. Gestión '!$P$167),"")</f>
        <v/>
      </c>
      <c r="Q38" s="53" t="str">
        <f>IF(AND('R. Gestión '!$Z$168="Baja",'R. Gestión '!$AB$168="Menor"),CONCATENATE("R3C",'R. Gestión '!$P$168),"")</f>
        <v/>
      </c>
      <c r="R38" s="53" t="str">
        <f>IF(AND('R. Gestión '!$Z$169="Baja",'R. Gestión '!$AB$169="Menor"),CONCATENATE("R3C",'R. Gestión '!$P$169),"")</f>
        <v/>
      </c>
      <c r="S38" s="53" t="str">
        <f>IF(AND('R. Gestión '!$Z$170="Baja",'R. Gestión '!$AB$170="Menor"),CONCATENATE("R3C",'R. Gestión '!$P$170),"")</f>
        <v/>
      </c>
      <c r="T38" s="53" t="str">
        <f>IF(AND('R. Gestión '!$Z$171="Baja",'R. Gestión '!$AB$171="Menor"),CONCATENATE("R3C",'R. Gestión '!$P$171),"")</f>
        <v/>
      </c>
      <c r="U38" s="54" t="str">
        <f>IF(AND('R. Gestión '!$Z$172="Baja",'R. Gestión '!$AB$172="Menor"),CONCATENATE("R3C",'R. Gestión '!$P$172),"")</f>
        <v/>
      </c>
      <c r="V38" s="52" t="str">
        <f>IF(AND('R. Gestión '!$Z$167="Baja",'R. Gestión '!$AB$167="Moderado"),CONCATENATE("R3C",'R. Gestión '!$P$167),"")</f>
        <v/>
      </c>
      <c r="W38" s="53" t="str">
        <f>IF(AND('R. Gestión '!$Z$168="Baja",'R. Gestión '!$AB$168="Moderado"),CONCATENATE("R3C",'R. Gestión '!$P$168),"")</f>
        <v/>
      </c>
      <c r="X38" s="53" t="str">
        <f>IF(AND('R. Gestión '!$Z$169="Baja",'R. Gestión '!$AB$169="Moderado"),CONCATENATE("R3C",'R. Gestión '!$P$169),"")</f>
        <v/>
      </c>
      <c r="Y38" s="53" t="str">
        <f>IF(AND('R. Gestión '!$Z$170="Baja",'R. Gestión '!$AB$170="Moderado"),CONCATENATE("R3C",'R. Gestión '!$P$170),"")</f>
        <v/>
      </c>
      <c r="Z38" s="53" t="str">
        <f>IF(AND('R. Gestión '!$Z$171="Baja",'R. Gestión '!$AB$171="Moderado"),CONCATENATE("R3C",'R. Gestión '!$P$171),"")</f>
        <v/>
      </c>
      <c r="AA38" s="54" t="str">
        <f>IF(AND('R. Gestión '!$Z$172="Baja",'R. Gestión '!$AB$172="Moderado"),CONCATENATE("R3C",'R. Gestión '!$P$172),"")</f>
        <v/>
      </c>
      <c r="AB38" s="37" t="str">
        <f>IF(AND('R. Gestión '!$Z$167="Baja",'R. Gestión '!$AB$167="Mayor"),CONCATENATE("R3C",'R. Gestión '!$P$167),"")</f>
        <v/>
      </c>
      <c r="AC38" s="38" t="str">
        <f>IF(AND('R. Gestión '!$Z$168="Baja",'R. Gestión '!$AB$168="Mayor"),CONCATENATE("R3C",'R. Gestión '!$P$168),"")</f>
        <v/>
      </c>
      <c r="AD38" s="38" t="str">
        <f>IF(AND('R. Gestión '!$Z$169="Baja",'R. Gestión '!$AB$169="Mayor"),CONCATENATE("R3C",'R. Gestión '!$P$169),"")</f>
        <v/>
      </c>
      <c r="AE38" s="38" t="str">
        <f>IF(AND('R. Gestión '!$Z$170="Baja",'R. Gestión '!$AB$170="Mayor"),CONCATENATE("R3C",'R. Gestión '!$P$170),"")</f>
        <v/>
      </c>
      <c r="AF38" s="38" t="str">
        <f>IF(AND('R. Gestión '!$Z$171="Baja",'R. Gestión '!$AB$171="Mayor"),CONCATENATE("R3C",'R. Gestión '!$P$171),"")</f>
        <v/>
      </c>
      <c r="AG38" s="39" t="str">
        <f>IF(AND('R. Gestión '!$Z$172="Baja",'R. Gestión '!$AB$172="Mayor"),CONCATENATE("R3C",'R. Gestión '!$P$172),"")</f>
        <v/>
      </c>
      <c r="AH38" s="40" t="str">
        <f>IF(AND('R. Gestión '!$Z$167="Baja",'R. Gestión '!$AB$167="Catastrófico"),CONCATENATE("R3C",'R. Gestión '!$P$167),"")</f>
        <v/>
      </c>
      <c r="AI38" s="41" t="str">
        <f>IF(AND('R. Gestión '!$Z$168="Baja",'R. Gestión '!$AB$168="Catastrófico"),CONCATENATE("R3C",'R. Gestión '!$P$168),"")</f>
        <v/>
      </c>
      <c r="AJ38" s="41" t="str">
        <f>IF(AND('R. Gestión '!$Z$169="Baja",'R. Gestión '!$AB$169="Catastrófico"),CONCATENATE("R3C",'R. Gestión '!$P$169),"")</f>
        <v/>
      </c>
      <c r="AK38" s="41" t="str">
        <f>IF(AND('R. Gestión '!$Z$170="Baja",'R. Gestión '!$AB$170="Catastrófico"),CONCATENATE("R3C",'R. Gestión '!$P$170),"")</f>
        <v/>
      </c>
      <c r="AL38" s="41" t="str">
        <f>IF(AND('R. Gestión '!$Z$171="Baja",'R. Gestión '!$AB$171="Catastrófico"),CONCATENATE("R3C",'R. Gestión '!$P$171),"")</f>
        <v/>
      </c>
      <c r="AM38" s="42" t="str">
        <f>IF(AND('R. Gestión '!$Z$172="Baja",'R. Gestión '!$AB$172="Catastrófico"),CONCATENATE("R3C",'R. Gestión '!$P$172),"")</f>
        <v/>
      </c>
      <c r="AN38" s="68"/>
      <c r="AO38" s="1089"/>
      <c r="AP38" s="1090"/>
      <c r="AQ38" s="1090"/>
      <c r="AR38" s="1090"/>
      <c r="AS38" s="1090"/>
      <c r="AT38" s="1091"/>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row>
    <row r="39" spans="1:80" ht="15" customHeight="1" x14ac:dyDescent="0.25">
      <c r="A39" s="68"/>
      <c r="B39" s="1017"/>
      <c r="C39" s="1017"/>
      <c r="D39" s="1018"/>
      <c r="E39" s="1058"/>
      <c r="F39" s="1059"/>
      <c r="G39" s="1059"/>
      <c r="H39" s="1059"/>
      <c r="I39" s="1059"/>
      <c r="J39" s="61" t="str">
        <f>IF(AND('R. Gestión '!$Z$173="Baja",'R. Gestión '!$AB$173="Leve"),CONCATENATE("R4C",'R. Gestión '!$P$173),"")</f>
        <v/>
      </c>
      <c r="K39" s="62" t="str">
        <f>IF(AND('R. Gestión '!$Z$174="Baja",'R. Gestión '!$AB$174="Leve"),CONCATENATE("R4C",'R. Gestión '!$P$174),"")</f>
        <v/>
      </c>
      <c r="L39" s="62" t="str">
        <f>IF(AND('R. Gestión '!$Z$175="Baja",'R. Gestión '!$AB$175="Leve"),CONCATENATE("R4C",'R. Gestión '!$P$175),"")</f>
        <v/>
      </c>
      <c r="M39" s="62" t="str">
        <f>IF(AND('R. Gestión '!$Z$176="Baja",'R. Gestión '!$AB$176="Leve"),CONCATENATE("R4C",'R. Gestión '!$P$176),"")</f>
        <v/>
      </c>
      <c r="N39" s="62" t="str">
        <f>IF(AND('R. Gestión '!$Z$177="Baja",'R. Gestión '!$AB$177="Leve"),CONCATENATE("R4C",'R. Gestión '!$P$177),"")</f>
        <v/>
      </c>
      <c r="O39" s="63" t="str">
        <f>IF(AND('R. Gestión '!$Z$178="Baja",'R. Gestión '!$AB$178="Leve"),CONCATENATE("R4C",'R. Gestión '!$P$178),"")</f>
        <v/>
      </c>
      <c r="P39" s="52" t="str">
        <f>IF(AND('R. Gestión '!$Z$173="Baja",'R. Gestión '!$AB$173="Menor"),CONCATENATE("R4C",'R. Gestión '!$P$173),"")</f>
        <v/>
      </c>
      <c r="Q39" s="53" t="str">
        <f>IF(AND('R. Gestión '!$Z$174="Baja",'R. Gestión '!$AB$174="Menor"),CONCATENATE("R4C",'R. Gestión '!$P$174),"")</f>
        <v/>
      </c>
      <c r="R39" s="53" t="str">
        <f>IF(AND('R. Gestión '!$Z$175="Baja",'R. Gestión '!$AB$175="Menor"),CONCATENATE("R4C",'R. Gestión '!$P$175),"")</f>
        <v/>
      </c>
      <c r="S39" s="53" t="str">
        <f>IF(AND('R. Gestión '!$Z$176="Baja",'R. Gestión '!$AB$176="Menor"),CONCATENATE("R4C",'R. Gestión '!$P$176),"")</f>
        <v/>
      </c>
      <c r="T39" s="53" t="str">
        <f>IF(AND('R. Gestión '!$Z$177="Baja",'R. Gestión '!$AB$177="Menor"),CONCATENATE("R4C",'R. Gestión '!$P$177),"")</f>
        <v/>
      </c>
      <c r="U39" s="54" t="str">
        <f>IF(AND('R. Gestión '!$Z$178="Baja",'R. Gestión '!$AB$178="Menor"),CONCATENATE("R4C",'R. Gestión '!$P$178),"")</f>
        <v/>
      </c>
      <c r="V39" s="52" t="str">
        <f>IF(AND('R. Gestión '!$Z$173="Baja",'R. Gestión '!$AB$173="Moderado"),CONCATENATE("R4C",'R. Gestión '!$P$173),"")</f>
        <v/>
      </c>
      <c r="W39" s="53" t="str">
        <f>IF(AND('R. Gestión '!$Z$174="Baja",'R. Gestión '!$AB$174="Moderado"),CONCATENATE("R4C",'R. Gestión '!$P$174),"")</f>
        <v/>
      </c>
      <c r="X39" s="53" t="str">
        <f>IF(AND('R. Gestión '!$Z$175="Baja",'R. Gestión '!$AB$175="Moderado"),CONCATENATE("R4C",'R. Gestión '!$P$175),"")</f>
        <v/>
      </c>
      <c r="Y39" s="53" t="str">
        <f>IF(AND('R. Gestión '!$Z$176="Baja",'R. Gestión '!$AB$176="Moderado"),CONCATENATE("R4C",'R. Gestión '!$P$176),"")</f>
        <v/>
      </c>
      <c r="Z39" s="53" t="str">
        <f>IF(AND('R. Gestión '!$Z$177="Baja",'R. Gestión '!$AB$177="Moderado"),CONCATENATE("R4C",'R. Gestión '!$P$177),"")</f>
        <v/>
      </c>
      <c r="AA39" s="54" t="str">
        <f>IF(AND('R. Gestión '!$Z$178="Baja",'R. Gestión '!$AB$178="Moderado"),CONCATENATE("R4C",'R. Gestión '!$P$178),"")</f>
        <v/>
      </c>
      <c r="AB39" s="37" t="str">
        <f>IF(AND('R. Gestión '!$Z$173="Baja",'R. Gestión '!$AB$173="Mayor"),CONCATENATE("R4C",'R. Gestión '!$P$173),"")</f>
        <v/>
      </c>
      <c r="AC39" s="38" t="str">
        <f>IF(AND('R. Gestión '!$Z$174="Baja",'R. Gestión '!$AB$174="Mayor"),CONCATENATE("R4C",'R. Gestión '!$P$174),"")</f>
        <v/>
      </c>
      <c r="AD39" s="38" t="str">
        <f>IF(AND('R. Gestión '!$Z$175="Baja",'R. Gestión '!$AB$175="Mayor"),CONCATENATE("R4C",'R. Gestión '!$P$175),"")</f>
        <v/>
      </c>
      <c r="AE39" s="38" t="str">
        <f>IF(AND('R. Gestión '!$Z$176="Baja",'R. Gestión '!$AB$176="Mayor"),CONCATENATE("R4C",'R. Gestión '!$P$176),"")</f>
        <v/>
      </c>
      <c r="AF39" s="38" t="str">
        <f>IF(AND('R. Gestión '!$Z$177="Baja",'R. Gestión '!$AB$177="Mayor"),CONCATENATE("R4C",'R. Gestión '!$P$177),"")</f>
        <v/>
      </c>
      <c r="AG39" s="39" t="str">
        <f>IF(AND('R. Gestión '!$Z$178="Baja",'R. Gestión '!$AB$178="Mayor"),CONCATENATE("R4C",'R. Gestión '!$P$178),"")</f>
        <v/>
      </c>
      <c r="AH39" s="40" t="str">
        <f>IF(AND('R. Gestión '!$Z$173="Baja",'R. Gestión '!$AB$173="Catastrófico"),CONCATENATE("R4C",'R. Gestión '!$P$173),"")</f>
        <v/>
      </c>
      <c r="AI39" s="41" t="str">
        <f>IF(AND('R. Gestión '!$Z$174="Baja",'R. Gestión '!$AB$174="Catastrófico"),CONCATENATE("R4C",'R. Gestión '!$P$174),"")</f>
        <v/>
      </c>
      <c r="AJ39" s="41" t="str">
        <f>IF(AND('R. Gestión '!$Z$175="Baja",'R. Gestión '!$AB$175="Catastrófico"),CONCATENATE("R4C",'R. Gestión '!$P$175),"")</f>
        <v/>
      </c>
      <c r="AK39" s="41" t="str">
        <f>IF(AND('R. Gestión '!$Z$176="Baja",'R. Gestión '!$AB$176="Catastrófico"),CONCATENATE("R4C",'R. Gestión '!$P$176),"")</f>
        <v/>
      </c>
      <c r="AL39" s="41" t="str">
        <f>IF(AND('R. Gestión '!$Z$177="Baja",'R. Gestión '!$AB$177="Catastrófico"),CONCATENATE("R4C",'R. Gestión '!$P$177),"")</f>
        <v/>
      </c>
      <c r="AM39" s="42" t="str">
        <f>IF(AND('R. Gestión '!$Z$178="Baja",'R. Gestión '!$AB$178="Catastrófico"),CONCATENATE("R4C",'R. Gestión '!$P$178),"")</f>
        <v/>
      </c>
      <c r="AN39" s="68"/>
      <c r="AO39" s="1089"/>
      <c r="AP39" s="1090"/>
      <c r="AQ39" s="1090"/>
      <c r="AR39" s="1090"/>
      <c r="AS39" s="1090"/>
      <c r="AT39" s="1091"/>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row>
    <row r="40" spans="1:80" ht="15" customHeight="1" x14ac:dyDescent="0.25">
      <c r="A40" s="68"/>
      <c r="B40" s="1017"/>
      <c r="C40" s="1017"/>
      <c r="D40" s="1018"/>
      <c r="E40" s="1058"/>
      <c r="F40" s="1059"/>
      <c r="G40" s="1059"/>
      <c r="H40" s="1059"/>
      <c r="I40" s="1059"/>
      <c r="J40" s="61" t="str">
        <f>IF(AND('R. Gestión '!$Z$185="Baja",'R. Gestión '!$AB$185="Leve"),CONCATENATE("R5C",'R. Gestión '!$P$185),"")</f>
        <v/>
      </c>
      <c r="K40" s="62" t="str">
        <f>IF(AND('R. Gestión '!$Z$186="Baja",'R. Gestión '!$AB$186="Leve"),CONCATENATE("R5C",'R. Gestión '!$P$186),"")</f>
        <v/>
      </c>
      <c r="L40" s="62" t="str">
        <f>IF(AND('R. Gestión '!$Z$187="Baja",'R. Gestión '!$AB$187="Leve"),CONCATENATE("R5C",'R. Gestión '!$P$187),"")</f>
        <v/>
      </c>
      <c r="M40" s="62" t="str">
        <f>IF(AND('R. Gestión '!$Z$188="Baja",'R. Gestión '!$AB$188="Leve"),CONCATENATE("R5C",'R. Gestión '!$P$188),"")</f>
        <v/>
      </c>
      <c r="N40" s="62" t="str">
        <f>IF(AND('R. Gestión '!$Z$189="Baja",'R. Gestión '!$AB$189="Leve"),CONCATENATE("R5C",'R. Gestión '!$P$189),"")</f>
        <v/>
      </c>
      <c r="O40" s="63" t="str">
        <f>IF(AND('R. Gestión '!$Z$190="Baja",'R. Gestión '!$AB$190="Leve"),CONCATENATE("R5C",'R. Gestión '!$P$190),"")</f>
        <v/>
      </c>
      <c r="P40" s="52" t="str">
        <f>IF(AND('R. Gestión '!$Z$185="Baja",'R. Gestión '!$AB$185="Menor"),CONCATENATE("R5C",'R. Gestión '!$P$185),"")</f>
        <v>R5C1</v>
      </c>
      <c r="Q40" s="53" t="str">
        <f>IF(AND('R. Gestión '!$Z$186="Baja",'R. Gestión '!$AB$186="Menor"),CONCATENATE("R5C",'R. Gestión '!$P$186),"")</f>
        <v/>
      </c>
      <c r="R40" s="53" t="str">
        <f>IF(AND('R. Gestión '!$Z$187="Baja",'R. Gestión '!$AB$187="Menor"),CONCATENATE("R5C",'R. Gestión '!$P$187),"")</f>
        <v/>
      </c>
      <c r="S40" s="53" t="str">
        <f>IF(AND('R. Gestión '!$Z$188="Baja",'R. Gestión '!$AB$188="Menor"),CONCATENATE("R5C",'R. Gestión '!$P$188),"")</f>
        <v/>
      </c>
      <c r="T40" s="53" t="str">
        <f>IF(AND('R. Gestión '!$Z$189="Baja",'R. Gestión '!$AB$189="Menor"),CONCATENATE("R5C",'R. Gestión '!$P$189),"")</f>
        <v/>
      </c>
      <c r="U40" s="54" t="str">
        <f>IF(AND('R. Gestión '!$Z$190="Baja",'R. Gestión '!$AB$190="Menor"),CONCATENATE("R5C",'R. Gestión '!$P$190),"")</f>
        <v/>
      </c>
      <c r="V40" s="52" t="str">
        <f>IF(AND('R. Gestión '!$Z$185="Baja",'R. Gestión '!$AB$185="Moderado"),CONCATENATE("R5C",'R. Gestión '!$P$185),"")</f>
        <v/>
      </c>
      <c r="W40" s="53" t="str">
        <f>IF(AND('R. Gestión '!$Z$186="Baja",'R. Gestión '!$AB$186="Moderado"),CONCATENATE("R5C",'R. Gestión '!$P$186),"")</f>
        <v/>
      </c>
      <c r="X40" s="53" t="str">
        <f>IF(AND('R. Gestión '!$Z$187="Baja",'R. Gestión '!$AB$187="Moderado"),CONCATENATE("R5C",'R. Gestión '!$P$187),"")</f>
        <v/>
      </c>
      <c r="Y40" s="53" t="str">
        <f>IF(AND('R. Gestión '!$Z$188="Baja",'R. Gestión '!$AB$188="Moderado"),CONCATENATE("R5C",'R. Gestión '!$P$188),"")</f>
        <v/>
      </c>
      <c r="Z40" s="53" t="str">
        <f>IF(AND('R. Gestión '!$Z$189="Baja",'R. Gestión '!$AB$189="Moderado"),CONCATENATE("R5C",'R. Gestión '!$P$189),"")</f>
        <v/>
      </c>
      <c r="AA40" s="54" t="str">
        <f>IF(AND('R. Gestión '!$Z$190="Baja",'R. Gestión '!$AB$190="Moderado"),CONCATENATE("R5C",'R. Gestión '!$P$190),"")</f>
        <v/>
      </c>
      <c r="AB40" s="37" t="str">
        <f>IF(AND('R. Gestión '!$Z$185="Baja",'R. Gestión '!$AB$185="Mayor"),CONCATENATE("R5C",'R. Gestión '!$P$185),"")</f>
        <v/>
      </c>
      <c r="AC40" s="38" t="str">
        <f>IF(AND('R. Gestión '!$Z$186="Baja",'R. Gestión '!$AB$186="Mayor"),CONCATENATE("R5C",'R. Gestión '!$P$186),"")</f>
        <v/>
      </c>
      <c r="AD40" s="38" t="str">
        <f>IF(AND('R. Gestión '!$Z$187="Baja",'R. Gestión '!$AB$187="Mayor"),CONCATENATE("R5C",'R. Gestión '!$P$187),"")</f>
        <v/>
      </c>
      <c r="AE40" s="38" t="str">
        <f>IF(AND('R. Gestión '!$Z$188="Baja",'R. Gestión '!$AB$188="Mayor"),CONCATENATE("R5C",'R. Gestión '!$P$188),"")</f>
        <v/>
      </c>
      <c r="AF40" s="38" t="str">
        <f>IF(AND('R. Gestión '!$Z$189="Baja",'R. Gestión '!$AB$189="Mayor"),CONCATENATE("R5C",'R. Gestión '!$P$189),"")</f>
        <v/>
      </c>
      <c r="AG40" s="39" t="str">
        <f>IF(AND('R. Gestión '!$Z$190="Baja",'R. Gestión '!$AB$190="Mayor"),CONCATENATE("R5C",'R. Gestión '!$P$190),"")</f>
        <v/>
      </c>
      <c r="AH40" s="40" t="str">
        <f>IF(AND('R. Gestión '!$Z$185="Baja",'R. Gestión '!$AB$185="Catastrófico"),CONCATENATE("R5C",'R. Gestión '!$P$185),"")</f>
        <v/>
      </c>
      <c r="AI40" s="41" t="str">
        <f>IF(AND('R. Gestión '!$Z$186="Baja",'R. Gestión '!$AB$186="Catastrófico"),CONCATENATE("R5C",'R. Gestión '!$P$186),"")</f>
        <v/>
      </c>
      <c r="AJ40" s="41" t="str">
        <f>IF(AND('R. Gestión '!$Z$187="Baja",'R. Gestión '!$AB$187="Catastrófico"),CONCATENATE("R5C",'R. Gestión '!$P$187),"")</f>
        <v/>
      </c>
      <c r="AK40" s="41" t="str">
        <f>IF(AND('R. Gestión '!$Z$188="Baja",'R. Gestión '!$AB$188="Catastrófico"),CONCATENATE("R5C",'R. Gestión '!$P$188),"")</f>
        <v/>
      </c>
      <c r="AL40" s="41" t="str">
        <f>IF(AND('R. Gestión '!$Z$189="Baja",'R. Gestión '!$AB$189="Catastrófico"),CONCATENATE("R5C",'R. Gestión '!$P$189),"")</f>
        <v/>
      </c>
      <c r="AM40" s="42" t="str">
        <f>IF(AND('R. Gestión '!$Z$190="Baja",'R. Gestión '!$AB$190="Catastrófico"),CONCATENATE("R5C",'R. Gestión '!$P$190),"")</f>
        <v/>
      </c>
      <c r="AN40" s="68"/>
      <c r="AO40" s="1089"/>
      <c r="AP40" s="1090"/>
      <c r="AQ40" s="1090"/>
      <c r="AR40" s="1090"/>
      <c r="AS40" s="1090"/>
      <c r="AT40" s="1091"/>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row>
    <row r="41" spans="1:80" ht="15" customHeight="1" x14ac:dyDescent="0.25">
      <c r="A41" s="68"/>
      <c r="B41" s="1017"/>
      <c r="C41" s="1017"/>
      <c r="D41" s="1018"/>
      <c r="E41" s="1058"/>
      <c r="F41" s="1059"/>
      <c r="G41" s="1059"/>
      <c r="H41" s="1059"/>
      <c r="I41" s="1059"/>
      <c r="J41" s="61" t="str">
        <f>IF(AND('R. Gestión '!$Z$191="Baja",'R. Gestión '!$AB$191="Leve"),CONCATENATE("R6C",'R. Gestión '!$P$191),"")</f>
        <v/>
      </c>
      <c r="K41" s="62" t="str">
        <f>IF(AND('R. Gestión '!$Z$192="Baja",'R. Gestión '!$AB$192="Leve"),CONCATENATE("R6C",'R. Gestión '!$P$192),"")</f>
        <v/>
      </c>
      <c r="L41" s="62" t="str">
        <f>IF(AND('R. Gestión '!$Z$193="Baja",'R. Gestión '!$AB$193="Leve"),CONCATENATE("R6C",'R. Gestión '!$P$193),"")</f>
        <v/>
      </c>
      <c r="M41" s="62" t="str">
        <f>IF(AND('R. Gestión '!$Z$194="Baja",'R. Gestión '!$AB$194="Leve"),CONCATENATE("R6C",'R. Gestión '!$P$194),"")</f>
        <v/>
      </c>
      <c r="N41" s="62" t="str">
        <f>IF(AND('R. Gestión '!$Z$195="Baja",'R. Gestión '!$AB$195="Leve"),CONCATENATE("R6C",'R. Gestión '!$P$195),"")</f>
        <v/>
      </c>
      <c r="O41" s="63" t="str">
        <f>IF(AND('R. Gestión '!$Z$196="Baja",'R. Gestión '!$AB$196="Leve"),CONCATENATE("R6C",'R. Gestión '!$P$196),"")</f>
        <v/>
      </c>
      <c r="P41" s="52" t="str">
        <f>IF(AND('R. Gestión '!$Z$191="Baja",'R. Gestión '!$AB$191="Menor"),CONCATENATE("R6C",'R. Gestión '!$P$191),"")</f>
        <v/>
      </c>
      <c r="Q41" s="53" t="str">
        <f>IF(AND('R. Gestión '!$Z$192="Baja",'R. Gestión '!$AB$192="Menor"),CONCATENATE("R6C",'R. Gestión '!$P$192),"")</f>
        <v/>
      </c>
      <c r="R41" s="53" t="str">
        <f>IF(AND('R. Gestión '!$Z$193="Baja",'R. Gestión '!$AB$193="Menor"),CONCATENATE("R6C",'R. Gestión '!$P$193),"")</f>
        <v/>
      </c>
      <c r="S41" s="53" t="str">
        <f>IF(AND('R. Gestión '!$Z$194="Baja",'R. Gestión '!$AB$194="Menor"),CONCATENATE("R6C",'R. Gestión '!$P$194),"")</f>
        <v/>
      </c>
      <c r="T41" s="53" t="str">
        <f>IF(AND('R. Gestión '!$Z$195="Baja",'R. Gestión '!$AB$195="Menor"),CONCATENATE("R6C",'R. Gestión '!$P$195),"")</f>
        <v/>
      </c>
      <c r="U41" s="54" t="str">
        <f>IF(AND('R. Gestión '!$Z$196="Baja",'R. Gestión '!$AB$196="Menor"),CONCATENATE("R6C",'R. Gestión '!$P$196),"")</f>
        <v/>
      </c>
      <c r="V41" s="52" t="str">
        <f>IF(AND('R. Gestión '!$Z$191="Baja",'R. Gestión '!$AB$191="Moderado"),CONCATENATE("R6C",'R. Gestión '!$P$191),"")</f>
        <v/>
      </c>
      <c r="W41" s="53" t="str">
        <f>IF(AND('R. Gestión '!$Z$192="Baja",'R. Gestión '!$AB$192="Moderado"),CONCATENATE("R6C",'R. Gestión '!$P$192),"")</f>
        <v/>
      </c>
      <c r="X41" s="53" t="str">
        <f>IF(AND('R. Gestión '!$Z$193="Baja",'R. Gestión '!$AB$193="Moderado"),CONCATENATE("R6C",'R. Gestión '!$P$193),"")</f>
        <v/>
      </c>
      <c r="Y41" s="53" t="str">
        <f>IF(AND('R. Gestión '!$Z$194="Baja",'R. Gestión '!$AB$194="Moderado"),CONCATENATE("R6C",'R. Gestión '!$P$194),"")</f>
        <v/>
      </c>
      <c r="Z41" s="53" t="str">
        <f>IF(AND('R. Gestión '!$Z$195="Baja",'R. Gestión '!$AB$195="Moderado"),CONCATENATE("R6C",'R. Gestión '!$P$195),"")</f>
        <v/>
      </c>
      <c r="AA41" s="54" t="str">
        <f>IF(AND('R. Gestión '!$Z$196="Baja",'R. Gestión '!$AB$196="Moderado"),CONCATENATE("R6C",'R. Gestión '!$P$196),"")</f>
        <v/>
      </c>
      <c r="AB41" s="37" t="str">
        <f>IF(AND('R. Gestión '!$Z$191="Baja",'R. Gestión '!$AB$191="Mayor"),CONCATENATE("R6C",'R. Gestión '!$P$191),"")</f>
        <v/>
      </c>
      <c r="AC41" s="38" t="str">
        <f>IF(AND('R. Gestión '!$Z$192="Baja",'R. Gestión '!$AB$192="Mayor"),CONCATENATE("R6C",'R. Gestión '!$P$192),"")</f>
        <v/>
      </c>
      <c r="AD41" s="38" t="str">
        <f>IF(AND('R. Gestión '!$Z$193="Baja",'R. Gestión '!$AB$193="Mayor"),CONCATENATE("R6C",'R. Gestión '!$P$193),"")</f>
        <v/>
      </c>
      <c r="AE41" s="38" t="str">
        <f>IF(AND('R. Gestión '!$Z$194="Baja",'R. Gestión '!$AB$194="Mayor"),CONCATENATE("R6C",'R. Gestión '!$P$194),"")</f>
        <v/>
      </c>
      <c r="AF41" s="38" t="str">
        <f>IF(AND('R. Gestión '!$Z$195="Baja",'R. Gestión '!$AB$195="Mayor"),CONCATENATE("R6C",'R. Gestión '!$P$195),"")</f>
        <v/>
      </c>
      <c r="AG41" s="39" t="str">
        <f>IF(AND('R. Gestión '!$Z$196="Baja",'R. Gestión '!$AB$196="Mayor"),CONCATENATE("R6C",'R. Gestión '!$P$196),"")</f>
        <v/>
      </c>
      <c r="AH41" s="40" t="str">
        <f>IF(AND('R. Gestión '!$Z$191="Baja",'R. Gestión '!$AB$191="Catastrófico"),CONCATENATE("R6C",'R. Gestión '!$P$191),"")</f>
        <v/>
      </c>
      <c r="AI41" s="41" t="str">
        <f>IF(AND('R. Gestión '!$Z$192="Baja",'R. Gestión '!$AB$192="Catastrófico"),CONCATENATE("R6C",'R. Gestión '!$P$192),"")</f>
        <v/>
      </c>
      <c r="AJ41" s="41" t="str">
        <f>IF(AND('R. Gestión '!$Z$193="Baja",'R. Gestión '!$AB$193="Catastrófico"),CONCATENATE("R6C",'R. Gestión '!$P$193),"")</f>
        <v/>
      </c>
      <c r="AK41" s="41" t="str">
        <f>IF(AND('R. Gestión '!$Z$194="Baja",'R. Gestión '!$AB$194="Catastrófico"),CONCATENATE("R6C",'R. Gestión '!$P$194),"")</f>
        <v/>
      </c>
      <c r="AL41" s="41" t="str">
        <f>IF(AND('R. Gestión '!$Z$195="Baja",'R. Gestión '!$AB$195="Catastrófico"),CONCATENATE("R6C",'R. Gestión '!$P$195),"")</f>
        <v/>
      </c>
      <c r="AM41" s="42" t="str">
        <f>IF(AND('R. Gestión '!$Z$196="Baja",'R. Gestión '!$AB$196="Catastrófico"),CONCATENATE("R6C",'R. Gestión '!$P$196),"")</f>
        <v/>
      </c>
      <c r="AN41" s="68"/>
      <c r="AO41" s="1089"/>
      <c r="AP41" s="1090"/>
      <c r="AQ41" s="1090"/>
      <c r="AR41" s="1090"/>
      <c r="AS41" s="1090"/>
      <c r="AT41" s="1091"/>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row>
    <row r="42" spans="1:80" ht="15" customHeight="1" x14ac:dyDescent="0.25">
      <c r="A42" s="68"/>
      <c r="B42" s="1017"/>
      <c r="C42" s="1017"/>
      <c r="D42" s="1018"/>
      <c r="E42" s="1058"/>
      <c r="F42" s="1059"/>
      <c r="G42" s="1059"/>
      <c r="H42" s="1059"/>
      <c r="I42" s="1059"/>
      <c r="J42" s="61" t="str">
        <f>IF(AND('R. Gestión '!$Z$203="Baja",'R. Gestión '!$AB$203="Leve"),CONCATENATE("R7C",'R. Gestión '!$P$203),"")</f>
        <v/>
      </c>
      <c r="K42" s="62" t="str">
        <f>IF(AND('R. Gestión '!$Z$204="Baja",'R. Gestión '!$AB$204="Leve"),CONCATENATE("R7C",'R. Gestión '!$P$204),"")</f>
        <v/>
      </c>
      <c r="L42" s="62" t="str">
        <f>IF(AND('R. Gestión '!$Z$205="Baja",'R. Gestión '!$AB$205="Leve"),CONCATENATE("R7C",'R. Gestión '!$P$205),"")</f>
        <v/>
      </c>
      <c r="M42" s="62" t="str">
        <f>IF(AND('R. Gestión '!$Z$206="Baja",'R. Gestión '!$AB$206="Leve"),CONCATENATE("R7C",'R. Gestión '!$P$206),"")</f>
        <v/>
      </c>
      <c r="N42" s="62" t="str">
        <f>IF(AND('R. Gestión '!$Z$207="Baja",'R. Gestión '!$AB$207="Leve"),CONCATENATE("R7C",'R. Gestión '!$P$207),"")</f>
        <v/>
      </c>
      <c r="O42" s="63" t="str">
        <f>IF(AND('R. Gestión '!$Z$208="Baja",'R. Gestión '!$AB$208="Leve"),CONCATENATE("R7C",'R. Gestión '!$P$208),"")</f>
        <v/>
      </c>
      <c r="P42" s="52" t="str">
        <f>IF(AND('R. Gestión '!$Z$203="Baja",'R. Gestión '!$AB$203="Menor"),CONCATENATE("R7C",'R. Gestión '!$P$203),"")</f>
        <v/>
      </c>
      <c r="Q42" s="53" t="str">
        <f>IF(AND('R. Gestión '!$Z$204="Baja",'R. Gestión '!$AB$204="Menor"),CONCATENATE("R7C",'R. Gestión '!$P$204),"")</f>
        <v/>
      </c>
      <c r="R42" s="53" t="str">
        <f>IF(AND('R. Gestión '!$Z$205="Baja",'R. Gestión '!$AB$205="Menor"),CONCATENATE("R7C",'R. Gestión '!$P$205),"")</f>
        <v/>
      </c>
      <c r="S42" s="53" t="str">
        <f>IF(AND('R. Gestión '!$Z$206="Baja",'R. Gestión '!$AB$206="Menor"),CONCATENATE("R7C",'R. Gestión '!$P$206),"")</f>
        <v/>
      </c>
      <c r="T42" s="53" t="str">
        <f>IF(AND('R. Gestión '!$Z$207="Baja",'R. Gestión '!$AB$207="Menor"),CONCATENATE("R7C",'R. Gestión '!$P$207),"")</f>
        <v/>
      </c>
      <c r="U42" s="54" t="str">
        <f>IF(AND('R. Gestión '!$Z$208="Baja",'R. Gestión '!$AB$208="Menor"),CONCATENATE("R7C",'R. Gestión '!$P$208),"")</f>
        <v/>
      </c>
      <c r="V42" s="52" t="str">
        <f>IF(AND('R. Gestión '!$Z$203="Baja",'R. Gestión '!$AB$203="Moderado"),CONCATENATE("R7C",'R. Gestión '!$P$203),"")</f>
        <v/>
      </c>
      <c r="W42" s="53" t="str">
        <f>IF(AND('R. Gestión '!$Z$204="Baja",'R. Gestión '!$AB$204="Moderado"),CONCATENATE("R7C",'R. Gestión '!$P$204),"")</f>
        <v/>
      </c>
      <c r="X42" s="53" t="str">
        <f>IF(AND('R. Gestión '!$Z$205="Baja",'R. Gestión '!$AB$205="Moderado"),CONCATENATE("R7C",'R. Gestión '!$P$205),"")</f>
        <v/>
      </c>
      <c r="Y42" s="53" t="str">
        <f>IF(AND('R. Gestión '!$Z$206="Baja",'R. Gestión '!$AB$206="Moderado"),CONCATENATE("R7C",'R. Gestión '!$P$206),"")</f>
        <v/>
      </c>
      <c r="Z42" s="53" t="str">
        <f>IF(AND('R. Gestión '!$Z$207="Baja",'R. Gestión '!$AB$207="Moderado"),CONCATENATE("R7C",'R. Gestión '!$P$207),"")</f>
        <v/>
      </c>
      <c r="AA42" s="54" t="str">
        <f>IF(AND('R. Gestión '!$Z$208="Baja",'R. Gestión '!$AB$208="Moderado"),CONCATENATE("R7C",'R. Gestión '!$P$208),"")</f>
        <v/>
      </c>
      <c r="AB42" s="37" t="str">
        <f>IF(AND('R. Gestión '!$Z$203="Baja",'R. Gestión '!$AB$203="Mayor"),CONCATENATE("R7C",'R. Gestión '!$P$203),"")</f>
        <v/>
      </c>
      <c r="AC42" s="38" t="str">
        <f>IF(AND('R. Gestión '!$Z$204="Baja",'R. Gestión '!$AB$204="Mayor"),CONCATENATE("R7C",'R. Gestión '!$P$204),"")</f>
        <v/>
      </c>
      <c r="AD42" s="38" t="str">
        <f>IF(AND('R. Gestión '!$Z$205="Baja",'R. Gestión '!$AB$205="Mayor"),CONCATENATE("R7C",'R. Gestión '!$P$205),"")</f>
        <v/>
      </c>
      <c r="AE42" s="38" t="str">
        <f>IF(AND('R. Gestión '!$Z$206="Baja",'R. Gestión '!$AB$206="Mayor"),CONCATENATE("R7C",'R. Gestión '!$P$206),"")</f>
        <v/>
      </c>
      <c r="AF42" s="38" t="str">
        <f>IF(AND('R. Gestión '!$Z$207="Baja",'R. Gestión '!$AB$207="Mayor"),CONCATENATE("R7C",'R. Gestión '!$P$207),"")</f>
        <v/>
      </c>
      <c r="AG42" s="39" t="str">
        <f>IF(AND('R. Gestión '!$Z$208="Baja",'R. Gestión '!$AB$208="Mayor"),CONCATENATE("R7C",'R. Gestión '!$P$208),"")</f>
        <v/>
      </c>
      <c r="AH42" s="40" t="str">
        <f>IF(AND('R. Gestión '!$Z$203="Baja",'R. Gestión '!$AB$203="Catastrófico"),CONCATENATE("R7C",'R. Gestión '!$P$203),"")</f>
        <v/>
      </c>
      <c r="AI42" s="41" t="str">
        <f>IF(AND('R. Gestión '!$Z$204="Baja",'R. Gestión '!$AB$204="Catastrófico"),CONCATENATE("R7C",'R. Gestión '!$P$204),"")</f>
        <v/>
      </c>
      <c r="AJ42" s="41" t="str">
        <f>IF(AND('R. Gestión '!$Z$205="Baja",'R. Gestión '!$AB$205="Catastrófico"),CONCATENATE("R7C",'R. Gestión '!$P$205),"")</f>
        <v/>
      </c>
      <c r="AK42" s="41" t="str">
        <f>IF(AND('R. Gestión '!$Z$206="Baja",'R. Gestión '!$AB$206="Catastrófico"),CONCATENATE("R7C",'R. Gestión '!$P$206),"")</f>
        <v/>
      </c>
      <c r="AL42" s="41" t="str">
        <f>IF(AND('R. Gestión '!$Z$207="Baja",'R. Gestión '!$AB$207="Catastrófico"),CONCATENATE("R7C",'R. Gestión '!$P$207),"")</f>
        <v/>
      </c>
      <c r="AM42" s="42" t="str">
        <f>IF(AND('R. Gestión '!$Z$208="Baja",'R. Gestión '!$AB$208="Catastrófico"),CONCATENATE("R7C",'R. Gestión '!$P$208),"")</f>
        <v/>
      </c>
      <c r="AN42" s="68"/>
      <c r="AO42" s="1089"/>
      <c r="AP42" s="1090"/>
      <c r="AQ42" s="1090"/>
      <c r="AR42" s="1090"/>
      <c r="AS42" s="1090"/>
      <c r="AT42" s="1091"/>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row>
    <row r="43" spans="1:80" ht="15" customHeight="1" x14ac:dyDescent="0.25">
      <c r="A43" s="68"/>
      <c r="B43" s="1017"/>
      <c r="C43" s="1017"/>
      <c r="D43" s="1018"/>
      <c r="E43" s="1058"/>
      <c r="F43" s="1059"/>
      <c r="G43" s="1059"/>
      <c r="H43" s="1059"/>
      <c r="I43" s="1059"/>
      <c r="J43" s="61" t="str">
        <f>IF(AND('R. Gestión '!$Z$227="Baja",'R. Gestión '!$AB$227="Leve"),CONCATENATE("R8C",'R. Gestión '!$P$227),"")</f>
        <v/>
      </c>
      <c r="K43" s="62" t="str">
        <f>IF(AND('R. Gestión '!$Z$228="Baja",'R. Gestión '!$AB$228="Leve"),CONCATENATE("R8C",'R. Gestión '!$P$228),"")</f>
        <v/>
      </c>
      <c r="L43" s="62" t="str">
        <f>IF(AND('R. Gestión '!$Z$229="Baja",'R. Gestión '!$AB$229="Leve"),CONCATENATE("R8C",'R. Gestión '!$P$229),"")</f>
        <v/>
      </c>
      <c r="M43" s="62" t="str">
        <f>IF(AND('R. Gestión '!$Z$230="Baja",'R. Gestión '!$AB$230="Leve"),CONCATENATE("R8C",'R. Gestión '!$P$230),"")</f>
        <v/>
      </c>
      <c r="N43" s="62" t="str">
        <f>IF(AND('R. Gestión '!$Z$231="Baja",'R. Gestión '!$AB$231="Leve"),CONCATENATE("R8C",'R. Gestión '!$P$231),"")</f>
        <v/>
      </c>
      <c r="O43" s="63" t="str">
        <f>IF(AND('R. Gestión '!$Z$232="Baja",'R. Gestión '!$AB$232="Leve"),CONCATENATE("R8C",'R. Gestión '!$P$232),"")</f>
        <v/>
      </c>
      <c r="P43" s="52" t="str">
        <f>IF(AND('R. Gestión '!$Z$227="Baja",'R. Gestión '!$AB$227="Menor"),CONCATENATE("R8C",'R. Gestión '!$P$227),"")</f>
        <v/>
      </c>
      <c r="Q43" s="53" t="str">
        <f>IF(AND('R. Gestión '!$Z$228="Baja",'R. Gestión '!$AB$228="Menor"),CONCATENATE("R8C",'R. Gestión '!$P$228),"")</f>
        <v>R8C2</v>
      </c>
      <c r="R43" s="53" t="str">
        <f>IF(AND('R. Gestión '!$Z$229="Baja",'R. Gestión '!$AB$229="Menor"),CONCATENATE("R8C",'R. Gestión '!$P$229),"")</f>
        <v/>
      </c>
      <c r="S43" s="53" t="str">
        <f>IF(AND('R. Gestión '!$Z$230="Baja",'R. Gestión '!$AB$230="Menor"),CONCATENATE("R8C",'R. Gestión '!$P$230),"")</f>
        <v/>
      </c>
      <c r="T43" s="53" t="str">
        <f>IF(AND('R. Gestión '!$Z$231="Baja",'R. Gestión '!$AB$231="Menor"),CONCATENATE("R8C",'R. Gestión '!$P$231),"")</f>
        <v/>
      </c>
      <c r="U43" s="54" t="str">
        <f>IF(AND('R. Gestión '!$Z$232="Baja",'R. Gestión '!$AB$232="Menor"),CONCATENATE("R8C",'R. Gestión '!$P$232),"")</f>
        <v/>
      </c>
      <c r="V43" s="52" t="str">
        <f>IF(AND('R. Gestión '!$Z$227="Baja",'R. Gestión '!$AB$227="Moderado"),CONCATENATE("R8C",'R. Gestión '!$P$227),"")</f>
        <v/>
      </c>
      <c r="W43" s="53" t="str">
        <f>IF(AND('R. Gestión '!$Z$228="Baja",'R. Gestión '!$AB$228="Moderado"),CONCATENATE("R8C",'R. Gestión '!$P$228),"")</f>
        <v/>
      </c>
      <c r="X43" s="53" t="str">
        <f>IF(AND('R. Gestión '!$Z$229="Baja",'R. Gestión '!$AB$229="Moderado"),CONCATENATE("R8C",'R. Gestión '!$P$229),"")</f>
        <v/>
      </c>
      <c r="Y43" s="53" t="str">
        <f>IF(AND('R. Gestión '!$Z$230="Baja",'R. Gestión '!$AB$230="Moderado"),CONCATENATE("R8C",'R. Gestión '!$P$230),"")</f>
        <v/>
      </c>
      <c r="Z43" s="53" t="str">
        <f>IF(AND('R. Gestión '!$Z$231="Baja",'R. Gestión '!$AB$231="Moderado"),CONCATENATE("R8C",'R. Gestión '!$P$231),"")</f>
        <v/>
      </c>
      <c r="AA43" s="54" t="str">
        <f>IF(AND('R. Gestión '!$Z$232="Baja",'R. Gestión '!$AB$232="Moderado"),CONCATENATE("R8C",'R. Gestión '!$P$232),"")</f>
        <v/>
      </c>
      <c r="AB43" s="37" t="str">
        <f>IF(AND('R. Gestión '!$Z$227="Baja",'R. Gestión '!$AB$227="Mayor"),CONCATENATE("R8C",'R. Gestión '!$P$227),"")</f>
        <v/>
      </c>
      <c r="AC43" s="38" t="str">
        <f>IF(AND('R. Gestión '!$Z$228="Baja",'R. Gestión '!$AB$228="Mayor"),CONCATENATE("R8C",'R. Gestión '!$P$228),"")</f>
        <v/>
      </c>
      <c r="AD43" s="38" t="str">
        <f>IF(AND('R. Gestión '!$Z$229="Baja",'R. Gestión '!$AB$229="Mayor"),CONCATENATE("R8C",'R. Gestión '!$P$229),"")</f>
        <v/>
      </c>
      <c r="AE43" s="38" t="str">
        <f>IF(AND('R. Gestión '!$Z$230="Baja",'R. Gestión '!$AB$230="Mayor"),CONCATENATE("R8C",'R. Gestión '!$P$230),"")</f>
        <v/>
      </c>
      <c r="AF43" s="38" t="str">
        <f>IF(AND('R. Gestión '!$Z$231="Baja",'R. Gestión '!$AB$231="Mayor"),CONCATENATE("R8C",'R. Gestión '!$P$231),"")</f>
        <v/>
      </c>
      <c r="AG43" s="39" t="str">
        <f>IF(AND('R. Gestión '!$Z$232="Baja",'R. Gestión '!$AB$232="Mayor"),CONCATENATE("R8C",'R. Gestión '!$P$232),"")</f>
        <v/>
      </c>
      <c r="AH43" s="40" t="str">
        <f>IF(AND('R. Gestión '!$Z$227="Baja",'R. Gestión '!$AB$227="Catastrófico"),CONCATENATE("R8C",'R. Gestión '!$P$227),"")</f>
        <v/>
      </c>
      <c r="AI43" s="41" t="str">
        <f>IF(AND('R. Gestión '!$Z$228="Baja",'R. Gestión '!$AB$228="Catastrófico"),CONCATENATE("R8C",'R. Gestión '!$P$228),"")</f>
        <v/>
      </c>
      <c r="AJ43" s="41" t="str">
        <f>IF(AND('R. Gestión '!$Z$229="Baja",'R. Gestión '!$AB$229="Catastrófico"),CONCATENATE("R8C",'R. Gestión '!$P$229),"")</f>
        <v/>
      </c>
      <c r="AK43" s="41" t="str">
        <f>IF(AND('R. Gestión '!$Z$230="Baja",'R. Gestión '!$AB$230="Catastrófico"),CONCATENATE("R8C",'R. Gestión '!$P$230),"")</f>
        <v/>
      </c>
      <c r="AL43" s="41" t="str">
        <f>IF(AND('R. Gestión '!$Z$231="Baja",'R. Gestión '!$AB$231="Catastrófico"),CONCATENATE("R8C",'R. Gestión '!$P$231),"")</f>
        <v/>
      </c>
      <c r="AM43" s="42" t="str">
        <f>IF(AND('R. Gestión '!$Z$232="Baja",'R. Gestión '!$AB$232="Catastrófico"),CONCATENATE("R8C",'R. Gestión '!$P$232),"")</f>
        <v/>
      </c>
      <c r="AN43" s="68"/>
      <c r="AO43" s="1089"/>
      <c r="AP43" s="1090"/>
      <c r="AQ43" s="1090"/>
      <c r="AR43" s="1090"/>
      <c r="AS43" s="1090"/>
      <c r="AT43" s="1091"/>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row>
    <row r="44" spans="1:80" ht="15" customHeight="1" x14ac:dyDescent="0.25">
      <c r="A44" s="68"/>
      <c r="B44" s="1017"/>
      <c r="C44" s="1017"/>
      <c r="D44" s="1018"/>
      <c r="E44" s="1058"/>
      <c r="F44" s="1059"/>
      <c r="G44" s="1059"/>
      <c r="H44" s="1059"/>
      <c r="I44" s="1059"/>
      <c r="J44" s="61" t="str">
        <f>IF(AND('R. Gestión '!$Z$239="Baja",'R. Gestión '!$AB$239="Leve"),CONCATENATE("R9C",'R. Gestión '!$P$239),"")</f>
        <v/>
      </c>
      <c r="K44" s="62" t="str">
        <f>IF(AND('R. Gestión '!$Z$240="Baja",'R. Gestión '!$AB$240="Leve"),CONCATENATE("R9C",'R. Gestión '!$P$240),"")</f>
        <v/>
      </c>
      <c r="L44" s="62" t="str">
        <f>IF(AND('R. Gestión '!$Z$241="Baja",'R. Gestión '!$AB$241="Leve"),CONCATENATE("R9C",'R. Gestión '!$P$241),"")</f>
        <v/>
      </c>
      <c r="M44" s="62" t="str">
        <f>IF(AND('R. Gestión '!$Z$242="Baja",'R. Gestión '!$AB$242="Leve"),CONCATENATE("R9C",'R. Gestión '!$P$242),"")</f>
        <v/>
      </c>
      <c r="N44" s="62" t="str">
        <f>IF(AND('R. Gestión '!$Z$243="Baja",'R. Gestión '!$AB$243="Leve"),CONCATENATE("R9C",'R. Gestión '!$P$243),"")</f>
        <v/>
      </c>
      <c r="O44" s="63" t="str">
        <f>IF(AND('R. Gestión '!$Z$244="Baja",'R. Gestión '!$AB$244="Leve"),CONCATENATE("R9C",'R. Gestión '!$P$244),"")</f>
        <v/>
      </c>
      <c r="P44" s="52" t="str">
        <f>IF(AND('R. Gestión '!$Z$239="Baja",'R. Gestión '!$AB$239="Menor"),CONCATENATE("R9C",'R. Gestión '!$P$239),"")</f>
        <v/>
      </c>
      <c r="Q44" s="53" t="str">
        <f>IF(AND('R. Gestión '!$Z$240="Baja",'R. Gestión '!$AB$240="Menor"),CONCATENATE("R9C",'R. Gestión '!$P$240),"")</f>
        <v/>
      </c>
      <c r="R44" s="53" t="str">
        <f>IF(AND('R. Gestión '!$Z$241="Baja",'R. Gestión '!$AB$241="Menor"),CONCATENATE("R9C",'R. Gestión '!$P$241),"")</f>
        <v/>
      </c>
      <c r="S44" s="53" t="str">
        <f>IF(AND('R. Gestión '!$Z$242="Baja",'R. Gestión '!$AB$242="Menor"),CONCATENATE("R9C",'R. Gestión '!$P$242),"")</f>
        <v/>
      </c>
      <c r="T44" s="53" t="str">
        <f>IF(AND('R. Gestión '!$Z$243="Baja",'R. Gestión '!$AB$243="Menor"),CONCATENATE("R9C",'R. Gestión '!$P$243),"")</f>
        <v/>
      </c>
      <c r="U44" s="54" t="str">
        <f>IF(AND('R. Gestión '!$Z$244="Baja",'R. Gestión '!$AB$244="Menor"),CONCATENATE("R9C",'R. Gestión '!$P$244),"")</f>
        <v/>
      </c>
      <c r="V44" s="52" t="str">
        <f>IF(AND('R. Gestión '!$Z$239="Baja",'R. Gestión '!$AB$239="Moderado"),CONCATENATE("R9C",'R. Gestión '!$P$239),"")</f>
        <v>R9C1</v>
      </c>
      <c r="W44" s="53" t="str">
        <f>IF(AND('R. Gestión '!$Z$240="Baja",'R. Gestión '!$AB$240="Moderado"),CONCATENATE("R9C",'R. Gestión '!$P$240),"")</f>
        <v/>
      </c>
      <c r="X44" s="53" t="str">
        <f>IF(AND('R. Gestión '!$Z$241="Baja",'R. Gestión '!$AB$241="Moderado"),CONCATENATE("R9C",'R. Gestión '!$P$241),"")</f>
        <v/>
      </c>
      <c r="Y44" s="53" t="str">
        <f>IF(AND('R. Gestión '!$Z$242="Baja",'R. Gestión '!$AB$242="Moderado"),CONCATENATE("R9C",'R. Gestión '!$P$242),"")</f>
        <v/>
      </c>
      <c r="Z44" s="53" t="str">
        <f>IF(AND('R. Gestión '!$Z$243="Baja",'R. Gestión '!$AB$243="Moderado"),CONCATENATE("R9C",'R. Gestión '!$P$243),"")</f>
        <v/>
      </c>
      <c r="AA44" s="54" t="str">
        <f>IF(AND('R. Gestión '!$Z$244="Baja",'R. Gestión '!$AB$244="Moderado"),CONCATENATE("R9C",'R. Gestión '!$P$244),"")</f>
        <v/>
      </c>
      <c r="AB44" s="37" t="str">
        <f>IF(AND('R. Gestión '!$Z$239="Baja",'R. Gestión '!$AB$239="Mayor"),CONCATENATE("R9C",'R. Gestión '!$P$239),"")</f>
        <v/>
      </c>
      <c r="AC44" s="38" t="str">
        <f>IF(AND('R. Gestión '!$Z$240="Baja",'R. Gestión '!$AB$240="Mayor"),CONCATENATE("R9C",'R. Gestión '!$P$240),"")</f>
        <v/>
      </c>
      <c r="AD44" s="38" t="str">
        <f>IF(AND('R. Gestión '!$Z$241="Baja",'R. Gestión '!$AB$241="Mayor"),CONCATENATE("R9C",'R. Gestión '!$P$241),"")</f>
        <v/>
      </c>
      <c r="AE44" s="38" t="str">
        <f>IF(AND('R. Gestión '!$Z$242="Baja",'R. Gestión '!$AB$242="Mayor"),CONCATENATE("R9C",'R. Gestión '!$P$242),"")</f>
        <v/>
      </c>
      <c r="AF44" s="38" t="str">
        <f>IF(AND('R. Gestión '!$Z$243="Baja",'R. Gestión '!$AB$243="Mayor"),CONCATENATE("R9C",'R. Gestión '!$P$243),"")</f>
        <v/>
      </c>
      <c r="AG44" s="39" t="str">
        <f>IF(AND('R. Gestión '!$Z$244="Baja",'R. Gestión '!$AB$244="Mayor"),CONCATENATE("R9C",'R. Gestión '!$P$244),"")</f>
        <v/>
      </c>
      <c r="AH44" s="40" t="str">
        <f>IF(AND('R. Gestión '!$Z$239="Baja",'R. Gestión '!$AB$239="Catastrófico"),CONCATENATE("R9C",'R. Gestión '!$P$239),"")</f>
        <v/>
      </c>
      <c r="AI44" s="41" t="str">
        <f>IF(AND('R. Gestión '!$Z$240="Baja",'R. Gestión '!$AB$240="Catastrófico"),CONCATENATE("R9C",'R. Gestión '!$P$240),"")</f>
        <v/>
      </c>
      <c r="AJ44" s="41" t="str">
        <f>IF(AND('R. Gestión '!$Z$241="Baja",'R. Gestión '!$AB$241="Catastrófico"),CONCATENATE("R9C",'R. Gestión '!$P$241),"")</f>
        <v/>
      </c>
      <c r="AK44" s="41" t="str">
        <f>IF(AND('R. Gestión '!$Z$242="Baja",'R. Gestión '!$AB$242="Catastrófico"),CONCATENATE("R9C",'R. Gestión '!$P$242),"")</f>
        <v/>
      </c>
      <c r="AL44" s="41" t="str">
        <f>IF(AND('R. Gestión '!$Z$243="Baja",'R. Gestión '!$AB$243="Catastrófico"),CONCATENATE("R9C",'R. Gestión '!$P$243),"")</f>
        <v/>
      </c>
      <c r="AM44" s="42" t="str">
        <f>IF(AND('R. Gestión '!$Z$244="Baja",'R. Gestión '!$AB$244="Catastrófico"),CONCATENATE("R9C",'R. Gestión '!$P$244),"")</f>
        <v/>
      </c>
      <c r="AN44" s="68"/>
      <c r="AO44" s="1089"/>
      <c r="AP44" s="1090"/>
      <c r="AQ44" s="1090"/>
      <c r="AR44" s="1090"/>
      <c r="AS44" s="1090"/>
      <c r="AT44" s="1091"/>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row>
    <row r="45" spans="1:80" ht="15.75" customHeight="1" thickBot="1" x14ac:dyDescent="0.3">
      <c r="A45" s="68"/>
      <c r="B45" s="1017"/>
      <c r="C45" s="1017"/>
      <c r="D45" s="1018"/>
      <c r="E45" s="1061"/>
      <c r="F45" s="1062"/>
      <c r="G45" s="1062"/>
      <c r="H45" s="1062"/>
      <c r="I45" s="1062"/>
      <c r="J45" s="64" t="str">
        <f>IF(AND('R. Gestión '!$Z$251="Baja",'R. Gestión '!$AB$251="Leve"),CONCATENATE("R10C",'R. Gestión '!$P$251),"")</f>
        <v/>
      </c>
      <c r="K45" s="65" t="str">
        <f>IF(AND('R. Gestión '!$Z$252="Baja",'R. Gestión '!$AB$252="Leve"),CONCATENATE("R10C",'R. Gestión '!$P$252),"")</f>
        <v/>
      </c>
      <c r="L45" s="65" t="str">
        <f>IF(AND('R. Gestión '!$Z$253="Baja",'R. Gestión '!$AB$253="Leve"),CONCATENATE("R10C",'R. Gestión '!$P$253),"")</f>
        <v/>
      </c>
      <c r="M45" s="65" t="str">
        <f>IF(AND('R. Gestión '!$Z$254="Baja",'R. Gestión '!$AB$254="Leve"),CONCATENATE("R10C",'R. Gestión '!$P$254),"")</f>
        <v/>
      </c>
      <c r="N45" s="65" t="str">
        <f>IF(AND('R. Gestión '!$Z$255="Baja",'R. Gestión '!$AB$255="Leve"),CONCATENATE("R10C",'R. Gestión '!$P$255),"")</f>
        <v/>
      </c>
      <c r="O45" s="66" t="str">
        <f>IF(AND('R. Gestión '!$Z$256="Baja",'R. Gestión '!$AB$256="Leve"),CONCATENATE("R10C",'R. Gestión '!$P$256),"")</f>
        <v/>
      </c>
      <c r="P45" s="52" t="str">
        <f>IF(AND('R. Gestión '!$Z$251="Baja",'R. Gestión '!$AB$251="Menor"),CONCATENATE("R10C",'R. Gestión '!$P$251),"")</f>
        <v/>
      </c>
      <c r="Q45" s="53" t="str">
        <f>IF(AND('R. Gestión '!$Z$252="Baja",'R. Gestión '!$AB$252="Menor"),CONCATENATE("R10C",'R. Gestión '!$P$252),"")</f>
        <v/>
      </c>
      <c r="R45" s="53" t="str">
        <f>IF(AND('R. Gestión '!$Z$253="Baja",'R. Gestión '!$AB$253="Menor"),CONCATENATE("R10C",'R. Gestión '!$P$253),"")</f>
        <v/>
      </c>
      <c r="S45" s="53" t="str">
        <f>IF(AND('R. Gestión '!$Z$254="Baja",'R. Gestión '!$AB$254="Menor"),CONCATENATE("R10C",'R. Gestión '!$P$254),"")</f>
        <v/>
      </c>
      <c r="T45" s="53" t="str">
        <f>IF(AND('R. Gestión '!$Z$255="Baja",'R. Gestión '!$AB$255="Menor"),CONCATENATE("R10C",'R. Gestión '!$P$255),"")</f>
        <v/>
      </c>
      <c r="U45" s="54" t="str">
        <f>IF(AND('R. Gestión '!$Z$256="Baja",'R. Gestión '!$AB$256="Menor"),CONCATENATE("R10C",'R. Gestión '!$P$256),"")</f>
        <v/>
      </c>
      <c r="V45" s="55" t="str">
        <f>IF(AND('R. Gestión '!$Z$251="Baja",'R. Gestión '!$AB$251="Moderado"),CONCATENATE("R10C",'R. Gestión '!$P$251),"")</f>
        <v>R10C1</v>
      </c>
      <c r="W45" s="56" t="str">
        <f>IF(AND('R. Gestión '!$Z$252="Baja",'R. Gestión '!$AB$252="Moderado"),CONCATENATE("R10C",'R. Gestión '!$P$252),"")</f>
        <v>R10C2</v>
      </c>
      <c r="X45" s="56" t="str">
        <f>IF(AND('R. Gestión '!$Z$253="Baja",'R. Gestión '!$AB$253="Moderado"),CONCATENATE("R10C",'R. Gestión '!$P$253),"")</f>
        <v/>
      </c>
      <c r="Y45" s="56" t="str">
        <f>IF(AND('R. Gestión '!$Z$254="Baja",'R. Gestión '!$AB$254="Moderado"),CONCATENATE("R10C",'R. Gestión '!$P$254),"")</f>
        <v/>
      </c>
      <c r="Z45" s="56" t="str">
        <f>IF(AND('R. Gestión '!$Z$255="Baja",'R. Gestión '!$AB$255="Moderado"),CONCATENATE("R10C",'R. Gestión '!$P$255),"")</f>
        <v/>
      </c>
      <c r="AA45" s="57" t="str">
        <f>IF(AND('R. Gestión '!$Z$256="Baja",'R. Gestión '!$AB$256="Moderado"),CONCATENATE("R10C",'R. Gestión '!$P$256),"")</f>
        <v/>
      </c>
      <c r="AB45" s="43" t="str">
        <f>IF(AND('R. Gestión '!$Z$251="Baja",'R. Gestión '!$AB$251="Mayor"),CONCATENATE("R10C",'R. Gestión '!$P$251),"")</f>
        <v/>
      </c>
      <c r="AC45" s="44" t="str">
        <f>IF(AND('R. Gestión '!$Z$252="Baja",'R. Gestión '!$AB$252="Mayor"),CONCATENATE("R10C",'R. Gestión '!$P$252),"")</f>
        <v/>
      </c>
      <c r="AD45" s="44" t="str">
        <f>IF(AND('R. Gestión '!$Z$253="Baja",'R. Gestión '!$AB$253="Mayor"),CONCATENATE("R10C",'R. Gestión '!$P$253),"")</f>
        <v/>
      </c>
      <c r="AE45" s="44" t="str">
        <f>IF(AND('R. Gestión '!$Z$254="Baja",'R. Gestión '!$AB$254="Mayor"),CONCATENATE("R10C",'R. Gestión '!$P$254),"")</f>
        <v/>
      </c>
      <c r="AF45" s="44" t="str">
        <f>IF(AND('R. Gestión '!$Z$255="Baja",'R. Gestión '!$AB$255="Mayor"),CONCATENATE("R10C",'R. Gestión '!$P$255),"")</f>
        <v/>
      </c>
      <c r="AG45" s="45" t="str">
        <f>IF(AND('R. Gestión '!$Z$256="Baja",'R. Gestión '!$AB$256="Mayor"),CONCATENATE("R10C",'R. Gestión '!$P$256),"")</f>
        <v/>
      </c>
      <c r="AH45" s="46" t="str">
        <f>IF(AND('R. Gestión '!$Z$251="Baja",'R. Gestión '!$AB$251="Catastrófico"),CONCATENATE("R10C",'R. Gestión '!$P$251),"")</f>
        <v/>
      </c>
      <c r="AI45" s="47" t="str">
        <f>IF(AND('R. Gestión '!$Z$252="Baja",'R. Gestión '!$AB$252="Catastrófico"),CONCATENATE("R10C",'R. Gestión '!$P$252),"")</f>
        <v/>
      </c>
      <c r="AJ45" s="47" t="str">
        <f>IF(AND('R. Gestión '!$Z$253="Baja",'R. Gestión '!$AB$253="Catastrófico"),CONCATENATE("R10C",'R. Gestión '!$P$253),"")</f>
        <v/>
      </c>
      <c r="AK45" s="47" t="str">
        <f>IF(AND('R. Gestión '!$Z$254="Baja",'R. Gestión '!$AB$254="Catastrófico"),CONCATENATE("R10C",'R. Gestión '!$P$254),"")</f>
        <v/>
      </c>
      <c r="AL45" s="47" t="str">
        <f>IF(AND('R. Gestión '!$Z$255="Baja",'R. Gestión '!$AB$255="Catastrófico"),CONCATENATE("R10C",'R. Gestión '!$P$255),"")</f>
        <v/>
      </c>
      <c r="AM45" s="48" t="str">
        <f>IF(AND('R. Gestión '!$Z$256="Baja",'R. Gestión '!$AB$256="Catastrófico"),CONCATENATE("R10C",'R. Gestión '!$P$256),"")</f>
        <v/>
      </c>
      <c r="AN45" s="68"/>
      <c r="AO45" s="1092"/>
      <c r="AP45" s="1093"/>
      <c r="AQ45" s="1093"/>
      <c r="AR45" s="1093"/>
      <c r="AS45" s="1093"/>
      <c r="AT45" s="1094"/>
    </row>
    <row r="46" spans="1:80" ht="46.5" customHeight="1" x14ac:dyDescent="0.35">
      <c r="A46" s="68"/>
      <c r="B46" s="1017"/>
      <c r="C46" s="1017"/>
      <c r="D46" s="1018"/>
      <c r="E46" s="1055" t="s">
        <v>98</v>
      </c>
      <c r="F46" s="1056"/>
      <c r="G46" s="1056"/>
      <c r="H46" s="1056"/>
      <c r="I46" s="1057"/>
      <c r="J46" s="58" t="str">
        <f>IF(AND('R. Gestión '!$Z$23="Muy Baja",'R. Gestión '!$AB$23="Leve"),CONCATENATE("R1C",'R. Gestión '!$P$23),"")</f>
        <v/>
      </c>
      <c r="K46" s="59" t="str">
        <f>IF(AND('R. Gestión '!$Z$24="Muy Baja",'R. Gestión '!$AB$24="Leve"),CONCATENATE("R1C",'R. Gestión '!$P$24),"")</f>
        <v/>
      </c>
      <c r="L46" s="59" t="str">
        <f>IF(AND('R. Gestión '!$Z$25="Muy Baja",'R. Gestión '!$AB$25="Leve"),CONCATENATE("R1C",'R. Gestión '!$P$25),"")</f>
        <v/>
      </c>
      <c r="M46" s="59" t="str">
        <f>IF(AND('R. Gestión '!$Z$28="Muy Baja",'R. Gestión '!$AB$28="Leve"),CONCATENATE("R1C",'R. Gestión '!$P$28),"")</f>
        <v/>
      </c>
      <c r="N46" s="59" t="e">
        <f>IF(AND('R. Gestión '!#REF!="Muy Baja",'R. Gestión '!#REF!="Leve"),CONCATENATE("R1C",'R. Gestión '!#REF!),"")</f>
        <v>#REF!</v>
      </c>
      <c r="O46" s="60" t="e">
        <f>IF(AND('R. Gestión '!#REF!="Muy Baja",'R. Gestión '!#REF!="Leve"),CONCATENATE("R1C",'R. Gestión '!#REF!),"")</f>
        <v>#REF!</v>
      </c>
      <c r="P46" s="58" t="str">
        <f>IF(AND('R. Gestión '!$Z$23="Muy Baja",'R. Gestión '!$AB$23="Menor"),CONCATENATE("R1C",'R. Gestión '!$P$23),"")</f>
        <v/>
      </c>
      <c r="Q46" s="59" t="str">
        <f>IF(AND('R. Gestión '!$Z$24="Muy Baja",'R. Gestión '!$AB$24="Menor"),CONCATENATE("R1C",'R. Gestión '!$P$24),"")</f>
        <v/>
      </c>
      <c r="R46" s="59" t="str">
        <f>IF(AND('R. Gestión '!$Z$25="Muy Baja",'R. Gestión '!$AB$25="Menor"),CONCATENATE("R1C",'R. Gestión '!$P$25),"")</f>
        <v/>
      </c>
      <c r="S46" s="59" t="str">
        <f>IF(AND('R. Gestión '!$Z$28="Muy Baja",'R. Gestión '!$AB$28="Menor"),CONCATENATE("R1C",'R. Gestión '!$P$28),"")</f>
        <v/>
      </c>
      <c r="T46" s="59" t="e">
        <f>IF(AND('R. Gestión '!#REF!="Muy Baja",'R. Gestión '!#REF!="Menor"),CONCATENATE("R1C",'R. Gestión '!#REF!),"")</f>
        <v>#REF!</v>
      </c>
      <c r="U46" s="60" t="e">
        <f>IF(AND('R. Gestión '!#REF!="Muy Baja",'R. Gestión '!#REF!="Menor"),CONCATENATE("R1C",'R. Gestión '!#REF!),"")</f>
        <v>#REF!</v>
      </c>
      <c r="V46" s="49" t="str">
        <f>IF(AND('R. Gestión '!$Z$23="Muy Baja",'R. Gestión '!$AB$23="Moderado"),CONCATENATE("R1C",'R. Gestión '!$P$23),"")</f>
        <v/>
      </c>
      <c r="W46" s="67" t="str">
        <f>IF(AND('R. Gestión '!$Z$24="Muy Baja",'R. Gestión '!$AB$24="Moderado"),CONCATENATE("R1C",'R. Gestión '!$P$24),"")</f>
        <v/>
      </c>
      <c r="X46" s="50" t="str">
        <f>IF(AND('R. Gestión '!$Z$25="Muy Baja",'R. Gestión '!$AB$25="Moderado"),CONCATENATE("R1C",'R. Gestión '!$P$25),"")</f>
        <v/>
      </c>
      <c r="Y46" s="50" t="str">
        <f>IF(AND('R. Gestión '!$Z$28="Muy Baja",'R. Gestión '!$AB$28="Moderado"),CONCATENATE("R1C",'R. Gestión '!$P$28),"")</f>
        <v/>
      </c>
      <c r="Z46" s="50" t="e">
        <f>IF(AND('R. Gestión '!#REF!="Muy Baja",'R. Gestión '!#REF!="Moderado"),CONCATENATE("R1C",'R. Gestión '!#REF!),"")</f>
        <v>#REF!</v>
      </c>
      <c r="AA46" s="51" t="e">
        <f>IF(AND('R. Gestión '!#REF!="Muy Baja",'R. Gestión '!#REF!="Moderado"),CONCATENATE("R1C",'R. Gestión '!#REF!),"")</f>
        <v>#REF!</v>
      </c>
      <c r="AB46" s="31" t="str">
        <f>IF(AND('R. Gestión '!$Z$23="Muy Baja",'R. Gestión '!$AB$23="Mayor"),CONCATENATE("R1C",'R. Gestión '!$P$23),"")</f>
        <v/>
      </c>
      <c r="AC46" s="32" t="str">
        <f>IF(AND('R. Gestión '!$Z$24="Muy Baja",'R. Gestión '!$AB$24="Mayor"),CONCATENATE("R1C",'R. Gestión '!$P$24),"")</f>
        <v/>
      </c>
      <c r="AD46" s="32" t="str">
        <f>IF(AND('R. Gestión '!$Z$25="Muy Baja",'R. Gestión '!$AB$25="Mayor"),CONCATENATE("R1C",'R. Gestión '!$P$25),"")</f>
        <v/>
      </c>
      <c r="AE46" s="32" t="str">
        <f>IF(AND('R. Gestión '!$Z$28="Muy Baja",'R. Gestión '!$AB$28="Mayor"),CONCATENATE("R1C",'R. Gestión '!$P$28),"")</f>
        <v/>
      </c>
      <c r="AF46" s="32" t="e">
        <f>IF(AND('R. Gestión '!#REF!="Muy Baja",'R. Gestión '!#REF!="Mayor"),CONCATENATE("R1C",'R. Gestión '!#REF!),"")</f>
        <v>#REF!</v>
      </c>
      <c r="AG46" s="33" t="e">
        <f>IF(AND('R. Gestión '!#REF!="Muy Baja",'R. Gestión '!#REF!="Mayor"),CONCATENATE("R1C",'R. Gestión '!#REF!),"")</f>
        <v>#REF!</v>
      </c>
      <c r="AH46" s="34" t="str">
        <f>IF(AND('R. Gestión '!$Z$23="Muy Baja",'R. Gestión '!$AB$23="Catastrófico"),CONCATENATE("R1C",'R. Gestión '!$P$23),"")</f>
        <v/>
      </c>
      <c r="AI46" s="35" t="str">
        <f>IF(AND('R. Gestión '!$Z$24="Muy Baja",'R. Gestión '!$AB$24="Catastrófico"),CONCATENATE("R1C",'R. Gestión '!$P$24),"")</f>
        <v/>
      </c>
      <c r="AJ46" s="35" t="str">
        <f>IF(AND('R. Gestión '!$Z$25="Muy Baja",'R. Gestión '!$AB$25="Catastrófico"),CONCATENATE("R1C",'R. Gestión '!$P$25),"")</f>
        <v/>
      </c>
      <c r="AK46" s="35" t="str">
        <f>IF(AND('R. Gestión '!$Z$28="Muy Baja",'R. Gestión '!$AB$28="Catastrófico"),CONCATENATE("R1C",'R. Gestión '!$P$28),"")</f>
        <v/>
      </c>
      <c r="AL46" s="35" t="e">
        <f>IF(AND('R. Gestión '!#REF!="Muy Baja",'R. Gestión '!#REF!="Catastrófico"),CONCATENATE("R1C",'R. Gestión '!#REF!),"")</f>
        <v>#REF!</v>
      </c>
      <c r="AM46" s="36" t="e">
        <f>IF(AND('R. Gestión '!#REF!="Muy Baja",'R. Gestión '!#REF!="Catastrófico"),CONCATENATE("R1C",'R. Gestión '!#REF!),"")</f>
        <v>#REF!</v>
      </c>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row>
    <row r="47" spans="1:80" ht="46.5" customHeight="1" x14ac:dyDescent="0.25">
      <c r="A47" s="68"/>
      <c r="B47" s="1017"/>
      <c r="C47" s="1017"/>
      <c r="D47" s="1018"/>
      <c r="E47" s="1074"/>
      <c r="F47" s="1059"/>
      <c r="G47" s="1059"/>
      <c r="H47" s="1059"/>
      <c r="I47" s="1060"/>
      <c r="J47" s="61" t="str">
        <f>IF(AND('R. Gestión '!$Z$29="Muy Baja",'R. Gestión '!$AB$29="Leve"),CONCATENATE("R2C",'R. Gestión '!$P$29),"")</f>
        <v/>
      </c>
      <c r="K47" s="62" t="str">
        <f>IF(AND('R. Gestión '!$Z$30="Muy Baja",'R. Gestión '!$AB$30="Leve"),CONCATENATE("R2C",'R. Gestión '!$P$30),"")</f>
        <v/>
      </c>
      <c r="L47" s="62" t="str">
        <f>IF(AND('R. Gestión '!$Z$31="Muy Baja",'R. Gestión '!$AB$31="Leve"),CONCATENATE("R2C",'R. Gestión '!$P$31),"")</f>
        <v/>
      </c>
      <c r="M47" s="62" t="str">
        <f>IF(AND('R. Gestión '!$Z$32="Muy Baja",'R. Gestión '!$AB$32="Leve"),CONCATENATE("R2C",'R. Gestión '!$P$32),"")</f>
        <v/>
      </c>
      <c r="N47" s="62" t="str">
        <f>IF(AND('R. Gestión '!$Z$33="Muy Baja",'R. Gestión '!$AB$33="Leve"),CONCATENATE("R2C",'R. Gestión '!$P$33),"")</f>
        <v/>
      </c>
      <c r="O47" s="63" t="str">
        <f>IF(AND('R. Gestión '!$Z$34="Muy Baja",'R. Gestión '!$AB$34="Leve"),CONCATENATE("R2C",'R. Gestión '!$P$34),"")</f>
        <v/>
      </c>
      <c r="P47" s="61" t="str">
        <f>IF(AND('R. Gestión '!$Z$29="Muy Baja",'R. Gestión '!$AB$29="Menor"),CONCATENATE("R2C",'R. Gestión '!$P$29),"")</f>
        <v/>
      </c>
      <c r="Q47" s="62" t="str">
        <f>IF(AND('R. Gestión '!$Z$30="Muy Baja",'R. Gestión '!$AB$30="Menor"),CONCATENATE("R2C",'R. Gestión '!$P$30),"")</f>
        <v/>
      </c>
      <c r="R47" s="62" t="str">
        <f>IF(AND('R. Gestión '!$Z$31="Muy Baja",'R. Gestión '!$AB$31="Menor"),CONCATENATE("R2C",'R. Gestión '!$P$31),"")</f>
        <v/>
      </c>
      <c r="S47" s="62" t="str">
        <f>IF(AND('R. Gestión '!$Z$32="Muy Baja",'R. Gestión '!$AB$32="Menor"),CONCATENATE("R2C",'R. Gestión '!$P$32),"")</f>
        <v/>
      </c>
      <c r="T47" s="62" t="str">
        <f>IF(AND('R. Gestión '!$Z$33="Muy Baja",'R. Gestión '!$AB$33="Menor"),CONCATENATE("R2C",'R. Gestión '!$P$33),"")</f>
        <v/>
      </c>
      <c r="U47" s="63" t="str">
        <f>IF(AND('R. Gestión '!$Z$34="Muy Baja",'R. Gestión '!$AB$34="Menor"),CONCATENATE("R2C",'R. Gestión '!$P$34),"")</f>
        <v/>
      </c>
      <c r="V47" s="52" t="str">
        <f>IF(AND('R. Gestión '!$Z$29="Muy Baja",'R. Gestión '!$AB$29="Moderado"),CONCATENATE("R2C",'R. Gestión '!$P$29),"")</f>
        <v/>
      </c>
      <c r="W47" s="53" t="str">
        <f>IF(AND('R. Gestión '!$Z$30="Muy Baja",'R. Gestión '!$AB$30="Moderado"),CONCATENATE("R2C",'R. Gestión '!$P$30),"")</f>
        <v/>
      </c>
      <c r="X47" s="53" t="str">
        <f>IF(AND('R. Gestión '!$Z$31="Muy Baja",'R. Gestión '!$AB$31="Moderado"),CONCATENATE("R2C",'R. Gestión '!$P$31),"")</f>
        <v/>
      </c>
      <c r="Y47" s="53" t="str">
        <f>IF(AND('R. Gestión '!$Z$32="Muy Baja",'R. Gestión '!$AB$32="Moderado"),CONCATENATE("R2C",'R. Gestión '!$P$32),"")</f>
        <v/>
      </c>
      <c r="Z47" s="53" t="str">
        <f>IF(AND('R. Gestión '!$Z$33="Muy Baja",'R. Gestión '!$AB$33="Moderado"),CONCATENATE("R2C",'R. Gestión '!$P$33),"")</f>
        <v/>
      </c>
      <c r="AA47" s="54" t="str">
        <f>IF(AND('R. Gestión '!$Z$34="Muy Baja",'R. Gestión '!$AB$34="Moderado"),CONCATENATE("R2C",'R. Gestión '!$P$34),"")</f>
        <v/>
      </c>
      <c r="AB47" s="37" t="str">
        <f>IF(AND('R. Gestión '!$Z$29="Muy Baja",'R. Gestión '!$AB$29="Mayor"),CONCATENATE("R2C",'R. Gestión '!$P$29),"")</f>
        <v/>
      </c>
      <c r="AC47" s="38" t="str">
        <f>IF(AND('R. Gestión '!$Z$30="Muy Baja",'R. Gestión '!$AB$30="Mayor"),CONCATENATE("R2C",'R. Gestión '!$P$30),"")</f>
        <v/>
      </c>
      <c r="AD47" s="38" t="str">
        <f>IF(AND('R. Gestión '!$Z$31="Muy Baja",'R. Gestión '!$AB$31="Mayor"),CONCATENATE("R2C",'R. Gestión '!$P$31),"")</f>
        <v/>
      </c>
      <c r="AE47" s="38" t="str">
        <f>IF(AND('R. Gestión '!$Z$32="Muy Baja",'R. Gestión '!$AB$32="Mayor"),CONCATENATE("R2C",'R. Gestión '!$P$32),"")</f>
        <v/>
      </c>
      <c r="AF47" s="38" t="str">
        <f>IF(AND('R. Gestión '!$Z$33="Muy Baja",'R. Gestión '!$AB$33="Mayor"),CONCATENATE("R2C",'R. Gestión '!$P$33),"")</f>
        <v/>
      </c>
      <c r="AG47" s="39" t="str">
        <f>IF(AND('R. Gestión '!$Z$34="Muy Baja",'R. Gestión '!$AB$34="Mayor"),CONCATENATE("R2C",'R. Gestión '!$P$34),"")</f>
        <v/>
      </c>
      <c r="AH47" s="40" t="str">
        <f>IF(AND('R. Gestión '!$Z$29="Muy Baja",'R. Gestión '!$AB$29="Catastrófico"),CONCATENATE("R2C",'R. Gestión '!$P$29),"")</f>
        <v/>
      </c>
      <c r="AI47" s="41" t="str">
        <f>IF(AND('R. Gestión '!$Z$30="Muy Baja",'R. Gestión '!$AB$30="Catastrófico"),CONCATENATE("R2C",'R. Gestión '!$P$30),"")</f>
        <v/>
      </c>
      <c r="AJ47" s="41" t="str">
        <f>IF(AND('R. Gestión '!$Z$31="Muy Baja",'R. Gestión '!$AB$31="Catastrófico"),CONCATENATE("R2C",'R. Gestión '!$P$31),"")</f>
        <v/>
      </c>
      <c r="AK47" s="41" t="str">
        <f>IF(AND('R. Gestión '!$Z$32="Muy Baja",'R. Gestión '!$AB$32="Catastrófico"),CONCATENATE("R2C",'R. Gestión '!$P$32),"")</f>
        <v/>
      </c>
      <c r="AL47" s="41" t="str">
        <f>IF(AND('R. Gestión '!$Z$33="Muy Baja",'R. Gestión '!$AB$33="Catastrófico"),CONCATENATE("R2C",'R. Gestión '!$P$33),"")</f>
        <v/>
      </c>
      <c r="AM47" s="42" t="str">
        <f>IF(AND('R. Gestión '!$Z$34="Muy Baja",'R. Gestión '!$AB$34="Catastrófico"),CONCATENATE("R2C",'R. Gestión '!$P$34),"")</f>
        <v/>
      </c>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row>
    <row r="48" spans="1:80" ht="15" customHeight="1" x14ac:dyDescent="0.25">
      <c r="A48" s="68"/>
      <c r="B48" s="1017"/>
      <c r="C48" s="1017"/>
      <c r="D48" s="1018"/>
      <c r="E48" s="1074"/>
      <c r="F48" s="1059"/>
      <c r="G48" s="1059"/>
      <c r="H48" s="1059"/>
      <c r="I48" s="1060"/>
      <c r="J48" s="61" t="str">
        <f>IF(AND('R. Gestión '!$Z$167="Muy Baja",'R. Gestión '!$AB$167="Leve"),CONCATENATE("R3C",'R. Gestión '!$P$167),"")</f>
        <v/>
      </c>
      <c r="K48" s="62" t="str">
        <f>IF(AND('R. Gestión '!$Z$168="Muy Baja",'R. Gestión '!$AB$168="Leve"),CONCATENATE("R3C",'R. Gestión '!$P$168),"")</f>
        <v/>
      </c>
      <c r="L48" s="62" t="str">
        <f>IF(AND('R. Gestión '!$Z$169="Muy Baja",'R. Gestión '!$AB$169="Leve"),CONCATENATE("R3C",'R. Gestión '!$P$169),"")</f>
        <v/>
      </c>
      <c r="M48" s="62" t="str">
        <f>IF(AND('R. Gestión '!$Z$170="Muy Baja",'R. Gestión '!$AB$170="Leve"),CONCATENATE("R3C",'R. Gestión '!$P$170),"")</f>
        <v/>
      </c>
      <c r="N48" s="62" t="str">
        <f>IF(AND('R. Gestión '!$Z$171="Muy Baja",'R. Gestión '!$AB$171="Leve"),CONCATENATE("R3C",'R. Gestión '!$P$171),"")</f>
        <v/>
      </c>
      <c r="O48" s="63" t="str">
        <f>IF(AND('R. Gestión '!$Z$172="Muy Baja",'R. Gestión '!$AB$172="Leve"),CONCATENATE("R3C",'R. Gestión '!$P$172),"")</f>
        <v/>
      </c>
      <c r="P48" s="61" t="str">
        <f>IF(AND('R. Gestión '!$Z$167="Muy Baja",'R. Gestión '!$AB$167="Menor"),CONCATENATE("R3C",'R. Gestión '!$P$167),"")</f>
        <v/>
      </c>
      <c r="Q48" s="62" t="str">
        <f>IF(AND('R. Gestión '!$Z$168="Muy Baja",'R. Gestión '!$AB$168="Menor"),CONCATENATE("R3C",'R. Gestión '!$P$168),"")</f>
        <v/>
      </c>
      <c r="R48" s="62" t="str">
        <f>IF(AND('R. Gestión '!$Z$169="Muy Baja",'R. Gestión '!$AB$169="Menor"),CONCATENATE("R3C",'R. Gestión '!$P$169),"")</f>
        <v/>
      </c>
      <c r="S48" s="62" t="str">
        <f>IF(AND('R. Gestión '!$Z$170="Muy Baja",'R. Gestión '!$AB$170="Menor"),CONCATENATE("R3C",'R. Gestión '!$P$170),"")</f>
        <v/>
      </c>
      <c r="T48" s="62" t="str">
        <f>IF(AND('R. Gestión '!$Z$171="Muy Baja",'R. Gestión '!$AB$171="Menor"),CONCATENATE("R3C",'R. Gestión '!$P$171),"")</f>
        <v/>
      </c>
      <c r="U48" s="63" t="str">
        <f>IF(AND('R. Gestión '!$Z$172="Muy Baja",'R. Gestión '!$AB$172="Menor"),CONCATENATE("R3C",'R. Gestión '!$P$172),"")</f>
        <v/>
      </c>
      <c r="V48" s="52" t="str">
        <f>IF(AND('R. Gestión '!$Z$167="Muy Baja",'R. Gestión '!$AB$167="Moderado"),CONCATENATE("R3C",'R. Gestión '!$P$167),"")</f>
        <v/>
      </c>
      <c r="W48" s="53" t="str">
        <f>IF(AND('R. Gestión '!$Z$168="Muy Baja",'R. Gestión '!$AB$168="Moderado"),CONCATENATE("R3C",'R. Gestión '!$P$168),"")</f>
        <v/>
      </c>
      <c r="X48" s="53" t="str">
        <f>IF(AND('R. Gestión '!$Z$169="Muy Baja",'R. Gestión '!$AB$169="Moderado"),CONCATENATE("R3C",'R. Gestión '!$P$169),"")</f>
        <v/>
      </c>
      <c r="Y48" s="53" t="str">
        <f>IF(AND('R. Gestión '!$Z$170="Muy Baja",'R. Gestión '!$AB$170="Moderado"),CONCATENATE("R3C",'R. Gestión '!$P$170),"")</f>
        <v/>
      </c>
      <c r="Z48" s="53" t="str">
        <f>IF(AND('R. Gestión '!$Z$171="Muy Baja",'R. Gestión '!$AB$171="Moderado"),CONCATENATE("R3C",'R. Gestión '!$P$171),"")</f>
        <v/>
      </c>
      <c r="AA48" s="54" t="str">
        <f>IF(AND('R. Gestión '!$Z$172="Muy Baja",'R. Gestión '!$AB$172="Moderado"),CONCATENATE("R3C",'R. Gestión '!$P$172),"")</f>
        <v/>
      </c>
      <c r="AB48" s="37" t="str">
        <f>IF(AND('R. Gestión '!$Z$167="Muy Baja",'R. Gestión '!$AB$167="Mayor"),CONCATENATE("R3C",'R. Gestión '!$P$167),"")</f>
        <v/>
      </c>
      <c r="AC48" s="38" t="str">
        <f>IF(AND('R. Gestión '!$Z$168="Muy Baja",'R. Gestión '!$AB$168="Mayor"),CONCATENATE("R3C",'R. Gestión '!$P$168),"")</f>
        <v/>
      </c>
      <c r="AD48" s="38" t="str">
        <f>IF(AND('R. Gestión '!$Z$169="Muy Baja",'R. Gestión '!$AB$169="Mayor"),CONCATENATE("R3C",'R. Gestión '!$P$169),"")</f>
        <v/>
      </c>
      <c r="AE48" s="38" t="str">
        <f>IF(AND('R. Gestión '!$Z$170="Muy Baja",'R. Gestión '!$AB$170="Mayor"),CONCATENATE("R3C",'R. Gestión '!$P$170),"")</f>
        <v/>
      </c>
      <c r="AF48" s="38" t="str">
        <f>IF(AND('R. Gestión '!$Z$171="Muy Baja",'R. Gestión '!$AB$171="Mayor"),CONCATENATE("R3C",'R. Gestión '!$P$171),"")</f>
        <v/>
      </c>
      <c r="AG48" s="39" t="str">
        <f>IF(AND('R. Gestión '!$Z$172="Muy Baja",'R. Gestión '!$AB$172="Mayor"),CONCATENATE("R3C",'R. Gestión '!$P$172),"")</f>
        <v/>
      </c>
      <c r="AH48" s="40" t="str">
        <f>IF(AND('R. Gestión '!$Z$167="Muy Baja",'R. Gestión '!$AB$167="Catastrófico"),CONCATENATE("R3C",'R. Gestión '!$P$167),"")</f>
        <v/>
      </c>
      <c r="AI48" s="41" t="str">
        <f>IF(AND('R. Gestión '!$Z$168="Muy Baja",'R. Gestión '!$AB$168="Catastrófico"),CONCATENATE("R3C",'R. Gestión '!$P$168),"")</f>
        <v/>
      </c>
      <c r="AJ48" s="41" t="str">
        <f>IF(AND('R. Gestión '!$Z$169="Muy Baja",'R. Gestión '!$AB$169="Catastrófico"),CONCATENATE("R3C",'R. Gestión '!$P$169),"")</f>
        <v/>
      </c>
      <c r="AK48" s="41" t="str">
        <f>IF(AND('R. Gestión '!$Z$170="Muy Baja",'R. Gestión '!$AB$170="Catastrófico"),CONCATENATE("R3C",'R. Gestión '!$P$170),"")</f>
        <v/>
      </c>
      <c r="AL48" s="41" t="str">
        <f>IF(AND('R. Gestión '!$Z$171="Muy Baja",'R. Gestión '!$AB$171="Catastrófico"),CONCATENATE("R3C",'R. Gestión '!$P$171),"")</f>
        <v/>
      </c>
      <c r="AM48" s="42" t="str">
        <f>IF(AND('R. Gestión '!$Z$172="Muy Baja",'R. Gestión '!$AB$172="Catastrófico"),CONCATENATE("R3C",'R. Gestión '!$P$172),"")</f>
        <v/>
      </c>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row>
    <row r="49" spans="1:80" ht="15" customHeight="1" x14ac:dyDescent="0.25">
      <c r="A49" s="68"/>
      <c r="B49" s="1017"/>
      <c r="C49" s="1017"/>
      <c r="D49" s="1018"/>
      <c r="E49" s="1058"/>
      <c r="F49" s="1059"/>
      <c r="G49" s="1059"/>
      <c r="H49" s="1059"/>
      <c r="I49" s="1060"/>
      <c r="J49" s="61" t="str">
        <f>IF(AND('R. Gestión '!$Z$173="Muy Baja",'R. Gestión '!$AB$173="Leve"),CONCATENATE("R4C",'R. Gestión '!$P$173),"")</f>
        <v/>
      </c>
      <c r="K49" s="62" t="str">
        <f>IF(AND('R. Gestión '!$Z$174="Muy Baja",'R. Gestión '!$AB$174="Leve"),CONCATENATE("R4C",'R. Gestión '!$P$174),"")</f>
        <v/>
      </c>
      <c r="L49" s="62" t="str">
        <f>IF(AND('R. Gestión '!$Z$175="Muy Baja",'R. Gestión '!$AB$175="Leve"),CONCATENATE("R4C",'R. Gestión '!$P$175),"")</f>
        <v/>
      </c>
      <c r="M49" s="62" t="str">
        <f>IF(AND('R. Gestión '!$Z$176="Muy Baja",'R. Gestión '!$AB$176="Leve"),CONCATENATE("R4C",'R. Gestión '!$P$176),"")</f>
        <v/>
      </c>
      <c r="N49" s="62" t="str">
        <f>IF(AND('R. Gestión '!$Z$177="Muy Baja",'R. Gestión '!$AB$177="Leve"),CONCATENATE("R4C",'R. Gestión '!$P$177),"")</f>
        <v/>
      </c>
      <c r="O49" s="63" t="str">
        <f>IF(AND('R. Gestión '!$Z$178="Muy Baja",'R. Gestión '!$AB$178="Leve"),CONCATENATE("R4C",'R. Gestión '!$P$178),"")</f>
        <v/>
      </c>
      <c r="P49" s="61" t="str">
        <f>IF(AND('R. Gestión '!$Z$173="Muy Baja",'R. Gestión '!$AB$173="Menor"),CONCATENATE("R4C",'R. Gestión '!$P$173),"")</f>
        <v/>
      </c>
      <c r="Q49" s="62" t="str">
        <f>IF(AND('R. Gestión '!$Z$174="Muy Baja",'R. Gestión '!$AB$174="Menor"),CONCATENATE("R4C",'R. Gestión '!$P$174),"")</f>
        <v/>
      </c>
      <c r="R49" s="62" t="str">
        <f>IF(AND('R. Gestión '!$Z$175="Muy Baja",'R. Gestión '!$AB$175="Menor"),CONCATENATE("R4C",'R. Gestión '!$P$175),"")</f>
        <v/>
      </c>
      <c r="S49" s="62" t="str">
        <f>IF(AND('R. Gestión '!$Z$176="Muy Baja",'R. Gestión '!$AB$176="Menor"),CONCATENATE("R4C",'R. Gestión '!$P$176),"")</f>
        <v/>
      </c>
      <c r="T49" s="62" t="str">
        <f>IF(AND('R. Gestión '!$Z$177="Muy Baja",'R. Gestión '!$AB$177="Menor"),CONCATENATE("R4C",'R. Gestión '!$P$177),"")</f>
        <v/>
      </c>
      <c r="U49" s="63" t="str">
        <f>IF(AND('R. Gestión '!$Z$178="Muy Baja",'R. Gestión '!$AB$178="Menor"),CONCATENATE("R4C",'R. Gestión '!$P$178),"")</f>
        <v/>
      </c>
      <c r="V49" s="52" t="str">
        <f>IF(AND('R. Gestión '!$Z$173="Muy Baja",'R. Gestión '!$AB$173="Moderado"),CONCATENATE("R4C",'R. Gestión '!$P$173),"")</f>
        <v>R4C1</v>
      </c>
      <c r="W49" s="53" t="str">
        <f>IF(AND('R. Gestión '!$Z$174="Muy Baja",'R. Gestión '!$AB$174="Moderado"),CONCATENATE("R4C",'R. Gestión '!$P$174),"")</f>
        <v/>
      </c>
      <c r="X49" s="53" t="str">
        <f>IF(AND('R. Gestión '!$Z$175="Muy Baja",'R. Gestión '!$AB$175="Moderado"),CONCATENATE("R4C",'R. Gestión '!$P$175),"")</f>
        <v/>
      </c>
      <c r="Y49" s="53" t="str">
        <f>IF(AND('R. Gestión '!$Z$176="Muy Baja",'R. Gestión '!$AB$176="Moderado"),CONCATENATE("R4C",'R. Gestión '!$P$176),"")</f>
        <v/>
      </c>
      <c r="Z49" s="53" t="str">
        <f>IF(AND('R. Gestión '!$Z$177="Muy Baja",'R. Gestión '!$AB$177="Moderado"),CONCATENATE("R4C",'R. Gestión '!$P$177),"")</f>
        <v/>
      </c>
      <c r="AA49" s="54" t="str">
        <f>IF(AND('R. Gestión '!$Z$178="Muy Baja",'R. Gestión '!$AB$178="Moderado"),CONCATENATE("R4C",'R. Gestión '!$P$178),"")</f>
        <v/>
      </c>
      <c r="AB49" s="37" t="str">
        <f>IF(AND('R. Gestión '!$Z$173="Muy Baja",'R. Gestión '!$AB$173="Mayor"),CONCATENATE("R4C",'R. Gestión '!$P$173),"")</f>
        <v/>
      </c>
      <c r="AC49" s="38" t="str">
        <f>IF(AND('R. Gestión '!$Z$174="Muy Baja",'R. Gestión '!$AB$174="Mayor"),CONCATENATE("R4C",'R. Gestión '!$P$174),"")</f>
        <v/>
      </c>
      <c r="AD49" s="38" t="str">
        <f>IF(AND('R. Gestión '!$Z$175="Muy Baja",'R. Gestión '!$AB$175="Mayor"),CONCATENATE("R4C",'R. Gestión '!$P$175),"")</f>
        <v/>
      </c>
      <c r="AE49" s="38" t="str">
        <f>IF(AND('R. Gestión '!$Z$176="Muy Baja",'R. Gestión '!$AB$176="Mayor"),CONCATENATE("R4C",'R. Gestión '!$P$176),"")</f>
        <v/>
      </c>
      <c r="AF49" s="38" t="str">
        <f>IF(AND('R. Gestión '!$Z$177="Muy Baja",'R. Gestión '!$AB$177="Mayor"),CONCATENATE("R4C",'R. Gestión '!$P$177),"")</f>
        <v/>
      </c>
      <c r="AG49" s="39" t="str">
        <f>IF(AND('R. Gestión '!$Z$178="Muy Baja",'R. Gestión '!$AB$178="Mayor"),CONCATENATE("R4C",'R. Gestión '!$P$178),"")</f>
        <v/>
      </c>
      <c r="AH49" s="40" t="str">
        <f>IF(AND('R. Gestión '!$Z$173="Muy Baja",'R. Gestión '!$AB$173="Catastrófico"),CONCATENATE("R4C",'R. Gestión '!$P$173),"")</f>
        <v/>
      </c>
      <c r="AI49" s="41" t="str">
        <f>IF(AND('R. Gestión '!$Z$174="Muy Baja",'R. Gestión '!$AB$174="Catastrófico"),CONCATENATE("R4C",'R. Gestión '!$P$174),"")</f>
        <v/>
      </c>
      <c r="AJ49" s="41" t="str">
        <f>IF(AND('R. Gestión '!$Z$175="Muy Baja",'R. Gestión '!$AB$175="Catastrófico"),CONCATENATE("R4C",'R. Gestión '!$P$175),"")</f>
        <v/>
      </c>
      <c r="AK49" s="41" t="str">
        <f>IF(AND('R. Gestión '!$Z$176="Muy Baja",'R. Gestión '!$AB$176="Catastrófico"),CONCATENATE("R4C",'R. Gestión '!$P$176),"")</f>
        <v/>
      </c>
      <c r="AL49" s="41" t="str">
        <f>IF(AND('R. Gestión '!$Z$177="Muy Baja",'R. Gestión '!$AB$177="Catastrófico"),CONCATENATE("R4C",'R. Gestión '!$P$177),"")</f>
        <v/>
      </c>
      <c r="AM49" s="42" t="str">
        <f>IF(AND('R. Gestión '!$Z$178="Muy Baja",'R. Gestión '!$AB$178="Catastrófico"),CONCATENATE("R4C",'R. Gestión '!$P$178),"")</f>
        <v/>
      </c>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row>
    <row r="50" spans="1:80" ht="15" customHeight="1" x14ac:dyDescent="0.25">
      <c r="A50" s="68"/>
      <c r="B50" s="1017"/>
      <c r="C50" s="1017"/>
      <c r="D50" s="1018"/>
      <c r="E50" s="1058"/>
      <c r="F50" s="1059"/>
      <c r="G50" s="1059"/>
      <c r="H50" s="1059"/>
      <c r="I50" s="1060"/>
      <c r="J50" s="61" t="str">
        <f>IF(AND('R. Gestión '!$Z$185="Muy Baja",'R. Gestión '!$AB$185="Leve"),CONCATENATE("R5C",'R. Gestión '!$P$185),"")</f>
        <v/>
      </c>
      <c r="K50" s="62" t="str">
        <f>IF(AND('R. Gestión '!$Z$186="Muy Baja",'R. Gestión '!$AB$186="Leve"),CONCATENATE("R5C",'R. Gestión '!$P$186),"")</f>
        <v/>
      </c>
      <c r="L50" s="62" t="str">
        <f>IF(AND('R. Gestión '!$Z$187="Muy Baja",'R. Gestión '!$AB$187="Leve"),CONCATENATE("R5C",'R. Gestión '!$P$187),"")</f>
        <v/>
      </c>
      <c r="M50" s="62" t="str">
        <f>IF(AND('R. Gestión '!$Z$188="Muy Baja",'R. Gestión '!$AB$188="Leve"),CONCATENATE("R5C",'R. Gestión '!$P$188),"")</f>
        <v/>
      </c>
      <c r="N50" s="62" t="str">
        <f>IF(AND('R. Gestión '!$Z$189="Muy Baja",'R. Gestión '!$AB$189="Leve"),CONCATENATE("R5C",'R. Gestión '!$P$189),"")</f>
        <v/>
      </c>
      <c r="O50" s="63" t="str">
        <f>IF(AND('R. Gestión '!$Z$190="Muy Baja",'R. Gestión '!$AB$190="Leve"),CONCATENATE("R5C",'R. Gestión '!$P$190),"")</f>
        <v/>
      </c>
      <c r="P50" s="61" t="str">
        <f>IF(AND('R. Gestión '!$Z$185="Muy Baja",'R. Gestión '!$AB$185="Menor"),CONCATENATE("R5C",'R. Gestión '!$P$185),"")</f>
        <v/>
      </c>
      <c r="Q50" s="62" t="str">
        <f>IF(AND('R. Gestión '!$Z$186="Muy Baja",'R. Gestión '!$AB$186="Menor"),CONCATENATE("R5C",'R. Gestión '!$P$186),"")</f>
        <v/>
      </c>
      <c r="R50" s="62" t="str">
        <f>IF(AND('R. Gestión '!$Z$187="Muy Baja",'R. Gestión '!$AB$187="Menor"),CONCATENATE("R5C",'R. Gestión '!$P$187),"")</f>
        <v/>
      </c>
      <c r="S50" s="62" t="str">
        <f>IF(AND('R. Gestión '!$Z$188="Muy Baja",'R. Gestión '!$AB$188="Menor"),CONCATENATE("R5C",'R. Gestión '!$P$188),"")</f>
        <v/>
      </c>
      <c r="T50" s="62" t="str">
        <f>IF(AND('R. Gestión '!$Z$189="Muy Baja",'R. Gestión '!$AB$189="Menor"),CONCATENATE("R5C",'R. Gestión '!$P$189),"")</f>
        <v/>
      </c>
      <c r="U50" s="63" t="str">
        <f>IF(AND('R. Gestión '!$Z$190="Muy Baja",'R. Gestión '!$AB$190="Menor"),CONCATENATE("R5C",'R. Gestión '!$P$190),"")</f>
        <v/>
      </c>
      <c r="V50" s="52" t="str">
        <f>IF(AND('R. Gestión '!$Z$185="Muy Baja",'R. Gestión '!$AB$185="Moderado"),CONCATENATE("R5C",'R. Gestión '!$P$185),"")</f>
        <v/>
      </c>
      <c r="W50" s="53" t="str">
        <f>IF(AND('R. Gestión '!$Z$186="Muy Baja",'R. Gestión '!$AB$186="Moderado"),CONCATENATE("R5C",'R. Gestión '!$P$186),"")</f>
        <v/>
      </c>
      <c r="X50" s="53" t="str">
        <f>IF(AND('R. Gestión '!$Z$187="Muy Baja",'R. Gestión '!$AB$187="Moderado"),CONCATENATE("R5C",'R. Gestión '!$P$187),"")</f>
        <v/>
      </c>
      <c r="Y50" s="53" t="str">
        <f>IF(AND('R. Gestión '!$Z$188="Muy Baja",'R. Gestión '!$AB$188="Moderado"),CONCATENATE("R5C",'R. Gestión '!$P$188),"")</f>
        <v/>
      </c>
      <c r="Z50" s="53" t="str">
        <f>IF(AND('R. Gestión '!$Z$189="Muy Baja",'R. Gestión '!$AB$189="Moderado"),CONCATENATE("R5C",'R. Gestión '!$P$189),"")</f>
        <v/>
      </c>
      <c r="AA50" s="54" t="str">
        <f>IF(AND('R. Gestión '!$Z$190="Muy Baja",'R. Gestión '!$AB$190="Moderado"),CONCATENATE("R5C",'R. Gestión '!$P$190),"")</f>
        <v/>
      </c>
      <c r="AB50" s="37" t="str">
        <f>IF(AND('R. Gestión '!$Z$185="Muy Baja",'R. Gestión '!$AB$185="Mayor"),CONCATENATE("R5C",'R. Gestión '!$P$185),"")</f>
        <v/>
      </c>
      <c r="AC50" s="38" t="str">
        <f>IF(AND('R. Gestión '!$Z$186="Muy Baja",'R. Gestión '!$AB$186="Mayor"),CONCATENATE("R5C",'R. Gestión '!$P$186),"")</f>
        <v/>
      </c>
      <c r="AD50" s="38" t="str">
        <f>IF(AND('R. Gestión '!$Z$187="Muy Baja",'R. Gestión '!$AB$187="Mayor"),CONCATENATE("R5C",'R. Gestión '!$P$187),"")</f>
        <v/>
      </c>
      <c r="AE50" s="38" t="str">
        <f>IF(AND('R. Gestión '!$Z$188="Muy Baja",'R. Gestión '!$AB$188="Mayor"),CONCATENATE("R5C",'R. Gestión '!$P$188),"")</f>
        <v/>
      </c>
      <c r="AF50" s="38" t="str">
        <f>IF(AND('R. Gestión '!$Z$189="Muy Baja",'R. Gestión '!$AB$189="Mayor"),CONCATENATE("R5C",'R. Gestión '!$P$189),"")</f>
        <v/>
      </c>
      <c r="AG50" s="39" t="str">
        <f>IF(AND('R. Gestión '!$Z$190="Muy Baja",'R. Gestión '!$AB$190="Mayor"),CONCATENATE("R5C",'R. Gestión '!$P$190),"")</f>
        <v/>
      </c>
      <c r="AH50" s="40" t="str">
        <f>IF(AND('R. Gestión '!$Z$185="Muy Baja",'R. Gestión '!$AB$185="Catastrófico"),CONCATENATE("R5C",'R. Gestión '!$P$185),"")</f>
        <v/>
      </c>
      <c r="AI50" s="41" t="str">
        <f>IF(AND('R. Gestión '!$Z$186="Muy Baja",'R. Gestión '!$AB$186="Catastrófico"),CONCATENATE("R5C",'R. Gestión '!$P$186),"")</f>
        <v/>
      </c>
      <c r="AJ50" s="41" t="str">
        <f>IF(AND('R. Gestión '!$Z$187="Muy Baja",'R. Gestión '!$AB$187="Catastrófico"),CONCATENATE("R5C",'R. Gestión '!$P$187),"")</f>
        <v/>
      </c>
      <c r="AK50" s="41" t="str">
        <f>IF(AND('R. Gestión '!$Z$188="Muy Baja",'R. Gestión '!$AB$188="Catastrófico"),CONCATENATE("R5C",'R. Gestión '!$P$188),"")</f>
        <v/>
      </c>
      <c r="AL50" s="41" t="str">
        <f>IF(AND('R. Gestión '!$Z$189="Muy Baja",'R. Gestión '!$AB$189="Catastrófico"),CONCATENATE("R5C",'R. Gestión '!$P$189),"")</f>
        <v/>
      </c>
      <c r="AM50" s="42" t="str">
        <f>IF(AND('R. Gestión '!$Z$190="Muy Baja",'R. Gestión '!$AB$190="Catastrófico"),CONCATENATE("R5C",'R. Gestión '!$P$190),"")</f>
        <v/>
      </c>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row>
    <row r="51" spans="1:80" ht="15" customHeight="1" x14ac:dyDescent="0.25">
      <c r="A51" s="68"/>
      <c r="B51" s="1017"/>
      <c r="C51" s="1017"/>
      <c r="D51" s="1018"/>
      <c r="E51" s="1058"/>
      <c r="F51" s="1059"/>
      <c r="G51" s="1059"/>
      <c r="H51" s="1059"/>
      <c r="I51" s="1060"/>
      <c r="J51" s="61" t="str">
        <f>IF(AND('R. Gestión '!$Z$191="Muy Baja",'R. Gestión '!$AB$191="Leve"),CONCATENATE("R6C",'R. Gestión '!$P$191),"")</f>
        <v/>
      </c>
      <c r="K51" s="62" t="str">
        <f>IF(AND('R. Gestión '!$Z$192="Muy Baja",'R. Gestión '!$AB$192="Leve"),CONCATENATE("R6C",'R. Gestión '!$P$192),"")</f>
        <v/>
      </c>
      <c r="L51" s="62" t="str">
        <f>IF(AND('R. Gestión '!$Z$193="Muy Baja",'R. Gestión '!$AB$193="Leve"),CONCATENATE("R6C",'R. Gestión '!$P$193),"")</f>
        <v/>
      </c>
      <c r="M51" s="62" t="str">
        <f>IF(AND('R. Gestión '!$Z$194="Muy Baja",'R. Gestión '!$AB$194="Leve"),CONCATENATE("R6C",'R. Gestión '!$P$194),"")</f>
        <v/>
      </c>
      <c r="N51" s="62" t="str">
        <f>IF(AND('R. Gestión '!$Z$195="Muy Baja",'R. Gestión '!$AB$195="Leve"),CONCATENATE("R6C",'R. Gestión '!$P$195),"")</f>
        <v/>
      </c>
      <c r="O51" s="63" t="str">
        <f>IF(AND('R. Gestión '!$Z$196="Muy Baja",'R. Gestión '!$AB$196="Leve"),CONCATENATE("R6C",'R. Gestión '!$P$196),"")</f>
        <v/>
      </c>
      <c r="P51" s="61" t="str">
        <f>IF(AND('R. Gestión '!$Z$191="Muy Baja",'R. Gestión '!$AB$191="Menor"),CONCATENATE("R6C",'R. Gestión '!$P$191),"")</f>
        <v/>
      </c>
      <c r="Q51" s="62" t="str">
        <f>IF(AND('R. Gestión '!$Z$192="Muy Baja",'R. Gestión '!$AB$192="Menor"),CONCATENATE("R6C",'R. Gestión '!$P$192),"")</f>
        <v/>
      </c>
      <c r="R51" s="62" t="str">
        <f>IF(AND('R. Gestión '!$Z$193="Muy Baja",'R. Gestión '!$AB$193="Menor"),CONCATENATE("R6C",'R. Gestión '!$P$193),"")</f>
        <v/>
      </c>
      <c r="S51" s="62" t="str">
        <f>IF(AND('R. Gestión '!$Z$194="Muy Baja",'R. Gestión '!$AB$194="Menor"),CONCATENATE("R6C",'R. Gestión '!$P$194),"")</f>
        <v/>
      </c>
      <c r="T51" s="62" t="str">
        <f>IF(AND('R. Gestión '!$Z$195="Muy Baja",'R. Gestión '!$AB$195="Menor"),CONCATENATE("R6C",'R. Gestión '!$P$195),"")</f>
        <v/>
      </c>
      <c r="U51" s="63" t="str">
        <f>IF(AND('R. Gestión '!$Z$196="Muy Baja",'R. Gestión '!$AB$196="Menor"),CONCATENATE("R6C",'R. Gestión '!$P$196),"")</f>
        <v/>
      </c>
      <c r="V51" s="52" t="str">
        <f>IF(AND('R. Gestión '!$Z$191="Muy Baja",'R. Gestión '!$AB$191="Moderado"),CONCATENATE("R6C",'R. Gestión '!$P$191),"")</f>
        <v/>
      </c>
      <c r="W51" s="53" t="str">
        <f>IF(AND('R. Gestión '!$Z$192="Muy Baja",'R. Gestión '!$AB$192="Moderado"),CONCATENATE("R6C",'R. Gestión '!$P$192),"")</f>
        <v/>
      </c>
      <c r="X51" s="53" t="str">
        <f>IF(AND('R. Gestión '!$Z$193="Muy Baja",'R. Gestión '!$AB$193="Moderado"),CONCATENATE("R6C",'R. Gestión '!$P$193),"")</f>
        <v/>
      </c>
      <c r="Y51" s="53" t="str">
        <f>IF(AND('R. Gestión '!$Z$194="Muy Baja",'R. Gestión '!$AB$194="Moderado"),CONCATENATE("R6C",'R. Gestión '!$P$194),"")</f>
        <v/>
      </c>
      <c r="Z51" s="53" t="str">
        <f>IF(AND('R. Gestión '!$Z$195="Muy Baja",'R. Gestión '!$AB$195="Moderado"),CONCATENATE("R6C",'R. Gestión '!$P$195),"")</f>
        <v/>
      </c>
      <c r="AA51" s="54" t="str">
        <f>IF(AND('R. Gestión '!$Z$196="Muy Baja",'R. Gestión '!$AB$196="Moderado"),CONCATENATE("R6C",'R. Gestión '!$P$196),"")</f>
        <v/>
      </c>
      <c r="AB51" s="37" t="str">
        <f>IF(AND('R. Gestión '!$Z$191="Muy Baja",'R. Gestión '!$AB$191="Mayor"),CONCATENATE("R6C",'R. Gestión '!$P$191),"")</f>
        <v/>
      </c>
      <c r="AC51" s="38" t="str">
        <f>IF(AND('R. Gestión '!$Z$192="Muy Baja",'R. Gestión '!$AB$192="Mayor"),CONCATENATE("R6C",'R. Gestión '!$P$192),"")</f>
        <v/>
      </c>
      <c r="AD51" s="38" t="str">
        <f>IF(AND('R. Gestión '!$Z$193="Muy Baja",'R. Gestión '!$AB$193="Mayor"),CONCATENATE("R6C",'R. Gestión '!$P$193),"")</f>
        <v/>
      </c>
      <c r="AE51" s="38" t="str">
        <f>IF(AND('R. Gestión '!$Z$194="Muy Baja",'R. Gestión '!$AB$194="Mayor"),CONCATENATE("R6C",'R. Gestión '!$P$194),"")</f>
        <v/>
      </c>
      <c r="AF51" s="38" t="str">
        <f>IF(AND('R. Gestión '!$Z$195="Muy Baja",'R. Gestión '!$AB$195="Mayor"),CONCATENATE("R6C",'R. Gestión '!$P$195),"")</f>
        <v/>
      </c>
      <c r="AG51" s="39" t="str">
        <f>IF(AND('R. Gestión '!$Z$196="Muy Baja",'R. Gestión '!$AB$196="Mayor"),CONCATENATE("R6C",'R. Gestión '!$P$196),"")</f>
        <v/>
      </c>
      <c r="AH51" s="40" t="str">
        <f>IF(AND('R. Gestión '!$Z$191="Muy Baja",'R. Gestión '!$AB$191="Catastrófico"),CONCATENATE("R6C",'R. Gestión '!$P$191),"")</f>
        <v/>
      </c>
      <c r="AI51" s="41" t="str">
        <f>IF(AND('R. Gestión '!$Z$192="Muy Baja",'R. Gestión '!$AB$192="Catastrófico"),CONCATENATE("R6C",'R. Gestión '!$P$192),"")</f>
        <v/>
      </c>
      <c r="AJ51" s="41" t="str">
        <f>IF(AND('R. Gestión '!$Z$193="Muy Baja",'R. Gestión '!$AB$193="Catastrófico"),CONCATENATE("R6C",'R. Gestión '!$P$193),"")</f>
        <v/>
      </c>
      <c r="AK51" s="41" t="str">
        <f>IF(AND('R. Gestión '!$Z$194="Muy Baja",'R. Gestión '!$AB$194="Catastrófico"),CONCATENATE("R6C",'R. Gestión '!$P$194),"")</f>
        <v/>
      </c>
      <c r="AL51" s="41" t="str">
        <f>IF(AND('R. Gestión '!$Z$195="Muy Baja",'R. Gestión '!$AB$195="Catastrófico"),CONCATENATE("R6C",'R. Gestión '!$P$195),"")</f>
        <v/>
      </c>
      <c r="AM51" s="42" t="str">
        <f>IF(AND('R. Gestión '!$Z$196="Muy Baja",'R. Gestión '!$AB$196="Catastrófico"),CONCATENATE("R6C",'R. Gestión '!$P$196),"")</f>
        <v/>
      </c>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row>
    <row r="52" spans="1:80" ht="15" customHeight="1" x14ac:dyDescent="0.25">
      <c r="A52" s="68"/>
      <c r="B52" s="1017"/>
      <c r="C52" s="1017"/>
      <c r="D52" s="1018"/>
      <c r="E52" s="1058"/>
      <c r="F52" s="1059"/>
      <c r="G52" s="1059"/>
      <c r="H52" s="1059"/>
      <c r="I52" s="1060"/>
      <c r="J52" s="61" t="str">
        <f>IF(AND('R. Gestión '!$Z$203="Muy Baja",'R. Gestión '!$AB$203="Leve"),CONCATENATE("R7C",'R. Gestión '!$P$203),"")</f>
        <v/>
      </c>
      <c r="K52" s="62" t="str">
        <f>IF(AND('R. Gestión '!$Z$204="Muy Baja",'R. Gestión '!$AB$204="Leve"),CONCATENATE("R7C",'R. Gestión '!$P$204),"")</f>
        <v/>
      </c>
      <c r="L52" s="62" t="str">
        <f>IF(AND('R. Gestión '!$Z$205="Muy Baja",'R. Gestión '!$AB$205="Leve"),CONCATENATE("R7C",'R. Gestión '!$P$205),"")</f>
        <v/>
      </c>
      <c r="M52" s="62" t="str">
        <f>IF(AND('R. Gestión '!$Z$206="Muy Baja",'R. Gestión '!$AB$206="Leve"),CONCATENATE("R7C",'R. Gestión '!$P$206),"")</f>
        <v/>
      </c>
      <c r="N52" s="62" t="str">
        <f>IF(AND('R. Gestión '!$Z$207="Muy Baja",'R. Gestión '!$AB$207="Leve"),CONCATENATE("R7C",'R. Gestión '!$P$207),"")</f>
        <v/>
      </c>
      <c r="O52" s="63" t="str">
        <f>IF(AND('R. Gestión '!$Z$208="Muy Baja",'R. Gestión '!$AB$208="Leve"),CONCATENATE("R7C",'R. Gestión '!$P$208),"")</f>
        <v/>
      </c>
      <c r="P52" s="61" t="str">
        <f>IF(AND('R. Gestión '!$Z$203="Muy Baja",'R. Gestión '!$AB$203="Menor"),CONCATENATE("R7C",'R. Gestión '!$P$203),"")</f>
        <v/>
      </c>
      <c r="Q52" s="62" t="str">
        <f>IF(AND('R. Gestión '!$Z$204="Muy Baja",'R. Gestión '!$AB$204="Menor"),CONCATENATE("R7C",'R. Gestión '!$P$204),"")</f>
        <v/>
      </c>
      <c r="R52" s="62" t="str">
        <f>IF(AND('R. Gestión '!$Z$205="Muy Baja",'R. Gestión '!$AB$205="Menor"),CONCATENATE("R7C",'R. Gestión '!$P$205),"")</f>
        <v/>
      </c>
      <c r="S52" s="62" t="str">
        <f>IF(AND('R. Gestión '!$Z$206="Muy Baja",'R. Gestión '!$AB$206="Menor"),CONCATENATE("R7C",'R. Gestión '!$P$206),"")</f>
        <v/>
      </c>
      <c r="T52" s="62" t="str">
        <f>IF(AND('R. Gestión '!$Z$207="Muy Baja",'R. Gestión '!$AB$207="Menor"),CONCATENATE("R7C",'R. Gestión '!$P$207),"")</f>
        <v/>
      </c>
      <c r="U52" s="63" t="str">
        <f>IF(AND('R. Gestión '!$Z$208="Muy Baja",'R. Gestión '!$AB$208="Menor"),CONCATENATE("R7C",'R. Gestión '!$P$208),"")</f>
        <v/>
      </c>
      <c r="V52" s="52" t="str">
        <f>IF(AND('R. Gestión '!$Z$203="Muy Baja",'R. Gestión '!$AB$203="Moderado"),CONCATENATE("R7C",'R. Gestión '!$P$203),"")</f>
        <v/>
      </c>
      <c r="W52" s="53" t="str">
        <f>IF(AND('R. Gestión '!$Z$204="Muy Baja",'R. Gestión '!$AB$204="Moderado"),CONCATENATE("R7C",'R. Gestión '!$P$204),"")</f>
        <v/>
      </c>
      <c r="X52" s="53" t="str">
        <f>IF(AND('R. Gestión '!$Z$205="Muy Baja",'R. Gestión '!$AB$205="Moderado"),CONCATENATE("R7C",'R. Gestión '!$P$205),"")</f>
        <v/>
      </c>
      <c r="Y52" s="53" t="str">
        <f>IF(AND('R. Gestión '!$Z$206="Muy Baja",'R. Gestión '!$AB$206="Moderado"),CONCATENATE("R7C",'R. Gestión '!$P$206),"")</f>
        <v/>
      </c>
      <c r="Z52" s="53" t="str">
        <f>IF(AND('R. Gestión '!$Z$207="Muy Baja",'R. Gestión '!$AB$207="Moderado"),CONCATENATE("R7C",'R. Gestión '!$P$207),"")</f>
        <v/>
      </c>
      <c r="AA52" s="54" t="str">
        <f>IF(AND('R. Gestión '!$Z$208="Muy Baja",'R. Gestión '!$AB$208="Moderado"),CONCATENATE("R7C",'R. Gestión '!$P$208),"")</f>
        <v/>
      </c>
      <c r="AB52" s="37" t="str">
        <f>IF(AND('R. Gestión '!$Z$203="Muy Baja",'R. Gestión '!$AB$203="Mayor"),CONCATENATE("R7C",'R. Gestión '!$P$203),"")</f>
        <v/>
      </c>
      <c r="AC52" s="38" t="str">
        <f>IF(AND('R. Gestión '!$Z$204="Muy Baja",'R. Gestión '!$AB$204="Mayor"),CONCATENATE("R7C",'R. Gestión '!$P$204),"")</f>
        <v/>
      </c>
      <c r="AD52" s="38" t="str">
        <f>IF(AND('R. Gestión '!$Z$205="Muy Baja",'R. Gestión '!$AB$205="Mayor"),CONCATENATE("R7C",'R. Gestión '!$P$205),"")</f>
        <v/>
      </c>
      <c r="AE52" s="38" t="str">
        <f>IF(AND('R. Gestión '!$Z$206="Muy Baja",'R. Gestión '!$AB$206="Mayor"),CONCATENATE("R7C",'R. Gestión '!$P$206),"")</f>
        <v/>
      </c>
      <c r="AF52" s="38" t="str">
        <f>IF(AND('R. Gestión '!$Z$207="Muy Baja",'R. Gestión '!$AB$207="Mayor"),CONCATENATE("R7C",'R. Gestión '!$P$207),"")</f>
        <v/>
      </c>
      <c r="AG52" s="39" t="str">
        <f>IF(AND('R. Gestión '!$Z$208="Muy Baja",'R. Gestión '!$AB$208="Mayor"),CONCATENATE("R7C",'R. Gestión '!$P$208),"")</f>
        <v/>
      </c>
      <c r="AH52" s="40" t="str">
        <f>IF(AND('R. Gestión '!$Z$203="Muy Baja",'R. Gestión '!$AB$203="Catastrófico"),CONCATENATE("R7C",'R. Gestión '!$P$203),"")</f>
        <v/>
      </c>
      <c r="AI52" s="41" t="str">
        <f>IF(AND('R. Gestión '!$Z$204="Muy Baja",'R. Gestión '!$AB$204="Catastrófico"),CONCATENATE("R7C",'R. Gestión '!$P$204),"")</f>
        <v/>
      </c>
      <c r="AJ52" s="41" t="str">
        <f>IF(AND('R. Gestión '!$Z$205="Muy Baja",'R. Gestión '!$AB$205="Catastrófico"),CONCATENATE("R7C",'R. Gestión '!$P$205),"")</f>
        <v/>
      </c>
      <c r="AK52" s="41" t="str">
        <f>IF(AND('R. Gestión '!$Z$206="Muy Baja",'R. Gestión '!$AB$206="Catastrófico"),CONCATENATE("R7C",'R. Gestión '!$P$206),"")</f>
        <v/>
      </c>
      <c r="AL52" s="41" t="str">
        <f>IF(AND('R. Gestión '!$Z$207="Muy Baja",'R. Gestión '!$AB$207="Catastrófico"),CONCATENATE("R7C",'R. Gestión '!$P$207),"")</f>
        <v/>
      </c>
      <c r="AM52" s="42" t="str">
        <f>IF(AND('R. Gestión '!$Z$208="Muy Baja",'R. Gestión '!$AB$208="Catastrófico"),CONCATENATE("R7C",'R. Gestión '!$P$208),"")</f>
        <v/>
      </c>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row>
    <row r="53" spans="1:80" ht="15" customHeight="1" x14ac:dyDescent="0.25">
      <c r="A53" s="68"/>
      <c r="B53" s="1017"/>
      <c r="C53" s="1017"/>
      <c r="D53" s="1018"/>
      <c r="E53" s="1058"/>
      <c r="F53" s="1059"/>
      <c r="G53" s="1059"/>
      <c r="H53" s="1059"/>
      <c r="I53" s="1060"/>
      <c r="J53" s="61" t="str">
        <f>IF(AND('R. Gestión '!$Z$227="Muy Baja",'R. Gestión '!$AB$227="Leve"),CONCATENATE("R8C",'R. Gestión '!$P$227),"")</f>
        <v/>
      </c>
      <c r="K53" s="62" t="str">
        <f>IF(AND('R. Gestión '!$Z$228="Muy Baja",'R. Gestión '!$AB$228="Leve"),CONCATENATE("R8C",'R. Gestión '!$P$228),"")</f>
        <v/>
      </c>
      <c r="L53" s="62" t="str">
        <f>IF(AND('R. Gestión '!$Z$229="Muy Baja",'R. Gestión '!$AB$229="Leve"),CONCATENATE("R8C",'R. Gestión '!$P$229),"")</f>
        <v/>
      </c>
      <c r="M53" s="62" t="str">
        <f>IF(AND('R. Gestión '!$Z$230="Muy Baja",'R. Gestión '!$AB$230="Leve"),CONCATENATE("R8C",'R. Gestión '!$P$230),"")</f>
        <v/>
      </c>
      <c r="N53" s="62" t="str">
        <f>IF(AND('R. Gestión '!$Z$231="Muy Baja",'R. Gestión '!$AB$231="Leve"),CONCATENATE("R8C",'R. Gestión '!$P$231),"")</f>
        <v/>
      </c>
      <c r="O53" s="63" t="str">
        <f>IF(AND('R. Gestión '!$Z$232="Muy Baja",'R. Gestión '!$AB$232="Leve"),CONCATENATE("R8C",'R. Gestión '!$P$232),"")</f>
        <v/>
      </c>
      <c r="P53" s="61" t="str">
        <f>IF(AND('R. Gestión '!$Z$227="Muy Baja",'R. Gestión '!$AB$227="Menor"),CONCATENATE("R8C",'R. Gestión '!$P$227),"")</f>
        <v/>
      </c>
      <c r="Q53" s="62" t="str">
        <f>IF(AND('R. Gestión '!$Z$228="Muy Baja",'R. Gestión '!$AB$228="Menor"),CONCATENATE("R8C",'R. Gestión '!$P$228),"")</f>
        <v/>
      </c>
      <c r="R53" s="62" t="str">
        <f>IF(AND('R. Gestión '!$Z$229="Muy Baja",'R. Gestión '!$AB$229="Menor"),CONCATENATE("R8C",'R. Gestión '!$P$229),"")</f>
        <v>R8C3</v>
      </c>
      <c r="S53" s="62" t="str">
        <f>IF(AND('R. Gestión '!$Z$230="Muy Baja",'R. Gestión '!$AB$230="Menor"),CONCATENATE("R8C",'R. Gestión '!$P$230),"")</f>
        <v>R8C4</v>
      </c>
      <c r="T53" s="62" t="str">
        <f>IF(AND('R. Gestión '!$Z$231="Muy Baja",'R. Gestión '!$AB$231="Menor"),CONCATENATE("R8C",'R. Gestión '!$P$231),"")</f>
        <v>R8C5</v>
      </c>
      <c r="U53" s="63" t="str">
        <f>IF(AND('R. Gestión '!$Z$232="Muy Baja",'R. Gestión '!$AB$232="Menor"),CONCATENATE("R8C",'R. Gestión '!$P$232),"")</f>
        <v/>
      </c>
      <c r="V53" s="52" t="str">
        <f>IF(AND('R. Gestión '!$Z$227="Muy Baja",'R. Gestión '!$AB$227="Moderado"),CONCATENATE("R8C",'R. Gestión '!$P$227),"")</f>
        <v/>
      </c>
      <c r="W53" s="53" t="str">
        <f>IF(AND('R. Gestión '!$Z$228="Muy Baja",'R. Gestión '!$AB$228="Moderado"),CONCATENATE("R8C",'R. Gestión '!$P$228),"")</f>
        <v/>
      </c>
      <c r="X53" s="53" t="str">
        <f>IF(AND('R. Gestión '!$Z$229="Muy Baja",'R. Gestión '!$AB$229="Moderado"),CONCATENATE("R8C",'R. Gestión '!$P$229),"")</f>
        <v/>
      </c>
      <c r="Y53" s="53" t="str">
        <f>IF(AND('R. Gestión '!$Z$230="Muy Baja",'R. Gestión '!$AB$230="Moderado"),CONCATENATE("R8C",'R. Gestión '!$P$230),"")</f>
        <v/>
      </c>
      <c r="Z53" s="53" t="str">
        <f>IF(AND('R. Gestión '!$Z$231="Muy Baja",'R. Gestión '!$AB$231="Moderado"),CONCATENATE("R8C",'R. Gestión '!$P$231),"")</f>
        <v/>
      </c>
      <c r="AA53" s="54" t="str">
        <f>IF(AND('R. Gestión '!$Z$232="Muy Baja",'R. Gestión '!$AB$232="Moderado"),CONCATENATE("R8C",'R. Gestión '!$P$232),"")</f>
        <v/>
      </c>
      <c r="AB53" s="37" t="str">
        <f>IF(AND('R. Gestión '!$Z$227="Muy Baja",'R. Gestión '!$AB$227="Mayor"),CONCATENATE("R8C",'R. Gestión '!$P$227),"")</f>
        <v/>
      </c>
      <c r="AC53" s="38" t="str">
        <f>IF(AND('R. Gestión '!$Z$228="Muy Baja",'R. Gestión '!$AB$228="Mayor"),CONCATENATE("R8C",'R. Gestión '!$P$228),"")</f>
        <v/>
      </c>
      <c r="AD53" s="38" t="str">
        <f>IF(AND('R. Gestión '!$Z$229="Muy Baja",'R. Gestión '!$AB$229="Mayor"),CONCATENATE("R8C",'R. Gestión '!$P$229),"")</f>
        <v/>
      </c>
      <c r="AE53" s="38" t="str">
        <f>IF(AND('R. Gestión '!$Z$230="Muy Baja",'R. Gestión '!$AB$230="Mayor"),CONCATENATE("R8C",'R. Gestión '!$P$230),"")</f>
        <v/>
      </c>
      <c r="AF53" s="38" t="str">
        <f>IF(AND('R. Gestión '!$Z$231="Muy Baja",'R. Gestión '!$AB$231="Mayor"),CONCATENATE("R8C",'R. Gestión '!$P$231),"")</f>
        <v/>
      </c>
      <c r="AG53" s="39" t="str">
        <f>IF(AND('R. Gestión '!$Z$232="Muy Baja",'R. Gestión '!$AB$232="Mayor"),CONCATENATE("R8C",'R. Gestión '!$P$232),"")</f>
        <v/>
      </c>
      <c r="AH53" s="40" t="str">
        <f>IF(AND('R. Gestión '!$Z$227="Muy Baja",'R. Gestión '!$AB$227="Catastrófico"),CONCATENATE("R8C",'R. Gestión '!$P$227),"")</f>
        <v/>
      </c>
      <c r="AI53" s="41" t="str">
        <f>IF(AND('R. Gestión '!$Z$228="Muy Baja",'R. Gestión '!$AB$228="Catastrófico"),CONCATENATE("R8C",'R. Gestión '!$P$228),"")</f>
        <v/>
      </c>
      <c r="AJ53" s="41" t="str">
        <f>IF(AND('R. Gestión '!$Z$229="Muy Baja",'R. Gestión '!$AB$229="Catastrófico"),CONCATENATE("R8C",'R. Gestión '!$P$229),"")</f>
        <v/>
      </c>
      <c r="AK53" s="41" t="str">
        <f>IF(AND('R. Gestión '!$Z$230="Muy Baja",'R. Gestión '!$AB$230="Catastrófico"),CONCATENATE("R8C",'R. Gestión '!$P$230),"")</f>
        <v/>
      </c>
      <c r="AL53" s="41" t="str">
        <f>IF(AND('R. Gestión '!$Z$231="Muy Baja",'R. Gestión '!$AB$231="Catastrófico"),CONCATENATE("R8C",'R. Gestión '!$P$231),"")</f>
        <v/>
      </c>
      <c r="AM53" s="42" t="str">
        <f>IF(AND('R. Gestión '!$Z$232="Muy Baja",'R. Gestión '!$AB$232="Catastrófico"),CONCATENATE("R8C",'R. Gestión '!$P$232),"")</f>
        <v/>
      </c>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row>
    <row r="54" spans="1:80" ht="15" customHeight="1" x14ac:dyDescent="0.25">
      <c r="A54" s="68"/>
      <c r="B54" s="1017"/>
      <c r="C54" s="1017"/>
      <c r="D54" s="1018"/>
      <c r="E54" s="1058"/>
      <c r="F54" s="1059"/>
      <c r="G54" s="1059"/>
      <c r="H54" s="1059"/>
      <c r="I54" s="1060"/>
      <c r="J54" s="61" t="str">
        <f>IF(AND('R. Gestión '!$Z$239="Muy Baja",'R. Gestión '!$AB$239="Leve"),CONCATENATE("R9C",'R. Gestión '!$P$239),"")</f>
        <v/>
      </c>
      <c r="K54" s="62" t="str">
        <f>IF(AND('R. Gestión '!$Z$240="Muy Baja",'R. Gestión '!$AB$240="Leve"),CONCATENATE("R9C",'R. Gestión '!$P$240),"")</f>
        <v/>
      </c>
      <c r="L54" s="62" t="str">
        <f>IF(AND('R. Gestión '!$Z$241="Muy Baja",'R. Gestión '!$AB$241="Leve"),CONCATENATE("R9C",'R. Gestión '!$P$241),"")</f>
        <v/>
      </c>
      <c r="M54" s="62" t="str">
        <f>IF(AND('R. Gestión '!$Z$242="Muy Baja",'R. Gestión '!$AB$242="Leve"),CONCATENATE("R9C",'R. Gestión '!$P$242),"")</f>
        <v/>
      </c>
      <c r="N54" s="62" t="str">
        <f>IF(AND('R. Gestión '!$Z$243="Muy Baja",'R. Gestión '!$AB$243="Leve"),CONCATENATE("R9C",'R. Gestión '!$P$243),"")</f>
        <v/>
      </c>
      <c r="O54" s="63" t="str">
        <f>IF(AND('R. Gestión '!$Z$244="Muy Baja",'R. Gestión '!$AB$244="Leve"),CONCATENATE("R9C",'R. Gestión '!$P$244),"")</f>
        <v/>
      </c>
      <c r="P54" s="61" t="str">
        <f>IF(AND('R. Gestión '!$Z$239="Muy Baja",'R. Gestión '!$AB$239="Menor"),CONCATENATE("R9C",'R. Gestión '!$P$239),"")</f>
        <v/>
      </c>
      <c r="Q54" s="62" t="str">
        <f>IF(AND('R. Gestión '!$Z$240="Muy Baja",'R. Gestión '!$AB$240="Menor"),CONCATENATE("R9C",'R. Gestión '!$P$240),"")</f>
        <v/>
      </c>
      <c r="R54" s="62" t="str">
        <f>IF(AND('R. Gestión '!$Z$241="Muy Baja",'R. Gestión '!$AB$241="Menor"),CONCATENATE("R9C",'R. Gestión '!$P$241),"")</f>
        <v/>
      </c>
      <c r="S54" s="62" t="str">
        <f>IF(AND('R. Gestión '!$Z$242="Muy Baja",'R. Gestión '!$AB$242="Menor"),CONCATENATE("R9C",'R. Gestión '!$P$242),"")</f>
        <v/>
      </c>
      <c r="T54" s="62" t="str">
        <f>IF(AND('R. Gestión '!$Z$243="Muy Baja",'R. Gestión '!$AB$243="Menor"),CONCATENATE("R9C",'R. Gestión '!$P$243),"")</f>
        <v/>
      </c>
      <c r="U54" s="63" t="str">
        <f>IF(AND('R. Gestión '!$Z$244="Muy Baja",'R. Gestión '!$AB$244="Menor"),CONCATENATE("R9C",'R. Gestión '!$P$244),"")</f>
        <v/>
      </c>
      <c r="V54" s="52" t="str">
        <f>IF(AND('R. Gestión '!$Z$239="Muy Baja",'R. Gestión '!$AB$239="Moderado"),CONCATENATE("R9C",'R. Gestión '!$P$239),"")</f>
        <v/>
      </c>
      <c r="W54" s="53" t="str">
        <f>IF(AND('R. Gestión '!$Z$240="Muy Baja",'R. Gestión '!$AB$240="Moderado"),CONCATENATE("R9C",'R. Gestión '!$P$240),"")</f>
        <v/>
      </c>
      <c r="X54" s="53" t="str">
        <f>IF(AND('R. Gestión '!$Z$241="Muy Baja",'R. Gestión '!$AB$241="Moderado"),CONCATENATE("R9C",'R. Gestión '!$P$241),"")</f>
        <v/>
      </c>
      <c r="Y54" s="53" t="str">
        <f>IF(AND('R. Gestión '!$Z$242="Muy Baja",'R. Gestión '!$AB$242="Moderado"),CONCATENATE("R9C",'R. Gestión '!$P$242),"")</f>
        <v/>
      </c>
      <c r="Z54" s="53" t="str">
        <f>IF(AND('R. Gestión '!$Z$243="Muy Baja",'R. Gestión '!$AB$243="Moderado"),CONCATENATE("R9C",'R. Gestión '!$P$243),"")</f>
        <v/>
      </c>
      <c r="AA54" s="54" t="str">
        <f>IF(AND('R. Gestión '!$Z$244="Muy Baja",'R. Gestión '!$AB$244="Moderado"),CONCATENATE("R9C",'R. Gestión '!$P$244),"")</f>
        <v/>
      </c>
      <c r="AB54" s="37" t="str">
        <f>IF(AND('R. Gestión '!$Z$239="Muy Baja",'R. Gestión '!$AB$239="Mayor"),CONCATENATE("R9C",'R. Gestión '!$P$239),"")</f>
        <v/>
      </c>
      <c r="AC54" s="38" t="str">
        <f>IF(AND('R. Gestión '!$Z$240="Muy Baja",'R. Gestión '!$AB$240="Mayor"),CONCATENATE("R9C",'R. Gestión '!$P$240),"")</f>
        <v/>
      </c>
      <c r="AD54" s="38" t="str">
        <f>IF(AND('R. Gestión '!$Z$241="Muy Baja",'R. Gestión '!$AB$241="Mayor"),CONCATENATE("R9C",'R. Gestión '!$P$241),"")</f>
        <v/>
      </c>
      <c r="AE54" s="38" t="str">
        <f>IF(AND('R. Gestión '!$Z$242="Muy Baja",'R. Gestión '!$AB$242="Mayor"),CONCATENATE("R9C",'R. Gestión '!$P$242),"")</f>
        <v/>
      </c>
      <c r="AF54" s="38" t="str">
        <f>IF(AND('R. Gestión '!$Z$243="Muy Baja",'R. Gestión '!$AB$243="Mayor"),CONCATENATE("R9C",'R. Gestión '!$P$243),"")</f>
        <v/>
      </c>
      <c r="AG54" s="39" t="str">
        <f>IF(AND('R. Gestión '!$Z$244="Muy Baja",'R. Gestión '!$AB$244="Mayor"),CONCATENATE("R9C",'R. Gestión '!$P$244),"")</f>
        <v/>
      </c>
      <c r="AH54" s="40" t="str">
        <f>IF(AND('R. Gestión '!$Z$239="Muy Baja",'R. Gestión '!$AB$239="Catastrófico"),CONCATENATE("R9C",'R. Gestión '!$P$239),"")</f>
        <v/>
      </c>
      <c r="AI54" s="41" t="str">
        <f>IF(AND('R. Gestión '!$Z$240="Muy Baja",'R. Gestión '!$AB$240="Catastrófico"),CONCATENATE("R9C",'R. Gestión '!$P$240),"")</f>
        <v/>
      </c>
      <c r="AJ54" s="41" t="str">
        <f>IF(AND('R. Gestión '!$Z$241="Muy Baja",'R. Gestión '!$AB$241="Catastrófico"),CONCATENATE("R9C",'R. Gestión '!$P$241),"")</f>
        <v/>
      </c>
      <c r="AK54" s="41" t="str">
        <f>IF(AND('R. Gestión '!$Z$242="Muy Baja",'R. Gestión '!$AB$242="Catastrófico"),CONCATENATE("R9C",'R. Gestión '!$P$242),"")</f>
        <v/>
      </c>
      <c r="AL54" s="41" t="str">
        <f>IF(AND('R. Gestión '!$Z$243="Muy Baja",'R. Gestión '!$AB$243="Catastrófico"),CONCATENATE("R9C",'R. Gestión '!$P$243),"")</f>
        <v/>
      </c>
      <c r="AM54" s="42" t="str">
        <f>IF(AND('R. Gestión '!$Z$244="Muy Baja",'R. Gestión '!$AB$244="Catastrófico"),CONCATENATE("R9C",'R. Gestión '!$P$244),"")</f>
        <v/>
      </c>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row>
    <row r="55" spans="1:80" ht="15.75" customHeight="1" thickBot="1" x14ac:dyDescent="0.3">
      <c r="A55" s="68"/>
      <c r="B55" s="1017"/>
      <c r="C55" s="1017"/>
      <c r="D55" s="1018"/>
      <c r="E55" s="1061"/>
      <c r="F55" s="1062"/>
      <c r="G55" s="1062"/>
      <c r="H55" s="1062"/>
      <c r="I55" s="1063"/>
      <c r="J55" s="64" t="str">
        <f>IF(AND('R. Gestión '!$Z$251="Muy Baja",'R. Gestión '!$AB$251="Leve"),CONCATENATE("R10C",'R. Gestión '!$P$251),"")</f>
        <v/>
      </c>
      <c r="K55" s="65" t="str">
        <f>IF(AND('R. Gestión '!$Z$252="Muy Baja",'R. Gestión '!$AB$252="Leve"),CONCATENATE("R10C",'R. Gestión '!$P$252),"")</f>
        <v/>
      </c>
      <c r="L55" s="65" t="str">
        <f>IF(AND('R. Gestión '!$Z$253="Muy Baja",'R. Gestión '!$AB$253="Leve"),CONCATENATE("R10C",'R. Gestión '!$P$253),"")</f>
        <v/>
      </c>
      <c r="M55" s="65" t="str">
        <f>IF(AND('R. Gestión '!$Z$254="Muy Baja",'R. Gestión '!$AB$254="Leve"),CONCATENATE("R10C",'R. Gestión '!$P$254),"")</f>
        <v/>
      </c>
      <c r="N55" s="65" t="str">
        <f>IF(AND('R. Gestión '!$Z$255="Muy Baja",'R. Gestión '!$AB$255="Leve"),CONCATENATE("R10C",'R. Gestión '!$P$255),"")</f>
        <v/>
      </c>
      <c r="O55" s="66" t="str">
        <f>IF(AND('R. Gestión '!$Z$256="Muy Baja",'R. Gestión '!$AB$256="Leve"),CONCATENATE("R10C",'R. Gestión '!$P$256),"")</f>
        <v/>
      </c>
      <c r="P55" s="64" t="str">
        <f>IF(AND('R. Gestión '!$Z$251="Muy Baja",'R. Gestión '!$AB$251="Menor"),CONCATENATE("R10C",'R. Gestión '!$P$251),"")</f>
        <v/>
      </c>
      <c r="Q55" s="65" t="str">
        <f>IF(AND('R. Gestión '!$Z$252="Muy Baja",'R. Gestión '!$AB$252="Menor"),CONCATENATE("R10C",'R. Gestión '!$P$252),"")</f>
        <v/>
      </c>
      <c r="R55" s="65" t="str">
        <f>IF(AND('R. Gestión '!$Z$253="Muy Baja",'R. Gestión '!$AB$253="Menor"),CONCATENATE("R10C",'R. Gestión '!$P$253),"")</f>
        <v/>
      </c>
      <c r="S55" s="65" t="str">
        <f>IF(AND('R. Gestión '!$Z$254="Muy Baja",'R. Gestión '!$AB$254="Menor"),CONCATENATE("R10C",'R. Gestión '!$P$254),"")</f>
        <v/>
      </c>
      <c r="T55" s="65" t="str">
        <f>IF(AND('R. Gestión '!$Z$255="Muy Baja",'R. Gestión '!$AB$255="Menor"),CONCATENATE("R10C",'R. Gestión '!$P$255),"")</f>
        <v/>
      </c>
      <c r="U55" s="66" t="str">
        <f>IF(AND('R. Gestión '!$Z$256="Muy Baja",'R. Gestión '!$AB$256="Menor"),CONCATENATE("R10C",'R. Gestión '!$P$256),"")</f>
        <v/>
      </c>
      <c r="V55" s="55" t="str">
        <f>IF(AND('R. Gestión '!$Z$251="Muy Baja",'R. Gestión '!$AB$251="Moderado"),CONCATENATE("R10C",'R. Gestión '!$P$251),"")</f>
        <v/>
      </c>
      <c r="W55" s="56" t="str">
        <f>IF(AND('R. Gestión '!$Z$252="Muy Baja",'R. Gestión '!$AB$252="Moderado"),CONCATENATE("R10C",'R. Gestión '!$P$252),"")</f>
        <v/>
      </c>
      <c r="X55" s="56" t="str">
        <f>IF(AND('R. Gestión '!$Z$253="Muy Baja",'R. Gestión '!$AB$253="Moderado"),CONCATENATE("R10C",'R. Gestión '!$P$253),"")</f>
        <v/>
      </c>
      <c r="Y55" s="56" t="str">
        <f>IF(AND('R. Gestión '!$Z$254="Muy Baja",'R. Gestión '!$AB$254="Moderado"),CONCATENATE("R10C",'R. Gestión '!$P$254),"")</f>
        <v/>
      </c>
      <c r="Z55" s="56" t="str">
        <f>IF(AND('R. Gestión '!$Z$255="Muy Baja",'R. Gestión '!$AB$255="Moderado"),CONCATENATE("R10C",'R. Gestión '!$P$255),"")</f>
        <v/>
      </c>
      <c r="AA55" s="57" t="str">
        <f>IF(AND('R. Gestión '!$Z$256="Muy Baja",'R. Gestión '!$AB$256="Moderado"),CONCATENATE("R10C",'R. Gestión '!$P$256),"")</f>
        <v/>
      </c>
      <c r="AB55" s="43" t="str">
        <f>IF(AND('R. Gestión '!$Z$251="Muy Baja",'R. Gestión '!$AB$251="Mayor"),CONCATENATE("R10C",'R. Gestión '!$P$251),"")</f>
        <v/>
      </c>
      <c r="AC55" s="44" t="str">
        <f>IF(AND('R. Gestión '!$Z$252="Muy Baja",'R. Gestión '!$AB$252="Mayor"),CONCATENATE("R10C",'R. Gestión '!$P$252),"")</f>
        <v/>
      </c>
      <c r="AD55" s="44" t="str">
        <f>IF(AND('R. Gestión '!$Z$253="Muy Baja",'R. Gestión '!$AB$253="Mayor"),CONCATENATE("R10C",'R. Gestión '!$P$253),"")</f>
        <v/>
      </c>
      <c r="AE55" s="44" t="str">
        <f>IF(AND('R. Gestión '!$Z$254="Muy Baja",'R. Gestión '!$AB$254="Mayor"),CONCATENATE("R10C",'R. Gestión '!$P$254),"")</f>
        <v/>
      </c>
      <c r="AF55" s="44" t="str">
        <f>IF(AND('R. Gestión '!$Z$255="Muy Baja",'R. Gestión '!$AB$255="Mayor"),CONCATENATE("R10C",'R. Gestión '!$P$255),"")</f>
        <v/>
      </c>
      <c r="AG55" s="45" t="str">
        <f>IF(AND('R. Gestión '!$Z$256="Muy Baja",'R. Gestión '!$AB$256="Mayor"),CONCATENATE("R10C",'R. Gestión '!$P$256),"")</f>
        <v/>
      </c>
      <c r="AH55" s="46" t="str">
        <f>IF(AND('R. Gestión '!$Z$251="Muy Baja",'R. Gestión '!$AB$251="Catastrófico"),CONCATENATE("R10C",'R. Gestión '!$P$251),"")</f>
        <v/>
      </c>
      <c r="AI55" s="47" t="str">
        <f>IF(AND('R. Gestión '!$Z$252="Muy Baja",'R. Gestión '!$AB$252="Catastrófico"),CONCATENATE("R10C",'R. Gestión '!$P$252),"")</f>
        <v/>
      </c>
      <c r="AJ55" s="47" t="str">
        <f>IF(AND('R. Gestión '!$Z$253="Muy Baja",'R. Gestión '!$AB$253="Catastrófico"),CONCATENATE("R10C",'R. Gestión '!$P$253),"")</f>
        <v/>
      </c>
      <c r="AK55" s="47" t="str">
        <f>IF(AND('R. Gestión '!$Z$254="Muy Baja",'R. Gestión '!$AB$254="Catastrófico"),CONCATENATE("R10C",'R. Gestión '!$P$254),"")</f>
        <v/>
      </c>
      <c r="AL55" s="47" t="str">
        <f>IF(AND('R. Gestión '!$Z$255="Muy Baja",'R. Gestión '!$AB$255="Catastrófico"),CONCATENATE("R10C",'R. Gestión '!$P$255),"")</f>
        <v/>
      </c>
      <c r="AM55" s="48" t="str">
        <f>IF(AND('R. Gestión '!$Z$256="Muy Baja",'R. Gestión '!$AB$256="Catastrófico"),CONCATENATE("R10C",'R. Gestión '!$P$256),"")</f>
        <v/>
      </c>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row>
    <row r="56" spans="1:80" x14ac:dyDescent="0.25">
      <c r="A56" s="68"/>
      <c r="B56" s="68"/>
      <c r="C56" s="68"/>
      <c r="D56" s="68"/>
      <c r="E56" s="68"/>
      <c r="F56" s="68"/>
      <c r="G56" s="68"/>
      <c r="H56" s="68"/>
      <c r="I56" s="68"/>
      <c r="J56" s="1055" t="s">
        <v>97</v>
      </c>
      <c r="K56" s="1056"/>
      <c r="L56" s="1056"/>
      <c r="M56" s="1056"/>
      <c r="N56" s="1056"/>
      <c r="O56" s="1057"/>
      <c r="P56" s="1055" t="s">
        <v>96</v>
      </c>
      <c r="Q56" s="1056"/>
      <c r="R56" s="1056"/>
      <c r="S56" s="1056"/>
      <c r="T56" s="1056"/>
      <c r="U56" s="1057"/>
      <c r="V56" s="1055" t="s">
        <v>95</v>
      </c>
      <c r="W56" s="1056"/>
      <c r="X56" s="1056"/>
      <c r="Y56" s="1056"/>
      <c r="Z56" s="1056"/>
      <c r="AA56" s="1057"/>
      <c r="AB56" s="1055" t="s">
        <v>94</v>
      </c>
      <c r="AC56" s="1064"/>
      <c r="AD56" s="1056"/>
      <c r="AE56" s="1056"/>
      <c r="AF56" s="1056"/>
      <c r="AG56" s="1057"/>
      <c r="AH56" s="1055" t="s">
        <v>93</v>
      </c>
      <c r="AI56" s="1056"/>
      <c r="AJ56" s="1056"/>
      <c r="AK56" s="1056"/>
      <c r="AL56" s="1056"/>
      <c r="AM56" s="1057"/>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row>
    <row r="57" spans="1:80" x14ac:dyDescent="0.25">
      <c r="A57" s="68"/>
      <c r="B57" s="68"/>
      <c r="C57" s="68"/>
      <c r="D57" s="68"/>
      <c r="E57" s="68"/>
      <c r="F57" s="68"/>
      <c r="G57" s="68"/>
      <c r="H57" s="68"/>
      <c r="I57" s="68"/>
      <c r="J57" s="1058"/>
      <c r="K57" s="1059"/>
      <c r="L57" s="1059"/>
      <c r="M57" s="1059"/>
      <c r="N57" s="1059"/>
      <c r="O57" s="1060"/>
      <c r="P57" s="1058"/>
      <c r="Q57" s="1059"/>
      <c r="R57" s="1059"/>
      <c r="S57" s="1059"/>
      <c r="T57" s="1059"/>
      <c r="U57" s="1060"/>
      <c r="V57" s="1058"/>
      <c r="W57" s="1059"/>
      <c r="X57" s="1059"/>
      <c r="Y57" s="1059"/>
      <c r="Z57" s="1059"/>
      <c r="AA57" s="1060"/>
      <c r="AB57" s="1058"/>
      <c r="AC57" s="1059"/>
      <c r="AD57" s="1059"/>
      <c r="AE57" s="1059"/>
      <c r="AF57" s="1059"/>
      <c r="AG57" s="1060"/>
      <c r="AH57" s="1058"/>
      <c r="AI57" s="1059"/>
      <c r="AJ57" s="1059"/>
      <c r="AK57" s="1059"/>
      <c r="AL57" s="1059"/>
      <c r="AM57" s="1060"/>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row>
    <row r="58" spans="1:80" x14ac:dyDescent="0.25">
      <c r="A58" s="68"/>
      <c r="B58" s="68"/>
      <c r="C58" s="68"/>
      <c r="D58" s="68"/>
      <c r="E58" s="68"/>
      <c r="F58" s="68"/>
      <c r="G58" s="68"/>
      <c r="H58" s="68"/>
      <c r="I58" s="68"/>
      <c r="J58" s="1058"/>
      <c r="K58" s="1059"/>
      <c r="L58" s="1059"/>
      <c r="M58" s="1059"/>
      <c r="N58" s="1059"/>
      <c r="O58" s="1060"/>
      <c r="P58" s="1058"/>
      <c r="Q58" s="1059"/>
      <c r="R58" s="1059"/>
      <c r="S58" s="1059"/>
      <c r="T58" s="1059"/>
      <c r="U58" s="1060"/>
      <c r="V58" s="1058"/>
      <c r="W58" s="1059"/>
      <c r="X58" s="1059"/>
      <c r="Y58" s="1059"/>
      <c r="Z58" s="1059"/>
      <c r="AA58" s="1060"/>
      <c r="AB58" s="1058"/>
      <c r="AC58" s="1059"/>
      <c r="AD58" s="1059"/>
      <c r="AE58" s="1059"/>
      <c r="AF58" s="1059"/>
      <c r="AG58" s="1060"/>
      <c r="AH58" s="1058"/>
      <c r="AI58" s="1059"/>
      <c r="AJ58" s="1059"/>
      <c r="AK58" s="1059"/>
      <c r="AL58" s="1059"/>
      <c r="AM58" s="1060"/>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row>
    <row r="59" spans="1:80" x14ac:dyDescent="0.25">
      <c r="A59" s="68"/>
      <c r="B59" s="68"/>
      <c r="C59" s="68"/>
      <c r="D59" s="68"/>
      <c r="E59" s="68"/>
      <c r="F59" s="68"/>
      <c r="G59" s="68"/>
      <c r="H59" s="68"/>
      <c r="I59" s="68"/>
      <c r="J59" s="1058"/>
      <c r="K59" s="1059"/>
      <c r="L59" s="1059"/>
      <c r="M59" s="1059"/>
      <c r="N59" s="1059"/>
      <c r="O59" s="1060"/>
      <c r="P59" s="1058"/>
      <c r="Q59" s="1059"/>
      <c r="R59" s="1059"/>
      <c r="S59" s="1059"/>
      <c r="T59" s="1059"/>
      <c r="U59" s="1060"/>
      <c r="V59" s="1058"/>
      <c r="W59" s="1059"/>
      <c r="X59" s="1059"/>
      <c r="Y59" s="1059"/>
      <c r="Z59" s="1059"/>
      <c r="AA59" s="1060"/>
      <c r="AB59" s="1058"/>
      <c r="AC59" s="1059"/>
      <c r="AD59" s="1059"/>
      <c r="AE59" s="1059"/>
      <c r="AF59" s="1059"/>
      <c r="AG59" s="1060"/>
      <c r="AH59" s="1058"/>
      <c r="AI59" s="1059"/>
      <c r="AJ59" s="1059"/>
      <c r="AK59" s="1059"/>
      <c r="AL59" s="1059"/>
      <c r="AM59" s="1060"/>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row>
    <row r="60" spans="1:80" x14ac:dyDescent="0.25">
      <c r="A60" s="68"/>
      <c r="B60" s="68"/>
      <c r="C60" s="68"/>
      <c r="D60" s="68"/>
      <c r="E60" s="68"/>
      <c r="F60" s="68"/>
      <c r="G60" s="68"/>
      <c r="H60" s="68"/>
      <c r="I60" s="68"/>
      <c r="J60" s="1058"/>
      <c r="K60" s="1059"/>
      <c r="L60" s="1059"/>
      <c r="M60" s="1059"/>
      <c r="N60" s="1059"/>
      <c r="O60" s="1060"/>
      <c r="P60" s="1058"/>
      <c r="Q60" s="1059"/>
      <c r="R60" s="1059"/>
      <c r="S60" s="1059"/>
      <c r="T60" s="1059"/>
      <c r="U60" s="1060"/>
      <c r="V60" s="1058"/>
      <c r="W60" s="1059"/>
      <c r="X60" s="1059"/>
      <c r="Y60" s="1059"/>
      <c r="Z60" s="1059"/>
      <c r="AA60" s="1060"/>
      <c r="AB60" s="1058"/>
      <c r="AC60" s="1059"/>
      <c r="AD60" s="1059"/>
      <c r="AE60" s="1059"/>
      <c r="AF60" s="1059"/>
      <c r="AG60" s="1060"/>
      <c r="AH60" s="1058"/>
      <c r="AI60" s="1059"/>
      <c r="AJ60" s="1059"/>
      <c r="AK60" s="1059"/>
      <c r="AL60" s="1059"/>
      <c r="AM60" s="1060"/>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row>
    <row r="61" spans="1:80" ht="15.75" thickBot="1" x14ac:dyDescent="0.3">
      <c r="A61" s="68"/>
      <c r="B61" s="68"/>
      <c r="C61" s="68"/>
      <c r="D61" s="68"/>
      <c r="E61" s="68"/>
      <c r="F61" s="68"/>
      <c r="G61" s="68"/>
      <c r="H61" s="68"/>
      <c r="I61" s="68"/>
      <c r="J61" s="1061"/>
      <c r="K61" s="1062"/>
      <c r="L61" s="1062"/>
      <c r="M61" s="1062"/>
      <c r="N61" s="1062"/>
      <c r="O61" s="1063"/>
      <c r="P61" s="1061"/>
      <c r="Q61" s="1062"/>
      <c r="R61" s="1062"/>
      <c r="S61" s="1062"/>
      <c r="T61" s="1062"/>
      <c r="U61" s="1063"/>
      <c r="V61" s="1061"/>
      <c r="W61" s="1062"/>
      <c r="X61" s="1062"/>
      <c r="Y61" s="1062"/>
      <c r="Z61" s="1062"/>
      <c r="AA61" s="1063"/>
      <c r="AB61" s="1061"/>
      <c r="AC61" s="1062"/>
      <c r="AD61" s="1062"/>
      <c r="AE61" s="1062"/>
      <c r="AF61" s="1062"/>
      <c r="AG61" s="1063"/>
      <c r="AH61" s="1061"/>
      <c r="AI61" s="1062"/>
      <c r="AJ61" s="1062"/>
      <c r="AK61" s="1062"/>
      <c r="AL61" s="1062"/>
      <c r="AM61" s="1063"/>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row>
    <row r="62" spans="1:80" x14ac:dyDescent="0.25">
      <c r="A62" s="68"/>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row>
    <row r="63" spans="1:80" ht="15" customHeight="1" x14ac:dyDescent="0.25">
      <c r="A63" s="68"/>
      <c r="B63" s="72"/>
      <c r="C63" s="72"/>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c r="AT63" s="72"/>
      <c r="AU63" s="68"/>
      <c r="AV63" s="68"/>
      <c r="AW63" s="68"/>
      <c r="AX63" s="68"/>
      <c r="AY63" s="68"/>
      <c r="AZ63" s="68"/>
      <c r="BA63" s="68"/>
      <c r="BB63" s="68"/>
      <c r="BC63" s="68"/>
      <c r="BD63" s="68"/>
      <c r="BE63" s="68"/>
      <c r="BF63" s="68"/>
      <c r="BG63" s="68"/>
      <c r="BH63" s="68"/>
    </row>
    <row r="64" spans="1:80" ht="15" customHeight="1" x14ac:dyDescent="0.25">
      <c r="A64" s="68"/>
      <c r="B64" s="72"/>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72"/>
      <c r="AP64" s="72"/>
      <c r="AQ64" s="72"/>
      <c r="AR64" s="72"/>
      <c r="AS64" s="72"/>
      <c r="AT64" s="72"/>
      <c r="AU64" s="68"/>
      <c r="AV64" s="68"/>
      <c r="AW64" s="68"/>
      <c r="AX64" s="68"/>
      <c r="AY64" s="68"/>
      <c r="AZ64" s="68"/>
      <c r="BA64" s="68"/>
      <c r="BB64" s="68"/>
      <c r="BC64" s="68"/>
      <c r="BD64" s="68"/>
      <c r="BE64" s="68"/>
      <c r="BF64" s="68"/>
      <c r="BG64" s="68"/>
      <c r="BH64" s="68"/>
    </row>
    <row r="65" spans="1:60" x14ac:dyDescent="0.25">
      <c r="A65" s="68"/>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row>
    <row r="66" spans="1:60" x14ac:dyDescent="0.25">
      <c r="A66" s="68"/>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row>
    <row r="67" spans="1:60" x14ac:dyDescent="0.25">
      <c r="A67" s="68"/>
      <c r="B67" s="68"/>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row>
    <row r="68" spans="1:60" x14ac:dyDescent="0.25">
      <c r="A68" s="68"/>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row>
    <row r="69" spans="1:60" x14ac:dyDescent="0.25">
      <c r="A69" s="68"/>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row>
    <row r="70" spans="1:60" x14ac:dyDescent="0.25">
      <c r="A70" s="68"/>
      <c r="B70" s="6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row>
    <row r="71" spans="1:60" x14ac:dyDescent="0.25">
      <c r="A71" s="68"/>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row>
    <row r="72" spans="1:60" x14ac:dyDescent="0.25">
      <c r="A72" s="68"/>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row>
    <row r="73" spans="1:60" x14ac:dyDescent="0.25">
      <c r="A73" s="68"/>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row>
    <row r="74" spans="1:60" x14ac:dyDescent="0.25">
      <c r="A74" s="68"/>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row>
    <row r="75" spans="1:60" x14ac:dyDescent="0.25">
      <c r="A75" s="68"/>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row>
    <row r="76" spans="1:60" x14ac:dyDescent="0.25">
      <c r="A76" s="68"/>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row>
    <row r="77" spans="1:60" x14ac:dyDescent="0.25">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row>
    <row r="78" spans="1:60" x14ac:dyDescent="0.25">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row>
    <row r="79" spans="1:60" x14ac:dyDescent="0.25">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row>
    <row r="80" spans="1:60" x14ac:dyDescent="0.25">
      <c r="A80" s="68"/>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row>
    <row r="81" spans="1:60" x14ac:dyDescent="0.25">
      <c r="A81" s="68"/>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row>
    <row r="82" spans="1:60" x14ac:dyDescent="0.25">
      <c r="A82" s="68"/>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row>
    <row r="83" spans="1:60" x14ac:dyDescent="0.25">
      <c r="A83" s="68"/>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row>
    <row r="84" spans="1:60" x14ac:dyDescent="0.25">
      <c r="A84" s="68"/>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row>
    <row r="85" spans="1:60" x14ac:dyDescent="0.25">
      <c r="A85" s="68"/>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row>
    <row r="86" spans="1:60" x14ac:dyDescent="0.25">
      <c r="A86" s="68"/>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row>
    <row r="87" spans="1:60" x14ac:dyDescent="0.25">
      <c r="A87" s="68"/>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row>
    <row r="88" spans="1:60" x14ac:dyDescent="0.25">
      <c r="A88" s="68"/>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row>
    <row r="89" spans="1:60" x14ac:dyDescent="0.25">
      <c r="A89" s="68"/>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row>
    <row r="90" spans="1:60" x14ac:dyDescent="0.25">
      <c r="A90" s="68"/>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row>
    <row r="91" spans="1:60" x14ac:dyDescent="0.25">
      <c r="A91" s="68"/>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row>
    <row r="92" spans="1:60" x14ac:dyDescent="0.25">
      <c r="A92" s="68"/>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row>
    <row r="93" spans="1:60" x14ac:dyDescent="0.25">
      <c r="A93" s="68"/>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row>
    <row r="94" spans="1:60" x14ac:dyDescent="0.25">
      <c r="A94" s="68"/>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row>
    <row r="95" spans="1:60" x14ac:dyDescent="0.25">
      <c r="A95" s="68"/>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row>
    <row r="96" spans="1:60" x14ac:dyDescent="0.25">
      <c r="A96" s="68"/>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row>
    <row r="97" spans="1:60" x14ac:dyDescent="0.25">
      <c r="A97" s="68"/>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row>
    <row r="98" spans="1:60" x14ac:dyDescent="0.25">
      <c r="A98" s="68"/>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row>
    <row r="99" spans="1:60" x14ac:dyDescent="0.25">
      <c r="A99" s="68"/>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row>
    <row r="100" spans="1:60" x14ac:dyDescent="0.25">
      <c r="A100" s="68"/>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row>
    <row r="101" spans="1:60" x14ac:dyDescent="0.25">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row>
    <row r="102" spans="1:60" x14ac:dyDescent="0.25">
      <c r="A102" s="6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row>
    <row r="103" spans="1:60" x14ac:dyDescent="0.25">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row>
    <row r="104" spans="1:60" x14ac:dyDescent="0.25">
      <c r="A104" s="68"/>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row>
    <row r="105" spans="1:60" x14ac:dyDescent="0.25">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row>
    <row r="106" spans="1:60" x14ac:dyDescent="0.25">
      <c r="A106" s="68"/>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row>
    <row r="107" spans="1:60" x14ac:dyDescent="0.25">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row>
    <row r="108" spans="1:60" x14ac:dyDescent="0.25">
      <c r="A108" s="6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row>
    <row r="109" spans="1:60" x14ac:dyDescent="0.25">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row>
    <row r="110" spans="1:60" x14ac:dyDescent="0.25">
      <c r="A110" s="68"/>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row>
    <row r="111" spans="1:60" x14ac:dyDescent="0.25">
      <c r="A111" s="68"/>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row>
    <row r="112" spans="1:60" x14ac:dyDescent="0.25">
      <c r="A112" s="68"/>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row>
    <row r="113" spans="1:60" x14ac:dyDescent="0.25">
      <c r="A113" s="68"/>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row>
    <row r="114" spans="1:60" x14ac:dyDescent="0.25">
      <c r="A114" s="68"/>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row>
    <row r="115" spans="1:60" x14ac:dyDescent="0.25">
      <c r="A115" s="68"/>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row>
    <row r="116" spans="1:60" x14ac:dyDescent="0.25">
      <c r="A116" s="68"/>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row>
    <row r="117" spans="1:60" x14ac:dyDescent="0.25">
      <c r="A117" s="68"/>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row>
    <row r="118" spans="1:60" x14ac:dyDescent="0.25">
      <c r="A118" s="68"/>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row>
    <row r="119" spans="1:60" x14ac:dyDescent="0.25">
      <c r="A119" s="68"/>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row>
    <row r="120" spans="1:60" x14ac:dyDescent="0.25">
      <c r="A120" s="68"/>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row>
    <row r="121" spans="1:60" x14ac:dyDescent="0.25">
      <c r="A121" s="68"/>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row>
    <row r="122" spans="1:60" x14ac:dyDescent="0.25">
      <c r="A122" s="68"/>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row>
    <row r="123" spans="1:60" x14ac:dyDescent="0.25">
      <c r="A123" s="68"/>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row>
    <row r="124" spans="1:60" x14ac:dyDescent="0.25">
      <c r="A124" s="68"/>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row>
    <row r="125" spans="1:60" x14ac:dyDescent="0.25">
      <c r="A125" s="68"/>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row>
    <row r="126" spans="1:60" x14ac:dyDescent="0.25">
      <c r="A126" s="68"/>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row>
    <row r="127" spans="1:60" x14ac:dyDescent="0.25">
      <c r="A127" s="68"/>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row>
    <row r="128" spans="1:60" x14ac:dyDescent="0.25">
      <c r="A128" s="68"/>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row>
    <row r="129" spans="1:60" x14ac:dyDescent="0.25">
      <c r="A129" s="68"/>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row>
    <row r="130" spans="1:60" x14ac:dyDescent="0.25">
      <c r="A130" s="68"/>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row>
    <row r="131" spans="1:60" x14ac:dyDescent="0.25">
      <c r="A131" s="68"/>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row>
    <row r="132" spans="1:60" x14ac:dyDescent="0.25">
      <c r="A132" s="68"/>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row>
    <row r="133" spans="1:60" x14ac:dyDescent="0.25">
      <c r="A133" s="68"/>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row>
    <row r="134" spans="1:60" x14ac:dyDescent="0.25">
      <c r="A134" s="68"/>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row>
    <row r="135" spans="1:60" x14ac:dyDescent="0.25">
      <c r="A135" s="68"/>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row>
    <row r="136" spans="1:60" x14ac:dyDescent="0.25">
      <c r="A136" s="68"/>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row>
    <row r="137" spans="1:60" x14ac:dyDescent="0.25">
      <c r="A137" s="68"/>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row>
    <row r="138" spans="1:60" x14ac:dyDescent="0.25">
      <c r="A138" s="68"/>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row>
    <row r="139" spans="1:60" x14ac:dyDescent="0.25">
      <c r="A139" s="68"/>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row>
    <row r="140" spans="1:60" x14ac:dyDescent="0.25">
      <c r="A140" s="68"/>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row>
    <row r="141" spans="1:60" x14ac:dyDescent="0.25">
      <c r="A141" s="68"/>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row>
    <row r="142" spans="1:60" x14ac:dyDescent="0.25">
      <c r="A142" s="68"/>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row>
    <row r="143" spans="1:60" x14ac:dyDescent="0.25">
      <c r="A143" s="68"/>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row>
    <row r="144" spans="1:60" x14ac:dyDescent="0.25">
      <c r="A144" s="68"/>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row>
    <row r="145" spans="1:60" x14ac:dyDescent="0.25">
      <c r="A145" s="68"/>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row>
    <row r="146" spans="1:60" x14ac:dyDescent="0.25">
      <c r="A146" s="68"/>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row>
    <row r="147" spans="1:60" x14ac:dyDescent="0.25">
      <c r="A147" s="68"/>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row>
    <row r="148" spans="1:60" x14ac:dyDescent="0.25">
      <c r="A148" s="68"/>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row>
    <row r="149" spans="1:60" x14ac:dyDescent="0.25">
      <c r="A149" s="68"/>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row>
    <row r="150" spans="1:60" x14ac:dyDescent="0.25">
      <c r="A150" s="68"/>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row>
    <row r="151" spans="1:60" x14ac:dyDescent="0.25">
      <c r="A151" s="68"/>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row>
    <row r="152" spans="1:60" x14ac:dyDescent="0.25">
      <c r="A152" s="68"/>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row>
    <row r="153" spans="1:60" x14ac:dyDescent="0.25">
      <c r="A153" s="68"/>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row>
    <row r="154" spans="1:60" x14ac:dyDescent="0.25">
      <c r="A154" s="68"/>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row>
    <row r="155" spans="1:60" x14ac:dyDescent="0.25">
      <c r="A155" s="68"/>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row>
    <row r="156" spans="1:60" x14ac:dyDescent="0.25">
      <c r="A156" s="68"/>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row>
    <row r="157" spans="1:60" x14ac:dyDescent="0.25">
      <c r="A157" s="68"/>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row>
    <row r="158" spans="1:60" x14ac:dyDescent="0.25">
      <c r="A158" s="68"/>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row>
    <row r="159" spans="1:60" x14ac:dyDescent="0.25">
      <c r="A159" s="68"/>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row>
    <row r="160" spans="1:60" x14ac:dyDescent="0.25">
      <c r="A160" s="68"/>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row>
    <row r="161" spans="1:60" x14ac:dyDescent="0.25">
      <c r="A161" s="68"/>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row>
    <row r="162" spans="1:60" x14ac:dyDescent="0.25">
      <c r="A162" s="68"/>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row>
    <row r="163" spans="1:60" x14ac:dyDescent="0.25">
      <c r="A163" s="68"/>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row>
    <row r="164" spans="1:60" x14ac:dyDescent="0.25">
      <c r="A164" s="68"/>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row>
    <row r="165" spans="1:60" x14ac:dyDescent="0.25">
      <c r="A165" s="68"/>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row>
    <row r="166" spans="1:60" x14ac:dyDescent="0.25">
      <c r="A166" s="68"/>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row>
    <row r="167" spans="1:60" x14ac:dyDescent="0.25">
      <c r="A167" s="68"/>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row>
    <row r="168" spans="1:60" x14ac:dyDescent="0.25">
      <c r="A168" s="68"/>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row>
    <row r="169" spans="1:60" x14ac:dyDescent="0.25">
      <c r="A169" s="68"/>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row>
    <row r="170" spans="1:60" x14ac:dyDescent="0.25">
      <c r="A170" s="68"/>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row>
    <row r="171" spans="1:60" x14ac:dyDescent="0.25">
      <c r="A171" s="68"/>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row>
    <row r="172" spans="1:60" x14ac:dyDescent="0.25">
      <c r="A172" s="68"/>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row>
    <row r="173" spans="1:60" x14ac:dyDescent="0.25">
      <c r="A173" s="68"/>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row>
    <row r="174" spans="1:60" x14ac:dyDescent="0.25">
      <c r="A174" s="68"/>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row>
    <row r="175" spans="1:60" x14ac:dyDescent="0.25">
      <c r="A175" s="68"/>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row>
    <row r="176" spans="1:60" x14ac:dyDescent="0.25">
      <c r="A176" s="68"/>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row>
    <row r="177" spans="1:60" x14ac:dyDescent="0.25">
      <c r="A177" s="68"/>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row>
    <row r="178" spans="1:60" x14ac:dyDescent="0.25">
      <c r="A178" s="68"/>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row>
    <row r="179" spans="1:60" x14ac:dyDescent="0.25">
      <c r="A179" s="68"/>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row>
    <row r="180" spans="1:60" x14ac:dyDescent="0.25">
      <c r="A180" s="68"/>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row>
    <row r="181" spans="1:60" x14ac:dyDescent="0.25">
      <c r="A181" s="68"/>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row>
    <row r="182" spans="1:60" x14ac:dyDescent="0.25">
      <c r="A182" s="68"/>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row>
    <row r="183" spans="1:60" x14ac:dyDescent="0.25">
      <c r="A183" s="68"/>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row>
    <row r="184" spans="1:60" x14ac:dyDescent="0.25">
      <c r="A184" s="68"/>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row>
    <row r="185" spans="1:60" x14ac:dyDescent="0.25">
      <c r="A185" s="68"/>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row>
    <row r="186" spans="1:60" x14ac:dyDescent="0.25">
      <c r="A186" s="68"/>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row>
    <row r="187" spans="1:60" x14ac:dyDescent="0.25">
      <c r="A187" s="68"/>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row>
    <row r="188" spans="1:60" x14ac:dyDescent="0.25">
      <c r="A188" s="68"/>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row>
    <row r="189" spans="1:60" x14ac:dyDescent="0.25">
      <c r="A189" s="68"/>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row>
    <row r="190" spans="1:60" x14ac:dyDescent="0.25">
      <c r="A190" s="68"/>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row>
    <row r="191" spans="1:60" x14ac:dyDescent="0.25">
      <c r="A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row>
    <row r="192" spans="1:60" x14ac:dyDescent="0.25">
      <c r="A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row>
    <row r="193" spans="1:60" x14ac:dyDescent="0.25">
      <c r="A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row>
    <row r="194" spans="1:60" x14ac:dyDescent="0.25">
      <c r="A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row>
    <row r="195" spans="1:60" x14ac:dyDescent="0.25">
      <c r="A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row>
    <row r="196" spans="1:60" x14ac:dyDescent="0.25">
      <c r="A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row>
    <row r="197" spans="1:60" x14ac:dyDescent="0.25">
      <c r="A197" s="68"/>
      <c r="J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row>
    <row r="198" spans="1:60" x14ac:dyDescent="0.25">
      <c r="A198" s="68"/>
      <c r="J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row>
    <row r="199" spans="1:60" x14ac:dyDescent="0.25">
      <c r="A199" s="68"/>
      <c r="J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row>
    <row r="200" spans="1:60" x14ac:dyDescent="0.25">
      <c r="A200" s="68"/>
      <c r="J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row>
    <row r="201" spans="1:60" x14ac:dyDescent="0.25">
      <c r="A201" s="68"/>
      <c r="J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row>
    <row r="202" spans="1:60" x14ac:dyDescent="0.25">
      <c r="A202" s="68"/>
      <c r="J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row>
    <row r="203" spans="1:60" x14ac:dyDescent="0.25">
      <c r="A203" s="68"/>
      <c r="J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row>
    <row r="204" spans="1:60" x14ac:dyDescent="0.25">
      <c r="A204" s="68"/>
      <c r="J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row>
    <row r="205" spans="1:60" x14ac:dyDescent="0.25">
      <c r="A205" s="68"/>
      <c r="J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row>
    <row r="206" spans="1:60" x14ac:dyDescent="0.25">
      <c r="A206" s="68"/>
      <c r="J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row>
    <row r="207" spans="1:60" x14ac:dyDescent="0.25">
      <c r="A207" s="68"/>
      <c r="J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row>
    <row r="208" spans="1:60" x14ac:dyDescent="0.25">
      <c r="A208" s="68"/>
      <c r="J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row>
    <row r="209" spans="1:60" x14ac:dyDescent="0.25">
      <c r="A209" s="68"/>
      <c r="J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row>
    <row r="210" spans="1:60" x14ac:dyDescent="0.25">
      <c r="A210" s="68"/>
      <c r="J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row>
    <row r="211" spans="1:60" x14ac:dyDescent="0.25">
      <c r="A211" s="68"/>
      <c r="J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row>
    <row r="212" spans="1:60" x14ac:dyDescent="0.25">
      <c r="A212" s="68"/>
      <c r="J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row>
    <row r="213" spans="1:60" x14ac:dyDescent="0.25">
      <c r="A213" s="68"/>
      <c r="J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row>
    <row r="214" spans="1:60" x14ac:dyDescent="0.25">
      <c r="A214" s="68"/>
      <c r="J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row>
    <row r="215" spans="1:60" x14ac:dyDescent="0.25">
      <c r="A215" s="68"/>
      <c r="J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row>
    <row r="216" spans="1:60" x14ac:dyDescent="0.25">
      <c r="A216" s="68"/>
      <c r="J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row>
    <row r="217" spans="1:60" x14ac:dyDescent="0.25">
      <c r="A217" s="68"/>
      <c r="J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row>
    <row r="218" spans="1:60" x14ac:dyDescent="0.25">
      <c r="A218" s="68"/>
      <c r="J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row>
    <row r="219" spans="1:60" x14ac:dyDescent="0.25">
      <c r="A219" s="68"/>
      <c r="J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row>
    <row r="220" spans="1:60" x14ac:dyDescent="0.25">
      <c r="A220" s="68"/>
      <c r="J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row>
    <row r="221" spans="1:60" x14ac:dyDescent="0.25">
      <c r="A221" s="68"/>
      <c r="J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row>
    <row r="222" spans="1:60" x14ac:dyDescent="0.25">
      <c r="A222" s="68"/>
      <c r="J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row>
    <row r="223" spans="1:60" x14ac:dyDescent="0.25">
      <c r="A223" s="68"/>
      <c r="J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row>
    <row r="224" spans="1:60" x14ac:dyDescent="0.25">
      <c r="A224" s="68"/>
      <c r="J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row>
    <row r="225" spans="1:60" x14ac:dyDescent="0.25">
      <c r="A225" s="68"/>
      <c r="J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row>
    <row r="226" spans="1:60" x14ac:dyDescent="0.25">
      <c r="A226" s="68"/>
      <c r="J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row>
    <row r="227" spans="1:60" x14ac:dyDescent="0.25">
      <c r="A227" s="68"/>
      <c r="J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row>
    <row r="228" spans="1:60" x14ac:dyDescent="0.25">
      <c r="A228" s="68"/>
      <c r="J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row>
    <row r="229" spans="1:60" x14ac:dyDescent="0.25">
      <c r="A229" s="68"/>
      <c r="J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row>
    <row r="230" spans="1:60" x14ac:dyDescent="0.25">
      <c r="A230" s="68"/>
      <c r="J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row>
    <row r="231" spans="1:60" x14ac:dyDescent="0.25">
      <c r="A231" s="68"/>
      <c r="J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row>
    <row r="232" spans="1:60" x14ac:dyDescent="0.25">
      <c r="A232" s="68"/>
      <c r="J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row>
    <row r="233" spans="1:60" x14ac:dyDescent="0.25">
      <c r="A233" s="68"/>
      <c r="J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row>
    <row r="234" spans="1:60" x14ac:dyDescent="0.25">
      <c r="A234" s="68"/>
      <c r="J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row>
    <row r="235" spans="1:60" x14ac:dyDescent="0.25">
      <c r="A235" s="68"/>
      <c r="J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row>
    <row r="236" spans="1:60" x14ac:dyDescent="0.25">
      <c r="A236" s="68"/>
      <c r="J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row>
    <row r="237" spans="1:60" x14ac:dyDescent="0.25">
      <c r="A237" s="68"/>
      <c r="J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row>
    <row r="238" spans="1:60" x14ac:dyDescent="0.25">
      <c r="A238" s="68"/>
      <c r="J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row>
    <row r="239" spans="1:60" x14ac:dyDescent="0.25">
      <c r="A239" s="68"/>
      <c r="J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row>
    <row r="240" spans="1:60" x14ac:dyDescent="0.25">
      <c r="A240" s="68"/>
      <c r="J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row>
    <row r="241" spans="1:60" x14ac:dyDescent="0.25">
      <c r="A241" s="68"/>
      <c r="J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row>
    <row r="242" spans="1:60" x14ac:dyDescent="0.25">
      <c r="A242" s="68"/>
      <c r="J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row>
    <row r="243" spans="1:60" x14ac:dyDescent="0.25">
      <c r="A243" s="68"/>
      <c r="J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row>
    <row r="244" spans="1:60" x14ac:dyDescent="0.25">
      <c r="A244" s="68"/>
      <c r="J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row>
    <row r="245" spans="1:60" x14ac:dyDescent="0.25">
      <c r="A245" s="68"/>
    </row>
    <row r="246" spans="1:60" x14ac:dyDescent="0.25">
      <c r="A246" s="68"/>
    </row>
    <row r="247" spans="1:60" x14ac:dyDescent="0.25">
      <c r="A247" s="68"/>
    </row>
    <row r="248" spans="1:60" x14ac:dyDescent="0.25">
      <c r="A248" s="68"/>
    </row>
  </sheetData>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K55"/>
  <sheetViews>
    <sheetView topLeftCell="B1" zoomScale="60" zoomScaleNormal="60" workbookViewId="0">
      <selection activeCell="A7" sqref="A7"/>
    </sheetView>
  </sheetViews>
  <sheetFormatPr baseColWidth="10" defaultColWidth="11.42578125" defaultRowHeight="15" x14ac:dyDescent="0.25"/>
  <cols>
    <col min="2" max="2" width="24.140625" customWidth="1"/>
    <col min="3" max="3" width="70.140625" customWidth="1"/>
    <col min="4" max="4" width="29.85546875" customWidth="1"/>
  </cols>
  <sheetData>
    <row r="1" spans="1:37" ht="23.25" x14ac:dyDescent="0.25">
      <c r="A1" s="68"/>
      <c r="B1" s="1104" t="s">
        <v>42</v>
      </c>
      <c r="C1" s="1104"/>
      <c r="D1" s="1104"/>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7" x14ac:dyDescent="0.25">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row>
    <row r="3" spans="1:37" ht="25.5" x14ac:dyDescent="0.25">
      <c r="A3" s="68"/>
      <c r="B3" s="2"/>
      <c r="C3" s="3" t="s">
        <v>39</v>
      </c>
      <c r="D3" s="3" t="s">
        <v>3</v>
      </c>
      <c r="E3" s="68"/>
      <c r="F3" s="68"/>
      <c r="G3" s="68"/>
      <c r="H3" s="68"/>
      <c r="I3" s="68"/>
      <c r="J3" s="68"/>
      <c r="K3" s="68"/>
      <c r="L3" s="68"/>
      <c r="M3" s="68"/>
      <c r="N3" s="68"/>
      <c r="O3" s="68"/>
      <c r="P3" s="68"/>
      <c r="Q3" s="68"/>
      <c r="R3" s="68"/>
      <c r="S3" s="68"/>
      <c r="T3" s="68"/>
      <c r="U3" s="68"/>
      <c r="V3" s="68"/>
      <c r="W3" s="68"/>
      <c r="X3" s="68"/>
      <c r="Y3" s="68"/>
      <c r="Z3" s="68"/>
      <c r="AA3" s="68"/>
      <c r="AB3" s="68"/>
      <c r="AC3" s="68"/>
      <c r="AD3" s="68"/>
      <c r="AE3" s="68"/>
    </row>
    <row r="4" spans="1:37" ht="51" x14ac:dyDescent="0.25">
      <c r="A4" s="68"/>
      <c r="B4" s="4" t="s">
        <v>38</v>
      </c>
      <c r="C4" s="5" t="s">
        <v>87</v>
      </c>
      <c r="D4" s="6">
        <v>0.2</v>
      </c>
      <c r="E4" s="68"/>
      <c r="F4" s="68"/>
      <c r="G4" s="68"/>
      <c r="H4" s="68"/>
      <c r="I4" s="68"/>
      <c r="J4" s="68"/>
      <c r="K4" s="68"/>
      <c r="L4" s="68"/>
      <c r="M4" s="68"/>
      <c r="N4" s="68"/>
      <c r="O4" s="68"/>
      <c r="P4" s="68"/>
      <c r="Q4" s="68"/>
      <c r="R4" s="68"/>
      <c r="S4" s="68"/>
      <c r="T4" s="68"/>
      <c r="U4" s="68"/>
      <c r="V4" s="68"/>
      <c r="W4" s="68"/>
      <c r="X4" s="68"/>
      <c r="Y4" s="68"/>
      <c r="Z4" s="68"/>
      <c r="AA4" s="68"/>
      <c r="AB4" s="68"/>
      <c r="AC4" s="68"/>
      <c r="AD4" s="68"/>
      <c r="AE4" s="68"/>
    </row>
    <row r="5" spans="1:37" ht="51" x14ac:dyDescent="0.25">
      <c r="A5" s="68"/>
      <c r="B5" s="7" t="s">
        <v>40</v>
      </c>
      <c r="C5" s="8" t="s">
        <v>88</v>
      </c>
      <c r="D5" s="9">
        <v>0.4</v>
      </c>
      <c r="E5" s="68"/>
      <c r="F5" s="68"/>
      <c r="G5" s="68"/>
      <c r="H5" s="68"/>
      <c r="I5" s="68"/>
      <c r="J5" s="68"/>
      <c r="K5" s="68"/>
      <c r="L5" s="68"/>
      <c r="M5" s="68"/>
      <c r="N5" s="68"/>
      <c r="O5" s="68"/>
      <c r="P5" s="68"/>
      <c r="Q5" s="68"/>
      <c r="R5" s="68"/>
      <c r="S5" s="68"/>
      <c r="T5" s="68"/>
      <c r="U5" s="68"/>
      <c r="V5" s="68"/>
      <c r="W5" s="68"/>
      <c r="X5" s="68"/>
      <c r="Y5" s="68"/>
      <c r="Z5" s="68"/>
      <c r="AA5" s="68"/>
      <c r="AB5" s="68"/>
      <c r="AC5" s="68"/>
      <c r="AD5" s="68"/>
      <c r="AE5" s="68"/>
    </row>
    <row r="6" spans="1:37" ht="51" x14ac:dyDescent="0.25">
      <c r="A6" s="68"/>
      <c r="B6" s="10" t="s">
        <v>92</v>
      </c>
      <c r="C6" s="8" t="s">
        <v>89</v>
      </c>
      <c r="D6" s="9">
        <v>0.6</v>
      </c>
      <c r="E6" s="68"/>
      <c r="F6" s="68"/>
      <c r="G6" s="68"/>
      <c r="H6" s="68"/>
      <c r="I6" s="68"/>
      <c r="J6" s="68"/>
      <c r="K6" s="68"/>
      <c r="L6" s="68"/>
      <c r="M6" s="68"/>
      <c r="N6" s="68"/>
      <c r="O6" s="68"/>
      <c r="P6" s="68"/>
      <c r="Q6" s="68"/>
      <c r="R6" s="68"/>
      <c r="S6" s="68"/>
      <c r="T6" s="68"/>
      <c r="U6" s="68"/>
      <c r="V6" s="68"/>
      <c r="W6" s="68"/>
      <c r="X6" s="68"/>
      <c r="Y6" s="68"/>
      <c r="Z6" s="68"/>
      <c r="AA6" s="68"/>
      <c r="AB6" s="68"/>
      <c r="AC6" s="68"/>
      <c r="AD6" s="68"/>
      <c r="AE6" s="68"/>
    </row>
    <row r="7" spans="1:37" ht="76.5" x14ac:dyDescent="0.25">
      <c r="A7" s="68"/>
      <c r="B7" s="11" t="s">
        <v>5</v>
      </c>
      <c r="C7" s="8" t="s">
        <v>90</v>
      </c>
      <c r="D7" s="9">
        <v>0.8</v>
      </c>
      <c r="E7" s="68"/>
      <c r="F7" s="68"/>
      <c r="G7" s="68"/>
      <c r="H7" s="68"/>
      <c r="I7" s="68"/>
      <c r="J7" s="68"/>
      <c r="K7" s="68"/>
      <c r="L7" s="68"/>
      <c r="M7" s="68"/>
      <c r="N7" s="68"/>
      <c r="O7" s="68"/>
      <c r="P7" s="68"/>
      <c r="Q7" s="68"/>
      <c r="R7" s="68"/>
      <c r="S7" s="68"/>
      <c r="T7" s="68"/>
      <c r="U7" s="68"/>
      <c r="V7" s="68"/>
      <c r="W7" s="68"/>
      <c r="X7" s="68"/>
      <c r="Y7" s="68"/>
      <c r="Z7" s="68"/>
      <c r="AA7" s="68"/>
      <c r="AB7" s="68"/>
      <c r="AC7" s="68"/>
      <c r="AD7" s="68"/>
      <c r="AE7" s="68"/>
    </row>
    <row r="8" spans="1:37" ht="51" x14ac:dyDescent="0.25">
      <c r="A8" s="68"/>
      <c r="B8" s="12" t="s">
        <v>41</v>
      </c>
      <c r="C8" s="8" t="s">
        <v>91</v>
      </c>
      <c r="D8" s="9">
        <v>1</v>
      </c>
      <c r="E8" s="68"/>
      <c r="F8" s="68"/>
      <c r="G8" s="68"/>
      <c r="H8" s="68"/>
      <c r="I8" s="68"/>
      <c r="J8" s="68"/>
      <c r="K8" s="68"/>
      <c r="L8" s="68"/>
      <c r="M8" s="68"/>
      <c r="N8" s="68"/>
      <c r="O8" s="68"/>
      <c r="P8" s="68"/>
      <c r="Q8" s="68"/>
      <c r="R8" s="68"/>
      <c r="S8" s="68"/>
      <c r="T8" s="68"/>
      <c r="U8" s="68"/>
      <c r="V8" s="68"/>
      <c r="W8" s="68"/>
      <c r="X8" s="68"/>
      <c r="Y8" s="68"/>
      <c r="Z8" s="68"/>
      <c r="AA8" s="68"/>
      <c r="AB8" s="68"/>
      <c r="AC8" s="68"/>
      <c r="AD8" s="68"/>
      <c r="AE8" s="68"/>
    </row>
    <row r="9" spans="1:37" x14ac:dyDescent="0.25">
      <c r="A9" s="68"/>
      <c r="B9" s="92"/>
      <c r="C9" s="92"/>
      <c r="D9" s="92"/>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1:37" ht="16.5" x14ac:dyDescent="0.25">
      <c r="A10" s="68"/>
      <c r="B10" s="93"/>
      <c r="C10" s="92"/>
      <c r="D10" s="92"/>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row>
    <row r="11" spans="1:37" x14ac:dyDescent="0.25">
      <c r="A11" s="68"/>
      <c r="B11" s="92"/>
      <c r="C11" s="92"/>
      <c r="D11" s="92"/>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row>
    <row r="12" spans="1:37" x14ac:dyDescent="0.25">
      <c r="A12" s="68"/>
      <c r="B12" s="92"/>
      <c r="C12" s="92"/>
      <c r="D12" s="92"/>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row>
    <row r="13" spans="1:37" x14ac:dyDescent="0.25">
      <c r="A13" s="68"/>
      <c r="B13" s="92"/>
      <c r="C13" s="92"/>
      <c r="D13" s="92"/>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row>
    <row r="14" spans="1:37" x14ac:dyDescent="0.25">
      <c r="A14" s="68"/>
      <c r="B14" s="92"/>
      <c r="C14" s="92"/>
      <c r="D14" s="92"/>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row>
    <row r="15" spans="1:37" x14ac:dyDescent="0.25">
      <c r="A15" s="68"/>
      <c r="B15" s="92"/>
      <c r="C15" s="92"/>
      <c r="D15" s="92"/>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row>
    <row r="16" spans="1:37" x14ac:dyDescent="0.25">
      <c r="A16" s="68"/>
      <c r="B16" s="92"/>
      <c r="C16" s="92"/>
      <c r="D16" s="92"/>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row>
    <row r="17" spans="1:37" x14ac:dyDescent="0.25">
      <c r="A17" s="68"/>
      <c r="B17" s="92"/>
      <c r="C17" s="92"/>
      <c r="D17" s="92"/>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row>
    <row r="18" spans="1:37" x14ac:dyDescent="0.25">
      <c r="A18" s="68"/>
      <c r="B18" s="92"/>
      <c r="C18" s="92"/>
      <c r="D18" s="92"/>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row>
    <row r="19" spans="1:37" x14ac:dyDescent="0.25">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row>
    <row r="20" spans="1:37" x14ac:dyDescent="0.25">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row>
    <row r="21" spans="1:37" x14ac:dyDescent="0.25">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row>
    <row r="22" spans="1:37" x14ac:dyDescent="0.25">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row>
    <row r="23" spans="1:37" x14ac:dyDescent="0.25">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row>
    <row r="24" spans="1:37" x14ac:dyDescent="0.25">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row>
    <row r="25" spans="1:37" x14ac:dyDescent="0.25">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row>
    <row r="26" spans="1:37" x14ac:dyDescent="0.25">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row>
    <row r="27" spans="1:37" x14ac:dyDescent="0.25">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row>
    <row r="28" spans="1:37" x14ac:dyDescent="0.25">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row>
    <row r="29" spans="1:37" x14ac:dyDescent="0.25">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row>
    <row r="30" spans="1:37" x14ac:dyDescent="0.25">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row>
    <row r="31" spans="1:37" x14ac:dyDescent="0.25">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row>
    <row r="32" spans="1:37" x14ac:dyDescent="0.25">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row>
    <row r="33" spans="1:31" x14ac:dyDescent="0.25">
      <c r="A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row>
    <row r="34" spans="1:31" x14ac:dyDescent="0.25">
      <c r="A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row>
    <row r="35" spans="1:31" x14ac:dyDescent="0.25">
      <c r="A35" s="68"/>
    </row>
    <row r="36" spans="1:31" x14ac:dyDescent="0.25">
      <c r="A36" s="68"/>
    </row>
    <row r="37" spans="1:31" x14ac:dyDescent="0.25">
      <c r="A37" s="68"/>
    </row>
    <row r="38" spans="1:31" x14ac:dyDescent="0.25">
      <c r="A38" s="68"/>
    </row>
    <row r="39" spans="1:31" x14ac:dyDescent="0.25">
      <c r="A39" s="68"/>
    </row>
    <row r="40" spans="1:31" x14ac:dyDescent="0.25">
      <c r="A40" s="68"/>
    </row>
    <row r="41" spans="1:31" x14ac:dyDescent="0.25">
      <c r="A41" s="68"/>
    </row>
    <row r="42" spans="1:31" x14ac:dyDescent="0.25">
      <c r="A42" s="68"/>
    </row>
    <row r="43" spans="1:31" x14ac:dyDescent="0.25">
      <c r="A43" s="68"/>
    </row>
    <row r="44" spans="1:31" x14ac:dyDescent="0.25">
      <c r="A44" s="68"/>
    </row>
    <row r="45" spans="1:31" x14ac:dyDescent="0.25">
      <c r="A45" s="68"/>
    </row>
    <row r="46" spans="1:31" x14ac:dyDescent="0.25">
      <c r="A46" s="68"/>
    </row>
    <row r="47" spans="1:31" x14ac:dyDescent="0.25">
      <c r="A47" s="68"/>
    </row>
    <row r="48" spans="1:31" x14ac:dyDescent="0.25">
      <c r="A48" s="68"/>
    </row>
    <row r="49" spans="1:1" x14ac:dyDescent="0.25">
      <c r="A49" s="68"/>
    </row>
    <row r="50" spans="1:1" x14ac:dyDescent="0.25">
      <c r="A50" s="68"/>
    </row>
    <row r="51" spans="1:1" x14ac:dyDescent="0.25">
      <c r="A51" s="68"/>
    </row>
    <row r="52" spans="1:1" x14ac:dyDescent="0.25">
      <c r="A52" s="68"/>
    </row>
    <row r="53" spans="1:1" x14ac:dyDescent="0.25">
      <c r="A53" s="68"/>
    </row>
    <row r="54" spans="1:1" x14ac:dyDescent="0.25">
      <c r="A54" s="68"/>
    </row>
    <row r="55" spans="1:1" x14ac:dyDescent="0.25">
      <c r="A55" s="68"/>
    </row>
  </sheetData>
  <mergeCells count="1">
    <mergeCell ref="B1:D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232"/>
  <sheetViews>
    <sheetView topLeftCell="A200" zoomScale="68" zoomScaleNormal="68" workbookViewId="0">
      <selection activeCell="F217" sqref="F217"/>
    </sheetView>
  </sheetViews>
  <sheetFormatPr baseColWidth="10" defaultColWidth="11.42578125" defaultRowHeight="15" x14ac:dyDescent="0.25"/>
  <cols>
    <col min="2" max="2" width="40.42578125" customWidth="1"/>
    <col min="3" max="3" width="74.85546875" customWidth="1"/>
    <col min="4" max="4" width="135" bestFit="1" customWidth="1"/>
    <col min="5" max="5" width="144.5703125" bestFit="1" customWidth="1"/>
  </cols>
  <sheetData>
    <row r="1" spans="1:21" ht="33.75" x14ac:dyDescent="0.25">
      <c r="A1" s="68"/>
      <c r="B1" s="1105" t="s">
        <v>50</v>
      </c>
      <c r="C1" s="1105"/>
      <c r="D1" s="1105"/>
      <c r="E1" s="68"/>
      <c r="F1" s="68"/>
      <c r="G1" s="68"/>
      <c r="H1" s="68"/>
      <c r="I1" s="68"/>
      <c r="J1" s="68"/>
      <c r="K1" s="68"/>
      <c r="L1" s="68"/>
      <c r="M1" s="68"/>
      <c r="N1" s="68"/>
      <c r="O1" s="68"/>
      <c r="P1" s="68"/>
      <c r="Q1" s="68"/>
      <c r="R1" s="68"/>
      <c r="S1" s="68"/>
      <c r="T1" s="68"/>
      <c r="U1" s="68"/>
    </row>
    <row r="2" spans="1:21" x14ac:dyDescent="0.25">
      <c r="A2" s="68"/>
      <c r="B2" s="68"/>
      <c r="C2" s="68"/>
      <c r="D2" s="68"/>
      <c r="E2" s="68"/>
      <c r="F2" s="68"/>
      <c r="G2" s="68"/>
      <c r="H2" s="68"/>
      <c r="I2" s="68"/>
      <c r="J2" s="68"/>
      <c r="K2" s="68"/>
      <c r="L2" s="68"/>
      <c r="M2" s="68"/>
      <c r="N2" s="68"/>
      <c r="O2" s="68"/>
      <c r="P2" s="68"/>
      <c r="Q2" s="68"/>
      <c r="R2" s="68"/>
      <c r="S2" s="68"/>
      <c r="T2" s="68"/>
      <c r="U2" s="68"/>
    </row>
    <row r="3" spans="1:21" ht="30" x14ac:dyDescent="0.25">
      <c r="A3" s="68"/>
      <c r="B3" s="89"/>
      <c r="C3" s="21" t="s">
        <v>43</v>
      </c>
      <c r="D3" s="21" t="s">
        <v>44</v>
      </c>
      <c r="E3" s="68"/>
      <c r="F3" s="68"/>
      <c r="G3" s="68"/>
      <c r="H3" s="68"/>
      <c r="I3" s="68"/>
      <c r="J3" s="68"/>
      <c r="K3" s="68"/>
      <c r="L3" s="68"/>
      <c r="M3" s="68"/>
      <c r="N3" s="68"/>
      <c r="O3" s="68"/>
      <c r="P3" s="68"/>
      <c r="Q3" s="68"/>
      <c r="R3" s="68"/>
      <c r="S3" s="68"/>
      <c r="T3" s="68"/>
      <c r="U3" s="68"/>
    </row>
    <row r="4" spans="1:21" ht="33.75" x14ac:dyDescent="0.25">
      <c r="A4" s="88" t="s">
        <v>70</v>
      </c>
      <c r="B4" s="24" t="s">
        <v>86</v>
      </c>
      <c r="C4" s="29" t="s">
        <v>130</v>
      </c>
      <c r="D4" s="22" t="s">
        <v>82</v>
      </c>
      <c r="E4" s="68"/>
      <c r="F4" s="68"/>
      <c r="G4" s="68"/>
      <c r="H4" s="68"/>
      <c r="I4" s="68"/>
      <c r="J4" s="68"/>
      <c r="K4" s="68"/>
      <c r="L4" s="68"/>
      <c r="M4" s="68"/>
      <c r="N4" s="68"/>
      <c r="O4" s="68"/>
      <c r="P4" s="68"/>
      <c r="Q4" s="68"/>
      <c r="R4" s="68"/>
      <c r="S4" s="68"/>
      <c r="T4" s="68"/>
      <c r="U4" s="68"/>
    </row>
    <row r="5" spans="1:21" ht="67.5" x14ac:dyDescent="0.25">
      <c r="A5" s="88" t="s">
        <v>71</v>
      </c>
      <c r="B5" s="25" t="s">
        <v>46</v>
      </c>
      <c r="C5" s="30" t="s">
        <v>78</v>
      </c>
      <c r="D5" s="23" t="s">
        <v>83</v>
      </c>
      <c r="E5" s="68"/>
      <c r="F5" s="68"/>
      <c r="G5" s="68"/>
      <c r="H5" s="68"/>
      <c r="I5" s="68"/>
      <c r="J5" s="68"/>
      <c r="K5" s="68"/>
      <c r="L5" s="68"/>
      <c r="M5" s="68"/>
      <c r="N5" s="68"/>
      <c r="O5" s="68"/>
      <c r="P5" s="68"/>
      <c r="Q5" s="68"/>
      <c r="R5" s="68"/>
      <c r="S5" s="68"/>
      <c r="T5" s="68"/>
      <c r="U5" s="68"/>
    </row>
    <row r="6" spans="1:21" ht="67.5" x14ac:dyDescent="0.25">
      <c r="A6" s="88" t="s">
        <v>68</v>
      </c>
      <c r="B6" s="26" t="s">
        <v>47</v>
      </c>
      <c r="C6" s="30" t="s">
        <v>79</v>
      </c>
      <c r="D6" s="23" t="s">
        <v>85</v>
      </c>
      <c r="E6" s="68"/>
      <c r="F6" s="68"/>
      <c r="G6" s="68"/>
      <c r="H6" s="68"/>
      <c r="I6" s="68"/>
      <c r="J6" s="68"/>
      <c r="K6" s="68"/>
      <c r="L6" s="68"/>
      <c r="M6" s="68"/>
      <c r="N6" s="68"/>
      <c r="O6" s="68"/>
      <c r="P6" s="68"/>
      <c r="Q6" s="68"/>
      <c r="R6" s="68"/>
      <c r="S6" s="68"/>
      <c r="T6" s="68"/>
      <c r="U6" s="68"/>
    </row>
    <row r="7" spans="1:21" ht="101.25" x14ac:dyDescent="0.25">
      <c r="A7" s="88" t="s">
        <v>6</v>
      </c>
      <c r="B7" s="27" t="s">
        <v>48</v>
      </c>
      <c r="C7" s="30" t="s">
        <v>80</v>
      </c>
      <c r="D7" s="23" t="s">
        <v>84</v>
      </c>
      <c r="E7" s="68"/>
      <c r="F7" s="68"/>
      <c r="G7" s="68"/>
      <c r="H7" s="68"/>
      <c r="I7" s="68"/>
      <c r="J7" s="68"/>
      <c r="K7" s="68"/>
      <c r="L7" s="68"/>
      <c r="M7" s="68"/>
      <c r="N7" s="68"/>
      <c r="O7" s="68"/>
      <c r="P7" s="68"/>
      <c r="Q7" s="68"/>
      <c r="R7" s="68"/>
      <c r="S7" s="68"/>
      <c r="T7" s="68"/>
      <c r="U7" s="68"/>
    </row>
    <row r="8" spans="1:21" ht="67.5" x14ac:dyDescent="0.25">
      <c r="A8" s="88" t="s">
        <v>72</v>
      </c>
      <c r="B8" s="28" t="s">
        <v>49</v>
      </c>
      <c r="C8" s="30" t="s">
        <v>81</v>
      </c>
      <c r="D8" s="23" t="s">
        <v>103</v>
      </c>
      <c r="E8" s="68"/>
      <c r="F8" s="68"/>
      <c r="G8" s="68"/>
      <c r="H8" s="68"/>
      <c r="I8" s="68"/>
      <c r="J8" s="68"/>
      <c r="K8" s="68"/>
      <c r="L8" s="68"/>
      <c r="M8" s="68"/>
      <c r="N8" s="68"/>
      <c r="O8" s="68"/>
      <c r="P8" s="68"/>
      <c r="Q8" s="68"/>
      <c r="R8" s="68"/>
      <c r="S8" s="68"/>
      <c r="T8" s="68"/>
      <c r="U8" s="68"/>
    </row>
    <row r="9" spans="1:21" ht="20.25" x14ac:dyDescent="0.25">
      <c r="A9" s="88"/>
      <c r="B9" s="88"/>
      <c r="C9" s="90"/>
      <c r="D9" s="90"/>
      <c r="E9" s="68"/>
      <c r="F9" s="68"/>
      <c r="G9" s="68"/>
      <c r="H9" s="68"/>
      <c r="I9" s="68"/>
      <c r="J9" s="68"/>
      <c r="K9" s="68"/>
      <c r="L9" s="68"/>
      <c r="M9" s="68"/>
      <c r="N9" s="68"/>
      <c r="O9" s="68"/>
      <c r="P9" s="68"/>
      <c r="Q9" s="68"/>
      <c r="R9" s="68"/>
      <c r="S9" s="68"/>
      <c r="T9" s="68"/>
      <c r="U9" s="68"/>
    </row>
    <row r="10" spans="1:21" ht="16.5" x14ac:dyDescent="0.25">
      <c r="A10" s="88"/>
      <c r="B10" s="91"/>
      <c r="C10" s="91"/>
      <c r="D10" s="91"/>
      <c r="E10" s="68"/>
      <c r="F10" s="68"/>
      <c r="G10" s="68"/>
      <c r="H10" s="68"/>
      <c r="I10" s="68"/>
      <c r="J10" s="68"/>
      <c r="K10" s="68"/>
      <c r="L10" s="68"/>
      <c r="M10" s="68"/>
      <c r="N10" s="68"/>
      <c r="O10" s="68"/>
      <c r="P10" s="68"/>
      <c r="Q10" s="68"/>
      <c r="R10" s="68"/>
      <c r="S10" s="68"/>
      <c r="T10" s="68"/>
      <c r="U10" s="68"/>
    </row>
    <row r="11" spans="1:21" x14ac:dyDescent="0.25">
      <c r="A11" s="88"/>
      <c r="B11" s="88" t="s">
        <v>76</v>
      </c>
      <c r="C11" s="88" t="s">
        <v>118</v>
      </c>
      <c r="D11" s="88" t="s">
        <v>125</v>
      </c>
      <c r="E11" s="68"/>
      <c r="F11" s="68"/>
      <c r="G11" s="68"/>
      <c r="H11" s="68"/>
      <c r="I11" s="68"/>
      <c r="J11" s="68"/>
      <c r="K11" s="68"/>
      <c r="L11" s="68"/>
      <c r="M11" s="68"/>
      <c r="N11" s="68"/>
      <c r="O11" s="68"/>
      <c r="P11" s="68"/>
      <c r="Q11" s="68"/>
      <c r="R11" s="68"/>
      <c r="S11" s="68"/>
      <c r="T11" s="68"/>
      <c r="U11" s="68"/>
    </row>
    <row r="12" spans="1:21" x14ac:dyDescent="0.25">
      <c r="A12" s="88"/>
      <c r="B12" s="88" t="s">
        <v>74</v>
      </c>
      <c r="C12" s="88" t="s">
        <v>122</v>
      </c>
      <c r="D12" s="88" t="s">
        <v>126</v>
      </c>
      <c r="E12" s="68"/>
      <c r="F12" s="68"/>
      <c r="G12" s="68"/>
      <c r="H12" s="68"/>
      <c r="I12" s="68"/>
      <c r="J12" s="68"/>
      <c r="K12" s="68"/>
      <c r="L12" s="68"/>
      <c r="M12" s="68"/>
      <c r="N12" s="68"/>
      <c r="O12" s="68"/>
      <c r="P12" s="68"/>
      <c r="Q12" s="68"/>
      <c r="R12" s="68"/>
      <c r="S12" s="68"/>
      <c r="T12" s="68"/>
      <c r="U12" s="68"/>
    </row>
    <row r="13" spans="1:21" x14ac:dyDescent="0.25">
      <c r="A13" s="88"/>
      <c r="B13" s="88"/>
      <c r="C13" s="88" t="s">
        <v>121</v>
      </c>
      <c r="D13" s="88" t="s">
        <v>127</v>
      </c>
      <c r="E13" s="68"/>
      <c r="F13" s="68"/>
      <c r="G13" s="68"/>
      <c r="H13" s="68"/>
      <c r="I13" s="68"/>
      <c r="J13" s="68"/>
      <c r="K13" s="68"/>
      <c r="L13" s="68"/>
      <c r="M13" s="68"/>
      <c r="N13" s="68"/>
      <c r="O13" s="68"/>
      <c r="P13" s="68"/>
      <c r="Q13" s="68"/>
      <c r="R13" s="68"/>
      <c r="S13" s="68"/>
      <c r="T13" s="68"/>
      <c r="U13" s="68"/>
    </row>
    <row r="14" spans="1:21" x14ac:dyDescent="0.25">
      <c r="A14" s="88"/>
      <c r="B14" s="88"/>
      <c r="C14" s="88" t="s">
        <v>123</v>
      </c>
      <c r="D14" s="88" t="s">
        <v>128</v>
      </c>
      <c r="E14" s="68"/>
      <c r="F14" s="68"/>
      <c r="G14" s="68"/>
      <c r="H14" s="68"/>
      <c r="I14" s="68"/>
      <c r="J14" s="68"/>
      <c r="K14" s="68"/>
      <c r="L14" s="68"/>
      <c r="M14" s="68"/>
      <c r="N14" s="68"/>
      <c r="O14" s="68"/>
      <c r="P14" s="68"/>
      <c r="Q14" s="68"/>
      <c r="R14" s="68"/>
      <c r="S14" s="68"/>
      <c r="T14" s="68"/>
      <c r="U14" s="68"/>
    </row>
    <row r="15" spans="1:21" x14ac:dyDescent="0.25">
      <c r="A15" s="88"/>
      <c r="B15" s="88"/>
      <c r="C15" s="88" t="s">
        <v>124</v>
      </c>
      <c r="D15" s="88" t="s">
        <v>129</v>
      </c>
      <c r="E15" s="68"/>
      <c r="F15" s="68"/>
      <c r="G15" s="68"/>
      <c r="H15" s="68"/>
      <c r="I15" s="68"/>
      <c r="J15" s="68"/>
      <c r="K15" s="68"/>
      <c r="L15" s="68"/>
      <c r="M15" s="68"/>
      <c r="N15" s="68"/>
      <c r="O15" s="68"/>
      <c r="P15" s="68"/>
      <c r="Q15" s="68"/>
      <c r="R15" s="68"/>
      <c r="S15" s="68"/>
      <c r="T15" s="68"/>
      <c r="U15" s="68"/>
    </row>
    <row r="16" spans="1:21" x14ac:dyDescent="0.25">
      <c r="A16" s="88"/>
      <c r="B16" s="88"/>
      <c r="C16" s="88"/>
      <c r="D16" s="88"/>
      <c r="E16" s="68"/>
      <c r="F16" s="68"/>
      <c r="G16" s="68"/>
      <c r="H16" s="68"/>
      <c r="I16" s="68"/>
      <c r="J16" s="68"/>
      <c r="K16" s="68"/>
      <c r="L16" s="68"/>
      <c r="M16" s="68"/>
      <c r="N16" s="68"/>
      <c r="O16" s="68"/>
    </row>
    <row r="17" spans="1:15" x14ac:dyDescent="0.25">
      <c r="A17" s="88"/>
      <c r="B17" s="88"/>
      <c r="C17" s="88"/>
      <c r="D17" s="88"/>
      <c r="E17" s="68"/>
      <c r="F17" s="68"/>
      <c r="G17" s="68"/>
      <c r="H17" s="68"/>
      <c r="I17" s="68"/>
      <c r="J17" s="68"/>
      <c r="K17" s="68"/>
      <c r="L17" s="68"/>
      <c r="M17" s="68"/>
      <c r="N17" s="68"/>
      <c r="O17" s="68"/>
    </row>
    <row r="18" spans="1:15" x14ac:dyDescent="0.25">
      <c r="A18" s="88"/>
      <c r="B18" s="92"/>
      <c r="C18" s="92"/>
      <c r="D18" s="92"/>
      <c r="E18" s="68"/>
      <c r="F18" s="68"/>
      <c r="G18" s="68"/>
      <c r="H18" s="68"/>
      <c r="I18" s="68"/>
      <c r="J18" s="68"/>
      <c r="K18" s="68"/>
      <c r="L18" s="68"/>
      <c r="M18" s="68"/>
      <c r="N18" s="68"/>
      <c r="O18" s="68"/>
    </row>
    <row r="19" spans="1:15" x14ac:dyDescent="0.25">
      <c r="A19" s="88"/>
      <c r="B19" s="92"/>
      <c r="C19" s="92"/>
      <c r="D19" s="92"/>
      <c r="E19" s="68"/>
      <c r="F19" s="68"/>
      <c r="G19" s="68"/>
      <c r="H19" s="68"/>
      <c r="I19" s="68"/>
      <c r="J19" s="68"/>
      <c r="K19" s="68"/>
      <c r="L19" s="68"/>
      <c r="M19" s="68"/>
      <c r="N19" s="68"/>
      <c r="O19" s="68"/>
    </row>
    <row r="20" spans="1:15" x14ac:dyDescent="0.25">
      <c r="A20" s="88"/>
      <c r="B20" s="92"/>
      <c r="C20" s="92"/>
      <c r="D20" s="92"/>
      <c r="E20" s="68"/>
      <c r="F20" s="68"/>
      <c r="G20" s="68"/>
      <c r="H20" s="68"/>
      <c r="I20" s="68"/>
      <c r="J20" s="68"/>
      <c r="K20" s="68"/>
      <c r="L20" s="68"/>
      <c r="M20" s="68"/>
      <c r="N20" s="68"/>
      <c r="O20" s="68"/>
    </row>
    <row r="21" spans="1:15" x14ac:dyDescent="0.25">
      <c r="A21" s="88"/>
      <c r="B21" s="92"/>
      <c r="C21" s="92"/>
      <c r="D21" s="92"/>
      <c r="E21" s="68"/>
      <c r="F21" s="68"/>
      <c r="G21" s="68"/>
      <c r="H21" s="68"/>
      <c r="I21" s="68"/>
      <c r="J21" s="68"/>
      <c r="K21" s="68"/>
      <c r="L21" s="68"/>
      <c r="M21" s="68"/>
      <c r="N21" s="68"/>
      <c r="O21" s="68"/>
    </row>
    <row r="22" spans="1:15" ht="20.25" x14ac:dyDescent="0.25">
      <c r="A22" s="88"/>
      <c r="B22" s="88"/>
      <c r="C22" s="90"/>
      <c r="D22" s="90"/>
      <c r="E22" s="68"/>
      <c r="F22" s="68"/>
      <c r="G22" s="68"/>
      <c r="H22" s="68"/>
      <c r="I22" s="68"/>
      <c r="J22" s="68"/>
      <c r="K22" s="68"/>
      <c r="L22" s="68"/>
      <c r="M22" s="68"/>
      <c r="N22" s="68"/>
      <c r="O22" s="68"/>
    </row>
    <row r="23" spans="1:15" ht="20.25" x14ac:dyDescent="0.25">
      <c r="A23" s="88"/>
      <c r="B23" s="88"/>
      <c r="C23" s="90"/>
      <c r="D23" s="90"/>
      <c r="E23" s="68"/>
      <c r="F23" s="68"/>
      <c r="G23" s="68"/>
      <c r="H23" s="68"/>
      <c r="I23" s="68"/>
      <c r="J23" s="68"/>
      <c r="K23" s="68"/>
      <c r="L23" s="68"/>
      <c r="M23" s="68"/>
      <c r="N23" s="68"/>
      <c r="O23" s="68"/>
    </row>
    <row r="24" spans="1:15" ht="20.25" x14ac:dyDescent="0.25">
      <c r="A24" s="88"/>
      <c r="B24" s="88"/>
      <c r="C24" s="90"/>
      <c r="D24" s="90"/>
      <c r="E24" s="68"/>
      <c r="F24" s="68"/>
      <c r="G24" s="68"/>
      <c r="H24" s="68"/>
      <c r="I24" s="68"/>
      <c r="J24" s="68"/>
      <c r="K24" s="68"/>
      <c r="L24" s="68"/>
      <c r="M24" s="68"/>
      <c r="N24" s="68"/>
      <c r="O24" s="68"/>
    </row>
    <row r="25" spans="1:15" ht="20.25" x14ac:dyDescent="0.25">
      <c r="A25" s="88"/>
      <c r="B25" s="88"/>
      <c r="C25" s="90"/>
      <c r="D25" s="90"/>
      <c r="E25" s="68"/>
      <c r="F25" s="68"/>
      <c r="G25" s="68"/>
      <c r="H25" s="68"/>
      <c r="I25" s="68"/>
      <c r="J25" s="68"/>
      <c r="K25" s="68"/>
      <c r="L25" s="68"/>
      <c r="M25" s="68"/>
      <c r="N25" s="68"/>
      <c r="O25" s="68"/>
    </row>
    <row r="26" spans="1:15" ht="20.25" x14ac:dyDescent="0.25">
      <c r="A26" s="88"/>
      <c r="B26" s="88"/>
      <c r="C26" s="90"/>
      <c r="D26" s="90"/>
      <c r="E26" s="68"/>
      <c r="F26" s="68"/>
      <c r="G26" s="68"/>
      <c r="H26" s="68"/>
      <c r="I26" s="68"/>
      <c r="J26" s="68"/>
      <c r="K26" s="68"/>
      <c r="L26" s="68"/>
      <c r="M26" s="68"/>
      <c r="N26" s="68"/>
      <c r="O26" s="68"/>
    </row>
    <row r="27" spans="1:15" ht="20.25" x14ac:dyDescent="0.25">
      <c r="A27" s="88"/>
      <c r="B27" s="88"/>
      <c r="C27" s="90"/>
      <c r="D27" s="90"/>
      <c r="E27" s="68"/>
      <c r="F27" s="68"/>
      <c r="G27" s="68"/>
      <c r="H27" s="68"/>
      <c r="I27" s="68"/>
      <c r="J27" s="68"/>
      <c r="K27" s="68"/>
      <c r="L27" s="68"/>
      <c r="M27" s="68"/>
      <c r="N27" s="68"/>
      <c r="O27" s="68"/>
    </row>
    <row r="28" spans="1:15" ht="20.25" x14ac:dyDescent="0.25">
      <c r="A28" s="88"/>
      <c r="B28" s="88"/>
      <c r="C28" s="90"/>
      <c r="D28" s="90"/>
      <c r="E28" s="68"/>
      <c r="F28" s="68"/>
      <c r="G28" s="68"/>
      <c r="H28" s="68"/>
      <c r="I28" s="68"/>
      <c r="J28" s="68"/>
      <c r="K28" s="68"/>
      <c r="L28" s="68"/>
      <c r="M28" s="68"/>
      <c r="N28" s="68"/>
      <c r="O28" s="68"/>
    </row>
    <row r="29" spans="1:15" ht="20.25" x14ac:dyDescent="0.25">
      <c r="A29" s="88"/>
      <c r="B29" s="88"/>
      <c r="C29" s="90"/>
      <c r="D29" s="90"/>
      <c r="E29" s="68"/>
      <c r="F29" s="68"/>
      <c r="G29" s="68"/>
      <c r="H29" s="68"/>
      <c r="I29" s="68"/>
      <c r="J29" s="68"/>
      <c r="K29" s="68"/>
      <c r="L29" s="68"/>
      <c r="M29" s="68"/>
      <c r="N29" s="68"/>
      <c r="O29" s="68"/>
    </row>
    <row r="30" spans="1:15" ht="20.25" x14ac:dyDescent="0.25">
      <c r="A30" s="88"/>
      <c r="B30" s="88"/>
      <c r="C30" s="90"/>
      <c r="D30" s="90"/>
      <c r="E30" s="68"/>
      <c r="F30" s="68"/>
      <c r="G30" s="68"/>
      <c r="H30" s="68"/>
      <c r="I30" s="68"/>
      <c r="J30" s="68"/>
      <c r="K30" s="68"/>
      <c r="L30" s="68"/>
      <c r="M30" s="68"/>
      <c r="N30" s="68"/>
      <c r="O30" s="68"/>
    </row>
    <row r="31" spans="1:15" ht="20.25" x14ac:dyDescent="0.25">
      <c r="A31" s="88"/>
      <c r="B31" s="88"/>
      <c r="C31" s="90"/>
      <c r="D31" s="90"/>
      <c r="E31" s="68"/>
      <c r="F31" s="68"/>
      <c r="G31" s="68"/>
      <c r="H31" s="68"/>
      <c r="I31" s="68"/>
      <c r="J31" s="68"/>
      <c r="K31" s="68"/>
      <c r="L31" s="68"/>
      <c r="M31" s="68"/>
      <c r="N31" s="68"/>
      <c r="O31" s="68"/>
    </row>
    <row r="32" spans="1:15" ht="20.25" x14ac:dyDescent="0.25">
      <c r="A32" s="88"/>
      <c r="B32" s="88"/>
      <c r="C32" s="90"/>
      <c r="D32" s="90"/>
      <c r="E32" s="68"/>
      <c r="F32" s="68"/>
      <c r="G32" s="68"/>
      <c r="H32" s="68"/>
      <c r="I32" s="68"/>
      <c r="J32" s="68"/>
      <c r="K32" s="68"/>
      <c r="L32" s="68"/>
      <c r="M32" s="68"/>
      <c r="N32" s="68"/>
      <c r="O32" s="68"/>
    </row>
    <row r="33" spans="1:15" ht="20.25" x14ac:dyDescent="0.25">
      <c r="A33" s="88"/>
      <c r="B33" s="88"/>
      <c r="C33" s="90"/>
      <c r="D33" s="90"/>
      <c r="E33" s="68"/>
      <c r="F33" s="68"/>
      <c r="G33" s="68"/>
      <c r="H33" s="68"/>
      <c r="I33" s="68"/>
      <c r="J33" s="68"/>
      <c r="K33" s="68"/>
      <c r="L33" s="68"/>
      <c r="M33" s="68"/>
      <c r="N33" s="68"/>
      <c r="O33" s="68"/>
    </row>
    <row r="34" spans="1:15" ht="20.25" x14ac:dyDescent="0.25">
      <c r="A34" s="88"/>
      <c r="B34" s="88"/>
      <c r="C34" s="90"/>
      <c r="D34" s="90"/>
      <c r="E34" s="68"/>
      <c r="F34" s="68"/>
      <c r="G34" s="68"/>
      <c r="H34" s="68"/>
      <c r="I34" s="68"/>
      <c r="J34" s="68"/>
      <c r="K34" s="68"/>
      <c r="L34" s="68"/>
      <c r="M34" s="68"/>
      <c r="N34" s="68"/>
      <c r="O34" s="68"/>
    </row>
    <row r="35" spans="1:15" ht="20.25" x14ac:dyDescent="0.25">
      <c r="A35" s="88"/>
      <c r="B35" s="88"/>
      <c r="C35" s="90"/>
      <c r="D35" s="90"/>
      <c r="E35" s="68"/>
      <c r="F35" s="68"/>
      <c r="G35" s="68"/>
      <c r="H35" s="68"/>
      <c r="I35" s="68"/>
      <c r="J35" s="68"/>
      <c r="K35" s="68"/>
      <c r="L35" s="68"/>
      <c r="M35" s="68"/>
      <c r="N35" s="68"/>
      <c r="O35" s="68"/>
    </row>
    <row r="36" spans="1:15" ht="20.25" x14ac:dyDescent="0.25">
      <c r="A36" s="88"/>
      <c r="B36" s="88"/>
      <c r="C36" s="90"/>
      <c r="D36" s="90"/>
      <c r="E36" s="68"/>
      <c r="F36" s="68"/>
      <c r="G36" s="68"/>
      <c r="H36" s="68"/>
      <c r="I36" s="68"/>
      <c r="J36" s="68"/>
      <c r="K36" s="68"/>
      <c r="L36" s="68"/>
      <c r="M36" s="68"/>
      <c r="N36" s="68"/>
      <c r="O36" s="68"/>
    </row>
    <row r="37" spans="1:15" ht="20.25" x14ac:dyDescent="0.25">
      <c r="A37" s="88"/>
      <c r="B37" s="88"/>
      <c r="C37" s="90"/>
      <c r="D37" s="90"/>
      <c r="E37" s="68"/>
      <c r="F37" s="68"/>
      <c r="G37" s="68"/>
      <c r="H37" s="68"/>
      <c r="I37" s="68"/>
      <c r="J37" s="68"/>
      <c r="K37" s="68"/>
      <c r="L37" s="68"/>
      <c r="M37" s="68"/>
      <c r="N37" s="68"/>
      <c r="O37" s="68"/>
    </row>
    <row r="38" spans="1:15" ht="20.25" x14ac:dyDescent="0.25">
      <c r="A38" s="88"/>
      <c r="B38" s="88"/>
      <c r="C38" s="90"/>
      <c r="D38" s="90"/>
      <c r="E38" s="68"/>
      <c r="F38" s="68"/>
      <c r="G38" s="68"/>
      <c r="H38" s="68"/>
      <c r="I38" s="68"/>
      <c r="J38" s="68"/>
      <c r="K38" s="68"/>
      <c r="L38" s="68"/>
      <c r="M38" s="68"/>
      <c r="N38" s="68"/>
      <c r="O38" s="68"/>
    </row>
    <row r="39" spans="1:15" ht="20.25" x14ac:dyDescent="0.25">
      <c r="A39" s="88"/>
      <c r="B39" s="88"/>
      <c r="C39" s="90"/>
      <c r="D39" s="90"/>
      <c r="E39" s="68"/>
      <c r="F39" s="68"/>
      <c r="G39" s="68"/>
      <c r="H39" s="68"/>
      <c r="I39" s="68"/>
      <c r="J39" s="68"/>
      <c r="K39" s="68"/>
      <c r="L39" s="68"/>
      <c r="M39" s="68"/>
      <c r="N39" s="68"/>
      <c r="O39" s="68"/>
    </row>
    <row r="40" spans="1:15" ht="20.25" x14ac:dyDescent="0.25">
      <c r="A40" s="88"/>
      <c r="B40" s="88"/>
      <c r="C40" s="90"/>
      <c r="D40" s="90"/>
      <c r="E40" s="68"/>
      <c r="F40" s="68"/>
      <c r="G40" s="68"/>
      <c r="H40" s="68"/>
      <c r="I40" s="68"/>
      <c r="J40" s="68"/>
      <c r="K40" s="68"/>
      <c r="L40" s="68"/>
      <c r="M40" s="68"/>
      <c r="N40" s="68"/>
      <c r="O40" s="68"/>
    </row>
    <row r="41" spans="1:15" ht="20.25" x14ac:dyDescent="0.25">
      <c r="A41" s="88"/>
      <c r="B41" s="88"/>
      <c r="C41" s="90"/>
      <c r="D41" s="90"/>
      <c r="E41" s="68"/>
      <c r="F41" s="68"/>
      <c r="G41" s="68"/>
      <c r="H41" s="68"/>
      <c r="I41" s="68"/>
      <c r="J41" s="68"/>
      <c r="K41" s="68"/>
      <c r="L41" s="68"/>
      <c r="M41" s="68"/>
      <c r="N41" s="68"/>
      <c r="O41" s="68"/>
    </row>
    <row r="42" spans="1:15" ht="20.25" x14ac:dyDescent="0.25">
      <c r="A42" s="88"/>
      <c r="B42" s="88"/>
      <c r="C42" s="90"/>
      <c r="D42" s="90"/>
      <c r="E42" s="68"/>
      <c r="F42" s="68"/>
      <c r="G42" s="68"/>
      <c r="H42" s="68"/>
      <c r="I42" s="68"/>
      <c r="J42" s="68"/>
      <c r="K42" s="68"/>
      <c r="L42" s="68"/>
      <c r="M42" s="68"/>
      <c r="N42" s="68"/>
      <c r="O42" s="68"/>
    </row>
    <row r="43" spans="1:15" ht="20.25" x14ac:dyDescent="0.25">
      <c r="A43" s="88"/>
      <c r="B43" s="88"/>
      <c r="C43" s="90"/>
      <c r="D43" s="90"/>
      <c r="E43" s="68"/>
      <c r="F43" s="68"/>
      <c r="G43" s="68"/>
      <c r="H43" s="68"/>
      <c r="I43" s="68"/>
      <c r="J43" s="68"/>
      <c r="K43" s="68"/>
      <c r="L43" s="68"/>
      <c r="M43" s="68"/>
      <c r="N43" s="68"/>
      <c r="O43" s="68"/>
    </row>
    <row r="44" spans="1:15" ht="20.25" x14ac:dyDescent="0.25">
      <c r="A44" s="88"/>
      <c r="B44" s="88"/>
      <c r="C44" s="90"/>
      <c r="D44" s="90"/>
      <c r="E44" s="68"/>
      <c r="F44" s="68"/>
      <c r="G44" s="68"/>
      <c r="H44" s="68"/>
      <c r="I44" s="68"/>
      <c r="J44" s="68"/>
      <c r="K44" s="68"/>
      <c r="L44" s="68"/>
      <c r="M44" s="68"/>
      <c r="N44" s="68"/>
      <c r="O44" s="68"/>
    </row>
    <row r="45" spans="1:15" ht="20.25" x14ac:dyDescent="0.25">
      <c r="A45" s="88"/>
      <c r="B45" s="88"/>
      <c r="C45" s="90"/>
      <c r="D45" s="90"/>
      <c r="E45" s="68"/>
      <c r="F45" s="68"/>
      <c r="G45" s="68"/>
      <c r="H45" s="68"/>
      <c r="I45" s="68"/>
      <c r="J45" s="68"/>
      <c r="K45" s="68"/>
      <c r="L45" s="68"/>
      <c r="M45" s="68"/>
      <c r="N45" s="68"/>
      <c r="O45" s="68"/>
    </row>
    <row r="46" spans="1:15" ht="20.25" x14ac:dyDescent="0.25">
      <c r="A46" s="88"/>
      <c r="B46" s="88"/>
      <c r="C46" s="90"/>
      <c r="D46" s="90"/>
      <c r="E46" s="68"/>
      <c r="F46" s="68"/>
      <c r="G46" s="68"/>
      <c r="H46" s="68"/>
      <c r="I46" s="68"/>
      <c r="J46" s="68"/>
      <c r="K46" s="68"/>
      <c r="L46" s="68"/>
      <c r="M46" s="68"/>
      <c r="N46" s="68"/>
      <c r="O46" s="68"/>
    </row>
    <row r="47" spans="1:15" ht="20.25" x14ac:dyDescent="0.25">
      <c r="A47" s="88"/>
      <c r="B47" s="88"/>
      <c r="C47" s="90"/>
      <c r="D47" s="90"/>
      <c r="E47" s="68"/>
      <c r="F47" s="68"/>
      <c r="G47" s="68"/>
      <c r="H47" s="68"/>
      <c r="I47" s="68"/>
      <c r="J47" s="68"/>
      <c r="K47" s="68"/>
      <c r="L47" s="68"/>
      <c r="M47" s="68"/>
      <c r="N47" s="68"/>
      <c r="O47" s="68"/>
    </row>
    <row r="48" spans="1:15" ht="20.25" x14ac:dyDescent="0.25">
      <c r="A48" s="88"/>
      <c r="B48" s="88"/>
      <c r="C48" s="90"/>
      <c r="D48" s="90"/>
      <c r="E48" s="68"/>
      <c r="F48" s="68"/>
      <c r="G48" s="68"/>
      <c r="H48" s="68"/>
      <c r="I48" s="68"/>
      <c r="J48" s="68"/>
      <c r="K48" s="68"/>
      <c r="L48" s="68"/>
      <c r="M48" s="68"/>
      <c r="N48" s="68"/>
      <c r="O48" s="68"/>
    </row>
    <row r="49" spans="1:15" ht="20.25" x14ac:dyDescent="0.25">
      <c r="A49" s="88"/>
      <c r="B49" s="88"/>
      <c r="C49" s="90"/>
      <c r="D49" s="90"/>
      <c r="E49" s="68"/>
      <c r="F49" s="68"/>
      <c r="G49" s="68"/>
      <c r="H49" s="68"/>
      <c r="I49" s="68"/>
      <c r="J49" s="68"/>
      <c r="K49" s="68"/>
      <c r="L49" s="68"/>
      <c r="M49" s="68"/>
      <c r="N49" s="68"/>
      <c r="O49" s="68"/>
    </row>
    <row r="50" spans="1:15" ht="20.25" x14ac:dyDescent="0.25">
      <c r="A50" s="88"/>
      <c r="B50" s="88"/>
      <c r="C50" s="90"/>
      <c r="D50" s="90"/>
      <c r="E50" s="68"/>
      <c r="F50" s="68"/>
      <c r="G50" s="68"/>
      <c r="H50" s="68"/>
      <c r="I50" s="68"/>
      <c r="J50" s="68"/>
      <c r="K50" s="68"/>
      <c r="L50" s="68"/>
      <c r="M50" s="68"/>
      <c r="N50" s="68"/>
      <c r="O50" s="68"/>
    </row>
    <row r="51" spans="1:15" ht="20.25" x14ac:dyDescent="0.25">
      <c r="A51" s="88"/>
      <c r="B51" s="88"/>
      <c r="C51" s="90"/>
      <c r="D51" s="90"/>
      <c r="E51" s="68"/>
      <c r="F51" s="68"/>
      <c r="G51" s="68"/>
      <c r="H51" s="68"/>
      <c r="I51" s="68"/>
      <c r="J51" s="68"/>
      <c r="K51" s="68"/>
      <c r="L51" s="68"/>
      <c r="M51" s="68"/>
      <c r="N51" s="68"/>
      <c r="O51" s="68"/>
    </row>
    <row r="52" spans="1:15" ht="20.25" x14ac:dyDescent="0.25">
      <c r="A52" s="88"/>
      <c r="B52" s="14"/>
      <c r="C52" s="19"/>
      <c r="D52" s="19"/>
    </row>
    <row r="53" spans="1:15" ht="20.25" x14ac:dyDescent="0.25">
      <c r="A53" s="88"/>
      <c r="B53" s="14"/>
      <c r="C53" s="19"/>
      <c r="D53" s="19"/>
    </row>
    <row r="54" spans="1:15" ht="20.25" x14ac:dyDescent="0.25">
      <c r="A54" s="88"/>
      <c r="B54" s="14"/>
      <c r="C54" s="19"/>
      <c r="D54" s="19"/>
    </row>
    <row r="55" spans="1:15" ht="20.25" x14ac:dyDescent="0.25">
      <c r="A55" s="88"/>
      <c r="B55" s="14"/>
      <c r="C55" s="19"/>
      <c r="D55" s="19"/>
    </row>
    <row r="56" spans="1:15" ht="20.25" x14ac:dyDescent="0.25">
      <c r="A56" s="88"/>
      <c r="B56" s="14"/>
      <c r="C56" s="19"/>
      <c r="D56" s="19"/>
    </row>
    <row r="57" spans="1:15" ht="20.25" x14ac:dyDescent="0.25">
      <c r="A57" s="88"/>
      <c r="B57" s="14"/>
      <c r="C57" s="19"/>
      <c r="D57" s="19"/>
    </row>
    <row r="58" spans="1:15" ht="20.25" x14ac:dyDescent="0.25">
      <c r="A58" s="88"/>
      <c r="B58" s="14"/>
      <c r="C58" s="19"/>
      <c r="D58" s="19"/>
    </row>
    <row r="59" spans="1:15" ht="20.25" x14ac:dyDescent="0.25">
      <c r="A59" s="88"/>
      <c r="B59" s="14"/>
      <c r="C59" s="19"/>
      <c r="D59" s="19"/>
    </row>
    <row r="60" spans="1:15" ht="20.25" x14ac:dyDescent="0.25">
      <c r="A60" s="88"/>
      <c r="B60" s="14"/>
      <c r="C60" s="19"/>
      <c r="D60" s="19"/>
    </row>
    <row r="61" spans="1:15" ht="20.25" x14ac:dyDescent="0.25">
      <c r="A61" s="88"/>
      <c r="B61" s="14"/>
      <c r="C61" s="19"/>
      <c r="D61" s="19"/>
    </row>
    <row r="62" spans="1:15" ht="20.25" x14ac:dyDescent="0.25">
      <c r="A62" s="88"/>
      <c r="B62" s="14"/>
      <c r="C62" s="19"/>
      <c r="D62" s="19"/>
    </row>
    <row r="63" spans="1:15" ht="20.25" x14ac:dyDescent="0.25">
      <c r="A63" s="88"/>
      <c r="B63" s="14"/>
      <c r="C63" s="19"/>
      <c r="D63" s="19"/>
    </row>
    <row r="64" spans="1:15" ht="20.25" x14ac:dyDescent="0.25">
      <c r="A64" s="88"/>
      <c r="B64" s="14"/>
      <c r="C64" s="19"/>
      <c r="D64" s="19"/>
    </row>
    <row r="65" spans="1:4" ht="20.25" x14ac:dyDescent="0.25">
      <c r="A65" s="88"/>
      <c r="B65" s="14"/>
      <c r="C65" s="19"/>
      <c r="D65" s="19"/>
    </row>
    <row r="66" spans="1:4" ht="20.25" x14ac:dyDescent="0.25">
      <c r="A66" s="88"/>
      <c r="B66" s="14"/>
      <c r="C66" s="19"/>
      <c r="D66" s="19"/>
    </row>
    <row r="67" spans="1:4" ht="20.25" x14ac:dyDescent="0.25">
      <c r="A67" s="88"/>
      <c r="B67" s="14"/>
      <c r="C67" s="19"/>
      <c r="D67" s="19"/>
    </row>
    <row r="68" spans="1:4" ht="20.25" x14ac:dyDescent="0.25">
      <c r="A68" s="88"/>
      <c r="B68" s="14"/>
      <c r="C68" s="19"/>
      <c r="D68" s="19"/>
    </row>
    <row r="69" spans="1:4" ht="20.25" x14ac:dyDescent="0.25">
      <c r="A69" s="88"/>
      <c r="B69" s="14"/>
      <c r="C69" s="19"/>
      <c r="D69" s="19"/>
    </row>
    <row r="70" spans="1:4" ht="20.25" x14ac:dyDescent="0.25">
      <c r="A70" s="88"/>
      <c r="B70" s="14"/>
      <c r="C70" s="19"/>
      <c r="D70" s="19"/>
    </row>
    <row r="71" spans="1:4" ht="20.25" x14ac:dyDescent="0.25">
      <c r="A71" s="88"/>
      <c r="B71" s="14"/>
      <c r="C71" s="19"/>
      <c r="D71" s="19"/>
    </row>
    <row r="72" spans="1:4" ht="20.25" x14ac:dyDescent="0.25">
      <c r="A72" s="88"/>
      <c r="B72" s="14"/>
      <c r="C72" s="19"/>
      <c r="D72" s="19"/>
    </row>
    <row r="73" spans="1:4" ht="20.25" x14ac:dyDescent="0.25">
      <c r="A73" s="88"/>
      <c r="B73" s="14"/>
      <c r="C73" s="19"/>
      <c r="D73" s="19"/>
    </row>
    <row r="74" spans="1:4" ht="20.25" x14ac:dyDescent="0.25">
      <c r="A74" s="88"/>
      <c r="B74" s="14"/>
      <c r="C74" s="19"/>
      <c r="D74" s="19"/>
    </row>
    <row r="75" spans="1:4" ht="20.25" x14ac:dyDescent="0.25">
      <c r="A75" s="88"/>
      <c r="B75" s="14"/>
      <c r="C75" s="19"/>
      <c r="D75" s="19"/>
    </row>
    <row r="76" spans="1:4" ht="20.25" x14ac:dyDescent="0.25">
      <c r="A76" s="88"/>
      <c r="B76" s="14"/>
      <c r="C76" s="19"/>
      <c r="D76" s="19"/>
    </row>
    <row r="77" spans="1:4" ht="20.25" x14ac:dyDescent="0.25">
      <c r="A77" s="88"/>
      <c r="B77" s="14"/>
      <c r="C77" s="19"/>
      <c r="D77" s="19"/>
    </row>
    <row r="78" spans="1:4" ht="20.25" x14ac:dyDescent="0.25">
      <c r="A78" s="88"/>
      <c r="B78" s="14"/>
      <c r="C78" s="19"/>
      <c r="D78" s="19"/>
    </row>
    <row r="79" spans="1:4" ht="20.25" x14ac:dyDescent="0.25">
      <c r="A79" s="88"/>
      <c r="B79" s="14"/>
      <c r="C79" s="19"/>
      <c r="D79" s="19"/>
    </row>
    <row r="80" spans="1:4" ht="20.25" x14ac:dyDescent="0.25">
      <c r="A80" s="88"/>
      <c r="B80" s="14"/>
      <c r="C80" s="19"/>
      <c r="D80" s="19"/>
    </row>
    <row r="81" spans="1:4" ht="20.25" x14ac:dyDescent="0.25">
      <c r="A81" s="88"/>
      <c r="B81" s="14"/>
      <c r="C81" s="19"/>
      <c r="D81" s="19"/>
    </row>
    <row r="82" spans="1:4" ht="20.25" x14ac:dyDescent="0.25">
      <c r="A82" s="88"/>
      <c r="B82" s="14"/>
      <c r="C82" s="19"/>
      <c r="D82" s="19"/>
    </row>
    <row r="83" spans="1:4" ht="20.25" x14ac:dyDescent="0.25">
      <c r="A83" s="88"/>
      <c r="B83" s="14"/>
      <c r="C83" s="19"/>
      <c r="D83" s="19"/>
    </row>
    <row r="84" spans="1:4" ht="20.25" x14ac:dyDescent="0.25">
      <c r="A84" s="88"/>
      <c r="B84" s="14"/>
      <c r="C84" s="19"/>
      <c r="D84" s="19"/>
    </row>
    <row r="85" spans="1:4" ht="20.25" x14ac:dyDescent="0.25">
      <c r="A85" s="88"/>
      <c r="B85" s="14"/>
      <c r="C85" s="19"/>
      <c r="D85" s="19"/>
    </row>
    <row r="86" spans="1:4" ht="20.25" x14ac:dyDescent="0.25">
      <c r="A86" s="88"/>
      <c r="B86" s="14"/>
      <c r="C86" s="19"/>
      <c r="D86" s="19"/>
    </row>
    <row r="87" spans="1:4" ht="20.25" x14ac:dyDescent="0.25">
      <c r="A87" s="88"/>
      <c r="B87" s="14"/>
      <c r="C87" s="19"/>
      <c r="D87" s="19"/>
    </row>
    <row r="88" spans="1:4" ht="20.25" x14ac:dyDescent="0.25">
      <c r="A88" s="88"/>
      <c r="B88" s="14"/>
      <c r="C88" s="19"/>
      <c r="D88" s="19"/>
    </row>
    <row r="89" spans="1:4" ht="20.25" x14ac:dyDescent="0.25">
      <c r="A89" s="88"/>
      <c r="B89" s="14"/>
      <c r="C89" s="19"/>
      <c r="D89" s="19"/>
    </row>
    <row r="90" spans="1:4" ht="20.25" x14ac:dyDescent="0.25">
      <c r="A90" s="88"/>
      <c r="B90" s="14"/>
      <c r="C90" s="19"/>
      <c r="D90" s="19"/>
    </row>
    <row r="91" spans="1:4" ht="20.25" x14ac:dyDescent="0.25">
      <c r="A91" s="88"/>
      <c r="B91" s="14"/>
      <c r="C91" s="19"/>
      <c r="D91" s="19"/>
    </row>
    <row r="92" spans="1:4" ht="20.25" x14ac:dyDescent="0.25">
      <c r="A92" s="88"/>
      <c r="B92" s="14"/>
      <c r="C92" s="19"/>
      <c r="D92" s="19"/>
    </row>
    <row r="93" spans="1:4" ht="20.25" x14ac:dyDescent="0.25">
      <c r="A93" s="88"/>
      <c r="B93" s="14"/>
      <c r="C93" s="19"/>
      <c r="D93" s="19"/>
    </row>
    <row r="94" spans="1:4" ht="20.25" x14ac:dyDescent="0.25">
      <c r="A94" s="88"/>
      <c r="B94" s="14"/>
      <c r="C94" s="19"/>
      <c r="D94" s="19"/>
    </row>
    <row r="95" spans="1:4" ht="20.25" x14ac:dyDescent="0.25">
      <c r="A95" s="88"/>
      <c r="B95" s="14"/>
      <c r="C95" s="19"/>
      <c r="D95" s="19"/>
    </row>
    <row r="96" spans="1:4" ht="20.25" x14ac:dyDescent="0.25">
      <c r="A96" s="88"/>
      <c r="B96" s="14"/>
      <c r="C96" s="19"/>
      <c r="D96" s="19"/>
    </row>
    <row r="97" spans="1:4" ht="20.25" x14ac:dyDescent="0.25">
      <c r="A97" s="88"/>
      <c r="B97" s="14"/>
      <c r="C97" s="19"/>
      <c r="D97" s="19"/>
    </row>
    <row r="98" spans="1:4" ht="20.25" x14ac:dyDescent="0.25">
      <c r="A98" s="88"/>
      <c r="B98" s="14"/>
      <c r="C98" s="19"/>
      <c r="D98" s="19"/>
    </row>
    <row r="99" spans="1:4" ht="20.25" x14ac:dyDescent="0.25">
      <c r="A99" s="88"/>
      <c r="B99" s="14"/>
      <c r="C99" s="19"/>
      <c r="D99" s="19"/>
    </row>
    <row r="100" spans="1:4" ht="20.25" x14ac:dyDescent="0.25">
      <c r="A100" s="88"/>
      <c r="B100" s="14"/>
      <c r="C100" s="19"/>
      <c r="D100" s="19"/>
    </row>
    <row r="101" spans="1:4" ht="20.25" x14ac:dyDescent="0.25">
      <c r="A101" s="88"/>
      <c r="B101" s="14"/>
      <c r="C101" s="19"/>
      <c r="D101" s="19"/>
    </row>
    <row r="102" spans="1:4" ht="20.25" x14ac:dyDescent="0.25">
      <c r="A102" s="88"/>
      <c r="B102" s="14"/>
      <c r="C102" s="19"/>
      <c r="D102" s="19"/>
    </row>
    <row r="103" spans="1:4" ht="20.25" x14ac:dyDescent="0.25">
      <c r="A103" s="88"/>
      <c r="B103" s="14"/>
      <c r="C103" s="19"/>
      <c r="D103" s="19"/>
    </row>
    <row r="104" spans="1:4" ht="20.25" x14ac:dyDescent="0.25">
      <c r="A104" s="88"/>
      <c r="B104" s="14"/>
      <c r="C104" s="19"/>
      <c r="D104" s="19"/>
    </row>
    <row r="105" spans="1:4" ht="20.25" x14ac:dyDescent="0.25">
      <c r="A105" s="88"/>
      <c r="B105" s="14"/>
      <c r="C105" s="19"/>
      <c r="D105" s="19"/>
    </row>
    <row r="106" spans="1:4" ht="20.25" x14ac:dyDescent="0.25">
      <c r="A106" s="88"/>
      <c r="B106" s="14"/>
      <c r="C106" s="19"/>
      <c r="D106" s="19"/>
    </row>
    <row r="107" spans="1:4" ht="20.25" x14ac:dyDescent="0.25">
      <c r="A107" s="88"/>
      <c r="B107" s="14"/>
      <c r="C107" s="19"/>
      <c r="D107" s="19"/>
    </row>
    <row r="108" spans="1:4" ht="20.25" x14ac:dyDescent="0.25">
      <c r="A108" s="88"/>
      <c r="B108" s="14"/>
      <c r="C108" s="19"/>
      <c r="D108" s="19"/>
    </row>
    <row r="109" spans="1:4" ht="20.25" x14ac:dyDescent="0.25">
      <c r="A109" s="88"/>
      <c r="B109" s="14"/>
      <c r="C109" s="19"/>
      <c r="D109" s="19"/>
    </row>
    <row r="110" spans="1:4" ht="20.25" x14ac:dyDescent="0.25">
      <c r="A110" s="88"/>
      <c r="B110" s="14"/>
      <c r="C110" s="19"/>
      <c r="D110" s="19"/>
    </row>
    <row r="111" spans="1:4" ht="20.25" x14ac:dyDescent="0.25">
      <c r="A111" s="88"/>
      <c r="B111" s="14"/>
      <c r="C111" s="19"/>
      <c r="D111" s="19"/>
    </row>
    <row r="112" spans="1:4" ht="20.25" x14ac:dyDescent="0.25">
      <c r="A112" s="88"/>
      <c r="B112" s="14"/>
      <c r="C112" s="19"/>
      <c r="D112" s="19"/>
    </row>
    <row r="113" spans="1:4" ht="20.25" x14ac:dyDescent="0.25">
      <c r="A113" s="88"/>
      <c r="B113" s="14"/>
      <c r="C113" s="19"/>
      <c r="D113" s="19"/>
    </row>
    <row r="114" spans="1:4" ht="20.25" x14ac:dyDescent="0.25">
      <c r="A114" s="88"/>
      <c r="B114" s="14"/>
      <c r="C114" s="19"/>
      <c r="D114" s="19"/>
    </row>
    <row r="115" spans="1:4" ht="20.25" x14ac:dyDescent="0.25">
      <c r="A115" s="88"/>
      <c r="B115" s="14"/>
      <c r="C115" s="19"/>
      <c r="D115" s="19"/>
    </row>
    <row r="116" spans="1:4" ht="20.25" x14ac:dyDescent="0.25">
      <c r="A116" s="88"/>
      <c r="B116" s="14"/>
      <c r="C116" s="19"/>
      <c r="D116" s="19"/>
    </row>
    <row r="117" spans="1:4" ht="20.25" x14ac:dyDescent="0.25">
      <c r="A117" s="88"/>
      <c r="B117" s="14"/>
      <c r="C117" s="19"/>
      <c r="D117" s="19"/>
    </row>
    <row r="118" spans="1:4" ht="20.25" x14ac:dyDescent="0.25">
      <c r="A118" s="88"/>
      <c r="B118" s="14"/>
      <c r="C118" s="19"/>
      <c r="D118" s="19"/>
    </row>
    <row r="119" spans="1:4" ht="20.25" x14ac:dyDescent="0.25">
      <c r="A119" s="88"/>
      <c r="B119" s="14"/>
      <c r="C119" s="19"/>
      <c r="D119" s="19"/>
    </row>
    <row r="120" spans="1:4" ht="20.25" x14ac:dyDescent="0.25">
      <c r="A120" s="88"/>
      <c r="B120" s="14"/>
      <c r="C120" s="19"/>
      <c r="D120" s="19"/>
    </row>
    <row r="121" spans="1:4" ht="20.25" x14ac:dyDescent="0.25">
      <c r="A121" s="88"/>
      <c r="B121" s="14"/>
      <c r="C121" s="19"/>
      <c r="D121" s="19"/>
    </row>
    <row r="122" spans="1:4" ht="20.25" x14ac:dyDescent="0.25">
      <c r="A122" s="88"/>
      <c r="B122" s="14"/>
      <c r="C122" s="19"/>
      <c r="D122" s="19"/>
    </row>
    <row r="123" spans="1:4" ht="20.25" x14ac:dyDescent="0.25">
      <c r="A123" s="88"/>
      <c r="B123" s="14"/>
      <c r="C123" s="19"/>
      <c r="D123" s="19"/>
    </row>
    <row r="124" spans="1:4" ht="20.25" x14ac:dyDescent="0.25">
      <c r="A124" s="88"/>
      <c r="B124" s="14"/>
      <c r="C124" s="19"/>
      <c r="D124" s="19"/>
    </row>
    <row r="125" spans="1:4" ht="20.25" x14ac:dyDescent="0.25">
      <c r="A125" s="88"/>
      <c r="B125" s="14"/>
      <c r="C125" s="19"/>
      <c r="D125" s="19"/>
    </row>
    <row r="126" spans="1:4" ht="20.25" x14ac:dyDescent="0.25">
      <c r="A126" s="88"/>
      <c r="B126" s="14"/>
      <c r="C126" s="19"/>
      <c r="D126" s="19"/>
    </row>
    <row r="127" spans="1:4" ht="20.25" x14ac:dyDescent="0.25">
      <c r="A127" s="88"/>
      <c r="B127" s="14"/>
      <c r="C127" s="19"/>
      <c r="D127" s="19"/>
    </row>
    <row r="128" spans="1:4" ht="20.25" x14ac:dyDescent="0.25">
      <c r="A128" s="88"/>
      <c r="B128" s="14"/>
      <c r="C128" s="19"/>
      <c r="D128" s="19"/>
    </row>
    <row r="129" spans="1:4" ht="20.25" x14ac:dyDescent="0.25">
      <c r="A129" s="88"/>
      <c r="B129" s="14"/>
      <c r="C129" s="19"/>
      <c r="D129" s="19"/>
    </row>
    <row r="130" spans="1:4" ht="20.25" x14ac:dyDescent="0.25">
      <c r="A130" s="88"/>
      <c r="B130" s="14"/>
      <c r="C130" s="19"/>
      <c r="D130" s="19"/>
    </row>
    <row r="131" spans="1:4" ht="20.25" x14ac:dyDescent="0.25">
      <c r="A131" s="88"/>
      <c r="B131" s="14"/>
      <c r="C131" s="19"/>
      <c r="D131" s="19"/>
    </row>
    <row r="132" spans="1:4" ht="20.25" x14ac:dyDescent="0.25">
      <c r="A132" s="88"/>
      <c r="B132" s="14"/>
      <c r="C132" s="19"/>
      <c r="D132" s="19"/>
    </row>
    <row r="133" spans="1:4" ht="20.25" x14ac:dyDescent="0.25">
      <c r="A133" s="88"/>
      <c r="B133" s="14"/>
      <c r="C133" s="19"/>
      <c r="D133" s="19"/>
    </row>
    <row r="134" spans="1:4" ht="20.25" x14ac:dyDescent="0.25">
      <c r="A134" s="88"/>
      <c r="B134" s="14"/>
      <c r="C134" s="19"/>
      <c r="D134" s="19"/>
    </row>
    <row r="135" spans="1:4" ht="20.25" x14ac:dyDescent="0.25">
      <c r="A135" s="88"/>
      <c r="B135" s="14"/>
      <c r="C135" s="19"/>
      <c r="D135" s="19"/>
    </row>
    <row r="136" spans="1:4" ht="20.25" x14ac:dyDescent="0.25">
      <c r="A136" s="88"/>
      <c r="B136" s="14"/>
      <c r="C136" s="19"/>
      <c r="D136" s="19"/>
    </row>
    <row r="137" spans="1:4" ht="20.25" x14ac:dyDescent="0.25">
      <c r="A137" s="88"/>
      <c r="B137" s="14"/>
      <c r="C137" s="19"/>
      <c r="D137" s="19"/>
    </row>
    <row r="138" spans="1:4" ht="20.25" x14ac:dyDescent="0.25">
      <c r="A138" s="88"/>
      <c r="B138" s="14"/>
      <c r="C138" s="19"/>
      <c r="D138" s="19"/>
    </row>
    <row r="139" spans="1:4" ht="20.25" x14ac:dyDescent="0.25">
      <c r="A139" s="88"/>
      <c r="B139" s="14"/>
      <c r="C139" s="19"/>
      <c r="D139" s="19"/>
    </row>
    <row r="140" spans="1:4" ht="20.25" x14ac:dyDescent="0.25">
      <c r="A140" s="88"/>
      <c r="B140" s="14"/>
      <c r="C140" s="19"/>
      <c r="D140" s="19"/>
    </row>
    <row r="141" spans="1:4" ht="20.25" x14ac:dyDescent="0.25">
      <c r="A141" s="88"/>
      <c r="B141" s="14"/>
      <c r="C141" s="19"/>
      <c r="D141" s="19"/>
    </row>
    <row r="142" spans="1:4" ht="20.25" x14ac:dyDescent="0.25">
      <c r="A142" s="88"/>
      <c r="B142" s="14"/>
      <c r="C142" s="19"/>
      <c r="D142" s="19"/>
    </row>
    <row r="143" spans="1:4" ht="20.25" x14ac:dyDescent="0.25">
      <c r="A143" s="88"/>
      <c r="B143" s="14"/>
      <c r="C143" s="19"/>
      <c r="D143" s="19"/>
    </row>
    <row r="144" spans="1:4" ht="20.25" x14ac:dyDescent="0.25">
      <c r="A144" s="88"/>
      <c r="B144" s="14"/>
      <c r="C144" s="19"/>
      <c r="D144" s="19"/>
    </row>
    <row r="145" spans="1:4" ht="20.25" x14ac:dyDescent="0.25">
      <c r="A145" s="88"/>
      <c r="B145" s="14"/>
      <c r="C145" s="19"/>
      <c r="D145" s="19"/>
    </row>
    <row r="146" spans="1:4" ht="20.25" x14ac:dyDescent="0.25">
      <c r="A146" s="88"/>
      <c r="B146" s="14"/>
      <c r="C146" s="19"/>
      <c r="D146" s="19"/>
    </row>
    <row r="147" spans="1:4" ht="20.25" x14ac:dyDescent="0.25">
      <c r="A147" s="88"/>
      <c r="B147" s="14"/>
      <c r="C147" s="19"/>
      <c r="D147" s="19"/>
    </row>
    <row r="148" spans="1:4" ht="20.25" x14ac:dyDescent="0.25">
      <c r="A148" s="88"/>
      <c r="B148" s="14"/>
      <c r="C148" s="19"/>
      <c r="D148" s="19"/>
    </row>
    <row r="149" spans="1:4" ht="20.25" x14ac:dyDescent="0.25">
      <c r="A149" s="88"/>
      <c r="B149" s="14"/>
      <c r="C149" s="19"/>
      <c r="D149" s="19"/>
    </row>
    <row r="150" spans="1:4" ht="20.25" x14ac:dyDescent="0.25">
      <c r="A150" s="88"/>
      <c r="B150" s="14"/>
      <c r="C150" s="19"/>
      <c r="D150" s="19"/>
    </row>
    <row r="151" spans="1:4" ht="20.25" x14ac:dyDescent="0.25">
      <c r="A151" s="88"/>
      <c r="B151" s="14"/>
      <c r="C151" s="19"/>
      <c r="D151" s="19"/>
    </row>
    <row r="152" spans="1:4" ht="20.25" x14ac:dyDescent="0.25">
      <c r="A152" s="88"/>
      <c r="B152" s="14"/>
      <c r="C152" s="19"/>
      <c r="D152" s="19"/>
    </row>
    <row r="153" spans="1:4" ht="20.25" x14ac:dyDescent="0.25">
      <c r="A153" s="88"/>
      <c r="B153" s="14"/>
      <c r="C153" s="19"/>
      <c r="D153" s="19"/>
    </row>
    <row r="154" spans="1:4" ht="20.25" x14ac:dyDescent="0.25">
      <c r="A154" s="88"/>
      <c r="B154" s="14"/>
      <c r="C154" s="19"/>
      <c r="D154" s="19"/>
    </row>
    <row r="155" spans="1:4" ht="20.25" x14ac:dyDescent="0.25">
      <c r="A155" s="88"/>
      <c r="B155" s="14"/>
      <c r="C155" s="19"/>
      <c r="D155" s="19"/>
    </row>
    <row r="156" spans="1:4" ht="20.25" x14ac:dyDescent="0.25">
      <c r="A156" s="88"/>
      <c r="B156" s="14"/>
      <c r="C156" s="19"/>
      <c r="D156" s="19"/>
    </row>
    <row r="157" spans="1:4" ht="20.25" x14ac:dyDescent="0.25">
      <c r="A157" s="88"/>
      <c r="B157" s="14"/>
      <c r="C157" s="19"/>
      <c r="D157" s="19"/>
    </row>
    <row r="158" spans="1:4" ht="20.25" x14ac:dyDescent="0.25">
      <c r="A158" s="88"/>
      <c r="B158" s="14"/>
      <c r="C158" s="19"/>
      <c r="D158" s="19"/>
    </row>
    <row r="159" spans="1:4" ht="20.25" x14ac:dyDescent="0.25">
      <c r="A159" s="88"/>
      <c r="B159" s="14"/>
      <c r="C159" s="19"/>
      <c r="D159" s="19"/>
    </row>
    <row r="160" spans="1:4" ht="20.25" x14ac:dyDescent="0.25">
      <c r="A160" s="88"/>
      <c r="B160" s="14"/>
      <c r="C160" s="19"/>
      <c r="D160" s="19"/>
    </row>
    <row r="161" spans="1:4" ht="20.25" x14ac:dyDescent="0.25">
      <c r="A161" s="88"/>
      <c r="B161" s="14"/>
      <c r="C161" s="19"/>
      <c r="D161" s="19"/>
    </row>
    <row r="162" spans="1:4" ht="20.25" x14ac:dyDescent="0.25">
      <c r="A162" s="88"/>
      <c r="B162" s="14"/>
      <c r="C162" s="19"/>
      <c r="D162" s="19"/>
    </row>
    <row r="163" spans="1:4" ht="20.25" x14ac:dyDescent="0.25">
      <c r="A163" s="88"/>
      <c r="B163" s="14"/>
      <c r="C163" s="19"/>
      <c r="D163" s="19"/>
    </row>
    <row r="164" spans="1:4" ht="20.25" x14ac:dyDescent="0.25">
      <c r="A164" s="88"/>
      <c r="B164" s="14"/>
      <c r="C164" s="19"/>
      <c r="D164" s="19"/>
    </row>
    <row r="165" spans="1:4" ht="20.25" x14ac:dyDescent="0.25">
      <c r="A165" s="88"/>
      <c r="B165" s="14"/>
      <c r="C165" s="19"/>
      <c r="D165" s="19"/>
    </row>
    <row r="166" spans="1:4" ht="20.25" x14ac:dyDescent="0.25">
      <c r="A166" s="88"/>
      <c r="B166" s="14"/>
      <c r="C166" s="19"/>
      <c r="D166" s="19"/>
    </row>
    <row r="167" spans="1:4" ht="20.25" x14ac:dyDescent="0.25">
      <c r="A167" s="88"/>
      <c r="B167" s="14"/>
      <c r="C167" s="19"/>
      <c r="D167" s="19"/>
    </row>
    <row r="168" spans="1:4" ht="20.25" x14ac:dyDescent="0.25">
      <c r="A168" s="88"/>
      <c r="B168" s="14"/>
      <c r="C168" s="19"/>
      <c r="D168" s="19"/>
    </row>
    <row r="169" spans="1:4" ht="20.25" x14ac:dyDescent="0.25">
      <c r="A169" s="88"/>
      <c r="B169" s="14"/>
      <c r="C169" s="19"/>
      <c r="D169" s="19"/>
    </row>
    <row r="170" spans="1:4" ht="20.25" x14ac:dyDescent="0.25">
      <c r="A170" s="88"/>
      <c r="B170" s="14"/>
      <c r="C170" s="19"/>
      <c r="D170" s="19"/>
    </row>
    <row r="171" spans="1:4" ht="20.25" x14ac:dyDescent="0.25">
      <c r="A171" s="88"/>
      <c r="B171" s="14"/>
      <c r="C171" s="19"/>
      <c r="D171" s="19"/>
    </row>
    <row r="172" spans="1:4" ht="20.25" x14ac:dyDescent="0.25">
      <c r="A172" s="88"/>
      <c r="B172" s="14"/>
      <c r="C172" s="19"/>
      <c r="D172" s="19"/>
    </row>
    <row r="173" spans="1:4" ht="20.25" x14ac:dyDescent="0.25">
      <c r="A173" s="88"/>
      <c r="B173" s="14"/>
      <c r="C173" s="19"/>
      <c r="D173" s="19"/>
    </row>
    <row r="174" spans="1:4" ht="20.25" x14ac:dyDescent="0.25">
      <c r="A174" s="88"/>
      <c r="B174" s="14"/>
      <c r="C174" s="19"/>
      <c r="D174" s="19"/>
    </row>
    <row r="175" spans="1:4" ht="20.25" x14ac:dyDescent="0.25">
      <c r="A175" s="88"/>
      <c r="B175" s="14"/>
      <c r="C175" s="19"/>
      <c r="D175" s="19"/>
    </row>
    <row r="176" spans="1:4" ht="20.25" x14ac:dyDescent="0.25">
      <c r="A176" s="88"/>
      <c r="B176" s="14"/>
      <c r="C176" s="19"/>
      <c r="D176" s="19"/>
    </row>
    <row r="177" spans="1:4" ht="20.25" x14ac:dyDescent="0.25">
      <c r="A177" s="88"/>
      <c r="B177" s="14"/>
      <c r="C177" s="19"/>
      <c r="D177" s="19"/>
    </row>
    <row r="178" spans="1:4" ht="20.25" x14ac:dyDescent="0.25">
      <c r="A178" s="88"/>
      <c r="B178" s="14"/>
      <c r="C178" s="19"/>
      <c r="D178" s="19"/>
    </row>
    <row r="179" spans="1:4" ht="20.25" x14ac:dyDescent="0.25">
      <c r="A179" s="88"/>
      <c r="B179" s="14"/>
      <c r="C179" s="19"/>
      <c r="D179" s="19"/>
    </row>
    <row r="180" spans="1:4" ht="20.25" x14ac:dyDescent="0.25">
      <c r="A180" s="88"/>
      <c r="B180" s="14"/>
      <c r="C180" s="19"/>
      <c r="D180" s="19"/>
    </row>
    <row r="181" spans="1:4" ht="20.25" x14ac:dyDescent="0.25">
      <c r="A181" s="88"/>
      <c r="B181" s="14"/>
      <c r="C181" s="19"/>
      <c r="D181" s="19"/>
    </row>
    <row r="182" spans="1:4" ht="20.25" x14ac:dyDescent="0.25">
      <c r="A182" s="88"/>
      <c r="B182" s="14"/>
      <c r="C182" s="19"/>
      <c r="D182" s="19"/>
    </row>
    <row r="183" spans="1:4" ht="20.25" x14ac:dyDescent="0.25">
      <c r="A183" s="88"/>
      <c r="B183" s="14"/>
      <c r="C183" s="19"/>
      <c r="D183" s="19"/>
    </row>
    <row r="184" spans="1:4" ht="20.25" x14ac:dyDescent="0.25">
      <c r="A184" s="88"/>
      <c r="B184" s="14"/>
      <c r="C184" s="19"/>
      <c r="D184" s="19"/>
    </row>
    <row r="185" spans="1:4" ht="20.25" x14ac:dyDescent="0.25">
      <c r="A185" s="88"/>
      <c r="B185" s="14"/>
      <c r="C185" s="19"/>
      <c r="D185" s="19"/>
    </row>
    <row r="186" spans="1:4" ht="20.25" x14ac:dyDescent="0.25">
      <c r="A186" s="88"/>
      <c r="B186" s="14"/>
      <c r="C186" s="19"/>
      <c r="D186" s="19"/>
    </row>
    <row r="187" spans="1:4" ht="20.25" x14ac:dyDescent="0.25">
      <c r="A187" s="88"/>
      <c r="B187" s="14"/>
      <c r="C187" s="19"/>
      <c r="D187" s="19"/>
    </row>
    <row r="188" spans="1:4" ht="20.25" x14ac:dyDescent="0.25">
      <c r="A188" s="88"/>
      <c r="B188" s="14"/>
      <c r="C188" s="19"/>
      <c r="D188" s="19"/>
    </row>
    <row r="189" spans="1:4" ht="20.25" x14ac:dyDescent="0.25">
      <c r="A189" s="88"/>
      <c r="B189" s="14"/>
      <c r="C189" s="19"/>
      <c r="D189" s="19"/>
    </row>
    <row r="190" spans="1:4" ht="20.25" x14ac:dyDescent="0.25">
      <c r="A190" s="88"/>
      <c r="B190" s="14"/>
      <c r="C190" s="19"/>
      <c r="D190" s="19"/>
    </row>
    <row r="191" spans="1:4" ht="20.25" x14ac:dyDescent="0.25">
      <c r="A191" s="88"/>
      <c r="B191" s="14"/>
      <c r="C191" s="19"/>
      <c r="D191" s="19"/>
    </row>
    <row r="192" spans="1:4" ht="20.25" x14ac:dyDescent="0.25">
      <c r="A192" s="88"/>
      <c r="B192" s="14"/>
      <c r="C192" s="19"/>
      <c r="D192" s="19"/>
    </row>
    <row r="193" spans="1:4" ht="20.25" x14ac:dyDescent="0.25">
      <c r="A193" s="88"/>
      <c r="B193" s="14"/>
      <c r="C193" s="19"/>
      <c r="D193" s="19"/>
    </row>
    <row r="194" spans="1:4" ht="20.25" x14ac:dyDescent="0.25">
      <c r="A194" s="88"/>
      <c r="B194" s="14"/>
      <c r="C194" s="19"/>
      <c r="D194" s="19"/>
    </row>
    <row r="195" spans="1:4" ht="20.25" x14ac:dyDescent="0.25">
      <c r="A195" s="88"/>
      <c r="B195" s="14"/>
      <c r="C195" s="19"/>
      <c r="D195" s="19"/>
    </row>
    <row r="196" spans="1:4" ht="20.25" x14ac:dyDescent="0.25">
      <c r="A196" s="88"/>
      <c r="B196" s="14"/>
      <c r="C196" s="19"/>
      <c r="D196" s="19"/>
    </row>
    <row r="197" spans="1:4" ht="20.25" x14ac:dyDescent="0.25">
      <c r="A197" s="88"/>
      <c r="B197" s="14"/>
      <c r="C197" s="19"/>
      <c r="D197" s="19"/>
    </row>
    <row r="198" spans="1:4" ht="20.25" x14ac:dyDescent="0.25">
      <c r="A198" s="88"/>
      <c r="B198" s="14"/>
      <c r="C198" s="19"/>
      <c r="D198" s="19"/>
    </row>
    <row r="199" spans="1:4" ht="20.25" x14ac:dyDescent="0.25">
      <c r="A199" s="88"/>
      <c r="B199" s="14"/>
      <c r="C199" s="19"/>
      <c r="D199" s="19"/>
    </row>
    <row r="200" spans="1:4" ht="20.25" x14ac:dyDescent="0.25">
      <c r="A200" s="88"/>
      <c r="B200" s="14"/>
      <c r="C200" s="19"/>
      <c r="D200" s="19"/>
    </row>
    <row r="201" spans="1:4" ht="20.25" x14ac:dyDescent="0.25">
      <c r="A201" s="88"/>
      <c r="B201" s="14"/>
      <c r="C201" s="19"/>
      <c r="D201" s="19"/>
    </row>
    <row r="202" spans="1:4" ht="20.25" x14ac:dyDescent="0.25">
      <c r="A202" s="88"/>
      <c r="B202" s="14"/>
      <c r="C202" s="19"/>
      <c r="D202" s="19"/>
    </row>
    <row r="203" spans="1:4" ht="20.25" x14ac:dyDescent="0.25">
      <c r="A203" s="88"/>
      <c r="B203" s="14"/>
      <c r="C203" s="19"/>
      <c r="D203" s="19"/>
    </row>
    <row r="204" spans="1:4" ht="20.25" x14ac:dyDescent="0.25">
      <c r="A204" s="88"/>
      <c r="B204" s="14"/>
      <c r="C204" s="19"/>
      <c r="D204" s="19"/>
    </row>
    <row r="205" spans="1:4" ht="20.25" x14ac:dyDescent="0.25">
      <c r="A205" s="88"/>
      <c r="B205" s="14"/>
      <c r="C205" s="19"/>
      <c r="D205" s="19"/>
    </row>
    <row r="206" spans="1:4" ht="20.25" x14ac:dyDescent="0.25">
      <c r="A206" s="88"/>
      <c r="B206" s="14"/>
      <c r="C206" s="19"/>
      <c r="D206" s="19"/>
    </row>
    <row r="207" spans="1:4" ht="20.25" x14ac:dyDescent="0.25">
      <c r="A207" s="88"/>
      <c r="B207" s="14"/>
      <c r="C207" s="19"/>
      <c r="D207" s="19"/>
    </row>
    <row r="208" spans="1:4" x14ac:dyDescent="0.25">
      <c r="A208" s="68"/>
      <c r="B208" s="14"/>
      <c r="C208" s="14"/>
      <c r="D208" s="14"/>
    </row>
    <row r="209" spans="1:8" ht="20.25" x14ac:dyDescent="0.25">
      <c r="A209" s="68"/>
      <c r="B209" s="15" t="s">
        <v>73</v>
      </c>
      <c r="C209" s="15" t="s">
        <v>117</v>
      </c>
      <c r="D209" s="18" t="s">
        <v>73</v>
      </c>
      <c r="E209" s="18" t="s">
        <v>117</v>
      </c>
    </row>
    <row r="210" spans="1:8" ht="21" x14ac:dyDescent="0.35">
      <c r="A210" s="68"/>
      <c r="B210" s="16" t="s">
        <v>75</v>
      </c>
      <c r="C210" s="16" t="s">
        <v>45</v>
      </c>
      <c r="D210" t="s">
        <v>75</v>
      </c>
      <c r="F210" t="str">
        <f>IF(NOT(ISBLANK(D210)),D210,IF(NOT(ISBLANK(E210)),"     "&amp;E210,FALSE))</f>
        <v>Afectación Económica o presupuestal</v>
      </c>
      <c r="G210" t="s">
        <v>75</v>
      </c>
      <c r="H210" t="str">
        <f>IF(NOT(ISERROR(MATCH(G210,_xlfn.ANCHORARRAY(B221),0))),F223&amp;"Por favor no seleccionar los criterios de impacto",G210)</f>
        <v>❌Por favor no seleccionar los criterios de impacto</v>
      </c>
    </row>
    <row r="211" spans="1:8" ht="21" x14ac:dyDescent="0.35">
      <c r="A211" s="68"/>
      <c r="B211" s="16" t="s">
        <v>75</v>
      </c>
      <c r="C211" s="16" t="s">
        <v>78</v>
      </c>
      <c r="E211" t="s">
        <v>45</v>
      </c>
      <c r="F211" t="str">
        <f t="shared" ref="F211:F221" si="0">IF(NOT(ISBLANK(D211)),D211,IF(NOT(ISBLANK(E211)),"     "&amp;E211,FALSE))</f>
        <v xml:space="preserve">     Afectación menor a 10 SMLMV .</v>
      </c>
    </row>
    <row r="212" spans="1:8" ht="21" x14ac:dyDescent="0.35">
      <c r="A212" s="68"/>
      <c r="B212" s="16" t="s">
        <v>75</v>
      </c>
      <c r="C212" s="16" t="s">
        <v>79</v>
      </c>
      <c r="E212" t="s">
        <v>78</v>
      </c>
      <c r="F212" t="str">
        <f t="shared" si="0"/>
        <v xml:space="preserve">     Entre 10 y 50 SMLMV </v>
      </c>
    </row>
    <row r="213" spans="1:8" ht="21" x14ac:dyDescent="0.35">
      <c r="A213" s="68"/>
      <c r="B213" s="16" t="s">
        <v>75</v>
      </c>
      <c r="C213" s="16" t="s">
        <v>80</v>
      </c>
      <c r="E213" t="s">
        <v>79</v>
      </c>
      <c r="F213" t="str">
        <f t="shared" si="0"/>
        <v xml:space="preserve">     Entre 50 y 100 SMLMV </v>
      </c>
    </row>
    <row r="214" spans="1:8" ht="21" x14ac:dyDescent="0.35">
      <c r="A214" s="68"/>
      <c r="B214" s="16" t="s">
        <v>75</v>
      </c>
      <c r="C214" s="16" t="s">
        <v>81</v>
      </c>
      <c r="E214" t="s">
        <v>80</v>
      </c>
      <c r="F214" t="str">
        <f t="shared" si="0"/>
        <v xml:space="preserve">     Entre 100 y 500 SMLMV </v>
      </c>
    </row>
    <row r="215" spans="1:8" ht="21" x14ac:dyDescent="0.35">
      <c r="A215" s="68"/>
      <c r="B215" s="16" t="s">
        <v>44</v>
      </c>
      <c r="C215" s="16" t="s">
        <v>82</v>
      </c>
      <c r="E215" t="s">
        <v>81</v>
      </c>
      <c r="F215" t="str">
        <f t="shared" si="0"/>
        <v xml:space="preserve">     Mayor a 500 SMLMV </v>
      </c>
    </row>
    <row r="216" spans="1:8" ht="21" x14ac:dyDescent="0.35">
      <c r="A216" s="68"/>
      <c r="B216" s="16" t="s">
        <v>44</v>
      </c>
      <c r="C216" s="16" t="s">
        <v>83</v>
      </c>
      <c r="D216" t="s">
        <v>44</v>
      </c>
      <c r="F216" t="str">
        <f t="shared" si="0"/>
        <v>Pérdida Reputacional</v>
      </c>
    </row>
    <row r="217" spans="1:8" ht="21" x14ac:dyDescent="0.35">
      <c r="A217" s="68"/>
      <c r="B217" s="16" t="s">
        <v>44</v>
      </c>
      <c r="C217" s="16" t="s">
        <v>85</v>
      </c>
      <c r="E217" t="s">
        <v>82</v>
      </c>
      <c r="F217" t="str">
        <f t="shared" si="0"/>
        <v xml:space="preserve">     El riesgo afecta la imagen de alguna área de la organización</v>
      </c>
    </row>
    <row r="218" spans="1:8" ht="21" x14ac:dyDescent="0.35">
      <c r="A218" s="68"/>
      <c r="B218" s="16" t="s">
        <v>44</v>
      </c>
      <c r="C218" s="16" t="s">
        <v>84</v>
      </c>
      <c r="E218" t="s">
        <v>83</v>
      </c>
      <c r="F218" t="str">
        <f t="shared" si="0"/>
        <v xml:space="preserve">     El riesgo afecta la imagen de la entidad internamente, de conocimiento general, nivel interno, de junta dircetiva y accionistas y/o de provedores</v>
      </c>
    </row>
    <row r="219" spans="1:8" ht="21" x14ac:dyDescent="0.35">
      <c r="A219" s="68"/>
      <c r="B219" s="16" t="s">
        <v>44</v>
      </c>
      <c r="C219" s="16" t="s">
        <v>103</v>
      </c>
      <c r="E219" t="s">
        <v>85</v>
      </c>
      <c r="F219" t="str">
        <f t="shared" si="0"/>
        <v xml:space="preserve">     El riesgo afecta la imagen de la entidad con algunos usuarios de relevancia frente al logro de los objetivos</v>
      </c>
    </row>
    <row r="220" spans="1:8" x14ac:dyDescent="0.25">
      <c r="A220" s="68"/>
      <c r="B220" s="17"/>
      <c r="C220" s="17"/>
      <c r="E220" t="s">
        <v>84</v>
      </c>
      <c r="F220" t="str">
        <f t="shared" si="0"/>
        <v xml:space="preserve">     El riesgo afecta la imagen de de la entidad con efecto publicitario sostenido a nivel de sector administrativo, nivel departamental o municipal</v>
      </c>
    </row>
    <row r="221" spans="1:8" x14ac:dyDescent="0.25">
      <c r="A221" s="68"/>
      <c r="B221" s="17" t="str" cm="1">
        <f t="array" ref="B221:B223">_xlfn.UNIQUE(Tabla1[[#All],[Criterios]])</f>
        <v>Criterios</v>
      </c>
      <c r="C221" s="17"/>
      <c r="E221" t="s">
        <v>103</v>
      </c>
      <c r="F221" t="str">
        <f t="shared" si="0"/>
        <v xml:space="preserve">     El riesgo afecta la imagen de la entidad a nivel nacional, con efecto publicitarios sostenible a nivel país</v>
      </c>
    </row>
    <row r="222" spans="1:8" x14ac:dyDescent="0.25">
      <c r="A222" s="68"/>
      <c r="B222" s="17" t="str">
        <v>Afectación Económica o presupuestal</v>
      </c>
      <c r="C222" s="17"/>
    </row>
    <row r="223" spans="1:8" x14ac:dyDescent="0.25">
      <c r="B223" s="17" t="str">
        <v>Pérdida Reputacional</v>
      </c>
      <c r="C223" s="17"/>
      <c r="F223" s="20" t="s">
        <v>119</v>
      </c>
    </row>
    <row r="224" spans="1:8" x14ac:dyDescent="0.25">
      <c r="B224" s="13"/>
      <c r="C224" s="13"/>
      <c r="F224" s="20" t="s">
        <v>120</v>
      </c>
    </row>
    <row r="225" spans="2:4" x14ac:dyDescent="0.25">
      <c r="B225" s="13"/>
      <c r="C225" s="13"/>
    </row>
    <row r="226" spans="2:4" x14ac:dyDescent="0.25">
      <c r="B226" s="13"/>
      <c r="C226" s="13"/>
    </row>
    <row r="227" spans="2:4" x14ac:dyDescent="0.25">
      <c r="B227" s="13"/>
      <c r="C227" s="13"/>
      <c r="D227" s="13"/>
    </row>
    <row r="228" spans="2:4" x14ac:dyDescent="0.25">
      <c r="B228" s="13"/>
      <c r="C228" s="13"/>
      <c r="D228" s="13"/>
    </row>
    <row r="229" spans="2:4" x14ac:dyDescent="0.25">
      <c r="B229" s="13"/>
      <c r="C229" s="13"/>
      <c r="D229" s="13"/>
    </row>
    <row r="230" spans="2:4" x14ac:dyDescent="0.25">
      <c r="B230" s="13"/>
      <c r="C230" s="13"/>
      <c r="D230" s="13"/>
    </row>
    <row r="231" spans="2:4" x14ac:dyDescent="0.25">
      <c r="B231" s="13"/>
      <c r="C231" s="13"/>
      <c r="D231" s="13"/>
    </row>
    <row r="232" spans="2:4" x14ac:dyDescent="0.25">
      <c r="B232" s="13"/>
      <c r="C232" s="13"/>
      <c r="D232" s="13"/>
    </row>
  </sheetData>
  <mergeCells count="1">
    <mergeCell ref="B1:D1"/>
  </mergeCells>
  <dataValidations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F16"/>
  <sheetViews>
    <sheetView zoomScale="70" zoomScaleNormal="70" workbookViewId="0">
      <selection activeCell="J8" sqref="J8"/>
    </sheetView>
  </sheetViews>
  <sheetFormatPr baseColWidth="10" defaultColWidth="14.42578125" defaultRowHeight="12.75" x14ac:dyDescent="0.2"/>
  <cols>
    <col min="1" max="1" width="14.42578125" style="73"/>
    <col min="2" max="2" width="17.140625" style="73" customWidth="1"/>
    <col min="3" max="3" width="17" style="73" customWidth="1"/>
    <col min="4" max="4" width="14.42578125" style="73"/>
    <col min="5" max="5" width="46" style="73" customWidth="1"/>
    <col min="6" max="16384" width="14.42578125" style="73"/>
  </cols>
  <sheetData>
    <row r="1" spans="2:6" ht="24" customHeight="1" thickBot="1" x14ac:dyDescent="0.25">
      <c r="B1" s="1106" t="s">
        <v>65</v>
      </c>
      <c r="C1" s="1107"/>
      <c r="D1" s="1107"/>
      <c r="E1" s="1107"/>
      <c r="F1" s="1108"/>
    </row>
    <row r="2" spans="2:6" ht="16.5" thickBot="1" x14ac:dyDescent="0.3">
      <c r="B2" s="74"/>
      <c r="C2" s="74"/>
      <c r="D2" s="74"/>
      <c r="E2" s="74"/>
      <c r="F2" s="74"/>
    </row>
    <row r="3" spans="2:6" ht="16.5" thickBot="1" x14ac:dyDescent="0.25">
      <c r="B3" s="1110" t="s">
        <v>51</v>
      </c>
      <c r="C3" s="1111"/>
      <c r="D3" s="1111"/>
      <c r="E3" s="86" t="s">
        <v>52</v>
      </c>
      <c r="F3" s="87" t="s">
        <v>53</v>
      </c>
    </row>
    <row r="4" spans="2:6" ht="31.5" x14ac:dyDescent="0.2">
      <c r="B4" s="1112" t="s">
        <v>54</v>
      </c>
      <c r="C4" s="1114" t="s">
        <v>12</v>
      </c>
      <c r="D4" s="75" t="s">
        <v>13</v>
      </c>
      <c r="E4" s="76" t="s">
        <v>55</v>
      </c>
      <c r="F4" s="77">
        <v>0.25</v>
      </c>
    </row>
    <row r="5" spans="2:6" ht="47.25" x14ac:dyDescent="0.2">
      <c r="B5" s="1113"/>
      <c r="C5" s="1115"/>
      <c r="D5" s="78" t="s">
        <v>14</v>
      </c>
      <c r="E5" s="79" t="s">
        <v>56</v>
      </c>
      <c r="F5" s="80">
        <v>0.15</v>
      </c>
    </row>
    <row r="6" spans="2:6" ht="47.25" x14ac:dyDescent="0.2">
      <c r="B6" s="1113"/>
      <c r="C6" s="1115"/>
      <c r="D6" s="78" t="s">
        <v>15</v>
      </c>
      <c r="E6" s="79" t="s">
        <v>57</v>
      </c>
      <c r="F6" s="80">
        <v>0.1</v>
      </c>
    </row>
    <row r="7" spans="2:6" ht="63" x14ac:dyDescent="0.2">
      <c r="B7" s="1113"/>
      <c r="C7" s="1115" t="s">
        <v>16</v>
      </c>
      <c r="D7" s="78" t="s">
        <v>9</v>
      </c>
      <c r="E7" s="79" t="s">
        <v>58</v>
      </c>
      <c r="F7" s="80">
        <v>0.25</v>
      </c>
    </row>
    <row r="8" spans="2:6" ht="31.5" x14ac:dyDescent="0.2">
      <c r="B8" s="1113"/>
      <c r="C8" s="1115"/>
      <c r="D8" s="78" t="s">
        <v>8</v>
      </c>
      <c r="E8" s="79" t="s">
        <v>59</v>
      </c>
      <c r="F8" s="80">
        <v>0.15</v>
      </c>
    </row>
    <row r="9" spans="2:6" ht="47.25" x14ac:dyDescent="0.2">
      <c r="B9" s="1113" t="s">
        <v>134</v>
      </c>
      <c r="C9" s="1115" t="s">
        <v>17</v>
      </c>
      <c r="D9" s="78" t="s">
        <v>18</v>
      </c>
      <c r="E9" s="79" t="s">
        <v>60</v>
      </c>
      <c r="F9" s="81" t="s">
        <v>61</v>
      </c>
    </row>
    <row r="10" spans="2:6" ht="63" x14ac:dyDescent="0.2">
      <c r="B10" s="1113"/>
      <c r="C10" s="1115"/>
      <c r="D10" s="78" t="s">
        <v>19</v>
      </c>
      <c r="E10" s="79" t="s">
        <v>62</v>
      </c>
      <c r="F10" s="81" t="s">
        <v>61</v>
      </c>
    </row>
    <row r="11" spans="2:6" ht="47.25" x14ac:dyDescent="0.2">
      <c r="B11" s="1113"/>
      <c r="C11" s="1115" t="s">
        <v>20</v>
      </c>
      <c r="D11" s="78" t="s">
        <v>21</v>
      </c>
      <c r="E11" s="79" t="s">
        <v>63</v>
      </c>
      <c r="F11" s="81" t="s">
        <v>61</v>
      </c>
    </row>
    <row r="12" spans="2:6" ht="47.25" x14ac:dyDescent="0.2">
      <c r="B12" s="1113"/>
      <c r="C12" s="1115"/>
      <c r="D12" s="78" t="s">
        <v>22</v>
      </c>
      <c r="E12" s="79" t="s">
        <v>64</v>
      </c>
      <c r="F12" s="81" t="s">
        <v>61</v>
      </c>
    </row>
    <row r="13" spans="2:6" ht="31.5" x14ac:dyDescent="0.2">
      <c r="B13" s="1113"/>
      <c r="C13" s="1115" t="s">
        <v>23</v>
      </c>
      <c r="D13" s="78" t="s">
        <v>104</v>
      </c>
      <c r="E13" s="79" t="s">
        <v>107</v>
      </c>
      <c r="F13" s="81" t="s">
        <v>61</v>
      </c>
    </row>
    <row r="14" spans="2:6" ht="32.25" thickBot="1" x14ac:dyDescent="0.25">
      <c r="B14" s="1116"/>
      <c r="C14" s="1117"/>
      <c r="D14" s="82" t="s">
        <v>105</v>
      </c>
      <c r="E14" s="83" t="s">
        <v>106</v>
      </c>
      <c r="F14" s="84" t="s">
        <v>61</v>
      </c>
    </row>
    <row r="15" spans="2:6" ht="49.5" customHeight="1" x14ac:dyDescent="0.2">
      <c r="B15" s="1109" t="s">
        <v>131</v>
      </c>
      <c r="C15" s="1109"/>
      <c r="D15" s="1109"/>
      <c r="E15" s="1109"/>
      <c r="F15" s="1109"/>
    </row>
    <row r="16" spans="2:6" ht="27" customHeight="1" x14ac:dyDescent="0.25">
      <c r="B16" s="85"/>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30"/>
  <sheetViews>
    <sheetView workbookViewId="0">
      <selection activeCell="F12" sqref="F12"/>
    </sheetView>
  </sheetViews>
  <sheetFormatPr baseColWidth="10" defaultColWidth="11.42578125" defaultRowHeight="15" x14ac:dyDescent="0.25"/>
  <cols>
    <col min="2" max="15" width="11.42578125" style="108"/>
  </cols>
  <sheetData>
    <row r="2" spans="2:5" x14ac:dyDescent="0.25">
      <c r="B2" s="108" t="s">
        <v>26</v>
      </c>
      <c r="E2" s="108" t="s">
        <v>114</v>
      </c>
    </row>
    <row r="3" spans="2:5" x14ac:dyDescent="0.25">
      <c r="E3" s="108" t="s">
        <v>113</v>
      </c>
    </row>
    <row r="4" spans="2:5" x14ac:dyDescent="0.25">
      <c r="E4" s="108" t="s">
        <v>115</v>
      </c>
    </row>
    <row r="7" spans="2:5" x14ac:dyDescent="0.25">
      <c r="E7" s="108" t="s">
        <v>712</v>
      </c>
    </row>
    <row r="8" spans="2:5" x14ac:dyDescent="0.25">
      <c r="E8" s="108" t="s">
        <v>887</v>
      </c>
    </row>
    <row r="9" spans="2:5" x14ac:dyDescent="0.25">
      <c r="B9" s="108" t="s">
        <v>30</v>
      </c>
      <c r="E9" s="108" t="s">
        <v>713</v>
      </c>
    </row>
    <row r="10" spans="2:5" x14ac:dyDescent="0.25">
      <c r="B10" s="108" t="s">
        <v>31</v>
      </c>
    </row>
    <row r="15" spans="2:5" x14ac:dyDescent="0.25">
      <c r="B15" s="108" t="s">
        <v>108</v>
      </c>
    </row>
    <row r="16" spans="2:5" x14ac:dyDescent="0.25">
      <c r="B16" s="108" t="s">
        <v>109</v>
      </c>
    </row>
    <row r="17" spans="2:2" x14ac:dyDescent="0.25">
      <c r="B17" s="108" t="s">
        <v>110</v>
      </c>
    </row>
    <row r="18" spans="2:2" x14ac:dyDescent="0.25">
      <c r="B18" s="108" t="s">
        <v>111</v>
      </c>
    </row>
    <row r="19" spans="2:2" x14ac:dyDescent="0.25">
      <c r="B19" s="108" t="s">
        <v>112</v>
      </c>
    </row>
    <row r="20" spans="2:2" x14ac:dyDescent="0.25">
      <c r="B20" s="108" t="s">
        <v>715</v>
      </c>
    </row>
    <row r="21" spans="2:2" x14ac:dyDescent="0.25">
      <c r="B21" s="108" t="s">
        <v>714</v>
      </c>
    </row>
    <row r="25" spans="2:2" x14ac:dyDescent="0.25">
      <c r="B25" s="108" t="s">
        <v>690</v>
      </c>
    </row>
    <row r="28" spans="2:2" x14ac:dyDescent="0.25">
      <c r="B28" s="108" t="s">
        <v>708</v>
      </c>
    </row>
    <row r="30" spans="2:2" x14ac:dyDescent="0.25">
      <c r="B30" s="108" t="s">
        <v>420</v>
      </c>
    </row>
  </sheetData>
  <sortState ref="B2:B5">
    <sortCondition ref="B2:B5"/>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0"/>
  <sheetViews>
    <sheetView zoomScale="70" zoomScaleNormal="70" workbookViewId="0">
      <selection activeCell="F65" sqref="F65"/>
    </sheetView>
  </sheetViews>
  <sheetFormatPr baseColWidth="10" defaultColWidth="11.5703125" defaultRowHeight="15" x14ac:dyDescent="0.25"/>
  <cols>
    <col min="1" max="1" width="13.140625" customWidth="1"/>
    <col min="2" max="2" width="26.5703125" customWidth="1"/>
    <col min="3" max="3" width="22.5703125" customWidth="1"/>
    <col min="5" max="5" width="16.85546875" customWidth="1"/>
    <col min="6" max="6" width="29.42578125" customWidth="1"/>
    <col min="7" max="7" width="33.5703125" customWidth="1"/>
    <col min="8" max="8" width="14.42578125" customWidth="1"/>
    <col min="14" max="14" width="12.5703125" customWidth="1"/>
  </cols>
  <sheetData>
    <row r="1" spans="1:18" s="138" customFormat="1" ht="43.5" customHeight="1" x14ac:dyDescent="0.25">
      <c r="A1" s="1118" t="s">
        <v>197</v>
      </c>
      <c r="B1" s="1118"/>
      <c r="C1" s="1118"/>
      <c r="E1" s="1118" t="s">
        <v>424</v>
      </c>
      <c r="F1" s="1118"/>
      <c r="G1" s="1118"/>
      <c r="J1" s="1119" t="s">
        <v>425</v>
      </c>
      <c r="K1" s="1119"/>
      <c r="L1" s="1119"/>
      <c r="M1" s="1119"/>
      <c r="N1" s="1119"/>
      <c r="O1" s="1119"/>
      <c r="P1" s="1119"/>
    </row>
    <row r="2" spans="1:18" x14ac:dyDescent="0.25">
      <c r="A2" s="139"/>
      <c r="B2" s="140" t="s">
        <v>426</v>
      </c>
      <c r="C2" s="140" t="s">
        <v>197</v>
      </c>
      <c r="E2" s="139" t="s">
        <v>209</v>
      </c>
      <c r="F2" s="140" t="s">
        <v>427</v>
      </c>
      <c r="G2" s="140" t="s">
        <v>428</v>
      </c>
      <c r="L2" s="1120"/>
      <c r="M2" s="1120"/>
      <c r="N2" s="1120"/>
      <c r="O2" s="1120"/>
      <c r="P2" s="1120"/>
    </row>
    <row r="3" spans="1:18" ht="60" x14ac:dyDescent="0.25">
      <c r="A3" s="141" t="s">
        <v>38</v>
      </c>
      <c r="B3" s="142" t="s">
        <v>429</v>
      </c>
      <c r="C3" s="143">
        <v>0.2</v>
      </c>
      <c r="E3" s="141" t="s">
        <v>430</v>
      </c>
      <c r="F3" s="142" t="s">
        <v>431</v>
      </c>
      <c r="G3" s="144" t="s">
        <v>432</v>
      </c>
      <c r="I3" s="1121" t="s">
        <v>197</v>
      </c>
      <c r="J3" s="145" t="s">
        <v>433</v>
      </c>
      <c r="K3" s="146"/>
      <c r="L3" s="147" t="s">
        <v>434</v>
      </c>
      <c r="M3" s="147" t="s">
        <v>434</v>
      </c>
      <c r="N3" s="147" t="s">
        <v>434</v>
      </c>
      <c r="O3" s="147" t="s">
        <v>434</v>
      </c>
      <c r="P3" s="148" t="s">
        <v>435</v>
      </c>
      <c r="R3" s="149" t="s">
        <v>66</v>
      </c>
    </row>
    <row r="4" spans="1:18" ht="87.6" customHeight="1" x14ac:dyDescent="0.25">
      <c r="A4" s="150" t="s">
        <v>40</v>
      </c>
      <c r="B4" s="142" t="s">
        <v>436</v>
      </c>
      <c r="C4" s="143">
        <v>0.4</v>
      </c>
      <c r="E4" s="150" t="s">
        <v>71</v>
      </c>
      <c r="F4" s="142" t="s">
        <v>437</v>
      </c>
      <c r="G4" s="144" t="s">
        <v>438</v>
      </c>
      <c r="I4" s="1121"/>
      <c r="J4" s="151" t="s">
        <v>439</v>
      </c>
      <c r="K4" s="139"/>
      <c r="L4" s="152" t="s">
        <v>440</v>
      </c>
      <c r="M4" s="152" t="s">
        <v>440</v>
      </c>
      <c r="N4" s="147" t="s">
        <v>434</v>
      </c>
      <c r="O4" s="147" t="s">
        <v>434</v>
      </c>
      <c r="P4" s="148" t="s">
        <v>435</v>
      </c>
      <c r="R4" s="153" t="s">
        <v>67</v>
      </c>
    </row>
    <row r="5" spans="1:18" ht="62.1" customHeight="1" x14ac:dyDescent="0.25">
      <c r="A5" s="154" t="s">
        <v>92</v>
      </c>
      <c r="B5" s="142" t="s">
        <v>441</v>
      </c>
      <c r="C5" s="143">
        <v>0.6</v>
      </c>
      <c r="E5" s="154" t="s">
        <v>68</v>
      </c>
      <c r="F5" s="142" t="s">
        <v>79</v>
      </c>
      <c r="G5" s="144" t="s">
        <v>442</v>
      </c>
      <c r="I5" s="1121"/>
      <c r="J5" s="154" t="s">
        <v>443</v>
      </c>
      <c r="K5" s="139"/>
      <c r="L5" s="152" t="s">
        <v>440</v>
      </c>
      <c r="M5" s="152" t="s">
        <v>440</v>
      </c>
      <c r="N5" s="152" t="s">
        <v>440</v>
      </c>
      <c r="O5" s="147" t="s">
        <v>434</v>
      </c>
      <c r="P5" s="148" t="s">
        <v>435</v>
      </c>
      <c r="R5" s="155" t="s">
        <v>68</v>
      </c>
    </row>
    <row r="6" spans="1:18" ht="75" x14ac:dyDescent="0.25">
      <c r="A6" s="151" t="s">
        <v>5</v>
      </c>
      <c r="B6" s="142" t="s">
        <v>444</v>
      </c>
      <c r="C6" s="143">
        <v>0.8</v>
      </c>
      <c r="E6" s="151" t="s">
        <v>6</v>
      </c>
      <c r="F6" s="142" t="s">
        <v>445</v>
      </c>
      <c r="G6" s="144" t="s">
        <v>446</v>
      </c>
      <c r="I6" s="1121"/>
      <c r="J6" s="150" t="s">
        <v>447</v>
      </c>
      <c r="K6" s="139"/>
      <c r="L6" s="156" t="s">
        <v>448</v>
      </c>
      <c r="M6" s="152" t="s">
        <v>440</v>
      </c>
      <c r="N6" s="152" t="s">
        <v>440</v>
      </c>
      <c r="O6" s="147" t="s">
        <v>434</v>
      </c>
      <c r="P6" s="148" t="s">
        <v>435</v>
      </c>
      <c r="R6" s="157" t="s">
        <v>69</v>
      </c>
    </row>
    <row r="7" spans="1:18" ht="55.5" customHeight="1" x14ac:dyDescent="0.25">
      <c r="A7" s="158" t="s">
        <v>41</v>
      </c>
      <c r="B7" s="142" t="s">
        <v>449</v>
      </c>
      <c r="C7" s="143">
        <v>1</v>
      </c>
      <c r="E7" s="158" t="s">
        <v>72</v>
      </c>
      <c r="F7" s="142" t="s">
        <v>450</v>
      </c>
      <c r="G7" s="144" t="s">
        <v>451</v>
      </c>
      <c r="I7" s="1121"/>
      <c r="J7" s="159" t="s">
        <v>452</v>
      </c>
      <c r="K7" s="139"/>
      <c r="L7" s="156" t="s">
        <v>448</v>
      </c>
      <c r="M7" s="156" t="s">
        <v>448</v>
      </c>
      <c r="N7" s="152" t="s">
        <v>440</v>
      </c>
      <c r="O7" s="147" t="s">
        <v>434</v>
      </c>
      <c r="P7" s="148" t="s">
        <v>435</v>
      </c>
    </row>
    <row r="8" spans="1:18" ht="36" customHeight="1" x14ac:dyDescent="0.25">
      <c r="A8" s="160"/>
      <c r="B8" s="161"/>
      <c r="C8" s="162"/>
      <c r="E8" s="160"/>
      <c r="F8" s="161"/>
      <c r="G8" s="163"/>
      <c r="I8" s="123"/>
      <c r="J8" s="136"/>
      <c r="K8" s="136"/>
      <c r="L8" s="1122"/>
      <c r="M8" s="1123"/>
      <c r="N8" s="1123"/>
      <c r="O8" s="1123"/>
      <c r="P8" s="1124"/>
    </row>
    <row r="9" spans="1:18" ht="30" x14ac:dyDescent="0.25">
      <c r="F9" s="161" t="s">
        <v>453</v>
      </c>
      <c r="L9" s="141" t="s">
        <v>86</v>
      </c>
      <c r="M9" s="150" t="s">
        <v>454</v>
      </c>
      <c r="N9" s="154" t="s">
        <v>47</v>
      </c>
      <c r="O9" s="151" t="s">
        <v>48</v>
      </c>
      <c r="P9" s="145" t="s">
        <v>49</v>
      </c>
    </row>
    <row r="10" spans="1:18" ht="14.85" customHeight="1" x14ac:dyDescent="0.25">
      <c r="D10" s="164" t="s">
        <v>53</v>
      </c>
      <c r="F10" s="161" t="s">
        <v>455</v>
      </c>
      <c r="L10" s="1125" t="s">
        <v>424</v>
      </c>
      <c r="M10" s="1125"/>
      <c r="N10" s="1125"/>
      <c r="O10" s="1125"/>
      <c r="P10" s="1125"/>
    </row>
    <row r="11" spans="1:18" ht="14.85" customHeight="1" x14ac:dyDescent="0.25">
      <c r="A11" s="1126" t="s">
        <v>456</v>
      </c>
      <c r="B11" s="1127" t="s">
        <v>269</v>
      </c>
      <c r="C11" s="165" t="s">
        <v>13</v>
      </c>
      <c r="D11" s="166">
        <v>0.25</v>
      </c>
      <c r="F11" s="161" t="s">
        <v>457</v>
      </c>
      <c r="L11" s="1125"/>
      <c r="M11" s="1125"/>
      <c r="N11" s="1125"/>
      <c r="O11" s="1125"/>
      <c r="P11" s="1125"/>
    </row>
    <row r="12" spans="1:18" x14ac:dyDescent="0.25">
      <c r="A12" s="1126"/>
      <c r="B12" s="1128"/>
      <c r="C12" s="165" t="s">
        <v>14</v>
      </c>
      <c r="D12" s="166">
        <v>0.15</v>
      </c>
      <c r="F12" s="161" t="s">
        <v>458</v>
      </c>
    </row>
    <row r="13" spans="1:18" x14ac:dyDescent="0.25">
      <c r="A13" s="1126"/>
      <c r="B13" s="1128"/>
      <c r="C13" s="165" t="s">
        <v>15</v>
      </c>
      <c r="D13" s="166">
        <v>0.1</v>
      </c>
      <c r="H13" s="167" t="s">
        <v>17</v>
      </c>
      <c r="I13" s="167" t="s">
        <v>20</v>
      </c>
      <c r="J13" s="167" t="s">
        <v>23</v>
      </c>
    </row>
    <row r="14" spans="1:18" x14ac:dyDescent="0.25">
      <c r="A14" s="1126"/>
      <c r="B14" s="1129" t="s">
        <v>459</v>
      </c>
      <c r="C14" s="165" t="s">
        <v>9</v>
      </c>
      <c r="D14" s="166">
        <v>0.25</v>
      </c>
      <c r="F14" s="168" t="s">
        <v>460</v>
      </c>
      <c r="H14" s="122" t="s">
        <v>18</v>
      </c>
      <c r="I14" s="122" t="s">
        <v>21</v>
      </c>
      <c r="J14" s="122" t="s">
        <v>461</v>
      </c>
    </row>
    <row r="15" spans="1:18" x14ac:dyDescent="0.25">
      <c r="A15" s="1126"/>
      <c r="B15" s="1129"/>
      <c r="C15" s="165" t="s">
        <v>8</v>
      </c>
      <c r="D15" s="166">
        <v>0.1</v>
      </c>
      <c r="F15" s="169" t="s">
        <v>462</v>
      </c>
      <c r="H15" s="122" t="s">
        <v>463</v>
      </c>
      <c r="I15" s="122" t="s">
        <v>22</v>
      </c>
      <c r="J15" s="122" t="s">
        <v>464</v>
      </c>
    </row>
    <row r="16" spans="1:18" x14ac:dyDescent="0.25">
      <c r="F16" s="169" t="s">
        <v>465</v>
      </c>
    </row>
    <row r="17" spans="1:6" x14ac:dyDescent="0.25">
      <c r="A17" s="1126" t="s">
        <v>273</v>
      </c>
      <c r="B17" s="165" t="s">
        <v>466</v>
      </c>
      <c r="F17" s="169" t="s">
        <v>467</v>
      </c>
    </row>
    <row r="18" spans="1:6" x14ac:dyDescent="0.25">
      <c r="A18" s="1126"/>
      <c r="B18" s="165" t="s">
        <v>27</v>
      </c>
      <c r="F18" s="169" t="s">
        <v>469</v>
      </c>
    </row>
    <row r="19" spans="1:6" x14ac:dyDescent="0.25">
      <c r="A19" s="1126"/>
      <c r="B19" s="165" t="s">
        <v>468</v>
      </c>
      <c r="F19" s="169" t="s">
        <v>470</v>
      </c>
    </row>
    <row r="20" spans="1:6" x14ac:dyDescent="0.25">
      <c r="A20" s="1126"/>
      <c r="B20" s="165" t="s">
        <v>28</v>
      </c>
      <c r="F20" s="169" t="s">
        <v>471</v>
      </c>
    </row>
    <row r="21" spans="1:6" x14ac:dyDescent="0.25">
      <c r="F21" s="169" t="s">
        <v>472</v>
      </c>
    </row>
    <row r="22" spans="1:6" x14ac:dyDescent="0.25">
      <c r="F22" s="169" t="s">
        <v>473</v>
      </c>
    </row>
    <row r="25" spans="1:6" ht="21" x14ac:dyDescent="0.25">
      <c r="C25" s="1118" t="s">
        <v>197</v>
      </c>
      <c r="D25" s="1118"/>
      <c r="E25" s="1118"/>
    </row>
    <row r="26" spans="1:6" x14ac:dyDescent="0.25">
      <c r="C26" s="140" t="s">
        <v>426</v>
      </c>
      <c r="D26" t="s">
        <v>4</v>
      </c>
    </row>
    <row r="27" spans="1:6" ht="75" x14ac:dyDescent="0.25">
      <c r="C27" s="142" t="s">
        <v>429</v>
      </c>
      <c r="D27" s="143">
        <v>0.2</v>
      </c>
      <c r="E27" s="141" t="s">
        <v>38</v>
      </c>
    </row>
    <row r="28" spans="1:6" ht="60" x14ac:dyDescent="0.25">
      <c r="C28" s="142" t="s">
        <v>436</v>
      </c>
      <c r="D28" s="143">
        <v>0.4</v>
      </c>
      <c r="E28" s="150" t="s">
        <v>40</v>
      </c>
    </row>
    <row r="29" spans="1:6" ht="60" x14ac:dyDescent="0.25">
      <c r="C29" s="142" t="s">
        <v>441</v>
      </c>
      <c r="D29" s="143">
        <v>0.6</v>
      </c>
      <c r="E29" s="154" t="s">
        <v>92</v>
      </c>
    </row>
    <row r="30" spans="1:6" ht="105" x14ac:dyDescent="0.25">
      <c r="C30" s="142" t="s">
        <v>444</v>
      </c>
      <c r="D30" s="143">
        <v>0.8</v>
      </c>
      <c r="E30" s="151" t="s">
        <v>5</v>
      </c>
    </row>
    <row r="31" spans="1:6" ht="60" x14ac:dyDescent="0.25">
      <c r="C31" s="142" t="s">
        <v>449</v>
      </c>
      <c r="D31" s="143">
        <v>1</v>
      </c>
      <c r="E31" s="158" t="s">
        <v>41</v>
      </c>
    </row>
    <row r="34" spans="2:7" x14ac:dyDescent="0.25">
      <c r="B34" t="s">
        <v>474</v>
      </c>
    </row>
    <row r="35" spans="2:7" ht="25.5" x14ac:dyDescent="0.25">
      <c r="B35" s="124" t="s">
        <v>332</v>
      </c>
      <c r="F35" t="s">
        <v>475</v>
      </c>
    </row>
    <row r="36" spans="2:7" ht="25.5" x14ac:dyDescent="0.25">
      <c r="B36" s="124" t="s">
        <v>333</v>
      </c>
      <c r="F36" t="s">
        <v>476</v>
      </c>
      <c r="G36" t="s">
        <v>477</v>
      </c>
    </row>
    <row r="37" spans="2:7" x14ac:dyDescent="0.25">
      <c r="B37" s="124" t="s">
        <v>334</v>
      </c>
      <c r="E37" s="171"/>
      <c r="F37" t="s">
        <v>478</v>
      </c>
      <c r="G37" t="s">
        <v>479</v>
      </c>
    </row>
    <row r="38" spans="2:7" ht="25.5" x14ac:dyDescent="0.25">
      <c r="B38" s="124" t="s">
        <v>335</v>
      </c>
      <c r="D38" s="170"/>
      <c r="E38" s="171"/>
      <c r="F38" t="s">
        <v>480</v>
      </c>
      <c r="G38" t="s">
        <v>481</v>
      </c>
    </row>
    <row r="39" spans="2:7" ht="25.5" x14ac:dyDescent="0.25">
      <c r="B39" s="124" t="s">
        <v>336</v>
      </c>
      <c r="F39" t="s">
        <v>482</v>
      </c>
      <c r="G39" t="s">
        <v>483</v>
      </c>
    </row>
    <row r="40" spans="2:7" ht="25.5" x14ac:dyDescent="0.25">
      <c r="B40" s="124" t="s">
        <v>337</v>
      </c>
      <c r="F40" t="s">
        <v>484</v>
      </c>
      <c r="G40" t="s">
        <v>485</v>
      </c>
    </row>
    <row r="41" spans="2:7" x14ac:dyDescent="0.25">
      <c r="B41" s="124" t="s">
        <v>338</v>
      </c>
      <c r="F41" t="s">
        <v>486</v>
      </c>
      <c r="G41" t="s">
        <v>485</v>
      </c>
    </row>
    <row r="42" spans="2:7" x14ac:dyDescent="0.25">
      <c r="B42" s="124" t="s">
        <v>339</v>
      </c>
      <c r="F42" t="s">
        <v>487</v>
      </c>
      <c r="G42" t="s">
        <v>488</v>
      </c>
    </row>
    <row r="43" spans="2:7" x14ac:dyDescent="0.25">
      <c r="B43" s="124" t="s">
        <v>340</v>
      </c>
      <c r="F43" t="s">
        <v>489</v>
      </c>
      <c r="G43" t="s">
        <v>490</v>
      </c>
    </row>
    <row r="44" spans="2:7" x14ac:dyDescent="0.25">
      <c r="B44" s="124" t="s">
        <v>341</v>
      </c>
      <c r="F44" t="s">
        <v>491</v>
      </c>
      <c r="G44" t="s">
        <v>492</v>
      </c>
    </row>
    <row r="45" spans="2:7" x14ac:dyDescent="0.25">
      <c r="B45" s="124" t="s">
        <v>342</v>
      </c>
      <c r="F45" t="s">
        <v>493</v>
      </c>
      <c r="G45" t="s">
        <v>494</v>
      </c>
    </row>
    <row r="46" spans="2:7" x14ac:dyDescent="0.25">
      <c r="B46" s="124" t="s">
        <v>343</v>
      </c>
    </row>
    <row r="47" spans="2:7" ht="25.5" x14ac:dyDescent="0.25">
      <c r="B47" s="124" t="s">
        <v>344</v>
      </c>
    </row>
    <row r="48" spans="2:7" x14ac:dyDescent="0.25">
      <c r="B48" s="124" t="s">
        <v>345</v>
      </c>
    </row>
    <row r="49" spans="2:7" ht="25.5" x14ac:dyDescent="0.25">
      <c r="B49" s="124" t="s">
        <v>346</v>
      </c>
    </row>
    <row r="50" spans="2:7" x14ac:dyDescent="0.25">
      <c r="B50" s="124" t="s">
        <v>347</v>
      </c>
    </row>
    <row r="51" spans="2:7" x14ac:dyDescent="0.25">
      <c r="B51" s="124" t="s">
        <v>348</v>
      </c>
    </row>
    <row r="52" spans="2:7" ht="15.75" thickBot="1" x14ac:dyDescent="0.3">
      <c r="B52" s="124" t="s">
        <v>349</v>
      </c>
    </row>
    <row r="53" spans="2:7" ht="26.25" thickBot="1" x14ac:dyDescent="0.3">
      <c r="G53" s="172" t="s">
        <v>495</v>
      </c>
    </row>
    <row r="54" spans="2:7" ht="39" thickBot="1" x14ac:dyDescent="0.3">
      <c r="B54" s="173" t="s">
        <v>496</v>
      </c>
      <c r="C54" s="172" t="s">
        <v>495</v>
      </c>
      <c r="G54" s="173" t="s">
        <v>497</v>
      </c>
    </row>
    <row r="55" spans="2:7" ht="15.75" thickBot="1" x14ac:dyDescent="0.3">
      <c r="B55" s="174" t="s">
        <v>498</v>
      </c>
      <c r="C55" s="173" t="s">
        <v>499</v>
      </c>
      <c r="G55" s="175" t="s">
        <v>500</v>
      </c>
    </row>
    <row r="56" spans="2:7" ht="30" x14ac:dyDescent="0.25">
      <c r="B56" s="176" t="s">
        <v>501</v>
      </c>
      <c r="C56" s="174" t="s">
        <v>498</v>
      </c>
      <c r="G56" s="175" t="s">
        <v>502</v>
      </c>
    </row>
    <row r="57" spans="2:7" x14ac:dyDescent="0.25">
      <c r="B57" s="176" t="s">
        <v>503</v>
      </c>
      <c r="C57" s="176" t="s">
        <v>501</v>
      </c>
      <c r="G57" s="175" t="s">
        <v>504</v>
      </c>
    </row>
    <row r="58" spans="2:7" ht="30" x14ac:dyDescent="0.25">
      <c r="B58" s="177" t="s">
        <v>505</v>
      </c>
      <c r="C58" s="176" t="s">
        <v>503</v>
      </c>
      <c r="G58" s="175" t="s">
        <v>506</v>
      </c>
    </row>
    <row r="59" spans="2:7" ht="45" x14ac:dyDescent="0.25">
      <c r="B59" s="178" t="s">
        <v>507</v>
      </c>
      <c r="C59" s="177" t="s">
        <v>505</v>
      </c>
      <c r="G59" s="175" t="s">
        <v>508</v>
      </c>
    </row>
    <row r="60" spans="2:7" x14ac:dyDescent="0.25">
      <c r="B60" s="176" t="s">
        <v>509</v>
      </c>
      <c r="C60" s="178" t="s">
        <v>507</v>
      </c>
      <c r="G60" s="175" t="s">
        <v>510</v>
      </c>
    </row>
    <row r="61" spans="2:7" x14ac:dyDescent="0.25">
      <c r="B61" s="178" t="s">
        <v>511</v>
      </c>
      <c r="C61" s="176" t="s">
        <v>509</v>
      </c>
      <c r="G61" s="175" t="s">
        <v>512</v>
      </c>
    </row>
    <row r="62" spans="2:7" x14ac:dyDescent="0.25">
      <c r="B62" s="178" t="s">
        <v>513</v>
      </c>
      <c r="C62" s="178" t="s">
        <v>511</v>
      </c>
      <c r="G62" s="175" t="s">
        <v>514</v>
      </c>
    </row>
    <row r="63" spans="2:7" x14ac:dyDescent="0.25">
      <c r="B63" s="178" t="s">
        <v>515</v>
      </c>
      <c r="C63" s="176" t="s">
        <v>516</v>
      </c>
      <c r="G63" s="175" t="s">
        <v>517</v>
      </c>
    </row>
    <row r="64" spans="2:7" x14ac:dyDescent="0.25">
      <c r="B64" s="176" t="s">
        <v>516</v>
      </c>
      <c r="C64" s="176" t="s">
        <v>518</v>
      </c>
      <c r="G64" s="175" t="s">
        <v>519</v>
      </c>
    </row>
    <row r="65" spans="2:7" x14ac:dyDescent="0.25">
      <c r="B65" s="176" t="s">
        <v>520</v>
      </c>
      <c r="C65" s="176" t="s">
        <v>521</v>
      </c>
      <c r="G65" s="175" t="s">
        <v>522</v>
      </c>
    </row>
    <row r="66" spans="2:7" x14ac:dyDescent="0.25">
      <c r="B66" s="176" t="s">
        <v>518</v>
      </c>
      <c r="C66" s="176" t="s">
        <v>523</v>
      </c>
      <c r="G66" s="175" t="s">
        <v>524</v>
      </c>
    </row>
    <row r="67" spans="2:7" ht="45" x14ac:dyDescent="0.25">
      <c r="B67" s="176" t="s">
        <v>525</v>
      </c>
      <c r="C67" s="177" t="s">
        <v>526</v>
      </c>
      <c r="G67" s="175" t="s">
        <v>527</v>
      </c>
    </row>
    <row r="68" spans="2:7" x14ac:dyDescent="0.25">
      <c r="B68" s="176" t="s">
        <v>521</v>
      </c>
      <c r="C68" s="176" t="s">
        <v>528</v>
      </c>
      <c r="G68" s="175" t="s">
        <v>529</v>
      </c>
    </row>
    <row r="69" spans="2:7" x14ac:dyDescent="0.25">
      <c r="B69" s="176" t="s">
        <v>530</v>
      </c>
      <c r="C69" s="176" t="s">
        <v>531</v>
      </c>
      <c r="G69" s="175" t="s">
        <v>532</v>
      </c>
    </row>
    <row r="70" spans="2:7" x14ac:dyDescent="0.25">
      <c r="B70" s="176" t="s">
        <v>523</v>
      </c>
      <c r="C70" s="176" t="s">
        <v>533</v>
      </c>
      <c r="G70" s="175" t="s">
        <v>534</v>
      </c>
    </row>
    <row r="71" spans="2:7" ht="45" x14ac:dyDescent="0.25">
      <c r="B71" s="177" t="s">
        <v>526</v>
      </c>
      <c r="C71" s="176" t="s">
        <v>535</v>
      </c>
      <c r="G71" s="175" t="s">
        <v>536</v>
      </c>
    </row>
    <row r="72" spans="2:7" x14ac:dyDescent="0.25">
      <c r="B72" s="176" t="s">
        <v>537</v>
      </c>
      <c r="C72" s="176" t="s">
        <v>538</v>
      </c>
      <c r="G72" s="175" t="s">
        <v>539</v>
      </c>
    </row>
    <row r="73" spans="2:7" ht="30" x14ac:dyDescent="0.25">
      <c r="B73" s="177" t="s">
        <v>540</v>
      </c>
      <c r="C73" s="176" t="s">
        <v>541</v>
      </c>
      <c r="G73" s="175"/>
    </row>
    <row r="74" spans="2:7" x14ac:dyDescent="0.25">
      <c r="B74" s="176" t="s">
        <v>528</v>
      </c>
      <c r="C74" s="176" t="s">
        <v>542</v>
      </c>
      <c r="G74" s="175"/>
    </row>
    <row r="75" spans="2:7" ht="15.75" thickBot="1" x14ac:dyDescent="0.3">
      <c r="B75" s="176" t="s">
        <v>531</v>
      </c>
      <c r="C75" s="176" t="s">
        <v>543</v>
      </c>
      <c r="G75" s="175"/>
    </row>
    <row r="76" spans="2:7" ht="15.75" thickBot="1" x14ac:dyDescent="0.3">
      <c r="B76" s="176" t="s">
        <v>533</v>
      </c>
      <c r="C76" s="176" t="s">
        <v>544</v>
      </c>
      <c r="G76" s="172" t="s">
        <v>545</v>
      </c>
    </row>
    <row r="77" spans="2:7" ht="26.25" thickBot="1" x14ac:dyDescent="0.3">
      <c r="B77" s="176" t="s">
        <v>535</v>
      </c>
      <c r="C77" s="172" t="s">
        <v>545</v>
      </c>
      <c r="G77" s="173" t="s">
        <v>497</v>
      </c>
    </row>
    <row r="78" spans="2:7" ht="15.75" thickBot="1" x14ac:dyDescent="0.3">
      <c r="B78" s="176" t="s">
        <v>538</v>
      </c>
      <c r="C78" s="173" t="s">
        <v>499</v>
      </c>
      <c r="G78" s="175" t="s">
        <v>546</v>
      </c>
    </row>
    <row r="79" spans="2:7" ht="30" x14ac:dyDescent="0.25">
      <c r="B79" s="176" t="s">
        <v>541</v>
      </c>
      <c r="C79" s="174" t="s">
        <v>498</v>
      </c>
      <c r="G79" s="175" t="s">
        <v>547</v>
      </c>
    </row>
    <row r="80" spans="2:7" ht="45" x14ac:dyDescent="0.25">
      <c r="B80" s="176" t="s">
        <v>548</v>
      </c>
      <c r="C80" s="177" t="s">
        <v>505</v>
      </c>
      <c r="G80" s="175" t="s">
        <v>549</v>
      </c>
    </row>
    <row r="81" spans="2:7" x14ac:dyDescent="0.25">
      <c r="B81" s="176" t="s">
        <v>542</v>
      </c>
      <c r="C81" s="178" t="s">
        <v>507</v>
      </c>
      <c r="G81" s="175" t="s">
        <v>550</v>
      </c>
    </row>
    <row r="82" spans="2:7" x14ac:dyDescent="0.25">
      <c r="B82" s="176" t="s">
        <v>551</v>
      </c>
      <c r="C82" s="178" t="s">
        <v>511</v>
      </c>
      <c r="G82" s="175" t="s">
        <v>552</v>
      </c>
    </row>
    <row r="83" spans="2:7" x14ac:dyDescent="0.25">
      <c r="B83" s="176" t="s">
        <v>543</v>
      </c>
      <c r="C83" s="178" t="s">
        <v>513</v>
      </c>
      <c r="G83" s="175" t="s">
        <v>553</v>
      </c>
    </row>
    <row r="84" spans="2:7" x14ac:dyDescent="0.25">
      <c r="B84" s="176" t="s">
        <v>554</v>
      </c>
      <c r="C84" s="178" t="s">
        <v>515</v>
      </c>
      <c r="G84" s="175" t="s">
        <v>555</v>
      </c>
    </row>
    <row r="85" spans="2:7" x14ac:dyDescent="0.25">
      <c r="B85" s="176" t="s">
        <v>556</v>
      </c>
      <c r="C85" s="176" t="s">
        <v>520</v>
      </c>
      <c r="G85" s="175" t="s">
        <v>557</v>
      </c>
    </row>
    <row r="86" spans="2:7" x14ac:dyDescent="0.25">
      <c r="B86" s="176" t="s">
        <v>544</v>
      </c>
      <c r="C86" s="176" t="s">
        <v>518</v>
      </c>
      <c r="G86" s="175" t="s">
        <v>558</v>
      </c>
    </row>
    <row r="87" spans="2:7" x14ac:dyDescent="0.25">
      <c r="B87" s="176" t="s">
        <v>559</v>
      </c>
      <c r="C87" s="176" t="s">
        <v>525</v>
      </c>
      <c r="G87" s="175" t="s">
        <v>560</v>
      </c>
    </row>
    <row r="88" spans="2:7" x14ac:dyDescent="0.25">
      <c r="B88" s="176" t="s">
        <v>561</v>
      </c>
      <c r="C88" s="176" t="s">
        <v>521</v>
      </c>
      <c r="G88" s="175" t="s">
        <v>562</v>
      </c>
    </row>
    <row r="89" spans="2:7" ht="45" x14ac:dyDescent="0.25">
      <c r="B89" s="178" t="s">
        <v>563</v>
      </c>
      <c r="C89" s="177" t="s">
        <v>526</v>
      </c>
      <c r="G89" s="175" t="s">
        <v>564</v>
      </c>
    </row>
    <row r="90" spans="2:7" x14ac:dyDescent="0.25">
      <c r="C90" s="176" t="s">
        <v>537</v>
      </c>
      <c r="G90" s="175" t="s">
        <v>565</v>
      </c>
    </row>
    <row r="91" spans="2:7" ht="30" x14ac:dyDescent="0.25">
      <c r="C91" s="177" t="s">
        <v>540</v>
      </c>
      <c r="G91" s="175" t="s">
        <v>566</v>
      </c>
    </row>
    <row r="92" spans="2:7" x14ac:dyDescent="0.25">
      <c r="C92" s="176" t="s">
        <v>531</v>
      </c>
      <c r="G92" s="175" t="s">
        <v>567</v>
      </c>
    </row>
    <row r="93" spans="2:7" x14ac:dyDescent="0.25">
      <c r="C93" s="176" t="s">
        <v>533</v>
      </c>
      <c r="G93" s="175"/>
    </row>
    <row r="94" spans="2:7" x14ac:dyDescent="0.25">
      <c r="C94" s="176" t="s">
        <v>535</v>
      </c>
      <c r="G94" s="175"/>
    </row>
    <row r="95" spans="2:7" x14ac:dyDescent="0.25">
      <c r="C95" s="176" t="s">
        <v>541</v>
      </c>
      <c r="G95" s="175"/>
    </row>
    <row r="96" spans="2:7" x14ac:dyDescent="0.25">
      <c r="C96" s="176" t="s">
        <v>542</v>
      </c>
      <c r="G96" s="175"/>
    </row>
    <row r="97" spans="3:7" x14ac:dyDescent="0.25">
      <c r="C97" s="176" t="s">
        <v>551</v>
      </c>
      <c r="G97" s="175"/>
    </row>
    <row r="98" spans="3:7" ht="15.75" thickBot="1" x14ac:dyDescent="0.3">
      <c r="C98" s="176" t="s">
        <v>559</v>
      </c>
      <c r="G98" s="175"/>
    </row>
    <row r="99" spans="3:7" ht="15.75" thickBot="1" x14ac:dyDescent="0.3">
      <c r="C99" s="176" t="s">
        <v>561</v>
      </c>
      <c r="G99" s="172" t="s">
        <v>568</v>
      </c>
    </row>
    <row r="100" spans="3:7" ht="15.75" thickBot="1" x14ac:dyDescent="0.3">
      <c r="C100" s="172" t="s">
        <v>568</v>
      </c>
      <c r="G100" s="173" t="s">
        <v>497</v>
      </c>
    </row>
    <row r="101" spans="3:7" ht="15.75" thickBot="1" x14ac:dyDescent="0.3">
      <c r="C101" s="173" t="s">
        <v>499</v>
      </c>
      <c r="G101" s="175" t="s">
        <v>569</v>
      </c>
    </row>
    <row r="102" spans="3:7" ht="30" x14ac:dyDescent="0.25">
      <c r="C102" s="174" t="s">
        <v>498</v>
      </c>
      <c r="G102" s="175" t="s">
        <v>570</v>
      </c>
    </row>
    <row r="103" spans="3:7" x14ac:dyDescent="0.25">
      <c r="C103" s="176" t="s">
        <v>501</v>
      </c>
      <c r="G103" s="175" t="s">
        <v>571</v>
      </c>
    </row>
    <row r="104" spans="3:7" x14ac:dyDescent="0.25">
      <c r="C104" s="176" t="s">
        <v>503</v>
      </c>
      <c r="G104" s="175" t="s">
        <v>572</v>
      </c>
    </row>
    <row r="105" spans="3:7" ht="45" x14ac:dyDescent="0.25">
      <c r="C105" s="177" t="s">
        <v>505</v>
      </c>
      <c r="G105" s="175" t="s">
        <v>573</v>
      </c>
    </row>
    <row r="106" spans="3:7" x14ac:dyDescent="0.25">
      <c r="C106" s="178" t="s">
        <v>511</v>
      </c>
      <c r="G106" s="175" t="s">
        <v>574</v>
      </c>
    </row>
    <row r="107" spans="3:7" x14ac:dyDescent="0.25">
      <c r="C107" s="176" t="s">
        <v>516</v>
      </c>
      <c r="G107" s="175" t="s">
        <v>575</v>
      </c>
    </row>
    <row r="108" spans="3:7" x14ac:dyDescent="0.25">
      <c r="C108" s="176" t="s">
        <v>518</v>
      </c>
      <c r="G108" s="175" t="s">
        <v>576</v>
      </c>
    </row>
    <row r="109" spans="3:7" x14ac:dyDescent="0.25">
      <c r="C109" s="176" t="s">
        <v>521</v>
      </c>
      <c r="G109" s="175" t="s">
        <v>577</v>
      </c>
    </row>
    <row r="110" spans="3:7" x14ac:dyDescent="0.25">
      <c r="C110" s="176" t="s">
        <v>523</v>
      </c>
      <c r="G110" s="175" t="s">
        <v>578</v>
      </c>
    </row>
    <row r="111" spans="3:7" ht="45" x14ac:dyDescent="0.25">
      <c r="C111" s="177" t="s">
        <v>526</v>
      </c>
      <c r="G111" s="175" t="s">
        <v>579</v>
      </c>
    </row>
    <row r="112" spans="3:7" x14ac:dyDescent="0.25">
      <c r="C112" s="176" t="s">
        <v>537</v>
      </c>
      <c r="G112" s="175" t="s">
        <v>580</v>
      </c>
    </row>
    <row r="113" spans="3:7" ht="30" x14ac:dyDescent="0.25">
      <c r="C113" s="177" t="s">
        <v>540</v>
      </c>
      <c r="G113" s="175" t="s">
        <v>581</v>
      </c>
    </row>
    <row r="114" spans="3:7" x14ac:dyDescent="0.25">
      <c r="C114" s="176" t="s">
        <v>528</v>
      </c>
      <c r="G114" s="175" t="s">
        <v>582</v>
      </c>
    </row>
    <row r="115" spans="3:7" x14ac:dyDescent="0.25">
      <c r="C115" s="176" t="s">
        <v>531</v>
      </c>
      <c r="G115" s="175" t="s">
        <v>583</v>
      </c>
    </row>
    <row r="116" spans="3:7" x14ac:dyDescent="0.25">
      <c r="C116" s="176" t="s">
        <v>533</v>
      </c>
      <c r="G116" s="175"/>
    </row>
    <row r="117" spans="3:7" x14ac:dyDescent="0.25">
      <c r="C117" s="176" t="s">
        <v>538</v>
      </c>
      <c r="G117" s="175"/>
    </row>
    <row r="118" spans="3:7" x14ac:dyDescent="0.25">
      <c r="C118" s="176" t="s">
        <v>541</v>
      </c>
      <c r="G118" s="175"/>
    </row>
    <row r="119" spans="3:7" x14ac:dyDescent="0.25">
      <c r="C119" s="176" t="s">
        <v>542</v>
      </c>
      <c r="G119" s="175"/>
    </row>
    <row r="120" spans="3:7" x14ac:dyDescent="0.25">
      <c r="C120" s="176" t="s">
        <v>551</v>
      </c>
      <c r="G120" s="175"/>
    </row>
    <row r="121" spans="3:7" ht="15.75" thickBot="1" x14ac:dyDescent="0.3">
      <c r="C121" s="176" t="s">
        <v>543</v>
      </c>
      <c r="G121" s="175"/>
    </row>
    <row r="122" spans="3:7" ht="15.75" thickBot="1" x14ac:dyDescent="0.3">
      <c r="C122" s="176" t="s">
        <v>544</v>
      </c>
      <c r="G122" s="172" t="s">
        <v>584</v>
      </c>
    </row>
    <row r="123" spans="3:7" ht="26.25" thickBot="1" x14ac:dyDescent="0.3">
      <c r="C123" s="172" t="s">
        <v>584</v>
      </c>
      <c r="G123" s="173" t="s">
        <v>497</v>
      </c>
    </row>
    <row r="124" spans="3:7" ht="15.75" thickBot="1" x14ac:dyDescent="0.3">
      <c r="C124" s="173" t="s">
        <v>499</v>
      </c>
      <c r="G124" s="175" t="s">
        <v>585</v>
      </c>
    </row>
    <row r="125" spans="3:7" ht="30" x14ac:dyDescent="0.25">
      <c r="C125" s="174" t="s">
        <v>498</v>
      </c>
      <c r="G125" s="175" t="s">
        <v>586</v>
      </c>
    </row>
    <row r="126" spans="3:7" ht="45" x14ac:dyDescent="0.25">
      <c r="C126" s="177" t="s">
        <v>505</v>
      </c>
      <c r="G126" s="175" t="s">
        <v>587</v>
      </c>
    </row>
    <row r="127" spans="3:7" x14ac:dyDescent="0.25">
      <c r="C127" s="178" t="s">
        <v>507</v>
      </c>
      <c r="G127" s="175" t="s">
        <v>588</v>
      </c>
    </row>
    <row r="128" spans="3:7" x14ac:dyDescent="0.25">
      <c r="C128" s="176" t="s">
        <v>509</v>
      </c>
      <c r="G128" s="175" t="s">
        <v>589</v>
      </c>
    </row>
    <row r="129" spans="3:7" x14ac:dyDescent="0.25">
      <c r="C129" s="178" t="s">
        <v>511</v>
      </c>
      <c r="G129" s="175" t="s">
        <v>590</v>
      </c>
    </row>
    <row r="130" spans="3:7" x14ac:dyDescent="0.25">
      <c r="C130" s="178" t="s">
        <v>513</v>
      </c>
      <c r="G130" s="175" t="s">
        <v>591</v>
      </c>
    </row>
    <row r="131" spans="3:7" x14ac:dyDescent="0.25">
      <c r="C131" s="176" t="s">
        <v>520</v>
      </c>
      <c r="G131" s="175" t="s">
        <v>592</v>
      </c>
    </row>
    <row r="132" spans="3:7" x14ac:dyDescent="0.25">
      <c r="C132" s="176" t="s">
        <v>518</v>
      </c>
      <c r="G132" s="175" t="s">
        <v>558</v>
      </c>
    </row>
    <row r="133" spans="3:7" x14ac:dyDescent="0.25">
      <c r="C133" s="176" t="s">
        <v>525</v>
      </c>
      <c r="G133" s="175" t="s">
        <v>593</v>
      </c>
    </row>
    <row r="134" spans="3:7" x14ac:dyDescent="0.25">
      <c r="C134" s="176" t="s">
        <v>521</v>
      </c>
      <c r="G134" s="175" t="s">
        <v>582</v>
      </c>
    </row>
    <row r="135" spans="3:7" ht="45" x14ac:dyDescent="0.25">
      <c r="C135" s="177" t="s">
        <v>526</v>
      </c>
      <c r="G135" s="175"/>
    </row>
    <row r="136" spans="3:7" ht="30" x14ac:dyDescent="0.25">
      <c r="C136" s="177" t="s">
        <v>540</v>
      </c>
      <c r="G136" s="175"/>
    </row>
    <row r="137" spans="3:7" x14ac:dyDescent="0.25">
      <c r="C137" s="176" t="s">
        <v>528</v>
      </c>
      <c r="G137" s="175"/>
    </row>
    <row r="138" spans="3:7" x14ac:dyDescent="0.25">
      <c r="C138" s="176" t="s">
        <v>531</v>
      </c>
      <c r="G138" s="175"/>
    </row>
    <row r="139" spans="3:7" x14ac:dyDescent="0.25">
      <c r="C139" s="176" t="s">
        <v>533</v>
      </c>
      <c r="G139" s="175"/>
    </row>
    <row r="140" spans="3:7" x14ac:dyDescent="0.25">
      <c r="C140" s="176" t="s">
        <v>535</v>
      </c>
      <c r="G140" s="175"/>
    </row>
    <row r="141" spans="3:7" x14ac:dyDescent="0.25">
      <c r="C141" s="176" t="s">
        <v>538</v>
      </c>
      <c r="G141" s="175"/>
    </row>
    <row r="142" spans="3:7" x14ac:dyDescent="0.25">
      <c r="C142" s="176" t="s">
        <v>541</v>
      </c>
      <c r="G142" s="175"/>
    </row>
    <row r="143" spans="3:7" x14ac:dyDescent="0.25">
      <c r="C143" s="178" t="s">
        <v>563</v>
      </c>
      <c r="G143" s="175"/>
    </row>
    <row r="144" spans="3:7" ht="15.75" thickBot="1" x14ac:dyDescent="0.3">
      <c r="C144" s="179"/>
      <c r="G144" s="175"/>
    </row>
    <row r="145" spans="3:7" ht="15.75" thickBot="1" x14ac:dyDescent="0.3">
      <c r="C145" s="180"/>
      <c r="G145" s="172" t="s">
        <v>594</v>
      </c>
    </row>
    <row r="146" spans="3:7" ht="15.75" thickBot="1" x14ac:dyDescent="0.3">
      <c r="C146" s="172" t="s">
        <v>594</v>
      </c>
      <c r="G146" s="173" t="s">
        <v>497</v>
      </c>
    </row>
    <row r="147" spans="3:7" ht="15.75" thickBot="1" x14ac:dyDescent="0.3">
      <c r="C147" s="173" t="s">
        <v>499</v>
      </c>
      <c r="G147" s="175" t="s">
        <v>585</v>
      </c>
    </row>
    <row r="148" spans="3:7" ht="30" x14ac:dyDescent="0.25">
      <c r="C148" s="174" t="s">
        <v>498</v>
      </c>
      <c r="G148" s="175" t="s">
        <v>586</v>
      </c>
    </row>
    <row r="149" spans="3:7" ht="45" x14ac:dyDescent="0.25">
      <c r="C149" s="177" t="s">
        <v>505</v>
      </c>
      <c r="G149" s="175" t="s">
        <v>587</v>
      </c>
    </row>
    <row r="150" spans="3:7" x14ac:dyDescent="0.25">
      <c r="C150" s="178" t="s">
        <v>507</v>
      </c>
      <c r="G150" s="175" t="s">
        <v>595</v>
      </c>
    </row>
    <row r="151" spans="3:7" x14ac:dyDescent="0.25">
      <c r="C151" s="178" t="s">
        <v>511</v>
      </c>
      <c r="G151" s="175" t="s">
        <v>558</v>
      </c>
    </row>
    <row r="152" spans="3:7" x14ac:dyDescent="0.25">
      <c r="C152" s="178" t="s">
        <v>513</v>
      </c>
      <c r="G152" s="175" t="s">
        <v>596</v>
      </c>
    </row>
    <row r="153" spans="3:7" x14ac:dyDescent="0.25">
      <c r="C153" s="178" t="s">
        <v>515</v>
      </c>
      <c r="G153" s="175" t="s">
        <v>582</v>
      </c>
    </row>
    <row r="154" spans="3:7" x14ac:dyDescent="0.25">
      <c r="C154" s="176" t="s">
        <v>520</v>
      </c>
      <c r="G154" s="175" t="s">
        <v>597</v>
      </c>
    </row>
    <row r="155" spans="3:7" x14ac:dyDescent="0.25">
      <c r="C155" s="176" t="s">
        <v>518</v>
      </c>
      <c r="G155" s="175"/>
    </row>
    <row r="156" spans="3:7" x14ac:dyDescent="0.25">
      <c r="C156" s="176" t="s">
        <v>525</v>
      </c>
      <c r="G156" s="175"/>
    </row>
    <row r="157" spans="3:7" x14ac:dyDescent="0.25">
      <c r="C157" s="176" t="s">
        <v>521</v>
      </c>
      <c r="G157" s="175"/>
    </row>
    <row r="158" spans="3:7" ht="45" x14ac:dyDescent="0.25">
      <c r="C158" s="177" t="s">
        <v>526</v>
      </c>
      <c r="G158" s="175"/>
    </row>
    <row r="159" spans="3:7" x14ac:dyDescent="0.25">
      <c r="C159" s="176" t="s">
        <v>537</v>
      </c>
      <c r="G159" s="175"/>
    </row>
    <row r="160" spans="3:7" ht="30" x14ac:dyDescent="0.25">
      <c r="C160" s="177" t="s">
        <v>540</v>
      </c>
      <c r="G160" s="175"/>
    </row>
    <row r="161" spans="3:7" x14ac:dyDescent="0.25">
      <c r="C161" s="176" t="s">
        <v>528</v>
      </c>
      <c r="G161" s="175"/>
    </row>
    <row r="162" spans="3:7" x14ac:dyDescent="0.25">
      <c r="C162" s="176" t="s">
        <v>533</v>
      </c>
      <c r="G162" s="175"/>
    </row>
    <row r="163" spans="3:7" x14ac:dyDescent="0.25">
      <c r="C163" s="176" t="s">
        <v>535</v>
      </c>
      <c r="G163" s="175"/>
    </row>
    <row r="164" spans="3:7" x14ac:dyDescent="0.25">
      <c r="C164" s="176" t="s">
        <v>541</v>
      </c>
      <c r="G164" s="175"/>
    </row>
    <row r="165" spans="3:7" x14ac:dyDescent="0.25">
      <c r="C165" s="176" t="s">
        <v>542</v>
      </c>
      <c r="G165" s="175"/>
    </row>
    <row r="166" spans="3:7" x14ac:dyDescent="0.25">
      <c r="C166" s="176" t="s">
        <v>559</v>
      </c>
      <c r="G166" s="175"/>
    </row>
    <row r="167" spans="3:7" ht="15.75" thickBot="1" x14ac:dyDescent="0.3">
      <c r="C167" s="178" t="s">
        <v>563</v>
      </c>
      <c r="G167" s="175"/>
    </row>
    <row r="168" spans="3:7" ht="15.75" thickBot="1" x14ac:dyDescent="0.3">
      <c r="C168" s="180"/>
      <c r="G168" s="172" t="s">
        <v>598</v>
      </c>
    </row>
    <row r="169" spans="3:7" ht="26.25" thickBot="1" x14ac:dyDescent="0.3">
      <c r="C169" s="172" t="s">
        <v>598</v>
      </c>
      <c r="G169" s="173" t="s">
        <v>497</v>
      </c>
    </row>
    <row r="170" spans="3:7" ht="15.75" thickBot="1" x14ac:dyDescent="0.3">
      <c r="C170" s="173" t="s">
        <v>499</v>
      </c>
      <c r="G170" s="175" t="s">
        <v>599</v>
      </c>
    </row>
    <row r="171" spans="3:7" ht="30" x14ac:dyDescent="0.25">
      <c r="C171" s="174" t="s">
        <v>498</v>
      </c>
      <c r="G171" s="175" t="s">
        <v>600</v>
      </c>
    </row>
    <row r="172" spans="3:7" x14ac:dyDescent="0.25">
      <c r="C172" s="176" t="s">
        <v>501</v>
      </c>
      <c r="G172" s="175" t="s">
        <v>601</v>
      </c>
    </row>
    <row r="173" spans="3:7" x14ac:dyDescent="0.25">
      <c r="C173" s="176" t="s">
        <v>503</v>
      </c>
      <c r="G173" s="175" t="s">
        <v>602</v>
      </c>
    </row>
    <row r="174" spans="3:7" x14ac:dyDescent="0.25">
      <c r="C174" s="178" t="s">
        <v>511</v>
      </c>
      <c r="G174" s="175" t="s">
        <v>603</v>
      </c>
    </row>
    <row r="175" spans="3:7" x14ac:dyDescent="0.25">
      <c r="C175" s="178" t="s">
        <v>513</v>
      </c>
      <c r="G175" s="175" t="s">
        <v>604</v>
      </c>
    </row>
    <row r="176" spans="3:7" x14ac:dyDescent="0.25">
      <c r="C176" s="178" t="s">
        <v>515</v>
      </c>
      <c r="G176" s="175" t="s">
        <v>605</v>
      </c>
    </row>
    <row r="177" spans="3:7" x14ac:dyDescent="0.25">
      <c r="C177" s="176" t="s">
        <v>520</v>
      </c>
      <c r="G177" s="175" t="s">
        <v>606</v>
      </c>
    </row>
    <row r="178" spans="3:7" x14ac:dyDescent="0.25">
      <c r="C178" s="176" t="s">
        <v>518</v>
      </c>
      <c r="G178" s="175" t="s">
        <v>607</v>
      </c>
    </row>
    <row r="179" spans="3:7" x14ac:dyDescent="0.25">
      <c r="C179" s="176" t="s">
        <v>525</v>
      </c>
      <c r="G179" s="175" t="s">
        <v>582</v>
      </c>
    </row>
    <row r="180" spans="3:7" x14ac:dyDescent="0.25">
      <c r="C180" s="176" t="s">
        <v>530</v>
      </c>
      <c r="G180" s="175" t="s">
        <v>608</v>
      </c>
    </row>
    <row r="181" spans="3:7" x14ac:dyDescent="0.25">
      <c r="C181" s="176" t="s">
        <v>541</v>
      </c>
      <c r="G181" s="175" t="s">
        <v>609</v>
      </c>
    </row>
    <row r="182" spans="3:7" x14ac:dyDescent="0.25">
      <c r="C182" s="176" t="s">
        <v>548</v>
      </c>
      <c r="G182" s="175" t="s">
        <v>610</v>
      </c>
    </row>
    <row r="183" spans="3:7" x14ac:dyDescent="0.25">
      <c r="C183" s="176" t="s">
        <v>543</v>
      </c>
      <c r="G183" s="175" t="s">
        <v>611</v>
      </c>
    </row>
    <row r="184" spans="3:7" x14ac:dyDescent="0.25">
      <c r="C184" s="176" t="s">
        <v>554</v>
      </c>
      <c r="G184" s="175"/>
    </row>
    <row r="185" spans="3:7" x14ac:dyDescent="0.25">
      <c r="C185" s="176" t="s">
        <v>556</v>
      </c>
      <c r="G185" s="175"/>
    </row>
    <row r="186" spans="3:7" x14ac:dyDescent="0.25">
      <c r="C186" s="176" t="s">
        <v>544</v>
      </c>
      <c r="G186" s="175"/>
    </row>
    <row r="187" spans="3:7" x14ac:dyDescent="0.25">
      <c r="C187" s="176" t="s">
        <v>559</v>
      </c>
      <c r="G187" s="175"/>
    </row>
    <row r="188" spans="3:7" x14ac:dyDescent="0.25">
      <c r="C188" s="176" t="s">
        <v>561</v>
      </c>
      <c r="G188" s="175"/>
    </row>
    <row r="189" spans="3:7" x14ac:dyDescent="0.25">
      <c r="C189" s="178" t="s">
        <v>563</v>
      </c>
      <c r="G189" s="175"/>
    </row>
    <row r="190" spans="3:7" ht="15.75" thickBot="1" x14ac:dyDescent="0.3">
      <c r="C190" s="179"/>
      <c r="G190" s="175"/>
    </row>
    <row r="191" spans="3:7" ht="15.75" thickBot="1" x14ac:dyDescent="0.3">
      <c r="C191" s="180"/>
      <c r="G191" s="172" t="s">
        <v>612</v>
      </c>
    </row>
    <row r="192" spans="3:7" ht="26.25" thickBot="1" x14ac:dyDescent="0.3">
      <c r="C192" s="172" t="s">
        <v>612</v>
      </c>
      <c r="G192" s="173" t="s">
        <v>497</v>
      </c>
    </row>
    <row r="193" spans="3:7" ht="15.75" thickBot="1" x14ac:dyDescent="0.3">
      <c r="C193" s="173" t="s">
        <v>499</v>
      </c>
      <c r="G193" s="175" t="s">
        <v>613</v>
      </c>
    </row>
    <row r="194" spans="3:7" ht="30" x14ac:dyDescent="0.25">
      <c r="C194" s="174" t="s">
        <v>498</v>
      </c>
      <c r="G194" s="175" t="s">
        <v>614</v>
      </c>
    </row>
    <row r="195" spans="3:7" x14ac:dyDescent="0.25">
      <c r="C195" s="176" t="s">
        <v>501</v>
      </c>
      <c r="G195" s="175" t="s">
        <v>615</v>
      </c>
    </row>
    <row r="196" spans="3:7" x14ac:dyDescent="0.25">
      <c r="C196" s="176" t="s">
        <v>503</v>
      </c>
      <c r="G196" s="175" t="s">
        <v>616</v>
      </c>
    </row>
    <row r="197" spans="3:7" ht="45" x14ac:dyDescent="0.25">
      <c r="C197" s="177" t="s">
        <v>505</v>
      </c>
      <c r="G197" s="175" t="s">
        <v>617</v>
      </c>
    </row>
    <row r="198" spans="3:7" x14ac:dyDescent="0.25">
      <c r="C198" s="178" t="s">
        <v>507</v>
      </c>
      <c r="G198" s="175" t="s">
        <v>618</v>
      </c>
    </row>
    <row r="199" spans="3:7" x14ac:dyDescent="0.25">
      <c r="C199" s="176" t="s">
        <v>509</v>
      </c>
      <c r="G199" s="175" t="s">
        <v>619</v>
      </c>
    </row>
    <row r="200" spans="3:7" x14ac:dyDescent="0.25">
      <c r="C200" s="178" t="s">
        <v>511</v>
      </c>
      <c r="G200" s="175" t="s">
        <v>620</v>
      </c>
    </row>
    <row r="201" spans="3:7" x14ac:dyDescent="0.25">
      <c r="C201" s="178" t="s">
        <v>513</v>
      </c>
      <c r="G201" s="175" t="s">
        <v>607</v>
      </c>
    </row>
    <row r="202" spans="3:7" x14ac:dyDescent="0.25">
      <c r="C202" s="178" t="s">
        <v>515</v>
      </c>
      <c r="G202" s="175" t="s">
        <v>621</v>
      </c>
    </row>
    <row r="203" spans="3:7" x14ac:dyDescent="0.25">
      <c r="C203" s="176" t="s">
        <v>516</v>
      </c>
      <c r="G203" s="175" t="s">
        <v>622</v>
      </c>
    </row>
    <row r="204" spans="3:7" x14ac:dyDescent="0.25">
      <c r="C204" s="176" t="s">
        <v>520</v>
      </c>
      <c r="G204" s="175" t="s">
        <v>623</v>
      </c>
    </row>
    <row r="205" spans="3:7" x14ac:dyDescent="0.25">
      <c r="C205" s="176" t="s">
        <v>518</v>
      </c>
      <c r="G205" s="175" t="s">
        <v>624</v>
      </c>
    </row>
    <row r="206" spans="3:7" x14ac:dyDescent="0.25">
      <c r="C206" s="176" t="s">
        <v>525</v>
      </c>
      <c r="G206" s="175" t="s">
        <v>587</v>
      </c>
    </row>
    <row r="207" spans="3:7" x14ac:dyDescent="0.25">
      <c r="C207" s="176" t="s">
        <v>521</v>
      </c>
      <c r="G207" s="175" t="s">
        <v>625</v>
      </c>
    </row>
    <row r="208" spans="3:7" x14ac:dyDescent="0.25">
      <c r="C208" s="176" t="s">
        <v>523</v>
      </c>
      <c r="G208" s="175" t="s">
        <v>626</v>
      </c>
    </row>
    <row r="209" spans="3:7" ht="30" x14ac:dyDescent="0.25">
      <c r="C209" s="177" t="s">
        <v>540</v>
      </c>
      <c r="G209" s="175" t="s">
        <v>605</v>
      </c>
    </row>
    <row r="210" spans="3:7" x14ac:dyDescent="0.25">
      <c r="C210" s="176" t="s">
        <v>531</v>
      </c>
      <c r="G210" s="175" t="s">
        <v>582</v>
      </c>
    </row>
    <row r="211" spans="3:7" x14ac:dyDescent="0.25">
      <c r="C211" s="176" t="s">
        <v>538</v>
      </c>
      <c r="G211" s="175"/>
    </row>
    <row r="212" spans="3:7" x14ac:dyDescent="0.25">
      <c r="C212" s="176" t="s">
        <v>542</v>
      </c>
      <c r="G212" s="175"/>
    </row>
    <row r="213" spans="3:7" ht="15.75" thickBot="1" x14ac:dyDescent="0.3">
      <c r="C213" s="178" t="s">
        <v>563</v>
      </c>
      <c r="G213" s="175"/>
    </row>
    <row r="214" spans="3:7" ht="15.75" thickBot="1" x14ac:dyDescent="0.3">
      <c r="C214" s="180"/>
      <c r="G214" s="172" t="s">
        <v>627</v>
      </c>
    </row>
    <row r="215" spans="3:7" ht="26.25" thickBot="1" x14ac:dyDescent="0.3">
      <c r="C215" s="172" t="s">
        <v>627</v>
      </c>
      <c r="G215" s="173" t="s">
        <v>497</v>
      </c>
    </row>
    <row r="216" spans="3:7" ht="15.75" thickBot="1" x14ac:dyDescent="0.3">
      <c r="C216" s="173" t="s">
        <v>499</v>
      </c>
      <c r="G216" s="175" t="s">
        <v>613</v>
      </c>
    </row>
    <row r="217" spans="3:7" ht="30" x14ac:dyDescent="0.25">
      <c r="C217" s="174" t="s">
        <v>498</v>
      </c>
      <c r="G217" s="175" t="s">
        <v>614</v>
      </c>
    </row>
    <row r="218" spans="3:7" ht="45" x14ac:dyDescent="0.25">
      <c r="C218" s="177" t="s">
        <v>505</v>
      </c>
      <c r="G218" s="175" t="s">
        <v>615</v>
      </c>
    </row>
    <row r="219" spans="3:7" x14ac:dyDescent="0.25">
      <c r="C219" s="178" t="s">
        <v>507</v>
      </c>
      <c r="G219" s="175" t="s">
        <v>616</v>
      </c>
    </row>
    <row r="220" spans="3:7" x14ac:dyDescent="0.25">
      <c r="C220" s="178" t="s">
        <v>511</v>
      </c>
      <c r="G220" s="175" t="s">
        <v>617</v>
      </c>
    </row>
    <row r="221" spans="3:7" x14ac:dyDescent="0.25">
      <c r="C221" s="178" t="s">
        <v>513</v>
      </c>
      <c r="G221" s="175" t="s">
        <v>618</v>
      </c>
    </row>
    <row r="222" spans="3:7" x14ac:dyDescent="0.25">
      <c r="C222" s="178" t="s">
        <v>515</v>
      </c>
      <c r="G222" s="175" t="s">
        <v>619</v>
      </c>
    </row>
    <row r="223" spans="3:7" x14ac:dyDescent="0.25">
      <c r="C223" s="176" t="s">
        <v>518</v>
      </c>
      <c r="G223" s="175" t="s">
        <v>620</v>
      </c>
    </row>
    <row r="224" spans="3:7" x14ac:dyDescent="0.25">
      <c r="C224" s="176" t="s">
        <v>525</v>
      </c>
      <c r="G224" s="175" t="s">
        <v>607</v>
      </c>
    </row>
    <row r="225" spans="3:7" x14ac:dyDescent="0.25">
      <c r="C225" s="176" t="s">
        <v>521</v>
      </c>
      <c r="G225" s="175" t="s">
        <v>621</v>
      </c>
    </row>
    <row r="226" spans="3:7" x14ac:dyDescent="0.25">
      <c r="C226" s="176" t="s">
        <v>523</v>
      </c>
      <c r="G226" s="175" t="s">
        <v>622</v>
      </c>
    </row>
    <row r="227" spans="3:7" ht="45" x14ac:dyDescent="0.25">
      <c r="C227" s="177" t="s">
        <v>526</v>
      </c>
      <c r="G227" s="175" t="s">
        <v>623</v>
      </c>
    </row>
    <row r="228" spans="3:7" x14ac:dyDescent="0.25">
      <c r="C228" s="176" t="s">
        <v>537</v>
      </c>
      <c r="G228" s="175" t="s">
        <v>624</v>
      </c>
    </row>
    <row r="229" spans="3:7" ht="30" x14ac:dyDescent="0.25">
      <c r="C229" s="177" t="s">
        <v>540</v>
      </c>
      <c r="G229" s="175" t="s">
        <v>587</v>
      </c>
    </row>
    <row r="230" spans="3:7" x14ac:dyDescent="0.25">
      <c r="C230" s="176" t="s">
        <v>531</v>
      </c>
      <c r="G230" s="175" t="s">
        <v>625</v>
      </c>
    </row>
    <row r="231" spans="3:7" x14ac:dyDescent="0.25">
      <c r="C231" s="176" t="s">
        <v>533</v>
      </c>
      <c r="G231" s="175" t="s">
        <v>626</v>
      </c>
    </row>
    <row r="232" spans="3:7" x14ac:dyDescent="0.25">
      <c r="C232" s="176" t="s">
        <v>535</v>
      </c>
      <c r="G232" s="175" t="s">
        <v>605</v>
      </c>
    </row>
    <row r="233" spans="3:7" x14ac:dyDescent="0.25">
      <c r="C233" s="176" t="s">
        <v>541</v>
      </c>
      <c r="G233" s="175" t="s">
        <v>582</v>
      </c>
    </row>
    <row r="234" spans="3:7" x14ac:dyDescent="0.25">
      <c r="C234" s="176" t="s">
        <v>542</v>
      </c>
      <c r="G234" s="175"/>
    </row>
    <row r="235" spans="3:7" x14ac:dyDescent="0.25">
      <c r="C235" s="176" t="s">
        <v>551</v>
      </c>
      <c r="G235" s="175"/>
    </row>
    <row r="236" spans="3:7" ht="15.75" thickBot="1" x14ac:dyDescent="0.3">
      <c r="C236" s="176" t="s">
        <v>543</v>
      </c>
      <c r="G236" s="175"/>
    </row>
    <row r="237" spans="3:7" ht="15.75" thickBot="1" x14ac:dyDescent="0.3">
      <c r="C237" s="181"/>
      <c r="G237" s="172" t="s">
        <v>628</v>
      </c>
    </row>
    <row r="238" spans="3:7" ht="15.75" thickBot="1" x14ac:dyDescent="0.3">
      <c r="C238" s="172" t="s">
        <v>628</v>
      </c>
      <c r="G238" s="173" t="s">
        <v>497</v>
      </c>
    </row>
    <row r="239" spans="3:7" ht="15.75" thickBot="1" x14ac:dyDescent="0.3">
      <c r="C239" s="173" t="s">
        <v>499</v>
      </c>
      <c r="G239" s="175" t="s">
        <v>546</v>
      </c>
    </row>
    <row r="240" spans="3:7" ht="30" x14ac:dyDescent="0.25">
      <c r="C240" s="174" t="s">
        <v>498</v>
      </c>
      <c r="G240" s="175" t="s">
        <v>547</v>
      </c>
    </row>
    <row r="241" spans="3:7" x14ac:dyDescent="0.25">
      <c r="C241" s="176" t="s">
        <v>501</v>
      </c>
      <c r="G241" s="175" t="s">
        <v>549</v>
      </c>
    </row>
    <row r="242" spans="3:7" x14ac:dyDescent="0.25">
      <c r="C242" s="176" t="s">
        <v>503</v>
      </c>
      <c r="G242" s="175" t="s">
        <v>550</v>
      </c>
    </row>
    <row r="243" spans="3:7" ht="45" x14ac:dyDescent="0.25">
      <c r="C243" s="177" t="s">
        <v>505</v>
      </c>
      <c r="G243" s="175" t="s">
        <v>552</v>
      </c>
    </row>
    <row r="244" spans="3:7" x14ac:dyDescent="0.25">
      <c r="C244" s="178" t="s">
        <v>507</v>
      </c>
      <c r="G244" s="175" t="s">
        <v>553</v>
      </c>
    </row>
    <row r="245" spans="3:7" x14ac:dyDescent="0.25">
      <c r="C245" s="176" t="s">
        <v>509</v>
      </c>
      <c r="G245" s="175" t="s">
        <v>555</v>
      </c>
    </row>
    <row r="246" spans="3:7" x14ac:dyDescent="0.25">
      <c r="C246" s="178" t="s">
        <v>511</v>
      </c>
      <c r="G246" s="175" t="s">
        <v>557</v>
      </c>
    </row>
    <row r="247" spans="3:7" x14ac:dyDescent="0.25">
      <c r="C247" s="176" t="s">
        <v>516</v>
      </c>
      <c r="G247" s="175" t="s">
        <v>558</v>
      </c>
    </row>
    <row r="248" spans="3:7" x14ac:dyDescent="0.25">
      <c r="C248" s="176" t="s">
        <v>520</v>
      </c>
      <c r="G248" s="175" t="s">
        <v>560</v>
      </c>
    </row>
    <row r="249" spans="3:7" x14ac:dyDescent="0.25">
      <c r="C249" s="176" t="s">
        <v>518</v>
      </c>
      <c r="G249" s="175" t="s">
        <v>562</v>
      </c>
    </row>
    <row r="250" spans="3:7" x14ac:dyDescent="0.25">
      <c r="C250" s="176" t="s">
        <v>521</v>
      </c>
      <c r="G250" s="175" t="s">
        <v>564</v>
      </c>
    </row>
    <row r="251" spans="3:7" x14ac:dyDescent="0.25">
      <c r="C251" s="176" t="s">
        <v>523</v>
      </c>
      <c r="G251" s="175" t="s">
        <v>565</v>
      </c>
    </row>
    <row r="252" spans="3:7" ht="45" x14ac:dyDescent="0.25">
      <c r="C252" s="177" t="s">
        <v>526</v>
      </c>
      <c r="G252" s="175" t="s">
        <v>566</v>
      </c>
    </row>
    <row r="253" spans="3:7" x14ac:dyDescent="0.25">
      <c r="C253" s="176" t="s">
        <v>528</v>
      </c>
      <c r="G253" s="175"/>
    </row>
    <row r="254" spans="3:7" x14ac:dyDescent="0.25">
      <c r="C254" s="176" t="s">
        <v>531</v>
      </c>
      <c r="G254" s="175"/>
    </row>
    <row r="255" spans="3:7" x14ac:dyDescent="0.25">
      <c r="C255" s="176" t="s">
        <v>533</v>
      </c>
    </row>
    <row r="256" spans="3:7" x14ac:dyDescent="0.25">
      <c r="C256" s="176" t="s">
        <v>535</v>
      </c>
    </row>
    <row r="257" spans="3:3" x14ac:dyDescent="0.25">
      <c r="C257" s="176" t="s">
        <v>541</v>
      </c>
    </row>
    <row r="258" spans="3:3" x14ac:dyDescent="0.25">
      <c r="C258" s="176" t="s">
        <v>542</v>
      </c>
    </row>
    <row r="259" spans="3:3" x14ac:dyDescent="0.25">
      <c r="C259" s="176" t="s">
        <v>543</v>
      </c>
    </row>
    <row r="260" spans="3:3" x14ac:dyDescent="0.25">
      <c r="C260" s="178" t="s">
        <v>563</v>
      </c>
    </row>
  </sheetData>
  <mergeCells count="12">
    <mergeCell ref="C25:E25"/>
    <mergeCell ref="A1:C1"/>
    <mergeCell ref="E1:G1"/>
    <mergeCell ref="J1:P1"/>
    <mergeCell ref="L2:P2"/>
    <mergeCell ref="I3:I7"/>
    <mergeCell ref="L8:P8"/>
    <mergeCell ref="L10:P11"/>
    <mergeCell ref="A11:A15"/>
    <mergeCell ref="B11:B13"/>
    <mergeCell ref="B14:B15"/>
    <mergeCell ref="A17:A2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P74"/>
  <sheetViews>
    <sheetView zoomScaleNormal="100" workbookViewId="0">
      <selection activeCell="B24" sqref="B24"/>
    </sheetView>
  </sheetViews>
  <sheetFormatPr baseColWidth="10" defaultColWidth="11.42578125" defaultRowHeight="15" x14ac:dyDescent="0.25"/>
  <cols>
    <col min="1" max="1" width="11.42578125" style="111"/>
    <col min="2" max="2" width="40.85546875" style="111" customWidth="1"/>
    <col min="3" max="3" width="18.140625" style="111" customWidth="1"/>
    <col min="4" max="4" width="20.85546875" style="111" customWidth="1"/>
    <col min="5" max="5" width="20.140625" style="111" customWidth="1"/>
    <col min="6" max="6" width="37.5703125" style="111" customWidth="1"/>
    <col min="7" max="7" width="21.5703125" style="111" customWidth="1"/>
    <col min="8" max="8" width="18" style="111" customWidth="1"/>
    <col min="9" max="9" width="13" style="111" bestFit="1" customWidth="1"/>
    <col min="10" max="10" width="12.5703125" style="111" bestFit="1" customWidth="1"/>
    <col min="11" max="15" width="11.42578125" style="111"/>
    <col min="16" max="16" width="49.42578125" style="111" bestFit="1" customWidth="1"/>
    <col min="17" max="16384" width="11.42578125" style="111"/>
  </cols>
  <sheetData>
    <row r="4" spans="2:11" ht="26.1" customHeight="1" x14ac:dyDescent="0.25">
      <c r="B4" s="119" t="s">
        <v>186</v>
      </c>
      <c r="C4" s="119" t="s">
        <v>274</v>
      </c>
      <c r="D4" s="119" t="s">
        <v>197</v>
      </c>
      <c r="E4" s="118" t="s">
        <v>273</v>
      </c>
      <c r="F4" s="118" t="s">
        <v>272</v>
      </c>
      <c r="G4" s="228" t="s">
        <v>271</v>
      </c>
      <c r="H4" s="1130" t="s">
        <v>270</v>
      </c>
      <c r="I4" s="1130"/>
      <c r="J4" s="228" t="s">
        <v>269</v>
      </c>
      <c r="K4" s="112"/>
    </row>
    <row r="5" spans="2:11" ht="26.1" customHeight="1" x14ac:dyDescent="0.25">
      <c r="B5" s="124" t="s">
        <v>332</v>
      </c>
      <c r="C5" s="112" t="s">
        <v>250</v>
      </c>
      <c r="D5" s="117" t="s">
        <v>268</v>
      </c>
      <c r="E5" s="117" t="s">
        <v>26</v>
      </c>
      <c r="F5" s="117" t="s">
        <v>267</v>
      </c>
      <c r="G5" s="114" t="s">
        <v>266</v>
      </c>
      <c r="H5" s="114" t="s">
        <v>265</v>
      </c>
      <c r="I5" s="116">
        <v>100</v>
      </c>
      <c r="J5" s="114" t="s">
        <v>13</v>
      </c>
      <c r="K5" s="112"/>
    </row>
    <row r="6" spans="2:11" ht="26.1" customHeight="1" x14ac:dyDescent="0.25">
      <c r="B6" s="124" t="s">
        <v>333</v>
      </c>
      <c r="C6" s="112"/>
      <c r="D6" s="117" t="s">
        <v>264</v>
      </c>
      <c r="F6" s="117" t="s">
        <v>263</v>
      </c>
      <c r="G6" s="114" t="s">
        <v>262</v>
      </c>
      <c r="H6" s="114" t="s">
        <v>261</v>
      </c>
      <c r="I6" s="116">
        <v>50</v>
      </c>
      <c r="J6" s="114" t="s">
        <v>14</v>
      </c>
      <c r="K6" s="112"/>
    </row>
    <row r="7" spans="2:11" ht="26.1" customHeight="1" x14ac:dyDescent="0.25">
      <c r="B7" s="124" t="s">
        <v>334</v>
      </c>
      <c r="C7" s="112"/>
      <c r="D7" s="117" t="s">
        <v>260</v>
      </c>
      <c r="E7" s="117"/>
      <c r="F7" s="117" t="s">
        <v>259</v>
      </c>
      <c r="G7" s="114" t="s">
        <v>258</v>
      </c>
      <c r="H7" s="114" t="s">
        <v>257</v>
      </c>
      <c r="I7" s="116">
        <v>0</v>
      </c>
      <c r="J7" s="114"/>
      <c r="K7" s="112"/>
    </row>
    <row r="8" spans="2:11" ht="26.1" customHeight="1" x14ac:dyDescent="0.25">
      <c r="B8" s="124" t="s">
        <v>335</v>
      </c>
      <c r="C8" s="112"/>
      <c r="D8" s="117" t="s">
        <v>256</v>
      </c>
      <c r="E8" s="117"/>
      <c r="F8" s="112"/>
      <c r="G8" s="112"/>
      <c r="H8" s="114" t="s">
        <v>255</v>
      </c>
      <c r="I8" s="112"/>
      <c r="J8" s="112"/>
      <c r="K8" s="112"/>
    </row>
    <row r="9" spans="2:11" ht="26.1" customHeight="1" x14ac:dyDescent="0.25">
      <c r="B9" s="124" t="s">
        <v>336</v>
      </c>
      <c r="C9" s="112"/>
      <c r="D9" s="117" t="s">
        <v>254</v>
      </c>
      <c r="E9" s="112"/>
      <c r="F9" s="112"/>
      <c r="G9" s="112"/>
      <c r="H9" s="114" t="s">
        <v>253</v>
      </c>
      <c r="I9" s="112"/>
      <c r="J9" s="112"/>
      <c r="K9" s="112"/>
    </row>
    <row r="10" spans="2:11" ht="26.1" customHeight="1" x14ac:dyDescent="0.25">
      <c r="B10" s="124" t="s">
        <v>337</v>
      </c>
      <c r="C10" s="112"/>
      <c r="D10" s="112"/>
      <c r="E10" s="112"/>
      <c r="F10" s="112"/>
      <c r="G10" s="112"/>
      <c r="H10" s="114" t="s">
        <v>252</v>
      </c>
      <c r="I10" s="112"/>
      <c r="J10" s="112"/>
      <c r="K10" s="112"/>
    </row>
    <row r="11" spans="2:11" ht="26.1" customHeight="1" x14ac:dyDescent="0.25">
      <c r="B11" s="124" t="s">
        <v>338</v>
      </c>
      <c r="C11" s="112"/>
      <c r="D11" s="112"/>
      <c r="E11" s="112"/>
      <c r="F11" s="112"/>
      <c r="G11" s="112"/>
      <c r="H11" s="114" t="s">
        <v>251</v>
      </c>
      <c r="I11" s="112"/>
      <c r="J11" s="112"/>
      <c r="K11" s="112"/>
    </row>
    <row r="12" spans="2:11" ht="26.1" customHeight="1" x14ac:dyDescent="0.25">
      <c r="B12" s="124" t="s">
        <v>339</v>
      </c>
      <c r="C12" s="112"/>
      <c r="D12" s="112"/>
      <c r="E12" s="112"/>
      <c r="F12" s="115" t="s">
        <v>249</v>
      </c>
      <c r="G12" s="112"/>
      <c r="H12" s="114" t="s">
        <v>248</v>
      </c>
      <c r="I12" s="112"/>
      <c r="J12" s="112"/>
      <c r="K12" s="112"/>
    </row>
    <row r="13" spans="2:11" ht="26.1" customHeight="1" x14ac:dyDescent="0.25">
      <c r="B13" s="124" t="s">
        <v>340</v>
      </c>
      <c r="C13" s="112"/>
      <c r="D13" s="112"/>
      <c r="E13" s="112"/>
      <c r="F13" s="113" t="s">
        <v>247</v>
      </c>
      <c r="G13" s="112"/>
      <c r="H13" s="114" t="s">
        <v>246</v>
      </c>
      <c r="I13" s="112"/>
      <c r="J13" s="112"/>
      <c r="K13" s="112"/>
    </row>
    <row r="14" spans="2:11" ht="26.1" customHeight="1" x14ac:dyDescent="0.25">
      <c r="B14" s="124" t="s">
        <v>341</v>
      </c>
      <c r="C14" s="112"/>
      <c r="D14" s="112"/>
      <c r="E14" s="112"/>
      <c r="F14" s="113" t="s">
        <v>245</v>
      </c>
      <c r="G14" s="112"/>
      <c r="H14" s="112"/>
      <c r="I14" s="112"/>
      <c r="J14" s="112"/>
      <c r="K14" s="112"/>
    </row>
    <row r="15" spans="2:11" ht="26.1" customHeight="1" x14ac:dyDescent="0.25">
      <c r="B15" s="124" t="s">
        <v>342</v>
      </c>
      <c r="C15" s="112"/>
      <c r="D15" s="112"/>
      <c r="E15" s="112"/>
      <c r="F15" s="113" t="s">
        <v>244</v>
      </c>
      <c r="G15" s="112"/>
      <c r="H15" s="112"/>
      <c r="I15" s="112"/>
      <c r="J15" s="112"/>
      <c r="K15" s="112"/>
    </row>
    <row r="16" spans="2:11" ht="26.1" customHeight="1" x14ac:dyDescent="0.25">
      <c r="B16" s="124" t="s">
        <v>343</v>
      </c>
      <c r="C16" s="112"/>
      <c r="D16" s="112"/>
      <c r="E16" s="112"/>
      <c r="F16" s="112"/>
      <c r="G16" s="112"/>
      <c r="H16" s="112"/>
      <c r="I16" s="112"/>
      <c r="J16" s="112"/>
      <c r="K16" s="112"/>
    </row>
    <row r="17" spans="1:12" ht="26.1" customHeight="1" x14ac:dyDescent="0.25">
      <c r="B17" s="124" t="s">
        <v>344</v>
      </c>
      <c r="C17" s="112"/>
      <c r="D17" s="112"/>
      <c r="E17" s="112"/>
      <c r="F17" s="112"/>
      <c r="G17" s="112"/>
      <c r="H17" s="112"/>
      <c r="I17" s="112"/>
      <c r="J17" s="112"/>
      <c r="K17" s="112"/>
    </row>
    <row r="18" spans="1:12" ht="26.1" customHeight="1" x14ac:dyDescent="0.25">
      <c r="B18" s="124" t="s">
        <v>345</v>
      </c>
      <c r="C18" s="112"/>
      <c r="D18" s="112"/>
      <c r="E18" s="112"/>
      <c r="F18" s="112"/>
      <c r="G18" s="112"/>
      <c r="H18" s="112"/>
      <c r="I18" s="112"/>
      <c r="J18" s="112"/>
      <c r="K18" s="112"/>
    </row>
    <row r="19" spans="1:12" ht="26.1" customHeight="1" x14ac:dyDescent="0.25">
      <c r="B19" s="124" t="s">
        <v>346</v>
      </c>
      <c r="C19" s="112"/>
      <c r="D19" s="112"/>
      <c r="E19" s="112"/>
      <c r="F19" s="112"/>
      <c r="G19" s="112"/>
      <c r="H19" s="112"/>
      <c r="I19" s="112"/>
      <c r="J19" s="112"/>
      <c r="K19" s="112"/>
    </row>
    <row r="20" spans="1:12" ht="26.1" customHeight="1" x14ac:dyDescent="0.25">
      <c r="B20" s="124" t="s">
        <v>347</v>
      </c>
      <c r="C20" s="112"/>
      <c r="D20" s="112"/>
      <c r="E20" s="112"/>
      <c r="F20" s="112"/>
      <c r="G20" s="112"/>
      <c r="H20" s="112"/>
      <c r="I20" s="112"/>
      <c r="J20" s="112"/>
      <c r="K20" s="112"/>
    </row>
    <row r="21" spans="1:12" ht="26.1" customHeight="1" x14ac:dyDescent="0.25">
      <c r="B21" s="124" t="s">
        <v>348</v>
      </c>
      <c r="C21" s="112"/>
      <c r="D21" s="112"/>
      <c r="E21" s="112"/>
      <c r="F21" s="112"/>
      <c r="G21" s="112"/>
      <c r="H21" s="112"/>
      <c r="I21" s="112"/>
      <c r="J21" s="112"/>
      <c r="K21" s="112"/>
    </row>
    <row r="22" spans="1:12" ht="26.1" customHeight="1" x14ac:dyDescent="0.25">
      <c r="B22" s="124" t="s">
        <v>349</v>
      </c>
      <c r="C22" s="112"/>
      <c r="D22" s="112"/>
      <c r="E22" s="112"/>
      <c r="F22" s="112"/>
      <c r="G22" s="112"/>
      <c r="H22" s="112"/>
      <c r="I22" s="112"/>
      <c r="J22" s="112"/>
      <c r="K22" s="112"/>
    </row>
    <row r="23" spans="1:12" ht="26.1" customHeight="1" x14ac:dyDescent="0.25"/>
    <row r="24" spans="1:12" ht="26.1" customHeight="1" x14ac:dyDescent="0.25"/>
    <row r="25" spans="1:12" ht="26.1" customHeight="1" x14ac:dyDescent="0.25">
      <c r="A25" s="112"/>
      <c r="B25" s="112"/>
      <c r="C25" s="112"/>
      <c r="D25" s="112"/>
      <c r="E25" s="112"/>
      <c r="F25" s="112"/>
      <c r="G25" s="116"/>
      <c r="H25" s="116">
        <v>1</v>
      </c>
      <c r="I25" s="116">
        <v>2</v>
      </c>
      <c r="J25" s="116">
        <v>3</v>
      </c>
      <c r="K25" s="116">
        <v>4</v>
      </c>
      <c r="L25" s="116">
        <v>5</v>
      </c>
    </row>
    <row r="26" spans="1:12" ht="26.1" customHeight="1" x14ac:dyDescent="0.25">
      <c r="A26" s="112">
        <v>1</v>
      </c>
      <c r="B26" s="112" t="s">
        <v>243</v>
      </c>
      <c r="C26" s="112"/>
      <c r="D26" s="112"/>
      <c r="E26" s="112"/>
      <c r="F26" s="112"/>
      <c r="G26" s="116">
        <v>1</v>
      </c>
      <c r="H26" s="116" t="s">
        <v>238</v>
      </c>
      <c r="I26" s="116" t="s">
        <v>238</v>
      </c>
      <c r="J26" s="116" t="s">
        <v>237</v>
      </c>
      <c r="K26" s="116" t="s">
        <v>236</v>
      </c>
      <c r="L26" s="229" t="s">
        <v>235</v>
      </c>
    </row>
    <row r="27" spans="1:12" ht="26.1" customHeight="1" x14ac:dyDescent="0.25">
      <c r="A27" s="112">
        <v>2</v>
      </c>
      <c r="B27" s="112" t="s">
        <v>242</v>
      </c>
      <c r="C27" s="112"/>
      <c r="D27" s="112"/>
      <c r="E27" s="112"/>
      <c r="F27" s="112"/>
      <c r="G27" s="116">
        <v>2</v>
      </c>
      <c r="H27" s="116" t="s">
        <v>238</v>
      </c>
      <c r="I27" s="116" t="s">
        <v>238</v>
      </c>
      <c r="J27" s="116" t="s">
        <v>237</v>
      </c>
      <c r="K27" s="116" t="s">
        <v>236</v>
      </c>
      <c r="L27" s="116" t="s">
        <v>235</v>
      </c>
    </row>
    <row r="28" spans="1:12" ht="26.1" customHeight="1" x14ac:dyDescent="0.25">
      <c r="A28" s="112">
        <v>3</v>
      </c>
      <c r="B28" s="112" t="s">
        <v>241</v>
      </c>
      <c r="C28" s="112"/>
      <c r="D28" s="112"/>
      <c r="E28" s="112"/>
      <c r="F28" s="112"/>
      <c r="G28" s="116">
        <v>3</v>
      </c>
      <c r="H28" s="116" t="s">
        <v>238</v>
      </c>
      <c r="I28" s="116" t="s">
        <v>237</v>
      </c>
      <c r="J28" s="116" t="s">
        <v>236</v>
      </c>
      <c r="K28" s="116" t="s">
        <v>235</v>
      </c>
      <c r="L28" s="116" t="s">
        <v>235</v>
      </c>
    </row>
    <row r="29" spans="1:12" ht="26.1" customHeight="1" x14ac:dyDescent="0.25">
      <c r="A29" s="112">
        <v>4</v>
      </c>
      <c r="B29" s="112" t="s">
        <v>240</v>
      </c>
      <c r="C29" s="112"/>
      <c r="D29" s="112"/>
      <c r="E29" s="112"/>
      <c r="F29" s="112"/>
      <c r="G29" s="116">
        <v>4</v>
      </c>
      <c r="H29" s="116" t="s">
        <v>237</v>
      </c>
      <c r="I29" s="116" t="s">
        <v>236</v>
      </c>
      <c r="J29" s="116" t="s">
        <v>236</v>
      </c>
      <c r="K29" s="116" t="s">
        <v>235</v>
      </c>
      <c r="L29" s="116" t="s">
        <v>235</v>
      </c>
    </row>
    <row r="30" spans="1:12" ht="26.1" customHeight="1" x14ac:dyDescent="0.25">
      <c r="A30" s="112">
        <v>5</v>
      </c>
      <c r="B30" s="112" t="s">
        <v>239</v>
      </c>
      <c r="C30" s="112"/>
      <c r="D30" s="112"/>
      <c r="E30" s="112"/>
      <c r="F30" s="112"/>
      <c r="G30" s="116">
        <v>5</v>
      </c>
      <c r="H30" s="116" t="s">
        <v>236</v>
      </c>
      <c r="I30" s="116" t="s">
        <v>236</v>
      </c>
      <c r="J30" s="116" t="s">
        <v>235</v>
      </c>
      <c r="K30" s="116" t="s">
        <v>235</v>
      </c>
      <c r="L30" s="116" t="s">
        <v>235</v>
      </c>
    </row>
    <row r="31" spans="1:12" ht="26.1" customHeight="1" x14ac:dyDescent="0.25"/>
    <row r="32" spans="1:12" ht="26.1" customHeight="1" x14ac:dyDescent="0.25"/>
    <row r="33" spans="2:16" ht="26.1" customHeight="1" x14ac:dyDescent="0.25">
      <c r="B33" s="111" t="s">
        <v>629</v>
      </c>
    </row>
    <row r="34" spans="2:16" ht="26.1" customHeight="1" x14ac:dyDescent="0.25"/>
    <row r="35" spans="2:16" ht="26.1" customHeight="1" x14ac:dyDescent="0.25">
      <c r="B35" s="111" t="s">
        <v>384</v>
      </c>
    </row>
    <row r="36" spans="2:16" ht="26.1" customHeight="1" x14ac:dyDescent="0.25">
      <c r="B36" s="111" t="s">
        <v>385</v>
      </c>
    </row>
    <row r="37" spans="2:16" x14ac:dyDescent="0.25">
      <c r="B37" s="1131" t="s">
        <v>886</v>
      </c>
      <c r="C37" s="1131"/>
      <c r="D37" s="1131"/>
      <c r="E37" s="1131"/>
      <c r="F37" s="1131"/>
      <c r="G37" s="1131"/>
      <c r="H37" s="1131"/>
      <c r="I37" s="1131"/>
      <c r="J37" s="1131"/>
    </row>
    <row r="39" spans="2:16" x14ac:dyDescent="0.25">
      <c r="B39" s="306" t="s">
        <v>882</v>
      </c>
      <c r="F39" s="306" t="s">
        <v>792</v>
      </c>
    </row>
    <row r="40" spans="2:16" ht="45" x14ac:dyDescent="0.25">
      <c r="B40" s="111" t="s">
        <v>739</v>
      </c>
      <c r="F40" s="111" t="s">
        <v>498</v>
      </c>
      <c r="J40" s="111" t="s">
        <v>770</v>
      </c>
      <c r="P40" s="306" t="s">
        <v>795</v>
      </c>
    </row>
    <row r="41" spans="2:16" ht="30" x14ac:dyDescent="0.25">
      <c r="B41" s="111" t="s">
        <v>478</v>
      </c>
      <c r="F41" s="111" t="s">
        <v>501</v>
      </c>
      <c r="J41" s="111" t="s">
        <v>771</v>
      </c>
      <c r="P41" s="111" t="s">
        <v>762</v>
      </c>
    </row>
    <row r="42" spans="2:16" ht="45" x14ac:dyDescent="0.25">
      <c r="B42" s="111" t="s">
        <v>480</v>
      </c>
      <c r="F42" s="111" t="s">
        <v>745</v>
      </c>
      <c r="J42" s="111" t="s">
        <v>772</v>
      </c>
      <c r="P42" s="111" t="s">
        <v>763</v>
      </c>
    </row>
    <row r="43" spans="2:16" ht="30" x14ac:dyDescent="0.25">
      <c r="B43" s="111" t="s">
        <v>740</v>
      </c>
      <c r="F43" s="111" t="s">
        <v>746</v>
      </c>
      <c r="P43" s="111" t="s">
        <v>616</v>
      </c>
    </row>
    <row r="44" spans="2:16" ht="30" x14ac:dyDescent="0.25">
      <c r="B44" s="111" t="s">
        <v>484</v>
      </c>
      <c r="F44" s="111" t="s">
        <v>507</v>
      </c>
      <c r="P44" s="111" t="s">
        <v>764</v>
      </c>
    </row>
    <row r="45" spans="2:16" x14ac:dyDescent="0.25">
      <c r="B45" s="111" t="s">
        <v>741</v>
      </c>
      <c r="F45" s="111" t="s">
        <v>509</v>
      </c>
      <c r="P45" s="111" t="s">
        <v>765</v>
      </c>
    </row>
    <row r="46" spans="2:16" ht="30" x14ac:dyDescent="0.25">
      <c r="B46" s="111" t="s">
        <v>487</v>
      </c>
      <c r="F46" s="111" t="s">
        <v>511</v>
      </c>
      <c r="P46" s="111" t="s">
        <v>619</v>
      </c>
    </row>
    <row r="47" spans="2:16" x14ac:dyDescent="0.25">
      <c r="B47" s="111" t="s">
        <v>742</v>
      </c>
      <c r="F47" s="111" t="s">
        <v>747</v>
      </c>
      <c r="P47" s="111" t="s">
        <v>766</v>
      </c>
    </row>
    <row r="48" spans="2:16" ht="45" x14ac:dyDescent="0.25">
      <c r="B48" s="111" t="s">
        <v>743</v>
      </c>
      <c r="F48" s="111" t="s">
        <v>515</v>
      </c>
      <c r="P48" s="111" t="s">
        <v>767</v>
      </c>
    </row>
    <row r="49" spans="2:16" x14ac:dyDescent="0.25">
      <c r="B49" s="111" t="s">
        <v>744</v>
      </c>
      <c r="F49" s="111" t="s">
        <v>516</v>
      </c>
      <c r="P49" s="111" t="s">
        <v>622</v>
      </c>
    </row>
    <row r="50" spans="2:16" ht="30" x14ac:dyDescent="0.25">
      <c r="F50" s="111" t="s">
        <v>520</v>
      </c>
      <c r="P50" s="111" t="s">
        <v>768</v>
      </c>
    </row>
    <row r="51" spans="2:16" x14ac:dyDescent="0.25">
      <c r="F51" s="111" t="s">
        <v>518</v>
      </c>
      <c r="P51" s="111" t="s">
        <v>624</v>
      </c>
    </row>
    <row r="52" spans="2:16" ht="30" x14ac:dyDescent="0.25">
      <c r="F52" s="111" t="s">
        <v>525</v>
      </c>
      <c r="P52" s="111" t="s">
        <v>587</v>
      </c>
    </row>
    <row r="53" spans="2:16" x14ac:dyDescent="0.25">
      <c r="F53" s="111" t="s">
        <v>748</v>
      </c>
      <c r="P53" s="111" t="s">
        <v>625</v>
      </c>
    </row>
    <row r="54" spans="2:16" ht="30" x14ac:dyDescent="0.25">
      <c r="F54" s="111" t="s">
        <v>749</v>
      </c>
      <c r="P54" s="111" t="s">
        <v>769</v>
      </c>
    </row>
    <row r="55" spans="2:16" x14ac:dyDescent="0.25">
      <c r="F55" s="111" t="s">
        <v>523</v>
      </c>
      <c r="P55" s="111" t="s">
        <v>605</v>
      </c>
    </row>
    <row r="56" spans="2:16" ht="30" x14ac:dyDescent="0.25">
      <c r="F56" s="111" t="s">
        <v>750</v>
      </c>
      <c r="P56" s="111" t="s">
        <v>582</v>
      </c>
    </row>
    <row r="57" spans="2:16" ht="30" x14ac:dyDescent="0.25">
      <c r="F57" s="111" t="s">
        <v>751</v>
      </c>
    </row>
    <row r="58" spans="2:16" x14ac:dyDescent="0.25">
      <c r="F58" s="111" t="s">
        <v>540</v>
      </c>
    </row>
    <row r="59" spans="2:16" x14ac:dyDescent="0.25">
      <c r="F59" s="111" t="s">
        <v>752</v>
      </c>
    </row>
    <row r="60" spans="2:16" ht="30" x14ac:dyDescent="0.25">
      <c r="F60" s="111" t="s">
        <v>531</v>
      </c>
    </row>
    <row r="61" spans="2:16" x14ac:dyDescent="0.25">
      <c r="F61" s="111" t="s">
        <v>533</v>
      </c>
    </row>
    <row r="62" spans="2:16" ht="30" x14ac:dyDescent="0.25">
      <c r="F62" s="111" t="s">
        <v>753</v>
      </c>
    </row>
    <row r="63" spans="2:16" ht="30" x14ac:dyDescent="0.25">
      <c r="F63" s="111" t="s">
        <v>754</v>
      </c>
    </row>
    <row r="64" spans="2:16" ht="30" x14ac:dyDescent="0.25">
      <c r="F64" s="111" t="s">
        <v>755</v>
      </c>
    </row>
    <row r="65" spans="6:6" ht="30" x14ac:dyDescent="0.25">
      <c r="F65" s="111" t="s">
        <v>756</v>
      </c>
    </row>
    <row r="66" spans="6:6" x14ac:dyDescent="0.25">
      <c r="F66" s="111" t="s">
        <v>542</v>
      </c>
    </row>
    <row r="67" spans="6:6" x14ac:dyDescent="0.25">
      <c r="F67" s="111" t="s">
        <v>551</v>
      </c>
    </row>
    <row r="68" spans="6:6" x14ac:dyDescent="0.25">
      <c r="F68" s="111" t="s">
        <v>543</v>
      </c>
    </row>
    <row r="69" spans="6:6" x14ac:dyDescent="0.25">
      <c r="F69" s="111" t="s">
        <v>757</v>
      </c>
    </row>
    <row r="70" spans="6:6" x14ac:dyDescent="0.25">
      <c r="F70" s="111" t="s">
        <v>758</v>
      </c>
    </row>
    <row r="71" spans="6:6" x14ac:dyDescent="0.25">
      <c r="F71" s="111" t="s">
        <v>544</v>
      </c>
    </row>
    <row r="72" spans="6:6" x14ac:dyDescent="0.25">
      <c r="F72" s="111" t="s">
        <v>759</v>
      </c>
    </row>
    <row r="73" spans="6:6" ht="30" x14ac:dyDescent="0.25">
      <c r="F73" s="111" t="s">
        <v>760</v>
      </c>
    </row>
    <row r="74" spans="6:6" x14ac:dyDescent="0.25">
      <c r="F74" s="111" t="s">
        <v>761</v>
      </c>
    </row>
  </sheetData>
  <mergeCells count="2">
    <mergeCell ref="H4:I4"/>
    <mergeCell ref="B37:J37"/>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Z61"/>
  <sheetViews>
    <sheetView workbookViewId="0">
      <selection activeCell="C3" sqref="C3"/>
    </sheetView>
  </sheetViews>
  <sheetFormatPr baseColWidth="10" defaultColWidth="14.42578125" defaultRowHeight="15" x14ac:dyDescent="0.25"/>
  <cols>
    <col min="1" max="1" width="27.7109375" style="258" customWidth="1"/>
    <col min="2" max="2" width="62.7109375" style="258" customWidth="1"/>
    <col min="3" max="3" width="53.140625" style="258" customWidth="1"/>
    <col min="4" max="4" width="43.140625" style="258" customWidth="1"/>
    <col min="5" max="26" width="9.140625" style="258" customWidth="1"/>
    <col min="27" max="16384" width="14.42578125" style="258"/>
  </cols>
  <sheetData>
    <row r="1" spans="1:26" ht="15.75" thickTop="1" x14ac:dyDescent="0.25">
      <c r="A1" s="255"/>
      <c r="B1" s="1134" t="s">
        <v>333</v>
      </c>
      <c r="C1" s="1135"/>
      <c r="D1" s="1136"/>
      <c r="E1" s="256"/>
      <c r="F1" s="257"/>
      <c r="G1" s="257"/>
      <c r="H1" s="257"/>
      <c r="I1" s="257"/>
      <c r="J1" s="257"/>
      <c r="K1" s="257"/>
      <c r="L1" s="257"/>
      <c r="M1" s="257"/>
      <c r="N1" s="257"/>
      <c r="O1" s="257"/>
      <c r="P1" s="257"/>
      <c r="Q1" s="257"/>
      <c r="R1" s="257"/>
      <c r="S1" s="257"/>
      <c r="T1" s="257"/>
      <c r="U1" s="257"/>
      <c r="V1" s="257"/>
      <c r="W1" s="257"/>
      <c r="X1" s="257"/>
      <c r="Y1" s="257"/>
      <c r="Z1" s="257"/>
    </row>
    <row r="2" spans="1:26" x14ac:dyDescent="0.25">
      <c r="A2" s="259"/>
      <c r="B2" s="1137" t="s">
        <v>687</v>
      </c>
      <c r="C2" s="1138"/>
      <c r="D2" s="1139"/>
      <c r="E2" s="260"/>
      <c r="F2" s="257"/>
      <c r="G2" s="257"/>
      <c r="H2" s="257"/>
      <c r="I2" s="257"/>
      <c r="J2" s="257"/>
      <c r="K2" s="257"/>
      <c r="L2" s="257"/>
      <c r="M2" s="257"/>
      <c r="N2" s="257"/>
      <c r="O2" s="257"/>
      <c r="P2" s="257"/>
      <c r="Q2" s="257"/>
      <c r="R2" s="257"/>
      <c r="S2" s="257"/>
      <c r="T2" s="257"/>
      <c r="U2" s="257"/>
      <c r="V2" s="257"/>
      <c r="W2" s="257"/>
      <c r="X2" s="257"/>
      <c r="Y2" s="257"/>
      <c r="Z2" s="257"/>
    </row>
    <row r="3" spans="1:26" ht="38.25" customHeight="1" thickBot="1" x14ac:dyDescent="0.3">
      <c r="A3" s="261"/>
      <c r="B3" s="262" t="s">
        <v>688</v>
      </c>
      <c r="C3" s="263"/>
      <c r="D3" s="264" t="s">
        <v>1310</v>
      </c>
      <c r="E3" s="265"/>
      <c r="F3" s="257"/>
      <c r="G3" s="257"/>
      <c r="H3" s="257"/>
      <c r="I3" s="257"/>
      <c r="J3" s="257"/>
      <c r="K3" s="257"/>
      <c r="L3" s="257"/>
      <c r="M3" s="257"/>
      <c r="N3" s="257"/>
      <c r="O3" s="257"/>
      <c r="P3" s="257"/>
      <c r="Q3" s="257"/>
      <c r="R3" s="257"/>
      <c r="S3" s="257"/>
      <c r="T3" s="257"/>
      <c r="U3" s="257"/>
      <c r="V3" s="257"/>
      <c r="W3" s="257"/>
      <c r="X3" s="257"/>
      <c r="Y3" s="257"/>
      <c r="Z3" s="257"/>
    </row>
    <row r="4" spans="1:26" ht="16.5" thickTop="1" thickBot="1" x14ac:dyDescent="0.3">
      <c r="A4" s="266"/>
      <c r="B4" s="266"/>
      <c r="C4" s="266"/>
      <c r="D4" s="266"/>
    </row>
    <row r="5" spans="1:26" ht="15.75" thickBot="1" x14ac:dyDescent="0.3">
      <c r="A5" s="1140" t="s">
        <v>773</v>
      </c>
      <c r="B5" s="1141"/>
      <c r="C5" s="1141"/>
      <c r="D5" s="1142"/>
    </row>
    <row r="6" spans="1:26" x14ac:dyDescent="0.25">
      <c r="A6" s="267" t="s">
        <v>774</v>
      </c>
      <c r="B6" s="268" t="s">
        <v>775</v>
      </c>
      <c r="C6" s="269" t="s">
        <v>776</v>
      </c>
      <c r="D6" s="270" t="s">
        <v>777</v>
      </c>
    </row>
    <row r="7" spans="1:26" x14ac:dyDescent="0.25">
      <c r="A7" s="273" t="s">
        <v>781</v>
      </c>
      <c r="B7" s="272" t="s">
        <v>782</v>
      </c>
      <c r="C7" s="254" t="s">
        <v>783</v>
      </c>
      <c r="D7" s="272" t="s">
        <v>784</v>
      </c>
    </row>
    <row r="8" spans="1:26" ht="28.5" x14ac:dyDescent="0.25">
      <c r="A8" s="271" t="s">
        <v>168</v>
      </c>
      <c r="B8" s="272" t="s">
        <v>778</v>
      </c>
      <c r="C8" s="272" t="s">
        <v>779</v>
      </c>
      <c r="D8" s="272" t="s">
        <v>780</v>
      </c>
    </row>
    <row r="9" spans="1:26" ht="128.25" x14ac:dyDescent="0.25">
      <c r="A9" s="271" t="s">
        <v>785</v>
      </c>
      <c r="B9" s="272" t="s">
        <v>786</v>
      </c>
      <c r="C9" s="272" t="s">
        <v>787</v>
      </c>
      <c r="D9" s="272" t="s">
        <v>788</v>
      </c>
    </row>
    <row r="10" spans="1:26" ht="42.75" x14ac:dyDescent="0.25">
      <c r="A10" s="271" t="s">
        <v>789</v>
      </c>
      <c r="B10" s="272" t="s">
        <v>790</v>
      </c>
      <c r="C10" s="272" t="s">
        <v>791</v>
      </c>
      <c r="D10" s="272" t="s">
        <v>788</v>
      </c>
    </row>
    <row r="11" spans="1:26" ht="42.75" x14ac:dyDescent="0.25">
      <c r="A11" s="271" t="s">
        <v>792</v>
      </c>
      <c r="B11" s="272" t="s">
        <v>793</v>
      </c>
      <c r="C11" s="272" t="s">
        <v>794</v>
      </c>
      <c r="D11" s="272" t="s">
        <v>788</v>
      </c>
    </row>
    <row r="12" spans="1:26" ht="42.75" x14ac:dyDescent="0.25">
      <c r="A12" s="271" t="s">
        <v>795</v>
      </c>
      <c r="B12" s="272" t="s">
        <v>796</v>
      </c>
      <c r="C12" s="272" t="s">
        <v>797</v>
      </c>
      <c r="D12" s="272" t="s">
        <v>788</v>
      </c>
    </row>
    <row r="13" spans="1:26" ht="28.5" x14ac:dyDescent="0.25">
      <c r="A13" s="271" t="s">
        <v>798</v>
      </c>
      <c r="B13" s="272" t="s">
        <v>799</v>
      </c>
      <c r="C13" s="272" t="s">
        <v>800</v>
      </c>
      <c r="D13" s="272" t="s">
        <v>788</v>
      </c>
    </row>
    <row r="14" spans="1:26" ht="57" x14ac:dyDescent="0.25">
      <c r="A14" s="271" t="s">
        <v>0</v>
      </c>
      <c r="B14" s="272" t="s">
        <v>801</v>
      </c>
      <c r="C14" s="272" t="s">
        <v>802</v>
      </c>
      <c r="D14" s="272" t="s">
        <v>788</v>
      </c>
    </row>
    <row r="15" spans="1:26" ht="28.5" x14ac:dyDescent="0.25">
      <c r="A15" s="271" t="s">
        <v>803</v>
      </c>
      <c r="B15" s="272" t="s">
        <v>804</v>
      </c>
      <c r="C15" s="272" t="s">
        <v>805</v>
      </c>
      <c r="D15" s="272" t="s">
        <v>788</v>
      </c>
    </row>
    <row r="16" spans="1:26" x14ac:dyDescent="0.25">
      <c r="A16" s="274"/>
      <c r="B16" s="275"/>
      <c r="C16" s="274"/>
      <c r="D16" s="274"/>
    </row>
    <row r="17" spans="1:4" ht="15.75" thickBot="1" x14ac:dyDescent="0.3">
      <c r="A17" s="274"/>
      <c r="B17" s="274"/>
      <c r="C17" s="274"/>
      <c r="D17" s="274"/>
    </row>
    <row r="18" spans="1:4" x14ac:dyDescent="0.25">
      <c r="A18" s="1143" t="s">
        <v>806</v>
      </c>
      <c r="B18" s="1141"/>
      <c r="C18" s="1141"/>
      <c r="D18" s="1142"/>
    </row>
    <row r="19" spans="1:4" x14ac:dyDescent="0.25">
      <c r="A19" s="276" t="s">
        <v>774</v>
      </c>
      <c r="B19" s="277" t="s">
        <v>775</v>
      </c>
      <c r="C19" s="278" t="s">
        <v>776</v>
      </c>
      <c r="D19" s="279" t="s">
        <v>777</v>
      </c>
    </row>
    <row r="20" spans="1:4" ht="28.5" x14ac:dyDescent="0.25">
      <c r="A20" s="280" t="s">
        <v>20</v>
      </c>
      <c r="B20" s="272" t="s">
        <v>807</v>
      </c>
      <c r="C20" s="272" t="s">
        <v>808</v>
      </c>
      <c r="D20" s="272" t="s">
        <v>788</v>
      </c>
    </row>
    <row r="21" spans="1:4" ht="28.5" x14ac:dyDescent="0.25">
      <c r="A21" s="273" t="s">
        <v>809</v>
      </c>
      <c r="B21" s="272" t="s">
        <v>810</v>
      </c>
      <c r="C21" s="254" t="s">
        <v>783</v>
      </c>
      <c r="D21" s="272" t="s">
        <v>784</v>
      </c>
    </row>
    <row r="22" spans="1:4" x14ac:dyDescent="0.25">
      <c r="A22" s="273" t="s">
        <v>4</v>
      </c>
      <c r="B22" s="254" t="s">
        <v>811</v>
      </c>
      <c r="C22" s="254" t="s">
        <v>783</v>
      </c>
      <c r="D22" s="272" t="s">
        <v>784</v>
      </c>
    </row>
    <row r="23" spans="1:4" ht="177" customHeight="1" x14ac:dyDescent="0.25">
      <c r="A23" s="280" t="s">
        <v>812</v>
      </c>
      <c r="B23" s="281" t="s">
        <v>813</v>
      </c>
      <c r="C23" s="272" t="s">
        <v>814</v>
      </c>
      <c r="D23" s="272" t="s">
        <v>788</v>
      </c>
    </row>
    <row r="24" spans="1:4" hidden="1" x14ac:dyDescent="0.25">
      <c r="A24" s="282" t="s">
        <v>3</v>
      </c>
      <c r="B24" s="254" t="s">
        <v>811</v>
      </c>
      <c r="C24" s="254" t="s">
        <v>783</v>
      </c>
      <c r="D24" s="272" t="s">
        <v>784</v>
      </c>
    </row>
    <row r="25" spans="1:4" x14ac:dyDescent="0.25">
      <c r="A25" s="273" t="s">
        <v>815</v>
      </c>
      <c r="B25" s="254" t="s">
        <v>816</v>
      </c>
      <c r="C25" s="254" t="s">
        <v>783</v>
      </c>
      <c r="D25" s="272" t="s">
        <v>784</v>
      </c>
    </row>
    <row r="26" spans="1:4" x14ac:dyDescent="0.25">
      <c r="A26" s="274"/>
      <c r="B26" s="274"/>
      <c r="C26" s="274"/>
      <c r="D26" s="274"/>
    </row>
    <row r="27" spans="1:4" ht="15.75" thickBot="1" x14ac:dyDescent="0.3">
      <c r="A27" s="274"/>
      <c r="B27" s="274"/>
      <c r="C27" s="274"/>
      <c r="D27" s="274"/>
    </row>
    <row r="28" spans="1:4" ht="15.75" thickBot="1" x14ac:dyDescent="0.3">
      <c r="A28" s="1144" t="s">
        <v>817</v>
      </c>
      <c r="B28" s="1141"/>
      <c r="C28" s="1141"/>
      <c r="D28" s="1142"/>
    </row>
    <row r="29" spans="1:4" x14ac:dyDescent="0.25">
      <c r="A29" s="283" t="s">
        <v>774</v>
      </c>
      <c r="B29" s="284" t="s">
        <v>775</v>
      </c>
      <c r="C29" s="284" t="s">
        <v>776</v>
      </c>
      <c r="D29" s="285" t="s">
        <v>777</v>
      </c>
    </row>
    <row r="30" spans="1:4" x14ac:dyDescent="0.25">
      <c r="A30" s="273" t="s">
        <v>818</v>
      </c>
      <c r="B30" s="272" t="s">
        <v>819</v>
      </c>
      <c r="C30" s="272" t="s">
        <v>783</v>
      </c>
      <c r="D30" s="272" t="s">
        <v>784</v>
      </c>
    </row>
    <row r="31" spans="1:4" ht="28.5" x14ac:dyDescent="0.25">
      <c r="A31" s="286" t="s">
        <v>820</v>
      </c>
      <c r="B31" s="272" t="s">
        <v>821</v>
      </c>
      <c r="C31" s="272" t="s">
        <v>822</v>
      </c>
      <c r="D31" s="272" t="s">
        <v>784</v>
      </c>
    </row>
    <row r="32" spans="1:4" ht="42.75" x14ac:dyDescent="0.25">
      <c r="A32" s="286" t="s">
        <v>823</v>
      </c>
      <c r="B32" s="272" t="s">
        <v>824</v>
      </c>
      <c r="C32" s="272" t="s">
        <v>825</v>
      </c>
      <c r="D32" s="272" t="s">
        <v>788</v>
      </c>
    </row>
    <row r="33" spans="1:4" ht="71.25" x14ac:dyDescent="0.25">
      <c r="A33" s="286" t="s">
        <v>12</v>
      </c>
      <c r="B33" s="272" t="s">
        <v>826</v>
      </c>
      <c r="C33" s="272" t="s">
        <v>827</v>
      </c>
      <c r="D33" s="272" t="s">
        <v>788</v>
      </c>
    </row>
    <row r="34" spans="1:4" x14ac:dyDescent="0.25">
      <c r="A34" s="273" t="str">
        <f>"%."</f>
        <v>%.</v>
      </c>
      <c r="B34" s="272" t="s">
        <v>828</v>
      </c>
      <c r="C34" s="272" t="s">
        <v>783</v>
      </c>
      <c r="D34" s="254" t="s">
        <v>784</v>
      </c>
    </row>
    <row r="35" spans="1:4" ht="28.5" x14ac:dyDescent="0.25">
      <c r="A35" s="286" t="s">
        <v>16</v>
      </c>
      <c r="B35" s="272" t="s">
        <v>829</v>
      </c>
      <c r="C35" s="272" t="s">
        <v>830</v>
      </c>
      <c r="D35" s="272" t="s">
        <v>788</v>
      </c>
    </row>
    <row r="36" spans="1:4" x14ac:dyDescent="0.25">
      <c r="A36" s="287" t="s">
        <v>4</v>
      </c>
      <c r="B36" s="272" t="s">
        <v>831</v>
      </c>
      <c r="C36" s="272" t="s">
        <v>783</v>
      </c>
      <c r="D36" s="272" t="s">
        <v>784</v>
      </c>
    </row>
    <row r="37" spans="1:4" x14ac:dyDescent="0.25">
      <c r="A37" s="273" t="s">
        <v>832</v>
      </c>
      <c r="B37" s="272" t="s">
        <v>833</v>
      </c>
      <c r="C37" s="272" t="s">
        <v>783</v>
      </c>
      <c r="D37" s="272" t="s">
        <v>784</v>
      </c>
    </row>
    <row r="38" spans="1:4" ht="28.5" x14ac:dyDescent="0.25">
      <c r="A38" s="286" t="s">
        <v>17</v>
      </c>
      <c r="B38" s="272" t="s">
        <v>834</v>
      </c>
      <c r="C38" s="272" t="s">
        <v>835</v>
      </c>
      <c r="D38" s="272" t="s">
        <v>788</v>
      </c>
    </row>
    <row r="39" spans="1:4" ht="28.5" x14ac:dyDescent="0.25">
      <c r="A39" s="286" t="s">
        <v>20</v>
      </c>
      <c r="B39" s="272" t="s">
        <v>836</v>
      </c>
      <c r="C39" s="272" t="s">
        <v>837</v>
      </c>
      <c r="D39" s="272" t="s">
        <v>788</v>
      </c>
    </row>
    <row r="40" spans="1:4" ht="28.5" x14ac:dyDescent="0.25">
      <c r="A40" s="286" t="s">
        <v>23</v>
      </c>
      <c r="B40" s="272" t="s">
        <v>838</v>
      </c>
      <c r="C40" s="272" t="s">
        <v>839</v>
      </c>
      <c r="D40" s="272" t="s">
        <v>788</v>
      </c>
    </row>
    <row r="41" spans="1:4" x14ac:dyDescent="0.25">
      <c r="A41" s="274"/>
      <c r="B41" s="274"/>
      <c r="C41" s="274"/>
      <c r="D41" s="274"/>
    </row>
    <row r="42" spans="1:4" x14ac:dyDescent="0.25">
      <c r="A42" s="274"/>
      <c r="B42" s="274"/>
      <c r="C42" s="274"/>
      <c r="D42" s="274"/>
    </row>
    <row r="43" spans="1:4" ht="15.75" thickBot="1" x14ac:dyDescent="0.3">
      <c r="A43" s="274"/>
      <c r="B43" s="274"/>
      <c r="C43" s="274"/>
      <c r="D43" s="274"/>
    </row>
    <row r="44" spans="1:4" x14ac:dyDescent="0.25">
      <c r="A44" s="1145" t="s">
        <v>840</v>
      </c>
      <c r="B44" s="1141"/>
      <c r="C44" s="1141"/>
      <c r="D44" s="1142"/>
    </row>
    <row r="45" spans="1:4" x14ac:dyDescent="0.25">
      <c r="A45" s="276" t="s">
        <v>774</v>
      </c>
      <c r="B45" s="288" t="s">
        <v>775</v>
      </c>
      <c r="C45" s="289" t="s">
        <v>776</v>
      </c>
      <c r="D45" s="290" t="s">
        <v>777</v>
      </c>
    </row>
    <row r="46" spans="1:4" ht="28.5" x14ac:dyDescent="0.25">
      <c r="A46" s="273" t="s">
        <v>841</v>
      </c>
      <c r="B46" s="272" t="s">
        <v>842</v>
      </c>
      <c r="C46" s="272" t="s">
        <v>783</v>
      </c>
      <c r="D46" s="272" t="s">
        <v>784</v>
      </c>
    </row>
    <row r="47" spans="1:4" ht="28.5" x14ac:dyDescent="0.25">
      <c r="A47" s="273" t="s">
        <v>843</v>
      </c>
      <c r="B47" s="272" t="s">
        <v>844</v>
      </c>
      <c r="C47" s="272" t="s">
        <v>783</v>
      </c>
      <c r="D47" s="272" t="s">
        <v>784</v>
      </c>
    </row>
    <row r="48" spans="1:4" ht="28.5" x14ac:dyDescent="0.25">
      <c r="A48" s="273" t="s">
        <v>845</v>
      </c>
      <c r="B48" s="272" t="s">
        <v>846</v>
      </c>
      <c r="C48" s="272" t="s">
        <v>783</v>
      </c>
      <c r="D48" s="272" t="s">
        <v>784</v>
      </c>
    </row>
    <row r="49" spans="1:4" ht="28.5" x14ac:dyDescent="0.25">
      <c r="A49" s="273" t="s">
        <v>4</v>
      </c>
      <c r="B49" s="272" t="s">
        <v>847</v>
      </c>
      <c r="C49" s="272" t="s">
        <v>783</v>
      </c>
      <c r="D49" s="272" t="s">
        <v>784</v>
      </c>
    </row>
    <row r="50" spans="1:4" ht="28.5" x14ac:dyDescent="0.25">
      <c r="A50" s="273" t="s">
        <v>848</v>
      </c>
      <c r="B50" s="272" t="s">
        <v>849</v>
      </c>
      <c r="C50" s="272" t="s">
        <v>783</v>
      </c>
      <c r="D50" s="272" t="s">
        <v>784</v>
      </c>
    </row>
    <row r="51" spans="1:4" ht="28.5" x14ac:dyDescent="0.25">
      <c r="A51" s="273" t="s">
        <v>4</v>
      </c>
      <c r="B51" s="272" t="s">
        <v>850</v>
      </c>
      <c r="C51" s="272" t="s">
        <v>783</v>
      </c>
      <c r="D51" s="272" t="s">
        <v>784</v>
      </c>
    </row>
    <row r="52" spans="1:4" ht="28.5" x14ac:dyDescent="0.25">
      <c r="A52" s="273" t="s">
        <v>851</v>
      </c>
      <c r="B52" s="272" t="s">
        <v>852</v>
      </c>
      <c r="C52" s="272" t="s">
        <v>783</v>
      </c>
      <c r="D52" s="272" t="s">
        <v>784</v>
      </c>
    </row>
    <row r="53" spans="1:4" ht="28.5" x14ac:dyDescent="0.25">
      <c r="A53" s="291" t="s">
        <v>25</v>
      </c>
      <c r="B53" s="272" t="s">
        <v>853</v>
      </c>
      <c r="C53" s="272" t="s">
        <v>854</v>
      </c>
      <c r="D53" s="272" t="s">
        <v>788</v>
      </c>
    </row>
    <row r="54" spans="1:4" ht="15.75" thickBot="1" x14ac:dyDescent="0.3">
      <c r="A54" s="274"/>
      <c r="B54" s="187"/>
      <c r="C54" s="187"/>
      <c r="D54" s="187"/>
    </row>
    <row r="55" spans="1:4" x14ac:dyDescent="0.25">
      <c r="A55" s="292" t="s">
        <v>380</v>
      </c>
      <c r="B55" s="1146" t="s">
        <v>381</v>
      </c>
      <c r="C55" s="1147"/>
      <c r="D55" s="293" t="s">
        <v>382</v>
      </c>
    </row>
    <row r="56" spans="1:4" ht="28.5" customHeight="1" thickBot="1" x14ac:dyDescent="0.3">
      <c r="A56" s="295">
        <v>6</v>
      </c>
      <c r="B56" s="1148" t="s">
        <v>855</v>
      </c>
      <c r="C56" s="1149"/>
      <c r="D56" s="294" t="s">
        <v>686</v>
      </c>
    </row>
    <row r="57" spans="1:4" ht="29.25" thickBot="1" x14ac:dyDescent="0.3">
      <c r="A57" s="295">
        <v>7</v>
      </c>
      <c r="B57" s="1148" t="s">
        <v>724</v>
      </c>
      <c r="C57" s="1149"/>
      <c r="D57" s="294" t="s">
        <v>719</v>
      </c>
    </row>
    <row r="59" spans="1:4" x14ac:dyDescent="0.25">
      <c r="A59" s="296" t="s">
        <v>682</v>
      </c>
      <c r="B59" s="1150" t="s">
        <v>683</v>
      </c>
      <c r="C59" s="1151"/>
      <c r="D59" s="296" t="s">
        <v>684</v>
      </c>
    </row>
    <row r="60" spans="1:4" ht="42.75" x14ac:dyDescent="0.25">
      <c r="A60" s="297" t="s">
        <v>856</v>
      </c>
      <c r="B60" s="1152" t="s">
        <v>857</v>
      </c>
      <c r="C60" s="1153"/>
      <c r="D60" s="1132" t="s">
        <v>858</v>
      </c>
    </row>
    <row r="61" spans="1:4" ht="57.75" thickBot="1" x14ac:dyDescent="0.3">
      <c r="A61" s="298" t="s">
        <v>859</v>
      </c>
      <c r="B61" s="1154"/>
      <c r="C61" s="1155"/>
      <c r="D61" s="1133"/>
    </row>
  </sheetData>
  <mergeCells count="12">
    <mergeCell ref="D60:D61"/>
    <mergeCell ref="B1:D1"/>
    <mergeCell ref="B2:D2"/>
    <mergeCell ref="A5:D5"/>
    <mergeCell ref="A18:D18"/>
    <mergeCell ref="A28:D28"/>
    <mergeCell ref="A44:D44"/>
    <mergeCell ref="B55:C55"/>
    <mergeCell ref="B56:C56"/>
    <mergeCell ref="B57:C57"/>
    <mergeCell ref="B59:C59"/>
    <mergeCell ref="B60:C61"/>
  </mergeCells>
  <hyperlinks>
    <hyperlink ref="A24" location="null!A1" display="Probabilidad"/>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zoomScale="70" zoomScaleNormal="70" workbookViewId="0">
      <selection activeCell="I35" sqref="I35"/>
    </sheetView>
  </sheetViews>
  <sheetFormatPr baseColWidth="10" defaultColWidth="11.42578125" defaultRowHeight="15" x14ac:dyDescent="0.25"/>
  <cols>
    <col min="1" max="1" width="2.85546875" style="68" customWidth="1"/>
    <col min="2" max="3" width="24.5703125" style="68" customWidth="1"/>
    <col min="4" max="4" width="16" style="68" customWidth="1"/>
    <col min="5" max="5" width="24.5703125" style="68" customWidth="1"/>
    <col min="6" max="6" width="27.5703125" style="68" customWidth="1"/>
    <col min="7" max="8" width="24.5703125" style="68" customWidth="1"/>
    <col min="9" max="16384" width="11.42578125" style="68"/>
  </cols>
  <sheetData>
    <row r="1" spans="2:8" ht="15.75" thickBot="1" x14ac:dyDescent="0.3"/>
    <row r="2" spans="2:8" ht="18" x14ac:dyDescent="0.25">
      <c r="B2" s="562" t="s">
        <v>138</v>
      </c>
      <c r="C2" s="563"/>
      <c r="D2" s="563"/>
      <c r="E2" s="563"/>
      <c r="F2" s="563"/>
      <c r="G2" s="563"/>
      <c r="H2" s="564"/>
    </row>
    <row r="3" spans="2:8" x14ac:dyDescent="0.25">
      <c r="B3" s="69"/>
      <c r="C3" s="70"/>
      <c r="D3" s="70"/>
      <c r="E3" s="70"/>
      <c r="F3" s="70"/>
      <c r="G3" s="70"/>
      <c r="H3" s="71"/>
    </row>
    <row r="4" spans="2:8" ht="63" customHeight="1" x14ac:dyDescent="0.25">
      <c r="B4" s="565" t="s">
        <v>181</v>
      </c>
      <c r="C4" s="566"/>
      <c r="D4" s="566"/>
      <c r="E4" s="566"/>
      <c r="F4" s="566"/>
      <c r="G4" s="566"/>
      <c r="H4" s="567"/>
    </row>
    <row r="5" spans="2:8" ht="63" customHeight="1" x14ac:dyDescent="0.25">
      <c r="B5" s="568"/>
      <c r="C5" s="569"/>
      <c r="D5" s="569"/>
      <c r="E5" s="569"/>
      <c r="F5" s="569"/>
      <c r="G5" s="569"/>
      <c r="H5" s="570"/>
    </row>
    <row r="6" spans="2:8" ht="16.5" x14ac:dyDescent="0.25">
      <c r="B6" s="571" t="s">
        <v>136</v>
      </c>
      <c r="C6" s="572"/>
      <c r="D6" s="572"/>
      <c r="E6" s="572"/>
      <c r="F6" s="572"/>
      <c r="G6" s="572"/>
      <c r="H6" s="573"/>
    </row>
    <row r="7" spans="2:8" ht="95.25" customHeight="1" x14ac:dyDescent="0.25">
      <c r="B7" s="581" t="s">
        <v>141</v>
      </c>
      <c r="C7" s="582"/>
      <c r="D7" s="582"/>
      <c r="E7" s="582"/>
      <c r="F7" s="582"/>
      <c r="G7" s="582"/>
      <c r="H7" s="583"/>
    </row>
    <row r="8" spans="2:8" ht="16.5" x14ac:dyDescent="0.25">
      <c r="B8" s="105"/>
      <c r="C8" s="106"/>
      <c r="D8" s="106"/>
      <c r="E8" s="106"/>
      <c r="F8" s="106"/>
      <c r="G8" s="106"/>
      <c r="H8" s="107"/>
    </row>
    <row r="9" spans="2:8" ht="16.5" customHeight="1" x14ac:dyDescent="0.25">
      <c r="B9" s="574" t="s">
        <v>174</v>
      </c>
      <c r="C9" s="575"/>
      <c r="D9" s="575"/>
      <c r="E9" s="575"/>
      <c r="F9" s="575"/>
      <c r="G9" s="575"/>
      <c r="H9" s="576"/>
    </row>
    <row r="10" spans="2:8" ht="44.25" customHeight="1" x14ac:dyDescent="0.25">
      <c r="B10" s="574"/>
      <c r="C10" s="575"/>
      <c r="D10" s="575"/>
      <c r="E10" s="575"/>
      <c r="F10" s="575"/>
      <c r="G10" s="575"/>
      <c r="H10" s="576"/>
    </row>
    <row r="11" spans="2:8" ht="15.75" thickBot="1" x14ac:dyDescent="0.3">
      <c r="B11" s="94"/>
      <c r="C11" s="97"/>
      <c r="D11" s="102"/>
      <c r="E11" s="103"/>
      <c r="F11" s="103"/>
      <c r="G11" s="104"/>
      <c r="H11" s="98"/>
    </row>
    <row r="12" spans="2:8" ht="15.75" thickTop="1" x14ac:dyDescent="0.25">
      <c r="B12" s="94"/>
      <c r="C12" s="577" t="s">
        <v>137</v>
      </c>
      <c r="D12" s="578"/>
      <c r="E12" s="579" t="s">
        <v>175</v>
      </c>
      <c r="F12" s="580"/>
      <c r="G12" s="97"/>
      <c r="H12" s="98"/>
    </row>
    <row r="13" spans="2:8" ht="35.25" customHeight="1" x14ac:dyDescent="0.25">
      <c r="B13" s="94"/>
      <c r="C13" s="584" t="s">
        <v>168</v>
      </c>
      <c r="D13" s="585"/>
      <c r="E13" s="586" t="s">
        <v>173</v>
      </c>
      <c r="F13" s="587"/>
      <c r="G13" s="97"/>
      <c r="H13" s="98"/>
    </row>
    <row r="14" spans="2:8" ht="17.25" customHeight="1" x14ac:dyDescent="0.25">
      <c r="B14" s="94"/>
      <c r="C14" s="584" t="s">
        <v>169</v>
      </c>
      <c r="D14" s="585"/>
      <c r="E14" s="586" t="s">
        <v>171</v>
      </c>
      <c r="F14" s="587"/>
      <c r="G14" s="97"/>
      <c r="H14" s="98"/>
    </row>
    <row r="15" spans="2:8" ht="19.5" customHeight="1" x14ac:dyDescent="0.25">
      <c r="B15" s="94"/>
      <c r="C15" s="584" t="s">
        <v>170</v>
      </c>
      <c r="D15" s="585"/>
      <c r="E15" s="586" t="s">
        <v>172</v>
      </c>
      <c r="F15" s="587"/>
      <c r="G15" s="97"/>
      <c r="H15" s="98"/>
    </row>
    <row r="16" spans="2:8" ht="69.75" customHeight="1" x14ac:dyDescent="0.25">
      <c r="B16" s="94"/>
      <c r="C16" s="584" t="s">
        <v>139</v>
      </c>
      <c r="D16" s="585"/>
      <c r="E16" s="586" t="s">
        <v>140</v>
      </c>
      <c r="F16" s="587"/>
      <c r="G16" s="97"/>
      <c r="H16" s="98"/>
    </row>
    <row r="17" spans="2:8" ht="34.5" customHeight="1" x14ac:dyDescent="0.25">
      <c r="B17" s="94"/>
      <c r="C17" s="588" t="s">
        <v>1</v>
      </c>
      <c r="D17" s="589"/>
      <c r="E17" s="590" t="s">
        <v>182</v>
      </c>
      <c r="F17" s="591"/>
      <c r="G17" s="97"/>
      <c r="H17" s="98"/>
    </row>
    <row r="18" spans="2:8" ht="27.75" customHeight="1" x14ac:dyDescent="0.25">
      <c r="B18" s="94"/>
      <c r="C18" s="588" t="s">
        <v>2</v>
      </c>
      <c r="D18" s="589"/>
      <c r="E18" s="590" t="s">
        <v>183</v>
      </c>
      <c r="F18" s="591"/>
      <c r="G18" s="97"/>
      <c r="H18" s="98"/>
    </row>
    <row r="19" spans="2:8" ht="28.5" customHeight="1" x14ac:dyDescent="0.25">
      <c r="B19" s="94"/>
      <c r="C19" s="588" t="s">
        <v>32</v>
      </c>
      <c r="D19" s="589"/>
      <c r="E19" s="590" t="s">
        <v>184</v>
      </c>
      <c r="F19" s="591"/>
      <c r="G19" s="97"/>
      <c r="H19" s="98"/>
    </row>
    <row r="20" spans="2:8" ht="96" customHeight="1" x14ac:dyDescent="0.25">
      <c r="B20" s="94"/>
      <c r="C20" s="588" t="s">
        <v>0</v>
      </c>
      <c r="D20" s="589"/>
      <c r="E20" s="590" t="s">
        <v>185</v>
      </c>
      <c r="F20" s="591"/>
      <c r="G20" s="97"/>
      <c r="H20" s="98"/>
    </row>
    <row r="21" spans="2:8" ht="64.5" customHeight="1" x14ac:dyDescent="0.25">
      <c r="B21" s="94"/>
      <c r="C21" s="588" t="s">
        <v>37</v>
      </c>
      <c r="D21" s="589"/>
      <c r="E21" s="590" t="s">
        <v>143</v>
      </c>
      <c r="F21" s="591"/>
      <c r="G21" s="97"/>
      <c r="H21" s="98"/>
    </row>
    <row r="22" spans="2:8" ht="71.25" customHeight="1" x14ac:dyDescent="0.25">
      <c r="B22" s="94"/>
      <c r="C22" s="588" t="s">
        <v>142</v>
      </c>
      <c r="D22" s="589"/>
      <c r="E22" s="590" t="s">
        <v>144</v>
      </c>
      <c r="F22" s="591"/>
      <c r="G22" s="97"/>
      <c r="H22" s="98"/>
    </row>
    <row r="23" spans="2:8" ht="55.5" customHeight="1" x14ac:dyDescent="0.25">
      <c r="B23" s="94"/>
      <c r="C23" s="595" t="s">
        <v>145</v>
      </c>
      <c r="D23" s="596"/>
      <c r="E23" s="590" t="s">
        <v>146</v>
      </c>
      <c r="F23" s="591"/>
      <c r="G23" s="97"/>
      <c r="H23" s="98"/>
    </row>
    <row r="24" spans="2:8" ht="42" customHeight="1" x14ac:dyDescent="0.25">
      <c r="B24" s="94"/>
      <c r="C24" s="595" t="s">
        <v>35</v>
      </c>
      <c r="D24" s="596"/>
      <c r="E24" s="590" t="s">
        <v>147</v>
      </c>
      <c r="F24" s="591"/>
      <c r="G24" s="97"/>
      <c r="H24" s="98"/>
    </row>
    <row r="25" spans="2:8" ht="59.25" customHeight="1" x14ac:dyDescent="0.25">
      <c r="B25" s="94"/>
      <c r="C25" s="595" t="s">
        <v>135</v>
      </c>
      <c r="D25" s="596"/>
      <c r="E25" s="590" t="s">
        <v>148</v>
      </c>
      <c r="F25" s="591"/>
      <c r="G25" s="97"/>
      <c r="H25" s="98"/>
    </row>
    <row r="26" spans="2:8" ht="23.25" customHeight="1" x14ac:dyDescent="0.25">
      <c r="B26" s="94"/>
      <c r="C26" s="595" t="s">
        <v>11</v>
      </c>
      <c r="D26" s="596"/>
      <c r="E26" s="590" t="s">
        <v>149</v>
      </c>
      <c r="F26" s="591"/>
      <c r="G26" s="97"/>
      <c r="H26" s="98"/>
    </row>
    <row r="27" spans="2:8" ht="30.75" customHeight="1" x14ac:dyDescent="0.25">
      <c r="B27" s="94"/>
      <c r="C27" s="595" t="s">
        <v>153</v>
      </c>
      <c r="D27" s="596"/>
      <c r="E27" s="590" t="s">
        <v>150</v>
      </c>
      <c r="F27" s="591"/>
      <c r="G27" s="97"/>
      <c r="H27" s="98"/>
    </row>
    <row r="28" spans="2:8" ht="35.25" customHeight="1" x14ac:dyDescent="0.25">
      <c r="B28" s="94"/>
      <c r="C28" s="595" t="s">
        <v>154</v>
      </c>
      <c r="D28" s="596"/>
      <c r="E28" s="590" t="s">
        <v>151</v>
      </c>
      <c r="F28" s="591"/>
      <c r="G28" s="97"/>
      <c r="H28" s="98"/>
    </row>
    <row r="29" spans="2:8" ht="33" customHeight="1" x14ac:dyDescent="0.25">
      <c r="B29" s="94"/>
      <c r="C29" s="595" t="s">
        <v>154</v>
      </c>
      <c r="D29" s="596"/>
      <c r="E29" s="590" t="s">
        <v>151</v>
      </c>
      <c r="F29" s="591"/>
      <c r="G29" s="97"/>
      <c r="H29" s="98"/>
    </row>
    <row r="30" spans="2:8" ht="30" customHeight="1" x14ac:dyDescent="0.25">
      <c r="B30" s="94"/>
      <c r="C30" s="595" t="s">
        <v>155</v>
      </c>
      <c r="D30" s="596"/>
      <c r="E30" s="590" t="s">
        <v>152</v>
      </c>
      <c r="F30" s="591"/>
      <c r="G30" s="97"/>
      <c r="H30" s="98"/>
    </row>
    <row r="31" spans="2:8" ht="35.25" customHeight="1" x14ac:dyDescent="0.25">
      <c r="B31" s="94"/>
      <c r="C31" s="595" t="s">
        <v>156</v>
      </c>
      <c r="D31" s="596"/>
      <c r="E31" s="590" t="s">
        <v>157</v>
      </c>
      <c r="F31" s="591"/>
      <c r="G31" s="97"/>
      <c r="H31" s="98"/>
    </row>
    <row r="32" spans="2:8" ht="31.5" customHeight="1" x14ac:dyDescent="0.25">
      <c r="B32" s="94"/>
      <c r="C32" s="595" t="s">
        <v>158</v>
      </c>
      <c r="D32" s="596"/>
      <c r="E32" s="590" t="s">
        <v>159</v>
      </c>
      <c r="F32" s="591"/>
      <c r="G32" s="97"/>
      <c r="H32" s="98"/>
    </row>
    <row r="33" spans="2:8" ht="35.25" customHeight="1" x14ac:dyDescent="0.25">
      <c r="B33" s="94"/>
      <c r="C33" s="595" t="s">
        <v>160</v>
      </c>
      <c r="D33" s="596"/>
      <c r="E33" s="590" t="s">
        <v>161</v>
      </c>
      <c r="F33" s="591"/>
      <c r="G33" s="97"/>
      <c r="H33" s="98"/>
    </row>
    <row r="34" spans="2:8" ht="59.25" customHeight="1" x14ac:dyDescent="0.25">
      <c r="B34" s="94"/>
      <c r="C34" s="595" t="s">
        <v>162</v>
      </c>
      <c r="D34" s="596"/>
      <c r="E34" s="590" t="s">
        <v>163</v>
      </c>
      <c r="F34" s="591"/>
      <c r="G34" s="97"/>
      <c r="H34" s="98"/>
    </row>
    <row r="35" spans="2:8" ht="29.25" customHeight="1" x14ac:dyDescent="0.25">
      <c r="B35" s="94"/>
      <c r="C35" s="595" t="s">
        <v>25</v>
      </c>
      <c r="D35" s="596"/>
      <c r="E35" s="590" t="s">
        <v>164</v>
      </c>
      <c r="F35" s="591"/>
      <c r="G35" s="97"/>
      <c r="H35" s="98"/>
    </row>
    <row r="36" spans="2:8" ht="82.5" customHeight="1" x14ac:dyDescent="0.25">
      <c r="B36" s="94"/>
      <c r="C36" s="595" t="s">
        <v>166</v>
      </c>
      <c r="D36" s="596"/>
      <c r="E36" s="590" t="s">
        <v>165</v>
      </c>
      <c r="F36" s="591"/>
      <c r="G36" s="97"/>
      <c r="H36" s="98"/>
    </row>
    <row r="37" spans="2:8" ht="46.5" customHeight="1" x14ac:dyDescent="0.25">
      <c r="B37" s="94"/>
      <c r="C37" s="595" t="s">
        <v>29</v>
      </c>
      <c r="D37" s="596"/>
      <c r="E37" s="590" t="s">
        <v>167</v>
      </c>
      <c r="F37" s="591"/>
      <c r="G37" s="97"/>
      <c r="H37" s="98"/>
    </row>
    <row r="38" spans="2:8" ht="6.75" customHeight="1" thickBot="1" x14ac:dyDescent="0.3">
      <c r="B38" s="94"/>
      <c r="C38" s="597"/>
      <c r="D38" s="598"/>
      <c r="E38" s="599"/>
      <c r="F38" s="600"/>
      <c r="G38" s="97"/>
      <c r="H38" s="98"/>
    </row>
    <row r="39" spans="2:8" ht="15.75" thickTop="1" x14ac:dyDescent="0.25">
      <c r="B39" s="94"/>
      <c r="C39" s="95"/>
      <c r="D39" s="95"/>
      <c r="E39" s="96"/>
      <c r="F39" s="96"/>
      <c r="G39" s="97"/>
      <c r="H39" s="98"/>
    </row>
    <row r="40" spans="2:8" ht="21" customHeight="1" x14ac:dyDescent="0.25">
      <c r="B40" s="592" t="s">
        <v>176</v>
      </c>
      <c r="C40" s="593"/>
      <c r="D40" s="593"/>
      <c r="E40" s="593"/>
      <c r="F40" s="593"/>
      <c r="G40" s="593"/>
      <c r="H40" s="594"/>
    </row>
    <row r="41" spans="2:8" ht="20.25" customHeight="1" x14ac:dyDescent="0.25">
      <c r="B41" s="592" t="s">
        <v>177</v>
      </c>
      <c r="C41" s="593"/>
      <c r="D41" s="593"/>
      <c r="E41" s="593"/>
      <c r="F41" s="593"/>
      <c r="G41" s="593"/>
      <c r="H41" s="594"/>
    </row>
    <row r="42" spans="2:8" ht="20.25" customHeight="1" x14ac:dyDescent="0.25">
      <c r="B42" s="592" t="s">
        <v>178</v>
      </c>
      <c r="C42" s="593"/>
      <c r="D42" s="593"/>
      <c r="E42" s="593"/>
      <c r="F42" s="593"/>
      <c r="G42" s="593"/>
      <c r="H42" s="594"/>
    </row>
    <row r="43" spans="2:8" ht="20.25" customHeight="1" x14ac:dyDescent="0.25">
      <c r="B43" s="592" t="s">
        <v>179</v>
      </c>
      <c r="C43" s="593"/>
      <c r="D43" s="593"/>
      <c r="E43" s="593"/>
      <c r="F43" s="593"/>
      <c r="G43" s="593"/>
      <c r="H43" s="594"/>
    </row>
    <row r="44" spans="2:8" x14ac:dyDescent="0.25">
      <c r="B44" s="592" t="s">
        <v>180</v>
      </c>
      <c r="C44" s="593"/>
      <c r="D44" s="593"/>
      <c r="E44" s="593"/>
      <c r="F44" s="593"/>
      <c r="G44" s="593"/>
      <c r="H44" s="594"/>
    </row>
    <row r="45" spans="2:8" ht="15.75" thickBot="1" x14ac:dyDescent="0.3">
      <c r="B45" s="99"/>
      <c r="C45" s="100"/>
      <c r="D45" s="100"/>
      <c r="E45" s="100"/>
      <c r="F45" s="100"/>
      <c r="G45" s="100"/>
      <c r="H45" s="101"/>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79998168889431442"/>
  </sheetPr>
  <dimension ref="A1:BP177"/>
  <sheetViews>
    <sheetView topLeftCell="A7" zoomScale="70" zoomScaleNormal="70" workbookViewId="0">
      <pane xSplit="2" ySplit="4" topLeftCell="C11" activePane="bottomRight" state="frozen"/>
      <selection activeCell="A7" sqref="A7"/>
      <selection pane="topRight" activeCell="C7" sqref="C7"/>
      <selection pane="bottomLeft" activeCell="A11" sqref="A11"/>
      <selection pane="bottomRight" activeCell="C11" sqref="C11:C16"/>
    </sheetView>
  </sheetViews>
  <sheetFormatPr baseColWidth="10" defaultColWidth="11.42578125" defaultRowHeight="16.5" x14ac:dyDescent="0.3"/>
  <cols>
    <col min="1" max="1" width="6.42578125" style="381" customWidth="1"/>
    <col min="2" max="3" width="41.42578125" style="382" customWidth="1"/>
    <col min="4" max="4" width="19.85546875" style="381" customWidth="1"/>
    <col min="5" max="5" width="26.5703125" style="381" customWidth="1"/>
    <col min="6" max="6" width="26.42578125" style="381" customWidth="1"/>
    <col min="7" max="7" width="32.42578125" style="328" customWidth="1"/>
    <col min="8" max="8" width="31.5703125" style="383" bestFit="1" customWidth="1"/>
    <col min="9" max="9" width="17.85546875" style="328" customWidth="1"/>
    <col min="10" max="10" width="21.5703125" style="328" customWidth="1"/>
    <col min="11" max="11" width="6.42578125" style="328" bestFit="1" customWidth="1"/>
    <col min="12" max="12" width="28.85546875" style="328" customWidth="1"/>
    <col min="13" max="13" width="37.42578125" style="328" customWidth="1"/>
    <col min="14" max="14" width="17.5703125" style="328" customWidth="1"/>
    <col min="15" max="15" width="6.42578125" style="328" bestFit="1" customWidth="1"/>
    <col min="16" max="16" width="16" style="328" customWidth="1"/>
    <col min="17" max="17" width="40.7109375" style="328" customWidth="1"/>
    <col min="18" max="18" width="5.85546875" style="328" customWidth="1"/>
    <col min="19" max="19" width="40.7109375" style="328" customWidth="1"/>
    <col min="20" max="20" width="15.140625" style="328" bestFit="1" customWidth="1"/>
    <col min="21" max="21" width="6.85546875" style="328" customWidth="1"/>
    <col min="22" max="22" width="5" style="328" customWidth="1"/>
    <col min="23" max="23" width="5.5703125" style="328" customWidth="1"/>
    <col min="24" max="24" width="7.140625" style="328" customWidth="1"/>
    <col min="25" max="25" width="6.5703125" style="328" customWidth="1"/>
    <col min="26" max="26" width="7.5703125" style="328" customWidth="1"/>
    <col min="27" max="27" width="18.5703125" style="328" bestFit="1" customWidth="1"/>
    <col min="28" max="28" width="8.5703125" style="328" customWidth="1"/>
    <col min="29" max="29" width="10.42578125" style="328" customWidth="1"/>
    <col min="30" max="30" width="9.42578125" style="328" customWidth="1"/>
    <col min="31" max="31" width="9.140625" style="328" customWidth="1"/>
    <col min="32" max="32" width="8.42578125" style="328" customWidth="1"/>
    <col min="33" max="33" width="7.42578125" style="328" customWidth="1"/>
    <col min="34" max="34" width="32.7109375" style="328" customWidth="1"/>
    <col min="35" max="35" width="22.42578125" style="328" customWidth="1"/>
    <col min="36" max="36" width="22.140625" style="328" customWidth="1"/>
    <col min="37" max="37" width="33.42578125" style="328" customWidth="1"/>
    <col min="38" max="38" width="42.28515625" style="446" customWidth="1"/>
    <col min="39" max="39" width="21" style="328" customWidth="1"/>
    <col min="40" max="40" width="23" style="328" customWidth="1"/>
    <col min="41" max="41" width="29.42578125" style="328" customWidth="1"/>
    <col min="42" max="42" width="18.85546875" style="328" customWidth="1"/>
    <col min="43" max="43" width="23" style="328" customWidth="1"/>
    <col min="44" max="44" width="29.140625" style="328" customWidth="1"/>
    <col min="45" max="45" width="29.5703125" style="328" customWidth="1"/>
    <col min="46" max="46" width="20.5703125" style="328" customWidth="1"/>
    <col min="47" max="48" width="23" style="328" customWidth="1"/>
    <col min="49" max="49" width="20.5703125" style="328" customWidth="1"/>
    <col min="50" max="50" width="23" style="328" customWidth="1"/>
    <col min="51" max="51" width="18.85546875" style="328" customWidth="1"/>
    <col min="52" max="52" width="18.5703125" style="328" customWidth="1"/>
    <col min="53" max="53" width="21" style="328" customWidth="1"/>
    <col min="54" max="16384" width="11.42578125" style="328"/>
  </cols>
  <sheetData>
    <row r="1" spans="1:68" s="326" customFormat="1" ht="28.5" customHeight="1" thickTop="1" x14ac:dyDescent="0.2">
      <c r="A1" s="660"/>
      <c r="B1" s="660"/>
      <c r="C1" s="660"/>
      <c r="D1" s="660"/>
      <c r="E1" s="660"/>
      <c r="F1" s="660"/>
      <c r="G1" s="660"/>
      <c r="H1" s="660"/>
      <c r="I1" s="660"/>
      <c r="J1" s="686" t="s">
        <v>333</v>
      </c>
      <c r="K1" s="686"/>
      <c r="L1" s="686"/>
      <c r="M1" s="686"/>
      <c r="N1" s="686"/>
      <c r="O1" s="686"/>
      <c r="P1" s="686"/>
      <c r="Q1" s="686"/>
      <c r="R1" s="686"/>
      <c r="S1" s="686"/>
      <c r="T1" s="686"/>
      <c r="U1" s="686"/>
      <c r="V1" s="686"/>
      <c r="W1" s="686"/>
      <c r="X1" s="686"/>
      <c r="Y1" s="686"/>
      <c r="Z1" s="686"/>
      <c r="AA1" s="686"/>
      <c r="AB1" s="686"/>
      <c r="AC1" s="686"/>
      <c r="AD1" s="686"/>
      <c r="AE1" s="686"/>
      <c r="AF1" s="686"/>
      <c r="AG1" s="686"/>
      <c r="AH1" s="686"/>
      <c r="AI1" s="686"/>
      <c r="AJ1" s="686"/>
      <c r="AK1" s="686"/>
      <c r="AL1" s="686"/>
      <c r="AM1" s="686"/>
      <c r="AN1" s="686"/>
      <c r="AO1" s="686"/>
      <c r="AP1" s="686"/>
      <c r="AQ1" s="686"/>
      <c r="AR1" s="686"/>
      <c r="AS1" s="686"/>
      <c r="AT1" s="686"/>
      <c r="AU1" s="686"/>
      <c r="AV1" s="687"/>
    </row>
    <row r="2" spans="1:68" s="326" customFormat="1" ht="27.75" customHeight="1" x14ac:dyDescent="0.2">
      <c r="A2" s="660"/>
      <c r="B2" s="660"/>
      <c r="C2" s="660"/>
      <c r="D2" s="660"/>
      <c r="E2" s="660"/>
      <c r="F2" s="660"/>
      <c r="G2" s="660"/>
      <c r="H2" s="660"/>
      <c r="I2" s="660"/>
      <c r="J2" s="553" t="s">
        <v>687</v>
      </c>
      <c r="K2" s="553"/>
      <c r="L2" s="553"/>
      <c r="M2" s="553"/>
      <c r="N2" s="553"/>
      <c r="O2" s="553"/>
      <c r="P2" s="553"/>
      <c r="Q2" s="553"/>
      <c r="R2" s="553"/>
      <c r="S2" s="553"/>
      <c r="T2" s="553"/>
      <c r="U2" s="553"/>
      <c r="V2" s="553"/>
      <c r="W2" s="553"/>
      <c r="X2" s="553"/>
      <c r="Y2" s="553"/>
      <c r="Z2" s="553"/>
      <c r="AA2" s="553"/>
      <c r="AB2" s="553"/>
      <c r="AC2" s="553"/>
      <c r="AD2" s="553"/>
      <c r="AE2" s="553"/>
      <c r="AF2" s="553"/>
      <c r="AG2" s="553"/>
      <c r="AH2" s="553"/>
      <c r="AI2" s="553"/>
      <c r="AJ2" s="553"/>
      <c r="AK2" s="553"/>
      <c r="AL2" s="553"/>
      <c r="AM2" s="553"/>
      <c r="AN2" s="553"/>
      <c r="AO2" s="553"/>
      <c r="AP2" s="553"/>
      <c r="AQ2" s="553"/>
      <c r="AR2" s="553"/>
      <c r="AS2" s="553"/>
      <c r="AT2" s="553"/>
      <c r="AU2" s="553"/>
      <c r="AV2" s="554"/>
    </row>
    <row r="3" spans="1:68" s="326" customFormat="1" ht="24" customHeight="1" thickBot="1" x14ac:dyDescent="0.25">
      <c r="A3" s="660"/>
      <c r="B3" s="660"/>
      <c r="C3" s="660"/>
      <c r="D3" s="660"/>
      <c r="E3" s="660"/>
      <c r="F3" s="660"/>
      <c r="G3" s="660"/>
      <c r="H3" s="660"/>
      <c r="I3" s="660"/>
      <c r="J3" s="611" t="s">
        <v>689</v>
      </c>
      <c r="K3" s="611"/>
      <c r="L3" s="611"/>
      <c r="M3" s="611"/>
      <c r="N3" s="611"/>
      <c r="O3" s="611"/>
      <c r="P3" s="611"/>
      <c r="Q3" s="611"/>
      <c r="R3" s="611"/>
      <c r="S3" s="611"/>
      <c r="T3" s="611"/>
      <c r="U3" s="611"/>
      <c r="V3" s="611"/>
      <c r="W3" s="611"/>
      <c r="X3" s="611"/>
      <c r="Y3" s="611"/>
      <c r="Z3" s="611"/>
      <c r="AA3" s="611"/>
      <c r="AB3" s="611"/>
      <c r="AC3" s="611"/>
      <c r="AD3" s="611"/>
      <c r="AE3" s="611"/>
      <c r="AF3" s="611"/>
      <c r="AG3" s="611"/>
      <c r="AH3" s="611"/>
      <c r="AI3" s="611"/>
      <c r="AJ3" s="611" t="s">
        <v>1310</v>
      </c>
      <c r="AK3" s="611"/>
      <c r="AL3" s="611"/>
      <c r="AM3" s="611"/>
      <c r="AN3" s="611"/>
      <c r="AO3" s="611"/>
      <c r="AP3" s="611"/>
      <c r="AQ3" s="611"/>
      <c r="AR3" s="611"/>
      <c r="AS3" s="611"/>
      <c r="AT3" s="611"/>
      <c r="AU3" s="611"/>
      <c r="AV3" s="612"/>
    </row>
    <row r="4" spans="1:68" ht="18" thickTop="1" thickBot="1" x14ac:dyDescent="0.35">
      <c r="A4" s="327"/>
      <c r="B4" s="327"/>
      <c r="C4" s="327"/>
      <c r="D4" s="327"/>
      <c r="E4" s="327"/>
      <c r="F4" s="327"/>
      <c r="G4" s="327"/>
      <c r="H4" s="327"/>
      <c r="I4" s="327"/>
    </row>
    <row r="5" spans="1:68" ht="116.25" customHeight="1" thickTop="1" thickBot="1" x14ac:dyDescent="0.35">
      <c r="A5" s="708" t="s">
        <v>422</v>
      </c>
      <c r="B5" s="709"/>
      <c r="C5" s="709"/>
      <c r="D5" s="709"/>
      <c r="E5" s="709"/>
      <c r="F5" s="709"/>
      <c r="G5" s="709"/>
      <c r="H5" s="709"/>
      <c r="I5" s="709"/>
      <c r="J5" s="709"/>
      <c r="K5" s="709"/>
      <c r="L5" s="709"/>
      <c r="M5" s="709"/>
      <c r="N5" s="709"/>
      <c r="O5" s="709"/>
      <c r="P5" s="709"/>
      <c r="Q5" s="709"/>
      <c r="R5" s="709"/>
      <c r="S5" s="709"/>
      <c r="T5" s="709"/>
      <c r="U5" s="709"/>
      <c r="V5" s="709"/>
      <c r="W5" s="709"/>
      <c r="X5" s="709"/>
      <c r="Y5" s="709"/>
      <c r="Z5" s="709"/>
      <c r="AA5" s="709"/>
      <c r="AB5" s="709"/>
      <c r="AC5" s="709"/>
      <c r="AD5" s="709"/>
      <c r="AE5" s="709"/>
      <c r="AF5" s="709"/>
      <c r="AG5" s="709"/>
      <c r="AH5" s="709"/>
      <c r="AI5" s="709"/>
      <c r="AJ5" s="709"/>
      <c r="AK5" s="709"/>
      <c r="AL5" s="709"/>
      <c r="AM5" s="709"/>
      <c r="AN5" s="709"/>
      <c r="AO5" s="709"/>
      <c r="AP5" s="709"/>
      <c r="AQ5" s="709"/>
      <c r="AR5" s="709"/>
      <c r="AS5" s="709"/>
      <c r="AT5" s="709"/>
      <c r="AU5" s="709"/>
      <c r="AV5" s="710"/>
    </row>
    <row r="6" spans="1:68" ht="129.6" customHeight="1" x14ac:dyDescent="0.3">
      <c r="A6" s="711" t="s">
        <v>203</v>
      </c>
      <c r="B6" s="712"/>
      <c r="C6" s="712"/>
      <c r="D6" s="712"/>
      <c r="E6" s="712"/>
      <c r="F6" s="712"/>
      <c r="G6" s="712"/>
      <c r="H6" s="712"/>
      <c r="I6" s="712"/>
      <c r="J6" s="674" t="s">
        <v>287</v>
      </c>
      <c r="K6" s="674"/>
      <c r="L6" s="674"/>
      <c r="M6" s="674"/>
      <c r="N6" s="674"/>
      <c r="O6" s="674"/>
      <c r="P6" s="674"/>
      <c r="Q6" s="447"/>
      <c r="R6" s="674" t="s">
        <v>286</v>
      </c>
      <c r="S6" s="674"/>
      <c r="T6" s="674"/>
      <c r="U6" s="674"/>
      <c r="V6" s="674"/>
      <c r="W6" s="674"/>
      <c r="X6" s="674"/>
      <c r="Y6" s="674"/>
      <c r="Z6" s="674"/>
      <c r="AA6" s="674" t="s">
        <v>285</v>
      </c>
      <c r="AB6" s="674"/>
      <c r="AC6" s="674"/>
      <c r="AD6" s="674"/>
      <c r="AE6" s="674"/>
      <c r="AF6" s="674"/>
      <c r="AG6" s="674"/>
      <c r="AH6" s="674" t="s">
        <v>202</v>
      </c>
      <c r="AI6" s="674"/>
      <c r="AJ6" s="674"/>
      <c r="AK6" s="674"/>
      <c r="AL6" s="725" t="s">
        <v>1311</v>
      </c>
      <c r="AM6" s="725"/>
      <c r="AN6" s="698" t="s">
        <v>201</v>
      </c>
      <c r="AO6" s="698"/>
      <c r="AP6" s="698"/>
      <c r="AQ6" s="698"/>
      <c r="AR6" s="719" t="s">
        <v>200</v>
      </c>
      <c r="AS6" s="719"/>
      <c r="AT6" s="694" t="s">
        <v>199</v>
      </c>
      <c r="AU6" s="694"/>
      <c r="AV6" s="695"/>
      <c r="AW6" s="330"/>
      <c r="AX6" s="330"/>
      <c r="AY6" s="330"/>
      <c r="AZ6" s="330"/>
      <c r="BA6" s="330"/>
      <c r="BB6" s="330"/>
      <c r="BC6" s="330"/>
      <c r="BD6" s="330"/>
      <c r="BE6" s="330"/>
    </row>
    <row r="7" spans="1:68" ht="33.75" customHeight="1" x14ac:dyDescent="0.3">
      <c r="A7" s="706" t="s">
        <v>291</v>
      </c>
      <c r="B7" s="680" t="s">
        <v>186</v>
      </c>
      <c r="C7" s="312"/>
      <c r="D7" s="680" t="s">
        <v>881</v>
      </c>
      <c r="E7" s="678" t="s">
        <v>283</v>
      </c>
      <c r="F7" s="678"/>
      <c r="G7" s="680" t="s">
        <v>198</v>
      </c>
      <c r="H7" s="680" t="s">
        <v>274</v>
      </c>
      <c r="I7" s="680" t="s">
        <v>282</v>
      </c>
      <c r="J7" s="680" t="s">
        <v>281</v>
      </c>
      <c r="K7" s="680" t="s">
        <v>4</v>
      </c>
      <c r="L7" s="680" t="s">
        <v>280</v>
      </c>
      <c r="M7" s="678" t="s">
        <v>77</v>
      </c>
      <c r="N7" s="680" t="s">
        <v>279</v>
      </c>
      <c r="O7" s="680" t="s">
        <v>4</v>
      </c>
      <c r="P7" s="680" t="s">
        <v>278</v>
      </c>
      <c r="Q7" s="1165" t="s">
        <v>885</v>
      </c>
      <c r="R7" s="684" t="s">
        <v>10</v>
      </c>
      <c r="S7" s="678" t="s">
        <v>277</v>
      </c>
      <c r="T7" s="678" t="s">
        <v>11</v>
      </c>
      <c r="U7" s="678" t="s">
        <v>7</v>
      </c>
      <c r="V7" s="678"/>
      <c r="W7" s="678"/>
      <c r="X7" s="678"/>
      <c r="Y7" s="678"/>
      <c r="Z7" s="678"/>
      <c r="AA7" s="684" t="s">
        <v>116</v>
      </c>
      <c r="AB7" s="684" t="s">
        <v>33</v>
      </c>
      <c r="AC7" s="684" t="s">
        <v>4</v>
      </c>
      <c r="AD7" s="684" t="s">
        <v>34</v>
      </c>
      <c r="AE7" s="684" t="s">
        <v>4</v>
      </c>
      <c r="AF7" s="684" t="s">
        <v>36</v>
      </c>
      <c r="AG7" s="684" t="s">
        <v>25</v>
      </c>
      <c r="AH7" s="678" t="s">
        <v>195</v>
      </c>
      <c r="AI7" s="678" t="s">
        <v>194</v>
      </c>
      <c r="AJ7" s="678" t="s">
        <v>288</v>
      </c>
      <c r="AK7" s="680" t="s">
        <v>196</v>
      </c>
      <c r="AL7" s="726"/>
      <c r="AM7" s="726"/>
      <c r="AN7" s="699"/>
      <c r="AO7" s="699"/>
      <c r="AP7" s="699"/>
      <c r="AQ7" s="699"/>
      <c r="AR7" s="720"/>
      <c r="AS7" s="720"/>
      <c r="AT7" s="696"/>
      <c r="AU7" s="696"/>
      <c r="AV7" s="697"/>
      <c r="AW7" s="330"/>
      <c r="AX7" s="330"/>
      <c r="AY7" s="330"/>
      <c r="AZ7" s="330"/>
      <c r="BA7" s="330"/>
      <c r="BB7" s="330"/>
      <c r="BC7" s="330"/>
      <c r="BD7" s="330"/>
      <c r="BE7" s="330"/>
    </row>
    <row r="8" spans="1:68" ht="27.75" customHeight="1" x14ac:dyDescent="0.3">
      <c r="A8" s="706"/>
      <c r="B8" s="680"/>
      <c r="C8" s="312"/>
      <c r="D8" s="680"/>
      <c r="E8" s="678"/>
      <c r="F8" s="678"/>
      <c r="G8" s="680"/>
      <c r="H8" s="680"/>
      <c r="I8" s="680"/>
      <c r="J8" s="680"/>
      <c r="K8" s="680"/>
      <c r="L8" s="680"/>
      <c r="M8" s="678"/>
      <c r="N8" s="680"/>
      <c r="O8" s="680"/>
      <c r="P8" s="680"/>
      <c r="Q8" s="1165"/>
      <c r="R8" s="684"/>
      <c r="S8" s="678"/>
      <c r="T8" s="678"/>
      <c r="U8" s="682" t="s">
        <v>12</v>
      </c>
      <c r="V8" s="682" t="s">
        <v>16</v>
      </c>
      <c r="W8" s="682" t="s">
        <v>24</v>
      </c>
      <c r="X8" s="682" t="s">
        <v>17</v>
      </c>
      <c r="Y8" s="682" t="s">
        <v>20</v>
      </c>
      <c r="Z8" s="682" t="s">
        <v>23</v>
      </c>
      <c r="AA8" s="684"/>
      <c r="AB8" s="684"/>
      <c r="AC8" s="684"/>
      <c r="AD8" s="684"/>
      <c r="AE8" s="684"/>
      <c r="AF8" s="684"/>
      <c r="AG8" s="684"/>
      <c r="AH8" s="678"/>
      <c r="AI8" s="678"/>
      <c r="AJ8" s="678"/>
      <c r="AK8" s="680"/>
      <c r="AL8" s="721" t="s">
        <v>195</v>
      </c>
      <c r="AM8" s="721" t="s">
        <v>194</v>
      </c>
      <c r="AN8" s="700" t="s">
        <v>192</v>
      </c>
      <c r="AO8" s="700" t="s">
        <v>289</v>
      </c>
      <c r="AP8" s="700" t="s">
        <v>290</v>
      </c>
      <c r="AQ8" s="700" t="s">
        <v>190</v>
      </c>
      <c r="AR8" s="704" t="s">
        <v>193</v>
      </c>
      <c r="AS8" s="704" t="s">
        <v>190</v>
      </c>
      <c r="AT8" s="723" t="s">
        <v>192</v>
      </c>
      <c r="AU8" s="723" t="s">
        <v>191</v>
      </c>
      <c r="AV8" s="702" t="s">
        <v>190</v>
      </c>
      <c r="AW8" s="330"/>
      <c r="AX8" s="330"/>
      <c r="AY8" s="330"/>
      <c r="AZ8" s="330"/>
      <c r="BA8" s="330"/>
      <c r="BB8" s="330"/>
      <c r="BC8" s="330"/>
      <c r="BD8" s="330"/>
      <c r="BE8" s="330"/>
    </row>
    <row r="9" spans="1:68" ht="43.5" customHeight="1" x14ac:dyDescent="0.3">
      <c r="A9" s="706"/>
      <c r="B9" s="680"/>
      <c r="C9" s="312" t="s">
        <v>880</v>
      </c>
      <c r="D9" s="680"/>
      <c r="E9" s="678"/>
      <c r="F9" s="678"/>
      <c r="G9" s="680"/>
      <c r="H9" s="680"/>
      <c r="I9" s="680"/>
      <c r="J9" s="680"/>
      <c r="K9" s="680"/>
      <c r="L9" s="680"/>
      <c r="M9" s="678"/>
      <c r="N9" s="680"/>
      <c r="O9" s="680"/>
      <c r="P9" s="680"/>
      <c r="Q9" s="1165"/>
      <c r="R9" s="684"/>
      <c r="S9" s="678"/>
      <c r="T9" s="678"/>
      <c r="U9" s="682"/>
      <c r="V9" s="682"/>
      <c r="W9" s="682"/>
      <c r="X9" s="682"/>
      <c r="Y9" s="682"/>
      <c r="Z9" s="682"/>
      <c r="AA9" s="684"/>
      <c r="AB9" s="684"/>
      <c r="AC9" s="684"/>
      <c r="AD9" s="684"/>
      <c r="AE9" s="684"/>
      <c r="AF9" s="684"/>
      <c r="AG9" s="684"/>
      <c r="AH9" s="678"/>
      <c r="AI9" s="678"/>
      <c r="AJ9" s="678"/>
      <c r="AK9" s="680" t="s">
        <v>330</v>
      </c>
      <c r="AL9" s="721"/>
      <c r="AM9" s="721"/>
      <c r="AN9" s="700"/>
      <c r="AO9" s="700"/>
      <c r="AP9" s="700"/>
      <c r="AQ9" s="700"/>
      <c r="AR9" s="704"/>
      <c r="AS9" s="704"/>
      <c r="AT9" s="723"/>
      <c r="AU9" s="723"/>
      <c r="AV9" s="702"/>
      <c r="AW9" s="330"/>
      <c r="AX9" s="330"/>
      <c r="AY9" s="330"/>
      <c r="AZ9" s="330"/>
      <c r="BA9" s="330"/>
      <c r="BB9" s="330"/>
      <c r="BC9" s="330"/>
      <c r="BD9" s="330"/>
      <c r="BE9" s="330"/>
      <c r="BF9" s="330"/>
      <c r="BG9" s="330"/>
      <c r="BH9" s="330"/>
      <c r="BI9" s="330"/>
      <c r="BJ9" s="330"/>
      <c r="BK9" s="330"/>
      <c r="BL9" s="330"/>
      <c r="BM9" s="330"/>
      <c r="BN9" s="330"/>
      <c r="BO9" s="330"/>
      <c r="BP9" s="330"/>
    </row>
    <row r="10" spans="1:68" s="332" customFormat="1" ht="46.5" customHeight="1" thickBot="1" x14ac:dyDescent="0.3">
      <c r="A10" s="707"/>
      <c r="B10" s="681"/>
      <c r="C10" s="314"/>
      <c r="D10" s="681"/>
      <c r="E10" s="314" t="s">
        <v>883</v>
      </c>
      <c r="F10" s="314" t="s">
        <v>884</v>
      </c>
      <c r="G10" s="314" t="s">
        <v>189</v>
      </c>
      <c r="H10" s="681"/>
      <c r="I10" s="681"/>
      <c r="J10" s="681"/>
      <c r="K10" s="681"/>
      <c r="L10" s="681"/>
      <c r="M10" s="679"/>
      <c r="N10" s="681"/>
      <c r="O10" s="681"/>
      <c r="P10" s="681"/>
      <c r="Q10" s="1166"/>
      <c r="R10" s="685"/>
      <c r="S10" s="679"/>
      <c r="T10" s="679"/>
      <c r="U10" s="683"/>
      <c r="V10" s="683"/>
      <c r="W10" s="683"/>
      <c r="X10" s="683"/>
      <c r="Y10" s="683"/>
      <c r="Z10" s="683"/>
      <c r="AA10" s="685"/>
      <c r="AB10" s="685"/>
      <c r="AC10" s="685"/>
      <c r="AD10" s="685"/>
      <c r="AE10" s="685"/>
      <c r="AF10" s="685"/>
      <c r="AG10" s="685"/>
      <c r="AH10" s="679"/>
      <c r="AI10" s="679"/>
      <c r="AJ10" s="679"/>
      <c r="AK10" s="681"/>
      <c r="AL10" s="722"/>
      <c r="AM10" s="722"/>
      <c r="AN10" s="331" t="s">
        <v>188</v>
      </c>
      <c r="AO10" s="701"/>
      <c r="AP10" s="701"/>
      <c r="AQ10" s="701"/>
      <c r="AR10" s="705"/>
      <c r="AS10" s="705"/>
      <c r="AT10" s="724"/>
      <c r="AU10" s="724"/>
      <c r="AV10" s="703"/>
    </row>
    <row r="11" spans="1:68" s="355" customFormat="1" ht="156.75" x14ac:dyDescent="0.25">
      <c r="A11" s="670">
        <v>1</v>
      </c>
      <c r="B11" s="671" t="s">
        <v>334</v>
      </c>
      <c r="C11" s="1167" t="s">
        <v>909</v>
      </c>
      <c r="D11" s="1167" t="s">
        <v>478</v>
      </c>
      <c r="E11" s="791" t="s">
        <v>509</v>
      </c>
      <c r="F11" s="791" t="s">
        <v>765</v>
      </c>
      <c r="G11" s="669" t="s">
        <v>910</v>
      </c>
      <c r="H11" s="646" t="s">
        <v>108</v>
      </c>
      <c r="I11" s="672">
        <v>1000</v>
      </c>
      <c r="J11" s="673" t="str">
        <f>IF(I11&lt;=0,"",IF(I11&lt;=2,"Muy Baja",IF(I11&lt;=24,"Baja",IF(I11&lt;=500,"Media",IF(I11&lt;=5000,"Alta","Muy Alta")))))</f>
        <v>Alta</v>
      </c>
      <c r="K11" s="676">
        <f>IF(J11="","",IF(J11="Muy Baja",0.2,IF(J11="Baja",0.4,IF(J11="Media",0.6,IF(J11="Alta",0.8,IF(J11="Muy Alta",1,))))))</f>
        <v>0.8</v>
      </c>
      <c r="L11" s="675" t="s">
        <v>128</v>
      </c>
      <c r="M11" s="676" t="str">
        <f>IF(NOT(ISERROR(MATCH(L11,'Tabla Impacto'!$B$221:$B$223,0))),'Tabla Impacto'!$F$223&amp;"Por favor no seleccionar los criterios de impacto(Afectación Económica o presupuestal y Pérdida Reputacional)",L11)</f>
        <v xml:space="preserve">     El riesgo afecta la imagen de de la entidad con efecto publicitario sostenido a nivel de sector administrativo, nivel departamental o municipal</v>
      </c>
      <c r="N11" s="673" t="str">
        <f>IF(OR(M11='Tabla Impacto'!$C$11,M11='Tabla Impacto'!$D$11),"Leve",IF(OR(M11='Tabla Impacto'!$C$12,M11='Tabla Impacto'!$D$12),"Menor",IF(OR(M11='Tabla Impacto'!$C$13,M11='Tabla Impacto'!$D$13),"Moderado",IF(OR(M11='Tabla Impacto'!$C$14,M11='Tabla Impacto'!$D$14),"Mayor",IF(OR(M11='Tabla Impacto'!$C$15,M11='Tabla Impacto'!$D$15),"Catastrófico","")))))</f>
        <v>Mayor</v>
      </c>
      <c r="O11" s="676">
        <f>IF(N11="","",IF(N11="Leve",0.2,IF(N11="Menor",0.4,IF(N11="Moderado",0.6,IF(N11="Mayor",0.8,IF(N11="Catastrófico",1,))))))</f>
        <v>0.8</v>
      </c>
      <c r="P11" s="677" t="str">
        <f>IF(OR(AND(J11="Muy Baja",N11="Leve"),AND(J11="Muy Baja",N11="Menor"),AND(J11="Baja",N11="Leve")),"Bajo",IF(OR(AND(J11="Muy baja",N11="Moderado"),AND(J11="Baja",N11="Menor"),AND(J11="Baja",N11="Moderado"),AND(J11="Media",N11="Leve"),AND(J11="Media",N11="Menor"),AND(J11="Media",N11="Moderado"),AND(J11="Alta",N11="Leve"),AND(J11="Alta",N11="Menor")),"Moderado",IF(OR(AND(J11="Muy Baja",N11="Mayor"),AND(J11="Baja",N11="Mayor"),AND(J11="Media",N11="Mayor"),AND(J11="Alta",N11="Moderado"),AND(J11="Alta",N11="Mayor"),AND(J11="Muy Alta",N11="Leve"),AND(J11="Muy Alta",N11="Menor"),AND(J11="Muy Alta",N11="Moderado"),AND(J11="Muy Alta",N11="Mayor")),"Alto",IF(OR(AND(J11="Muy Baja",N11="Catastrófico"),AND(J11="Baja",N11="Catastrófico"),AND(J11="Media",N11="Catastrófico"),AND(J11="Alta",N11="Catastrófico"),AND(J11="Muy Alta",N11="Catastrófico")),"Extremo",""))))</f>
        <v>Alto</v>
      </c>
      <c r="Q11" s="403" t="s">
        <v>911</v>
      </c>
      <c r="R11" s="333">
        <v>1</v>
      </c>
      <c r="S11" s="225" t="s">
        <v>912</v>
      </c>
      <c r="T11" s="333" t="str">
        <f t="shared" ref="T11:T64" si="0">IF(OR(U11="Preventivo",U11="Detectivo"),"Probabilidad",IF(U11="Correctivo","Impacto",""))</f>
        <v>Probabilidad</v>
      </c>
      <c r="U11" s="334" t="s">
        <v>13</v>
      </c>
      <c r="V11" s="334" t="s">
        <v>8</v>
      </c>
      <c r="W11" s="335" t="str">
        <f t="shared" ref="W11:W16" si="1">IF(AND(U11="Preventivo",V11="Automático"),"50%",IF(AND(U11="Preventivo",V11="Manual"),"40%",IF(AND(U11="Detectivo",V11="Automático"),"40%",IF(AND(U11="Detectivo",V11="Manual"),"30%",IF(AND(U11="Correctivo",V11="Automático"),"35%",IF(AND(U11="Correctivo",V11="Manual"),"25%",""))))))</f>
        <v>40%</v>
      </c>
      <c r="X11" s="334" t="s">
        <v>18</v>
      </c>
      <c r="Y11" s="334" t="s">
        <v>22</v>
      </c>
      <c r="Z11" s="334" t="s">
        <v>104</v>
      </c>
      <c r="AA11" s="336">
        <f>IFERROR(IF(T11="Probabilidad",(K11-(+K11*W11)),IF(T11="Impacto",K11,"")),"")</f>
        <v>0.48</v>
      </c>
      <c r="AB11" s="337" t="str">
        <f>IFERROR(IF(AA11="","",IF(AA11&lt;=0.2,"Muy Baja",IF(AA11&lt;=0.4,"Baja",IF(AA11&lt;=0.6,"Media",IF(AA11&lt;=0.8,"Alta","Muy Alta"))))),"")</f>
        <v>Media</v>
      </c>
      <c r="AC11" s="338">
        <f>+AA11</f>
        <v>0.48</v>
      </c>
      <c r="AD11" s="337" t="str">
        <f>IFERROR(IF(AE11="","",IF(AE11&lt;=0.2,"Leve",IF(AE11&lt;=0.4,"Menor",IF(AE11&lt;=0.6,"Moderado",IF(AE11&lt;=0.8,"Mayor","Catastrófico"))))),"")</f>
        <v>Mayor</v>
      </c>
      <c r="AE11" s="338">
        <f>IFERROR(IF(T11="Impacto",(O11-(+O11*W11)),IF(T11="Probabilidad",O11,"")),"")</f>
        <v>0.8</v>
      </c>
      <c r="AF11" s="339" t="str">
        <f>IFERROR(IF(OR(AND(AB11="Muy Baja",AD11="Leve"),AND(AB11="Muy Baja",AD11="Menor"),AND(AB11="Baja",AD11="Leve")),"Bajo",IF(OR(AND(AB11="Muy baja",AD11="Moderado"),AND(AB11="Baja",AD11="Menor"),AND(AB11="Baja",AD11="Moderado"),AND(AB11="Media",AD11="Leve"),AND(AB11="Media",AD11="Menor"),AND(AB11="Media",AD11="Moderado"),AND(AB11="Alta",AD11="Leve"),AND(AB11="Alta",AD11="Menor")),"Moderado",IF(OR(AND(AB11="Muy Baja",AD11="Mayor"),AND(AB11="Baja",AD11="Mayor"),AND(AB11="Media",AD11="Mayor"),AND(AB11="Alta",AD11="Moderado"),AND(AB11="Alta",AD11="Mayor"),AND(AB11="Muy Alta",AD11="Leve"),AND(AB11="Muy Alta",AD11="Menor"),AND(AB11="Muy Alta",AD11="Moderado"),AND(AB11="Muy Alta",AD11="Mayor")),"Alto",IF(OR(AND(AB11="Muy Baja",AD11="Catastrófico"),AND(AB11="Baja",AD11="Catastrófico"),AND(AB11="Media",AD11="Catastrófico"),AND(AB11="Alta",AD11="Catastrófico"),AND(AB11="Muy Alta",AD11="Catastrófico")),"Extremo","")))),"")</f>
        <v>Alto</v>
      </c>
      <c r="AG11" s="658" t="s">
        <v>26</v>
      </c>
      <c r="AH11" s="321" t="s">
        <v>913</v>
      </c>
      <c r="AI11" s="321" t="s">
        <v>893</v>
      </c>
      <c r="AJ11" s="322">
        <v>46387</v>
      </c>
      <c r="AK11" s="321" t="s">
        <v>915</v>
      </c>
      <c r="AL11" s="325" t="s">
        <v>895</v>
      </c>
      <c r="AM11" s="321" t="s">
        <v>914</v>
      </c>
      <c r="AN11" s="646"/>
      <c r="AO11" s="340"/>
      <c r="AP11" s="341"/>
      <c r="AQ11" s="646"/>
      <c r="AR11" s="646"/>
      <c r="AS11" s="648"/>
      <c r="AT11" s="646"/>
      <c r="AU11" s="646"/>
      <c r="AV11" s="649"/>
      <c r="AW11" s="354"/>
      <c r="AX11" s="354"/>
      <c r="AY11" s="354"/>
      <c r="AZ11" s="354"/>
      <c r="BA11" s="354"/>
      <c r="BB11" s="354"/>
      <c r="BC11" s="354"/>
      <c r="BD11" s="354"/>
      <c r="BE11" s="354"/>
      <c r="BF11" s="354"/>
      <c r="BG11" s="354"/>
      <c r="BH11" s="354"/>
      <c r="BI11" s="354"/>
      <c r="BJ11" s="354"/>
      <c r="BK11" s="354"/>
      <c r="BL11" s="354"/>
      <c r="BM11" s="354"/>
    </row>
    <row r="12" spans="1:68" s="343" customFormat="1" ht="15" customHeight="1" x14ac:dyDescent="0.2">
      <c r="A12" s="659"/>
      <c r="B12" s="660"/>
      <c r="C12" s="1168"/>
      <c r="D12" s="1168"/>
      <c r="E12" s="713"/>
      <c r="F12" s="713"/>
      <c r="G12" s="661"/>
      <c r="H12" s="647"/>
      <c r="I12" s="662"/>
      <c r="J12" s="663"/>
      <c r="K12" s="664"/>
      <c r="L12" s="665"/>
      <c r="M12" s="664">
        <f>IF(NOT(ISERROR(MATCH(L12,_xlfn.ANCHORARRAY(#REF!),0))),#REF!&amp;"Por favor no seleccionar los criterios de impacto",L12)</f>
        <v>0</v>
      </c>
      <c r="N12" s="663"/>
      <c r="O12" s="664"/>
      <c r="P12" s="666"/>
      <c r="Q12" s="448"/>
      <c r="R12" s="344">
        <v>2</v>
      </c>
      <c r="S12" s="210" t="s">
        <v>730</v>
      </c>
      <c r="T12" s="344" t="str">
        <f t="shared" si="0"/>
        <v/>
      </c>
      <c r="U12" s="345"/>
      <c r="V12" s="345"/>
      <c r="W12" s="346" t="str">
        <f t="shared" si="1"/>
        <v/>
      </c>
      <c r="X12" s="345"/>
      <c r="Y12" s="345"/>
      <c r="Z12" s="345"/>
      <c r="AA12" s="347" t="str">
        <f>IFERROR(IF(AND(T11="Probabilidad",T12="Probabilidad"),(AC11-(+AC11*W12)),IF(T12="Probabilidad",(K11-(+K11*W12)),IF(T12="Impacto",AC11,""))),"")</f>
        <v/>
      </c>
      <c r="AB12" s="348" t="str">
        <f t="shared" ref="AB12:AB64" si="2">IFERROR(IF(AA12="","",IF(AA12&lt;=0.2,"Muy Baja",IF(AA12&lt;=0.4,"Baja",IF(AA12&lt;=0.6,"Media",IF(AA12&lt;=0.8,"Alta","Muy Alta"))))),"")</f>
        <v/>
      </c>
      <c r="AC12" s="349" t="str">
        <f t="shared" ref="AC12:AC16" si="3">+AA12</f>
        <v/>
      </c>
      <c r="AD12" s="348" t="str">
        <f t="shared" ref="AD12:AD16" si="4">IFERROR(IF(AE12="","",IF(AE12&lt;=0.2,"Leve",IF(AE12&lt;=0.4,"Menor",IF(AE12&lt;=0.6,"Moderado",IF(AE12&lt;=0.8,"Mayor","Catastrófico"))))),"")</f>
        <v/>
      </c>
      <c r="AE12" s="349" t="str">
        <f>IFERROR(IF(AND(T11="Impacto",T12="Impacto"),(AE11-(+AE11*W12)),IF(T12="Impacto",(O11-(+O11*W12)),IF(T12="Probabilidad",AE11,""))),"")</f>
        <v/>
      </c>
      <c r="AF12" s="350" t="str">
        <f t="shared" ref="AF12:AF16" si="5">IFERROR(IF(OR(AND(AB12="Muy Baja",AD12="Leve"),AND(AB12="Muy Baja",AD12="Menor"),AND(AB12="Baja",AD12="Leve")),"Bajo",IF(OR(AND(AB12="Muy baja",AD12="Moderado"),AND(AB12="Baja",AD12="Menor"),AND(AB12="Baja",AD12="Moderado"),AND(AB12="Media",AD12="Leve"),AND(AB12="Media",AD12="Menor"),AND(AB12="Media",AD12="Moderado"),AND(AB12="Alta",AD12="Leve"),AND(AB12="Alta",AD12="Menor")),"Moderado",IF(OR(AND(AB12="Muy Baja",AD12="Mayor"),AND(AB12="Baja",AD12="Mayor"),AND(AB12="Media",AD12="Mayor"),AND(AB12="Alta",AD12="Moderado"),AND(AB12="Alta",AD12="Mayor"),AND(AB12="Muy Alta",AD12="Leve"),AND(AB12="Muy Alta",AD12="Menor"),AND(AB12="Muy Alta",AD12="Moderado"),AND(AB12="Muy Alta",AD12="Mayor")),"Alto",IF(OR(AND(AB12="Muy Baja",AD12="Catastrófico"),AND(AB12="Baja",AD12="Catastrófico"),AND(AB12="Media",AD12="Catastrófico"),AND(AB12="Alta",AD12="Catastrófico"),AND(AB12="Muy Alta",AD12="Catastrófico")),"Extremo","")))),"")</f>
        <v/>
      </c>
      <c r="AG12" s="651"/>
      <c r="AH12" s="222"/>
      <c r="AI12" s="344"/>
      <c r="AJ12" s="384"/>
      <c r="AK12" s="208"/>
      <c r="AL12" s="208"/>
      <c r="AM12" s="307"/>
      <c r="AN12" s="647"/>
      <c r="AO12" s="351"/>
      <c r="AP12" s="352"/>
      <c r="AQ12" s="647"/>
      <c r="AR12" s="647"/>
      <c r="AS12" s="647"/>
      <c r="AT12" s="647"/>
      <c r="AU12" s="647"/>
      <c r="AV12" s="645"/>
      <c r="AW12" s="342"/>
      <c r="AX12" s="342"/>
      <c r="AY12" s="342"/>
      <c r="AZ12" s="342"/>
      <c r="BA12" s="342"/>
      <c r="BB12" s="342"/>
      <c r="BC12" s="342"/>
      <c r="BD12" s="342"/>
      <c r="BE12" s="342"/>
      <c r="BF12" s="342"/>
      <c r="BG12" s="342"/>
      <c r="BH12" s="342"/>
      <c r="BI12" s="342"/>
      <c r="BJ12" s="342"/>
      <c r="BK12" s="342"/>
      <c r="BL12" s="342"/>
      <c r="BM12" s="342"/>
    </row>
    <row r="13" spans="1:68" s="343" customFormat="1" ht="15" customHeight="1" x14ac:dyDescent="0.2">
      <c r="A13" s="659"/>
      <c r="B13" s="660"/>
      <c r="C13" s="1168"/>
      <c r="D13" s="1168"/>
      <c r="E13" s="713"/>
      <c r="F13" s="713"/>
      <c r="G13" s="661"/>
      <c r="H13" s="647"/>
      <c r="I13" s="662"/>
      <c r="J13" s="663"/>
      <c r="K13" s="664"/>
      <c r="L13" s="665"/>
      <c r="M13" s="664">
        <f>IF(NOT(ISERROR(MATCH(L13,_xlfn.ANCHORARRAY(#REF!),0))),#REF!&amp;"Por favor no seleccionar los criterios de impacto",L13)</f>
        <v>0</v>
      </c>
      <c r="N13" s="663"/>
      <c r="O13" s="664"/>
      <c r="P13" s="666"/>
      <c r="Q13" s="448"/>
      <c r="R13" s="344">
        <v>3</v>
      </c>
      <c r="S13" s="353" t="s">
        <v>733</v>
      </c>
      <c r="T13" s="344" t="str">
        <f t="shared" si="0"/>
        <v/>
      </c>
      <c r="U13" s="345"/>
      <c r="V13" s="345"/>
      <c r="W13" s="346" t="str">
        <f t="shared" si="1"/>
        <v/>
      </c>
      <c r="X13" s="345"/>
      <c r="Y13" s="345"/>
      <c r="Z13" s="345"/>
      <c r="AA13" s="347" t="str">
        <f>IFERROR(IF(AND(T12="Probabilidad",T13="Probabilidad"),(AC12-(+AC12*W13)),IF(AND(T12="Impacto",T13="Probabilidad"),(AC11-(+AC11*W13)),IF(T13="Impacto",AC12,""))),"")</f>
        <v/>
      </c>
      <c r="AB13" s="348" t="str">
        <f t="shared" si="2"/>
        <v/>
      </c>
      <c r="AC13" s="349" t="str">
        <f t="shared" si="3"/>
        <v/>
      </c>
      <c r="AD13" s="348" t="str">
        <f t="shared" si="4"/>
        <v/>
      </c>
      <c r="AE13" s="349" t="str">
        <f>IFERROR(IF(AND(T12="Impacto",T13="Impacto"),(AE12-(+AE12*W13)),IF(AND(T12="Probabilidad",T13="Impacto"),(AE11-(+AE11*W13)),IF(T13="Probabilidad",AE12,""))),"")</f>
        <v/>
      </c>
      <c r="AF13" s="350" t="str">
        <f t="shared" si="5"/>
        <v/>
      </c>
      <c r="AG13" s="651"/>
      <c r="AH13" s="307"/>
      <c r="AI13" s="309"/>
      <c r="AJ13" s="209"/>
      <c r="AK13" s="307"/>
      <c r="AL13" s="208"/>
      <c r="AM13" s="307"/>
      <c r="AN13" s="647"/>
      <c r="AO13" s="351"/>
      <c r="AP13" s="352"/>
      <c r="AQ13" s="647"/>
      <c r="AR13" s="647"/>
      <c r="AS13" s="647"/>
      <c r="AT13" s="647"/>
      <c r="AU13" s="647"/>
      <c r="AV13" s="645"/>
      <c r="AW13" s="342"/>
      <c r="AX13" s="342"/>
      <c r="AY13" s="342"/>
      <c r="AZ13" s="342"/>
      <c r="BA13" s="342"/>
      <c r="BB13" s="342"/>
      <c r="BC13" s="342"/>
      <c r="BD13" s="342"/>
      <c r="BE13" s="342"/>
      <c r="BF13" s="342"/>
      <c r="BG13" s="342"/>
      <c r="BH13" s="342"/>
      <c r="BI13" s="342"/>
      <c r="BJ13" s="342"/>
      <c r="BK13" s="342"/>
      <c r="BL13" s="342"/>
      <c r="BM13" s="342"/>
    </row>
    <row r="14" spans="1:68" s="343" customFormat="1" ht="15" customHeight="1" x14ac:dyDescent="0.2">
      <c r="A14" s="659"/>
      <c r="B14" s="660"/>
      <c r="C14" s="1168"/>
      <c r="D14" s="1168"/>
      <c r="E14" s="713"/>
      <c r="F14" s="713"/>
      <c r="G14" s="661"/>
      <c r="H14" s="647"/>
      <c r="I14" s="662"/>
      <c r="J14" s="663"/>
      <c r="K14" s="664"/>
      <c r="L14" s="665"/>
      <c r="M14" s="664"/>
      <c r="N14" s="663"/>
      <c r="O14" s="664"/>
      <c r="P14" s="666"/>
      <c r="Q14" s="448"/>
      <c r="R14" s="344">
        <v>4</v>
      </c>
      <c r="S14" s="353" t="s">
        <v>735</v>
      </c>
      <c r="T14" s="344" t="str">
        <f t="shared" si="0"/>
        <v/>
      </c>
      <c r="U14" s="345"/>
      <c r="V14" s="345"/>
      <c r="W14" s="346" t="str">
        <f t="shared" si="1"/>
        <v/>
      </c>
      <c r="X14" s="345"/>
      <c r="Y14" s="345"/>
      <c r="Z14" s="345"/>
      <c r="AA14" s="347" t="str">
        <f t="shared" ref="AA14:AA16" si="6">IFERROR(IF(AND(T13="Probabilidad",T14="Probabilidad"),(AC13-(+AC13*W14)),IF(AND(T13="Impacto",T14="Probabilidad"),(AC12-(+AC12*W14)),IF(T14="Impacto",AC13,""))),"")</f>
        <v/>
      </c>
      <c r="AB14" s="348" t="str">
        <f t="shared" si="2"/>
        <v/>
      </c>
      <c r="AC14" s="349" t="str">
        <f t="shared" si="3"/>
        <v/>
      </c>
      <c r="AD14" s="348" t="str">
        <f t="shared" si="4"/>
        <v/>
      </c>
      <c r="AE14" s="349" t="str">
        <f t="shared" ref="AE14:AE16" si="7">IFERROR(IF(AND(T13="Impacto",T14="Impacto"),(AE13-(+AE13*W14)),IF(AND(T13="Probabilidad",T14="Impacto"),(AE12-(+AE12*W14)),IF(T14="Probabilidad",AE13,""))),"")</f>
        <v/>
      </c>
      <c r="AF14" s="350" t="str">
        <f t="shared" si="5"/>
        <v/>
      </c>
      <c r="AG14" s="651"/>
      <c r="AH14" s="222"/>
      <c r="AI14" s="318"/>
      <c r="AJ14" s="384"/>
      <c r="AK14" s="222"/>
      <c r="AL14" s="208"/>
      <c r="AM14" s="307"/>
      <c r="AN14" s="647"/>
      <c r="AO14" s="351"/>
      <c r="AP14" s="352"/>
      <c r="AQ14" s="647"/>
      <c r="AR14" s="647"/>
      <c r="AS14" s="647"/>
      <c r="AT14" s="647"/>
      <c r="AU14" s="647"/>
      <c r="AV14" s="645"/>
      <c r="AW14" s="342"/>
      <c r="AX14" s="342"/>
      <c r="AY14" s="342"/>
      <c r="AZ14" s="342"/>
      <c r="BA14" s="342"/>
      <c r="BB14" s="342"/>
      <c r="BC14" s="342"/>
      <c r="BD14" s="342"/>
      <c r="BE14" s="342"/>
      <c r="BF14" s="342"/>
      <c r="BG14" s="342"/>
      <c r="BH14" s="342"/>
      <c r="BI14" s="342"/>
      <c r="BJ14" s="342"/>
      <c r="BK14" s="342"/>
      <c r="BL14" s="342"/>
      <c r="BM14" s="342"/>
    </row>
    <row r="15" spans="1:68" s="343" customFormat="1" ht="15" customHeight="1" x14ac:dyDescent="0.2">
      <c r="A15" s="659"/>
      <c r="B15" s="660"/>
      <c r="C15" s="1168"/>
      <c r="D15" s="1168"/>
      <c r="E15" s="713"/>
      <c r="F15" s="713"/>
      <c r="G15" s="661"/>
      <c r="H15" s="647"/>
      <c r="I15" s="662"/>
      <c r="J15" s="663"/>
      <c r="K15" s="664"/>
      <c r="L15" s="665"/>
      <c r="M15" s="664"/>
      <c r="N15" s="663"/>
      <c r="O15" s="664"/>
      <c r="P15" s="666"/>
      <c r="Q15" s="448"/>
      <c r="R15" s="344">
        <v>5</v>
      </c>
      <c r="S15" s="210" t="s">
        <v>736</v>
      </c>
      <c r="T15" s="344" t="str">
        <f t="shared" si="0"/>
        <v/>
      </c>
      <c r="U15" s="345"/>
      <c r="V15" s="345"/>
      <c r="W15" s="346" t="str">
        <f t="shared" si="1"/>
        <v/>
      </c>
      <c r="X15" s="345"/>
      <c r="Y15" s="345"/>
      <c r="Z15" s="345"/>
      <c r="AA15" s="347" t="str">
        <f t="shared" si="6"/>
        <v/>
      </c>
      <c r="AB15" s="348" t="str">
        <f t="shared" si="2"/>
        <v/>
      </c>
      <c r="AC15" s="349" t="str">
        <f t="shared" si="3"/>
        <v/>
      </c>
      <c r="AD15" s="348" t="str">
        <f t="shared" si="4"/>
        <v/>
      </c>
      <c r="AE15" s="349" t="str">
        <f t="shared" si="7"/>
        <v/>
      </c>
      <c r="AF15" s="350" t="str">
        <f t="shared" si="5"/>
        <v/>
      </c>
      <c r="AG15" s="651"/>
      <c r="AH15" s="210"/>
      <c r="AI15" s="352"/>
      <c r="AJ15" s="351"/>
      <c r="AK15" s="222"/>
      <c r="AL15" s="208"/>
      <c r="AM15" s="307"/>
      <c r="AN15" s="647"/>
      <c r="AO15" s="351"/>
      <c r="AP15" s="352"/>
      <c r="AQ15" s="647"/>
      <c r="AR15" s="647"/>
      <c r="AS15" s="647"/>
      <c r="AT15" s="647"/>
      <c r="AU15" s="647"/>
      <c r="AV15" s="645"/>
      <c r="AW15" s="342"/>
      <c r="AX15" s="342"/>
      <c r="AY15" s="342"/>
      <c r="AZ15" s="342"/>
      <c r="BA15" s="342"/>
      <c r="BB15" s="342"/>
      <c r="BC15" s="342"/>
      <c r="BD15" s="342"/>
      <c r="BE15" s="342"/>
      <c r="BF15" s="342"/>
      <c r="BG15" s="342"/>
      <c r="BH15" s="342"/>
      <c r="BI15" s="342"/>
      <c r="BJ15" s="342"/>
      <c r="BK15" s="342"/>
      <c r="BL15" s="342"/>
      <c r="BM15" s="342"/>
    </row>
    <row r="16" spans="1:68" s="343" customFormat="1" ht="15" customHeight="1" x14ac:dyDescent="0.2">
      <c r="A16" s="659"/>
      <c r="B16" s="660"/>
      <c r="C16" s="1168"/>
      <c r="D16" s="1168"/>
      <c r="E16" s="713"/>
      <c r="F16" s="713"/>
      <c r="G16" s="661"/>
      <c r="H16" s="647"/>
      <c r="I16" s="662"/>
      <c r="J16" s="663"/>
      <c r="K16" s="664"/>
      <c r="L16" s="665"/>
      <c r="M16" s="664">
        <f>IF(NOT(ISERROR(MATCH(L16,_xlfn.ANCHORARRAY(#REF!),0))),#REF!&amp;"Por favor no seleccionar los criterios de impacto",L16)</f>
        <v>0</v>
      </c>
      <c r="N16" s="663"/>
      <c r="O16" s="664"/>
      <c r="P16" s="666"/>
      <c r="Q16" s="448"/>
      <c r="R16" s="344">
        <v>6</v>
      </c>
      <c r="S16" s="210" t="s">
        <v>737</v>
      </c>
      <c r="T16" s="344" t="str">
        <f t="shared" si="0"/>
        <v/>
      </c>
      <c r="U16" s="345"/>
      <c r="V16" s="345"/>
      <c r="W16" s="346" t="str">
        <f t="shared" si="1"/>
        <v/>
      </c>
      <c r="X16" s="345"/>
      <c r="Y16" s="345"/>
      <c r="Z16" s="345"/>
      <c r="AA16" s="347" t="str">
        <f t="shared" si="6"/>
        <v/>
      </c>
      <c r="AB16" s="348" t="str">
        <f t="shared" si="2"/>
        <v/>
      </c>
      <c r="AC16" s="349" t="str">
        <f t="shared" si="3"/>
        <v/>
      </c>
      <c r="AD16" s="348" t="str">
        <f t="shared" si="4"/>
        <v/>
      </c>
      <c r="AE16" s="349" t="str">
        <f t="shared" si="7"/>
        <v/>
      </c>
      <c r="AF16" s="350" t="str">
        <f t="shared" si="5"/>
        <v/>
      </c>
      <c r="AG16" s="651"/>
      <c r="AH16" s="309"/>
      <c r="AI16" s="352"/>
      <c r="AJ16" s="351"/>
      <c r="AK16" s="351"/>
      <c r="AL16" s="208"/>
      <c r="AM16" s="307"/>
      <c r="AN16" s="647"/>
      <c r="AO16" s="351"/>
      <c r="AP16" s="352"/>
      <c r="AQ16" s="647"/>
      <c r="AR16" s="647"/>
      <c r="AS16" s="647"/>
      <c r="AT16" s="647"/>
      <c r="AU16" s="647"/>
      <c r="AV16" s="645"/>
      <c r="AW16" s="342"/>
      <c r="AX16" s="342"/>
      <c r="AY16" s="342"/>
      <c r="AZ16" s="342"/>
      <c r="BA16" s="342"/>
      <c r="BB16" s="342"/>
      <c r="BC16" s="342"/>
      <c r="BD16" s="342"/>
      <c r="BE16" s="342"/>
      <c r="BF16" s="342"/>
      <c r="BG16" s="342"/>
      <c r="BH16" s="342"/>
      <c r="BI16" s="342"/>
      <c r="BJ16" s="342"/>
      <c r="BK16" s="342"/>
      <c r="BL16" s="342"/>
      <c r="BM16" s="342"/>
    </row>
    <row r="17" spans="1:65" s="343" customFormat="1" ht="200.1" customHeight="1" x14ac:dyDescent="0.2">
      <c r="A17" s="659">
        <v>2</v>
      </c>
      <c r="B17" s="660" t="s">
        <v>337</v>
      </c>
      <c r="C17" s="1173" t="s">
        <v>945</v>
      </c>
      <c r="D17" s="660" t="s">
        <v>478</v>
      </c>
      <c r="E17" s="713" t="s">
        <v>507</v>
      </c>
      <c r="F17" s="713" t="s">
        <v>763</v>
      </c>
      <c r="G17" s="655" t="s">
        <v>1314</v>
      </c>
      <c r="H17" s="647" t="s">
        <v>108</v>
      </c>
      <c r="I17" s="662">
        <v>4250</v>
      </c>
      <c r="J17" s="663" t="str">
        <f>IF(I17&lt;=0,"",IF(I17&lt;=2,"Muy Baja",IF(I17&lt;=24,"Baja",IF(I17&lt;=500,"Media",IF(I17&lt;=5000,"Alta","Muy Alta")))))</f>
        <v>Alta</v>
      </c>
      <c r="K17" s="664">
        <f>IF(J17="","",IF(J17="Muy Baja",0.2,IF(J17="Baja",0.4,IF(J17="Media",0.6,IF(J17="Alta",0.8,IF(J17="Muy Alta",1,))))))</f>
        <v>0.8</v>
      </c>
      <c r="L17" s="665" t="s">
        <v>127</v>
      </c>
      <c r="M17" s="664" t="str">
        <f>IF(NOT(ISERROR(MATCH(L17,'Tabla Impacto'!$B$221:$B$223,0))),'Tabla Impacto'!$F$223&amp;"Por favor no seleccionar los criterios de impacto(Afectación Económica o presupuestal y Pérdida Reputacional)",L17)</f>
        <v xml:space="preserve">     El riesgo afecta la imagen de la entidad con algunos usuarios de relevancia frente al logro de los objetivos</v>
      </c>
      <c r="N17" s="663" t="str">
        <f>IF(OR(M17='Tabla Impacto'!$C$11,M17='Tabla Impacto'!$D$11),"Leve",IF(OR(M17='Tabla Impacto'!$C$12,M17='Tabla Impacto'!$D$12),"Menor",IF(OR(M17='Tabla Impacto'!$C$13,M17='Tabla Impacto'!$D$13),"Moderado",IF(OR(M17='Tabla Impacto'!$C$14,M17='Tabla Impacto'!$D$14),"Mayor",IF(OR(M17='Tabla Impacto'!$C$15,M17='Tabla Impacto'!$D$15),"Catastrófico","")))))</f>
        <v>Moderado</v>
      </c>
      <c r="O17" s="664">
        <f>IF(N17="","",IF(N17="Leve",0.2,IF(N17="Menor",0.4,IF(N17="Moderado",0.6,IF(N17="Mayor",0.8,IF(N17="Catastrófico",1,))))))</f>
        <v>0.6</v>
      </c>
      <c r="P17" s="666" t="str">
        <f>IF(OR(AND(J17="Muy Baja",N17="Leve"),AND(J17="Muy Baja",N17="Menor"),AND(J17="Baja",N17="Leve")),"Bajo",IF(OR(AND(J17="Muy baja",N17="Moderado"),AND(J17="Baja",N17="Menor"),AND(J17="Baja",N17="Moderado"),AND(J17="Media",N17="Leve"),AND(J17="Media",N17="Menor"),AND(J17="Media",N17="Moderado"),AND(J17="Alta",N17="Leve"),AND(J17="Alta",N17="Menor")),"Moderado",IF(OR(AND(J17="Muy Baja",N17="Mayor"),AND(J17="Baja",N17="Mayor"),AND(J17="Media",N17="Mayor"),AND(J17="Alta",N17="Moderado"),AND(J17="Alta",N17="Mayor"),AND(J17="Muy Alta",N17="Leve"),AND(J17="Muy Alta",N17="Menor"),AND(J17="Muy Alta",N17="Moderado"),AND(J17="Muy Alta",N17="Mayor")),"Alto",IF(OR(AND(J17="Muy Baja",N17="Catastrófico"),AND(J17="Baja",N17="Catastrófico"),AND(J17="Media",N17="Catastrófico"),AND(J17="Alta",N17="Catastrófico"),AND(J17="Muy Alta",N17="Catastrófico")),"Extremo",""))))</f>
        <v>Alto</v>
      </c>
      <c r="Q17" s="324" t="s">
        <v>872</v>
      </c>
      <c r="R17" s="344">
        <v>1</v>
      </c>
      <c r="S17" s="713" t="s">
        <v>946</v>
      </c>
      <c r="T17" s="344" t="str">
        <f t="shared" si="0"/>
        <v>Probabilidad</v>
      </c>
      <c r="U17" s="345" t="s">
        <v>13</v>
      </c>
      <c r="V17" s="345" t="s">
        <v>8</v>
      </c>
      <c r="W17" s="346" t="str">
        <f t="shared" ref="W17:W24" si="8">IF(AND(U17="Preventivo",V17="Automático"),"50%",IF(AND(U17="Preventivo",V17="Manual"),"40%",IF(AND(U17="Detectivo",V17="Automático"),"40%",IF(AND(U17="Detectivo",V17="Manual"),"30%",IF(AND(U17="Correctivo",V17="Automático"),"35%",IF(AND(U17="Correctivo",V17="Manual"),"25%",""))))))</f>
        <v>40%</v>
      </c>
      <c r="X17" s="345" t="s">
        <v>18</v>
      </c>
      <c r="Y17" s="345" t="s">
        <v>21</v>
      </c>
      <c r="Z17" s="345"/>
      <c r="AA17" s="347">
        <f t="shared" ref="AA17" si="9">IFERROR(IF(T17="Probabilidad",(K17-(+K17*W17)),IF(T17="Impacto",K17,"")),"")</f>
        <v>0.48</v>
      </c>
      <c r="AB17" s="348" t="str">
        <f t="shared" si="2"/>
        <v>Media</v>
      </c>
      <c r="AC17" s="349">
        <f>+AA17</f>
        <v>0.48</v>
      </c>
      <c r="AD17" s="348" t="str">
        <f>IFERROR(IF(AE17="","",IF(AE17&lt;=0.2,"Leve",IF(AE17&lt;=0.4,"Menor",IF(AE17&lt;=0.6,"Moderado",IF(AE17&lt;=0.8,"Mayor","Catastrófico"))))),"")</f>
        <v>Moderado</v>
      </c>
      <c r="AE17" s="349">
        <f>IFERROR(IF(T17="Impacto",(O17-(+O17*W17)),IF(T17="Probabilidad",O17,"")),"")</f>
        <v>0.6</v>
      </c>
      <c r="AF17" s="350" t="str">
        <f>IFERROR(IF(OR(AND(AB17="Muy Baja",AD17="Leve"),AND(AB17="Muy Baja",AD17="Menor"),AND(AB17="Baja",AD17="Leve")),"Bajo",IF(OR(AND(AB17="Muy baja",AD17="Moderado"),AND(AB17="Baja",AD17="Menor"),AND(AB17="Baja",AD17="Moderado"),AND(AB17="Media",AD17="Leve"),AND(AB17="Media",AD17="Menor"),AND(AB17="Media",AD17="Moderado"),AND(AB17="Alta",AD17="Leve"),AND(AB17="Alta",AD17="Menor")),"Moderado",IF(OR(AND(AB17="Muy Baja",AD17="Mayor"),AND(AB17="Baja",AD17="Mayor"),AND(AB17="Media",AD17="Mayor"),AND(AB17="Alta",AD17="Moderado"),AND(AB17="Alta",AD17="Mayor"),AND(AB17="Muy Alta",AD17="Leve"),AND(AB17="Muy Alta",AD17="Menor"),AND(AB17="Muy Alta",AD17="Moderado"),AND(AB17="Muy Alta",AD17="Mayor")),"Alto",IF(OR(AND(AB17="Muy Baja",AD17="Catastrófico"),AND(AB17="Baja",AD17="Catastrófico"),AND(AB17="Media",AD17="Catastrófico"),AND(AB17="Alta",AD17="Catastrófico"),AND(AB17="Muy Alta",AD17="Catastrófico")),"Extremo","")))),"")</f>
        <v>Moderado</v>
      </c>
      <c r="AG17" s="651" t="s">
        <v>26</v>
      </c>
      <c r="AH17" s="222" t="s">
        <v>947</v>
      </c>
      <c r="AI17" s="318" t="s">
        <v>948</v>
      </c>
      <c r="AJ17" s="319">
        <v>46387</v>
      </c>
      <c r="AK17" s="222" t="s">
        <v>949</v>
      </c>
      <c r="AL17" s="449" t="s">
        <v>1040</v>
      </c>
      <c r="AM17" s="222" t="s">
        <v>950</v>
      </c>
      <c r="AN17" s="647"/>
      <c r="AO17" s="351"/>
      <c r="AP17" s="352"/>
      <c r="AQ17" s="647"/>
      <c r="AR17" s="647"/>
      <c r="AS17" s="650"/>
      <c r="AT17" s="647"/>
      <c r="AU17" s="647"/>
      <c r="AV17" s="645"/>
      <c r="AW17" s="342"/>
      <c r="AX17" s="342"/>
      <c r="AY17" s="342"/>
      <c r="AZ17" s="342"/>
      <c r="BA17" s="342"/>
      <c r="BB17" s="342"/>
      <c r="BC17" s="342"/>
      <c r="BD17" s="342"/>
      <c r="BE17" s="342"/>
      <c r="BF17" s="342"/>
      <c r="BG17" s="342"/>
      <c r="BH17" s="342"/>
      <c r="BI17" s="342"/>
      <c r="BJ17" s="342"/>
      <c r="BK17" s="342"/>
      <c r="BL17" s="342"/>
      <c r="BM17" s="342"/>
    </row>
    <row r="18" spans="1:65" s="343" customFormat="1" ht="200.1" customHeight="1" x14ac:dyDescent="0.2">
      <c r="A18" s="659"/>
      <c r="B18" s="660"/>
      <c r="C18" s="1173"/>
      <c r="D18" s="660"/>
      <c r="E18" s="713"/>
      <c r="F18" s="713"/>
      <c r="G18" s="655"/>
      <c r="H18" s="647"/>
      <c r="I18" s="662"/>
      <c r="J18" s="663"/>
      <c r="K18" s="664"/>
      <c r="L18" s="665"/>
      <c r="M18" s="664">
        <f t="shared" ref="M18:M22" si="10">IF(NOT(ISERROR(MATCH(L18,_xlfn.ANCHORARRAY(G29),0))),K31&amp;"Por favor no seleccionar los criterios de impacto",L18)</f>
        <v>0</v>
      </c>
      <c r="N18" s="663"/>
      <c r="O18" s="664"/>
      <c r="P18" s="666"/>
      <c r="Q18" s="324" t="s">
        <v>878</v>
      </c>
      <c r="R18" s="344">
        <v>2</v>
      </c>
      <c r="S18" s="713"/>
      <c r="T18" s="344" t="str">
        <f t="shared" si="0"/>
        <v/>
      </c>
      <c r="U18" s="345"/>
      <c r="V18" s="345"/>
      <c r="W18" s="349"/>
      <c r="X18" s="345"/>
      <c r="Y18" s="345"/>
      <c r="Z18" s="345"/>
      <c r="AA18" s="347" t="str">
        <f t="shared" ref="AA18" si="11">IFERROR(IF(AND(T17="Probabilidad",T18="Probabilidad"),(AC17-(+AC17*W18)),IF(T18="Probabilidad",(K17-(+K17*W18)),IF(T18="Impacto",AC17,""))),"")</f>
        <v/>
      </c>
      <c r="AB18" s="348" t="str">
        <f t="shared" si="2"/>
        <v/>
      </c>
      <c r="AC18" s="349" t="str">
        <f t="shared" ref="AC18:AC22" si="12">+AA18</f>
        <v/>
      </c>
      <c r="AD18" s="348" t="str">
        <f t="shared" ref="AD18:AD22" si="13">IFERROR(IF(AE18="","",IF(AE18&lt;=0.2,"Leve",IF(AE18&lt;=0.4,"Menor",IF(AE18&lt;=0.6,"Moderado",IF(AE18&lt;=0.8,"Mayor","Catastrófico"))))),"")</f>
        <v/>
      </c>
      <c r="AE18" s="349" t="str">
        <f>IFERROR(IF(AND(T17="Impacto",T18="Impacto"),(AE17-(+AE17*W18)),IF(T18="Impacto",(O17-(+O17*W18)),IF(T18="Probabilidad",AE17,""))),"")</f>
        <v/>
      </c>
      <c r="AF18" s="350" t="str">
        <f t="shared" ref="AF18:AF19" si="14">IFERROR(IF(OR(AND(AB18="Muy Baja",AD18="Leve"),AND(AB18="Muy Baja",AD18="Menor"),AND(AB18="Baja",AD18="Leve")),"Bajo",IF(OR(AND(AB18="Muy baja",AD18="Moderado"),AND(AB18="Baja",AD18="Menor"),AND(AB18="Baja",AD18="Moderado"),AND(AB18="Media",AD18="Leve"),AND(AB18="Media",AD18="Menor"),AND(AB18="Media",AD18="Moderado"),AND(AB18="Alta",AD18="Leve"),AND(AB18="Alta",AD18="Menor")),"Moderado",IF(OR(AND(AB18="Muy Baja",AD18="Mayor"),AND(AB18="Baja",AD18="Mayor"),AND(AB18="Media",AD18="Mayor"),AND(AB18="Alta",AD18="Moderado"),AND(AB18="Alta",AD18="Mayor"),AND(AB18="Muy Alta",AD18="Leve"),AND(AB18="Muy Alta",AD18="Menor"),AND(AB18="Muy Alta",AD18="Moderado"),AND(AB18="Muy Alta",AD18="Mayor")),"Alto",IF(OR(AND(AB18="Muy Baja",AD18="Catastrófico"),AND(AB18="Baja",AD18="Catastrófico"),AND(AB18="Media",AD18="Catastrófico"),AND(AB18="Alta",AD18="Catastrófico"),AND(AB18="Muy Alta",AD18="Catastrófico")),"Extremo","")))),"")</f>
        <v/>
      </c>
      <c r="AG18" s="651"/>
      <c r="AH18" s="309"/>
      <c r="AI18" s="352"/>
      <c r="AJ18" s="351"/>
      <c r="AK18" s="351"/>
      <c r="AL18" s="208"/>
      <c r="AM18" s="307"/>
      <c r="AN18" s="647"/>
      <c r="AO18" s="351"/>
      <c r="AP18" s="352"/>
      <c r="AQ18" s="647"/>
      <c r="AR18" s="647"/>
      <c r="AS18" s="647"/>
      <c r="AT18" s="647"/>
      <c r="AU18" s="647"/>
      <c r="AV18" s="645"/>
      <c r="AW18" s="342"/>
      <c r="AX18" s="342"/>
      <c r="AY18" s="342"/>
      <c r="AZ18" s="342"/>
      <c r="BA18" s="342"/>
      <c r="BB18" s="342"/>
      <c r="BC18" s="342"/>
      <c r="BD18" s="342"/>
      <c r="BE18" s="342"/>
      <c r="BF18" s="342"/>
      <c r="BG18" s="342"/>
      <c r="BH18" s="342"/>
      <c r="BI18" s="342"/>
      <c r="BJ18" s="342"/>
      <c r="BK18" s="342"/>
      <c r="BL18" s="342"/>
      <c r="BM18" s="342"/>
    </row>
    <row r="19" spans="1:65" s="343" customFormat="1" ht="15" customHeight="1" x14ac:dyDescent="0.2">
      <c r="A19" s="659"/>
      <c r="B19" s="660"/>
      <c r="C19" s="1173"/>
      <c r="D19" s="660"/>
      <c r="E19" s="713"/>
      <c r="F19" s="713"/>
      <c r="G19" s="655"/>
      <c r="H19" s="647"/>
      <c r="I19" s="662"/>
      <c r="J19" s="663"/>
      <c r="K19" s="664"/>
      <c r="L19" s="665"/>
      <c r="M19" s="664">
        <f t="shared" si="10"/>
        <v>0</v>
      </c>
      <c r="N19" s="663"/>
      <c r="O19" s="664"/>
      <c r="P19" s="666"/>
      <c r="Q19" s="448"/>
      <c r="R19" s="344">
        <v>3</v>
      </c>
      <c r="S19" s="353"/>
      <c r="T19" s="344" t="str">
        <f t="shared" si="0"/>
        <v/>
      </c>
      <c r="U19" s="345"/>
      <c r="V19" s="345"/>
      <c r="W19" s="349"/>
      <c r="X19" s="345"/>
      <c r="Y19" s="345"/>
      <c r="Z19" s="345"/>
      <c r="AA19" s="347" t="str">
        <f t="shared" ref="AA19" si="15">IFERROR(IF(AND(T18="Probabilidad",T19="Probabilidad"),(AC18-(+AC18*W19)),IF(AND(T18="Impacto",T19="Probabilidad"),(AC17-(+AC17*W19)),IF(T19="Impacto",AC18,""))),"")</f>
        <v/>
      </c>
      <c r="AB19" s="348" t="str">
        <f t="shared" si="2"/>
        <v/>
      </c>
      <c r="AC19" s="349" t="str">
        <f t="shared" si="12"/>
        <v/>
      </c>
      <c r="AD19" s="348" t="str">
        <f t="shared" si="13"/>
        <v/>
      </c>
      <c r="AE19" s="349" t="str">
        <f>IFERROR(IF(AND(T18="Impacto",T19="Impacto"),(AE18-(+AE18*W19)),IF(AND(T18="Probabilidad",T19="Impacto"),(AE17-(+AE17*W19)),IF(T19="Probabilidad",AE18,""))),"")</f>
        <v/>
      </c>
      <c r="AF19" s="350" t="str">
        <f t="shared" si="14"/>
        <v/>
      </c>
      <c r="AG19" s="651"/>
      <c r="AH19" s="309"/>
      <c r="AI19" s="352"/>
      <c r="AJ19" s="351"/>
      <c r="AK19" s="351"/>
      <c r="AL19" s="208"/>
      <c r="AM19" s="307"/>
      <c r="AN19" s="647"/>
      <c r="AO19" s="351"/>
      <c r="AP19" s="352"/>
      <c r="AQ19" s="647"/>
      <c r="AR19" s="647"/>
      <c r="AS19" s="647"/>
      <c r="AT19" s="647"/>
      <c r="AU19" s="647"/>
      <c r="AV19" s="645"/>
      <c r="AW19" s="342"/>
      <c r="AX19" s="342"/>
      <c r="AY19" s="342"/>
      <c r="AZ19" s="342"/>
      <c r="BA19" s="342"/>
      <c r="BB19" s="342"/>
      <c r="BC19" s="342"/>
      <c r="BD19" s="342"/>
      <c r="BE19" s="342"/>
      <c r="BF19" s="342"/>
      <c r="BG19" s="342"/>
      <c r="BH19" s="342"/>
      <c r="BI19" s="342"/>
      <c r="BJ19" s="342"/>
      <c r="BK19" s="342"/>
      <c r="BL19" s="342"/>
      <c r="BM19" s="342"/>
    </row>
    <row r="20" spans="1:65" s="343" customFormat="1" ht="15" customHeight="1" x14ac:dyDescent="0.2">
      <c r="A20" s="659"/>
      <c r="B20" s="660"/>
      <c r="C20" s="1173"/>
      <c r="D20" s="660"/>
      <c r="E20" s="713"/>
      <c r="F20" s="713"/>
      <c r="G20" s="655"/>
      <c r="H20" s="647"/>
      <c r="I20" s="662"/>
      <c r="J20" s="663"/>
      <c r="K20" s="664"/>
      <c r="L20" s="665"/>
      <c r="M20" s="664">
        <f t="shared" si="10"/>
        <v>0</v>
      </c>
      <c r="N20" s="663"/>
      <c r="O20" s="664"/>
      <c r="P20" s="666"/>
      <c r="Q20" s="448"/>
      <c r="R20" s="344">
        <v>4</v>
      </c>
      <c r="S20" s="210"/>
      <c r="T20" s="344" t="str">
        <f t="shared" si="0"/>
        <v/>
      </c>
      <c r="U20" s="345"/>
      <c r="V20" s="345"/>
      <c r="W20" s="349"/>
      <c r="X20" s="345"/>
      <c r="Y20" s="345"/>
      <c r="Z20" s="345"/>
      <c r="AA20" s="347" t="str">
        <f t="shared" ref="AA20:AA64" si="16">IFERROR(IF(AND(T19="Probabilidad",T20="Probabilidad"),(AC19-(+AC19*W20)),IF(AND(T19="Impacto",T20="Probabilidad"),(AC18-(+AC18*W20)),IF(T20="Impacto",AC19,""))),"")</f>
        <v/>
      </c>
      <c r="AB20" s="348" t="str">
        <f t="shared" si="2"/>
        <v/>
      </c>
      <c r="AC20" s="349" t="str">
        <f t="shared" si="12"/>
        <v/>
      </c>
      <c r="AD20" s="348" t="str">
        <f t="shared" si="13"/>
        <v/>
      </c>
      <c r="AE20" s="349" t="str">
        <f t="shared" ref="AE20:AE22" si="17">IFERROR(IF(AND(T19="Impacto",T20="Impacto"),(AE19-(+AE19*W20)),IF(AND(T19="Probabilidad",T20="Impacto"),(AE18-(+AE18*W20)),IF(T20="Probabilidad",AE19,""))),"")</f>
        <v/>
      </c>
      <c r="AF20" s="350" t="str">
        <f>IFERROR(IF(OR(AND(AB20="Muy Baja",AD20="Leve"),AND(AB20="Muy Baja",AD20="Menor"),AND(AB20="Baja",AD20="Leve")),"Bajo",IF(OR(AND(AB20="Muy baja",AD20="Moderado"),AND(AB20="Baja",AD20="Menor"),AND(AB20="Baja",AD20="Moderado"),AND(AB20="Media",AD20="Leve"),AND(AB20="Media",AD20="Menor"),AND(AB20="Media",AD20="Moderado"),AND(AB20="Alta",AD20="Leve"),AND(AB20="Alta",AD20="Menor")),"Moderado",IF(OR(AND(AB20="Muy Baja",AD20="Mayor"),AND(AB20="Baja",AD20="Mayor"),AND(AB20="Media",AD20="Mayor"),AND(AB20="Alta",AD20="Moderado"),AND(AB20="Alta",AD20="Mayor"),AND(AB20="Muy Alta",AD20="Leve"),AND(AB20="Muy Alta",AD20="Menor"),AND(AB20="Muy Alta",AD20="Moderado"),AND(AB20="Muy Alta",AD20="Mayor")),"Alto",IF(OR(AND(AB20="Muy Baja",AD20="Catastrófico"),AND(AB20="Baja",AD20="Catastrófico"),AND(AB20="Media",AD20="Catastrófico"),AND(AB20="Alta",AD20="Catastrófico"),AND(AB20="Muy Alta",AD20="Catastrófico")),"Extremo","")))),"")</f>
        <v/>
      </c>
      <c r="AG20" s="651"/>
      <c r="AH20" s="309"/>
      <c r="AI20" s="352"/>
      <c r="AJ20" s="351"/>
      <c r="AK20" s="351"/>
      <c r="AL20" s="208"/>
      <c r="AM20" s="307"/>
      <c r="AN20" s="647"/>
      <c r="AO20" s="351"/>
      <c r="AP20" s="352"/>
      <c r="AQ20" s="647"/>
      <c r="AR20" s="647"/>
      <c r="AS20" s="647"/>
      <c r="AT20" s="647"/>
      <c r="AU20" s="647"/>
      <c r="AV20" s="645"/>
      <c r="AW20" s="342"/>
      <c r="AX20" s="342"/>
      <c r="AY20" s="342"/>
      <c r="AZ20" s="342"/>
      <c r="BA20" s="342"/>
      <c r="BB20" s="342"/>
      <c r="BC20" s="342"/>
      <c r="BD20" s="342"/>
      <c r="BE20" s="342"/>
      <c r="BF20" s="342"/>
      <c r="BG20" s="342"/>
      <c r="BH20" s="342"/>
      <c r="BI20" s="342"/>
      <c r="BJ20" s="342"/>
      <c r="BK20" s="342"/>
      <c r="BL20" s="342"/>
      <c r="BM20" s="342"/>
    </row>
    <row r="21" spans="1:65" s="343" customFormat="1" ht="15" customHeight="1" x14ac:dyDescent="0.2">
      <c r="A21" s="659"/>
      <c r="B21" s="660"/>
      <c r="C21" s="1173"/>
      <c r="D21" s="660"/>
      <c r="E21" s="713"/>
      <c r="F21" s="713"/>
      <c r="G21" s="655"/>
      <c r="H21" s="647"/>
      <c r="I21" s="662"/>
      <c r="J21" s="663"/>
      <c r="K21" s="664"/>
      <c r="L21" s="665"/>
      <c r="M21" s="664">
        <f t="shared" si="10"/>
        <v>0</v>
      </c>
      <c r="N21" s="663"/>
      <c r="O21" s="664"/>
      <c r="P21" s="666"/>
      <c r="Q21" s="448"/>
      <c r="R21" s="344">
        <v>5</v>
      </c>
      <c r="S21" s="210"/>
      <c r="T21" s="344" t="str">
        <f t="shared" si="0"/>
        <v/>
      </c>
      <c r="U21" s="345"/>
      <c r="V21" s="345"/>
      <c r="W21" s="349"/>
      <c r="X21" s="345"/>
      <c r="Y21" s="345"/>
      <c r="Z21" s="345"/>
      <c r="AA21" s="347" t="str">
        <f t="shared" si="16"/>
        <v/>
      </c>
      <c r="AB21" s="348" t="str">
        <f t="shared" si="2"/>
        <v/>
      </c>
      <c r="AC21" s="349" t="str">
        <f t="shared" si="12"/>
        <v/>
      </c>
      <c r="AD21" s="348" t="str">
        <f t="shared" si="13"/>
        <v/>
      </c>
      <c r="AE21" s="349" t="str">
        <f t="shared" si="17"/>
        <v/>
      </c>
      <c r="AF21" s="350" t="str">
        <f t="shared" ref="AF21:AF22" si="18">IFERROR(IF(OR(AND(AB21="Muy Baja",AD21="Leve"),AND(AB21="Muy Baja",AD21="Menor"),AND(AB21="Baja",AD21="Leve")),"Bajo",IF(OR(AND(AB21="Muy baja",AD21="Moderado"),AND(AB21="Baja",AD21="Menor"),AND(AB21="Baja",AD21="Moderado"),AND(AB21="Media",AD21="Leve"),AND(AB21="Media",AD21="Menor"),AND(AB21="Media",AD21="Moderado"),AND(AB21="Alta",AD21="Leve"),AND(AB21="Alta",AD21="Menor")),"Moderado",IF(OR(AND(AB21="Muy Baja",AD21="Mayor"),AND(AB21="Baja",AD21="Mayor"),AND(AB21="Media",AD21="Mayor"),AND(AB21="Alta",AD21="Moderado"),AND(AB21="Alta",AD21="Mayor"),AND(AB21="Muy Alta",AD21="Leve"),AND(AB21="Muy Alta",AD21="Menor"),AND(AB21="Muy Alta",AD21="Moderado"),AND(AB21="Muy Alta",AD21="Mayor")),"Alto",IF(OR(AND(AB21="Muy Baja",AD21="Catastrófico"),AND(AB21="Baja",AD21="Catastrófico"),AND(AB21="Media",AD21="Catastrófico"),AND(AB21="Alta",AD21="Catastrófico"),AND(AB21="Muy Alta",AD21="Catastrófico")),"Extremo","")))),"")</f>
        <v/>
      </c>
      <c r="AG21" s="651"/>
      <c r="AH21" s="309"/>
      <c r="AI21" s="352"/>
      <c r="AJ21" s="351"/>
      <c r="AK21" s="351"/>
      <c r="AL21" s="208"/>
      <c r="AM21" s="307"/>
      <c r="AN21" s="647"/>
      <c r="AO21" s="351"/>
      <c r="AP21" s="352"/>
      <c r="AQ21" s="647"/>
      <c r="AR21" s="647"/>
      <c r="AS21" s="647"/>
      <c r="AT21" s="647"/>
      <c r="AU21" s="647"/>
      <c r="AV21" s="645"/>
      <c r="AW21" s="342"/>
      <c r="AX21" s="342"/>
      <c r="AY21" s="342"/>
      <c r="AZ21" s="342"/>
      <c r="BA21" s="342"/>
      <c r="BB21" s="342"/>
      <c r="BC21" s="342"/>
      <c r="BD21" s="342"/>
      <c r="BE21" s="342"/>
      <c r="BF21" s="342"/>
      <c r="BG21" s="342"/>
      <c r="BH21" s="342"/>
      <c r="BI21" s="342"/>
      <c r="BJ21" s="342"/>
      <c r="BK21" s="342"/>
      <c r="BL21" s="342"/>
      <c r="BM21" s="342"/>
    </row>
    <row r="22" spans="1:65" s="343" customFormat="1" ht="15" customHeight="1" thickBot="1" x14ac:dyDescent="0.25">
      <c r="A22" s="659"/>
      <c r="B22" s="660"/>
      <c r="C22" s="1173"/>
      <c r="D22" s="660"/>
      <c r="E22" s="713"/>
      <c r="F22" s="713"/>
      <c r="G22" s="655"/>
      <c r="H22" s="647"/>
      <c r="I22" s="662"/>
      <c r="J22" s="663"/>
      <c r="K22" s="664"/>
      <c r="L22" s="665"/>
      <c r="M22" s="664">
        <f t="shared" si="10"/>
        <v>0</v>
      </c>
      <c r="N22" s="663"/>
      <c r="O22" s="664"/>
      <c r="P22" s="666"/>
      <c r="Q22" s="448"/>
      <c r="R22" s="344">
        <v>6</v>
      </c>
      <c r="S22" s="210"/>
      <c r="T22" s="344" t="str">
        <f t="shared" si="0"/>
        <v/>
      </c>
      <c r="U22" s="345"/>
      <c r="V22" s="345"/>
      <c r="W22" s="349"/>
      <c r="X22" s="345"/>
      <c r="Y22" s="345"/>
      <c r="Z22" s="345"/>
      <c r="AA22" s="347" t="str">
        <f t="shared" si="16"/>
        <v/>
      </c>
      <c r="AB22" s="348" t="str">
        <f t="shared" si="2"/>
        <v/>
      </c>
      <c r="AC22" s="349" t="str">
        <f t="shared" si="12"/>
        <v/>
      </c>
      <c r="AD22" s="348" t="str">
        <f t="shared" si="13"/>
        <v/>
      </c>
      <c r="AE22" s="349" t="str">
        <f t="shared" si="17"/>
        <v/>
      </c>
      <c r="AF22" s="350" t="str">
        <f t="shared" si="18"/>
        <v/>
      </c>
      <c r="AG22" s="651"/>
      <c r="AH22" s="309"/>
      <c r="AI22" s="352"/>
      <c r="AJ22" s="351"/>
      <c r="AK22" s="351"/>
      <c r="AL22" s="208"/>
      <c r="AM22" s="307"/>
      <c r="AN22" s="647"/>
      <c r="AO22" s="351"/>
      <c r="AP22" s="352"/>
      <c r="AQ22" s="647"/>
      <c r="AR22" s="647"/>
      <c r="AS22" s="647"/>
      <c r="AT22" s="647"/>
      <c r="AU22" s="647"/>
      <c r="AV22" s="645"/>
      <c r="AW22" s="342"/>
      <c r="AX22" s="342"/>
      <c r="AY22" s="342"/>
      <c r="AZ22" s="342"/>
      <c r="BA22" s="342"/>
      <c r="BB22" s="342"/>
      <c r="BC22" s="342"/>
      <c r="BD22" s="342"/>
      <c r="BE22" s="342"/>
      <c r="BF22" s="342"/>
      <c r="BG22" s="342"/>
      <c r="BH22" s="342"/>
      <c r="BI22" s="342"/>
      <c r="BJ22" s="342"/>
      <c r="BK22" s="342"/>
      <c r="BL22" s="342"/>
      <c r="BM22" s="342"/>
    </row>
    <row r="23" spans="1:65" s="343" customFormat="1" ht="201" customHeight="1" x14ac:dyDescent="0.2">
      <c r="A23" s="659">
        <v>3</v>
      </c>
      <c r="B23" s="660" t="s">
        <v>344</v>
      </c>
      <c r="C23" s="660" t="s">
        <v>1047</v>
      </c>
      <c r="D23" s="660" t="s">
        <v>478</v>
      </c>
      <c r="E23" s="713" t="s">
        <v>746</v>
      </c>
      <c r="F23" s="713" t="s">
        <v>763</v>
      </c>
      <c r="G23" s="661" t="s">
        <v>1048</v>
      </c>
      <c r="H23" s="647" t="s">
        <v>715</v>
      </c>
      <c r="I23" s="662">
        <v>365</v>
      </c>
      <c r="J23" s="663" t="str">
        <f>IF(I23&lt;=0,"",IF(I23&lt;=2,"Muy Baja",IF(I23&lt;=24,"Baja",IF(I23&lt;=500,"Media",IF(I23&lt;=5000,"Alta","Muy Alta")))))</f>
        <v>Media</v>
      </c>
      <c r="K23" s="664">
        <f>IF(J23="","",IF(J23="Muy Baja",0.2,IF(J23="Baja",0.4,IF(J23="Media",0.6,IF(J23="Alta",0.8,IF(J23="Muy Alta",1,))))))</f>
        <v>0.6</v>
      </c>
      <c r="L23" s="665" t="s">
        <v>127</v>
      </c>
      <c r="M23" s="664" t="str">
        <f>IF(NOT(ISERROR(MATCH(L23,'Tabla Impacto'!$B$221:$B$223,0))),'Tabla Impacto'!$F$223&amp;"Por favor no seleccionar los criterios de impacto(Afectación Económica o presupuestal y Pérdida Reputacional)",L23)</f>
        <v xml:space="preserve">     El riesgo afecta la imagen de la entidad con algunos usuarios de relevancia frente al logro de los objetivos</v>
      </c>
      <c r="N23" s="663" t="str">
        <f>IF(OR(M23='Tabla Impacto'!$C$11,M23='Tabla Impacto'!$D$11),"Leve",IF(OR(M23='Tabla Impacto'!$C$12,M23='Tabla Impacto'!$D$12),"Menor",IF(OR(M23='Tabla Impacto'!$C$13,M23='Tabla Impacto'!$D$13),"Moderado",IF(OR(M23='Tabla Impacto'!$C$14,M23='Tabla Impacto'!$D$14),"Mayor",IF(OR(M23='Tabla Impacto'!$C$15,M23='Tabla Impacto'!$D$15),"Catastrófico","")))))</f>
        <v>Moderado</v>
      </c>
      <c r="O23" s="664">
        <f>IF(N23="","",IF(N23="Leve",0.2,IF(N23="Menor",0.4,IF(N23="Moderado",0.6,IF(N23="Mayor",0.8,IF(N23="Catastrófico",1,))))))</f>
        <v>0.6</v>
      </c>
      <c r="P23" s="666" t="str">
        <f>IF(OR(AND(J23="Muy Baja",N23="Leve"),AND(J23="Muy Baja",N23="Menor"),AND(J23="Baja",N23="Leve")),"Bajo",IF(OR(AND(J23="Muy baja",N23="Moderado"),AND(J23="Baja",N23="Menor"),AND(J23="Baja",N23="Moderado"),AND(J23="Media",N23="Leve"),AND(J23="Media",N23="Menor"),AND(J23="Media",N23="Moderado"),AND(J23="Alta",N23="Leve"),AND(J23="Alta",N23="Menor")),"Moderado",IF(OR(AND(J23="Muy Baja",N23="Mayor"),AND(J23="Baja",N23="Mayor"),AND(J23="Media",N23="Mayor"),AND(J23="Alta",N23="Moderado"),AND(J23="Alta",N23="Mayor"),AND(J23="Muy Alta",N23="Leve"),AND(J23="Muy Alta",N23="Menor"),AND(J23="Muy Alta",N23="Moderado"),AND(J23="Muy Alta",N23="Mayor")),"Alto",IF(OR(AND(J23="Muy Baja",N23="Catastrófico"),AND(J23="Baja",N23="Catastrófico"),AND(J23="Media",N23="Catastrófico"),AND(J23="Alta",N23="Catastrófico"),AND(J23="Muy Alta",N23="Catastrófico")),"Extremo",""))))</f>
        <v>Moderado</v>
      </c>
      <c r="Q23" s="324" t="s">
        <v>1049</v>
      </c>
      <c r="R23" s="344">
        <v>1</v>
      </c>
      <c r="S23" s="210" t="s">
        <v>1051</v>
      </c>
      <c r="T23" s="344" t="str">
        <f t="shared" si="0"/>
        <v>Probabilidad</v>
      </c>
      <c r="U23" s="345" t="s">
        <v>14</v>
      </c>
      <c r="V23" s="345" t="s">
        <v>8</v>
      </c>
      <c r="W23" s="346" t="str">
        <f t="shared" si="8"/>
        <v>30%</v>
      </c>
      <c r="X23" s="345" t="s">
        <v>19</v>
      </c>
      <c r="Y23" s="345" t="s">
        <v>21</v>
      </c>
      <c r="Z23" s="345" t="s">
        <v>104</v>
      </c>
      <c r="AA23" s="347">
        <f t="shared" ref="AA23" si="19">IFERROR(IF(T23="Probabilidad",(K23-(+K23*W23)),IF(T23="Impacto",K23,"")),"")</f>
        <v>0.42</v>
      </c>
      <c r="AB23" s="348" t="str">
        <f t="shared" si="2"/>
        <v>Media</v>
      </c>
      <c r="AC23" s="349">
        <f>+AA23</f>
        <v>0.42</v>
      </c>
      <c r="AD23" s="348" t="str">
        <f>IFERROR(IF(AE23="","",IF(AE23&lt;=0.2,"Leve",IF(AE23&lt;=0.4,"Menor",IF(AE23&lt;=0.6,"Moderado",IF(AE23&lt;=0.8,"Mayor","Catastrófico"))))),"")</f>
        <v>Moderado</v>
      </c>
      <c r="AE23" s="349">
        <f>IFERROR(IF(T23="Impacto",(O23-(+O23*W23)),IF(T23="Probabilidad",O23,"")),"")</f>
        <v>0.6</v>
      </c>
      <c r="AF23" s="350" t="str">
        <f>IFERROR(IF(OR(AND(AB23="Muy Baja",AD23="Leve"),AND(AB23="Muy Baja",AD23="Menor"),AND(AB23="Baja",AD23="Leve")),"Bajo",IF(OR(AND(AB23="Muy baja",AD23="Moderado"),AND(AB23="Baja",AD23="Menor"),AND(AB23="Baja",AD23="Moderado"),AND(AB23="Media",AD23="Leve"),AND(AB23="Media",AD23="Menor"),AND(AB23="Media",AD23="Moderado"),AND(AB23="Alta",AD23="Leve"),AND(AB23="Alta",AD23="Menor")),"Moderado",IF(OR(AND(AB23="Muy Baja",AD23="Mayor"),AND(AB23="Baja",AD23="Mayor"),AND(AB23="Media",AD23="Mayor"),AND(AB23="Alta",AD23="Moderado"),AND(AB23="Alta",AD23="Mayor"),AND(AB23="Muy Alta",AD23="Leve"),AND(AB23="Muy Alta",AD23="Menor"),AND(AB23="Muy Alta",AD23="Moderado"),AND(AB23="Muy Alta",AD23="Mayor")),"Alto",IF(OR(AND(AB23="Muy Baja",AD23="Catastrófico"),AND(AB23="Baja",AD23="Catastrófico"),AND(AB23="Media",AD23="Catastrófico"),AND(AB23="Alta",AD23="Catastrófico"),AND(AB23="Muy Alta",AD23="Catastrófico")),"Extremo","")))),"")</f>
        <v>Moderado</v>
      </c>
      <c r="AG23" s="651" t="s">
        <v>26</v>
      </c>
      <c r="AH23" s="323" t="s">
        <v>1380</v>
      </c>
      <c r="AI23" s="764" t="s">
        <v>1464</v>
      </c>
      <c r="AJ23" s="474" t="s">
        <v>1050</v>
      </c>
      <c r="AK23" s="462" t="s">
        <v>1322</v>
      </c>
      <c r="AL23" s="793" t="s">
        <v>1040</v>
      </c>
      <c r="AM23" s="656" t="s">
        <v>1464</v>
      </c>
      <c r="AN23" s="647"/>
      <c r="AO23" s="351"/>
      <c r="AP23" s="352"/>
      <c r="AQ23" s="647"/>
      <c r="AR23" s="647"/>
      <c r="AS23" s="650"/>
      <c r="AT23" s="647"/>
      <c r="AU23" s="647"/>
      <c r="AV23" s="645"/>
      <c r="AW23" s="342"/>
      <c r="AX23" s="342"/>
      <c r="AY23" s="342"/>
      <c r="AZ23" s="342"/>
      <c r="BA23" s="342"/>
      <c r="BB23" s="342"/>
      <c r="BC23" s="342"/>
      <c r="BD23" s="342"/>
      <c r="BE23" s="342"/>
      <c r="BF23" s="342"/>
      <c r="BG23" s="342"/>
      <c r="BH23" s="342"/>
      <c r="BI23" s="342"/>
      <c r="BJ23" s="342"/>
      <c r="BK23" s="342"/>
      <c r="BL23" s="342"/>
      <c r="BM23" s="342"/>
    </row>
    <row r="24" spans="1:65" s="343" customFormat="1" ht="15" x14ac:dyDescent="0.2">
      <c r="A24" s="659"/>
      <c r="B24" s="660"/>
      <c r="C24" s="660"/>
      <c r="D24" s="660"/>
      <c r="E24" s="713"/>
      <c r="F24" s="713"/>
      <c r="G24" s="661"/>
      <c r="H24" s="647"/>
      <c r="I24" s="662"/>
      <c r="J24" s="663"/>
      <c r="K24" s="664"/>
      <c r="L24" s="665"/>
      <c r="M24" s="664">
        <f t="shared" ref="M24:M27" si="20">IF(NOT(ISERROR(MATCH(L24,_xlfn.ANCHORARRAY(G35),0))),K37&amp;"Por favor no seleccionar los criterios de impacto",L24)</f>
        <v>0</v>
      </c>
      <c r="N24" s="663"/>
      <c r="O24" s="664"/>
      <c r="P24" s="666"/>
      <c r="Q24" s="448"/>
      <c r="R24" s="344">
        <v>2</v>
      </c>
      <c r="S24" s="210"/>
      <c r="T24" s="344" t="str">
        <f t="shared" si="0"/>
        <v/>
      </c>
      <c r="U24" s="345"/>
      <c r="V24" s="345"/>
      <c r="W24" s="346" t="str">
        <f t="shared" si="8"/>
        <v/>
      </c>
      <c r="X24" s="345"/>
      <c r="Y24" s="345"/>
      <c r="Z24" s="345"/>
      <c r="AA24" s="347"/>
      <c r="AB24" s="348" t="str">
        <f t="shared" si="2"/>
        <v/>
      </c>
      <c r="AC24" s="349">
        <f t="shared" ref="AC24:AC28" si="21">+AA24</f>
        <v>0</v>
      </c>
      <c r="AD24" s="348" t="str">
        <f t="shared" ref="AD24:AD28" si="22">IFERROR(IF(AE24="","",IF(AE24&lt;=0.2,"Leve",IF(AE24&lt;=0.4,"Menor",IF(AE24&lt;=0.6,"Moderado",IF(AE24&lt;=0.8,"Mayor","Catastrófico"))))),"")</f>
        <v/>
      </c>
      <c r="AE24" s="349" t="str">
        <f>IFERROR(IF(AND(T23="Impacto",T24="Impacto"),(AE23-(+AE23*W24)),IF(T24="Impacto",(O23-(+O23*W24)),IF(T24="Probabilidad",AE23,""))),"")</f>
        <v/>
      </c>
      <c r="AF24" s="350" t="str">
        <f t="shared" ref="AF24:AF25" si="23">IFERROR(IF(OR(AND(AB24="Muy Baja",AD24="Leve"),AND(AB24="Muy Baja",AD24="Menor"),AND(AB24="Baja",AD24="Leve")),"Bajo",IF(OR(AND(AB24="Muy baja",AD24="Moderado"),AND(AB24="Baja",AD24="Menor"),AND(AB24="Baja",AD24="Moderado"),AND(AB24="Media",AD24="Leve"),AND(AB24="Media",AD24="Menor"),AND(AB24="Media",AD24="Moderado"),AND(AB24="Alta",AD24="Leve"),AND(AB24="Alta",AD24="Menor")),"Moderado",IF(OR(AND(AB24="Muy Baja",AD24="Mayor"),AND(AB24="Baja",AD24="Mayor"),AND(AB24="Media",AD24="Mayor"),AND(AB24="Alta",AD24="Moderado"),AND(AB24="Alta",AD24="Mayor"),AND(AB24="Muy Alta",AD24="Leve"),AND(AB24="Muy Alta",AD24="Menor"),AND(AB24="Muy Alta",AD24="Moderado"),AND(AB24="Muy Alta",AD24="Mayor")),"Alto",IF(OR(AND(AB24="Muy Baja",AD24="Catastrófico"),AND(AB24="Baja",AD24="Catastrófico"),AND(AB24="Media",AD24="Catastrófico"),AND(AB24="Alta",AD24="Catastrófico"),AND(AB24="Muy Alta",AD24="Catastrófico")),"Extremo","")))),"")</f>
        <v/>
      </c>
      <c r="AG24" s="651"/>
      <c r="AH24" s="309"/>
      <c r="AI24" s="765"/>
      <c r="AJ24" s="351"/>
      <c r="AL24" s="793"/>
      <c r="AM24" s="656"/>
      <c r="AN24" s="647"/>
      <c r="AO24" s="351"/>
      <c r="AP24" s="352"/>
      <c r="AQ24" s="647"/>
      <c r="AR24" s="647"/>
      <c r="AS24" s="647"/>
      <c r="AT24" s="647"/>
      <c r="AU24" s="647"/>
      <c r="AV24" s="645"/>
      <c r="AW24" s="342"/>
      <c r="AX24" s="342"/>
      <c r="AY24" s="342"/>
      <c r="AZ24" s="342"/>
      <c r="BA24" s="342"/>
      <c r="BB24" s="342"/>
      <c r="BC24" s="342"/>
      <c r="BD24" s="342"/>
      <c r="BE24" s="342"/>
      <c r="BF24" s="342"/>
      <c r="BG24" s="342"/>
      <c r="BH24" s="342"/>
      <c r="BI24" s="342"/>
      <c r="BJ24" s="342"/>
      <c r="BK24" s="342"/>
      <c r="BL24" s="342"/>
      <c r="BM24" s="342"/>
    </row>
    <row r="25" spans="1:65" s="343" customFormat="1" ht="14.25" customHeight="1" x14ac:dyDescent="0.2">
      <c r="A25" s="659"/>
      <c r="B25" s="660"/>
      <c r="C25" s="660"/>
      <c r="D25" s="660"/>
      <c r="E25" s="713"/>
      <c r="F25" s="713"/>
      <c r="G25" s="661"/>
      <c r="H25" s="647"/>
      <c r="I25" s="662"/>
      <c r="J25" s="663"/>
      <c r="K25" s="664"/>
      <c r="L25" s="665"/>
      <c r="M25" s="664">
        <f t="shared" si="20"/>
        <v>0</v>
      </c>
      <c r="N25" s="663"/>
      <c r="O25" s="664"/>
      <c r="P25" s="666"/>
      <c r="Q25" s="448"/>
      <c r="R25" s="344">
        <v>3</v>
      </c>
      <c r="S25" s="353"/>
      <c r="T25" s="344" t="str">
        <f t="shared" si="0"/>
        <v/>
      </c>
      <c r="U25" s="345"/>
      <c r="V25" s="345"/>
      <c r="W25" s="349"/>
      <c r="X25" s="345"/>
      <c r="Y25" s="345"/>
      <c r="Z25" s="345"/>
      <c r="AA25" s="347" t="str">
        <f t="shared" ref="AA25" si="24">IFERROR(IF(AND(T24="Probabilidad",T25="Probabilidad"),(AC24-(+AC24*W25)),IF(AND(T24="Impacto",T25="Probabilidad"),(AC23-(+AC23*W25)),IF(T25="Impacto",AC24,""))),"")</f>
        <v/>
      </c>
      <c r="AB25" s="348" t="str">
        <f t="shared" si="2"/>
        <v/>
      </c>
      <c r="AC25" s="349" t="str">
        <f t="shared" si="21"/>
        <v/>
      </c>
      <c r="AD25" s="348" t="str">
        <f t="shared" si="22"/>
        <v/>
      </c>
      <c r="AE25" s="349" t="str">
        <f>IFERROR(IF(AND(T24="Impacto",T25="Impacto"),(AE24-(+AE24*W25)),IF(AND(T24="Probabilidad",T25="Impacto"),(AE23-(+AE23*W25)),IF(T25="Probabilidad",AE24,""))),"")</f>
        <v/>
      </c>
      <c r="AF25" s="350" t="str">
        <f t="shared" si="23"/>
        <v/>
      </c>
      <c r="AG25" s="651"/>
      <c r="AH25" s="309"/>
      <c r="AI25" s="765"/>
      <c r="AJ25" s="351"/>
      <c r="AK25" s="351"/>
      <c r="AL25" s="793"/>
      <c r="AM25" s="656"/>
      <c r="AN25" s="647"/>
      <c r="AO25" s="351"/>
      <c r="AP25" s="352"/>
      <c r="AQ25" s="647"/>
      <c r="AR25" s="647"/>
      <c r="AS25" s="647"/>
      <c r="AT25" s="647"/>
      <c r="AU25" s="647"/>
      <c r="AV25" s="645"/>
      <c r="AW25" s="342"/>
      <c r="AX25" s="342"/>
      <c r="AY25" s="342"/>
      <c r="AZ25" s="342"/>
      <c r="BA25" s="342"/>
      <c r="BB25" s="342"/>
      <c r="BC25" s="342"/>
      <c r="BD25" s="342"/>
      <c r="BE25" s="342"/>
      <c r="BF25" s="342"/>
      <c r="BG25" s="342"/>
      <c r="BH25" s="342"/>
      <c r="BI25" s="342"/>
      <c r="BJ25" s="342"/>
      <c r="BK25" s="342"/>
      <c r="BL25" s="342"/>
      <c r="BM25" s="342"/>
    </row>
    <row r="26" spans="1:65" s="343" customFormat="1" ht="14.25" customHeight="1" x14ac:dyDescent="0.2">
      <c r="A26" s="659"/>
      <c r="B26" s="660"/>
      <c r="C26" s="660"/>
      <c r="D26" s="660"/>
      <c r="E26" s="713"/>
      <c r="F26" s="713"/>
      <c r="G26" s="661"/>
      <c r="H26" s="647"/>
      <c r="I26" s="662"/>
      <c r="J26" s="663"/>
      <c r="K26" s="664"/>
      <c r="L26" s="665"/>
      <c r="M26" s="664">
        <f t="shared" si="20"/>
        <v>0</v>
      </c>
      <c r="N26" s="663"/>
      <c r="O26" s="664"/>
      <c r="P26" s="666"/>
      <c r="Q26" s="448"/>
      <c r="R26" s="344">
        <v>4</v>
      </c>
      <c r="S26" s="210"/>
      <c r="T26" s="344" t="str">
        <f t="shared" si="0"/>
        <v/>
      </c>
      <c r="U26" s="345"/>
      <c r="V26" s="345"/>
      <c r="W26" s="349"/>
      <c r="X26" s="345"/>
      <c r="Y26" s="345"/>
      <c r="Z26" s="345"/>
      <c r="AA26" s="347" t="str">
        <f t="shared" si="16"/>
        <v/>
      </c>
      <c r="AB26" s="348" t="str">
        <f t="shared" si="2"/>
        <v/>
      </c>
      <c r="AC26" s="349" t="str">
        <f t="shared" si="21"/>
        <v/>
      </c>
      <c r="AD26" s="348" t="str">
        <f t="shared" si="22"/>
        <v/>
      </c>
      <c r="AE26" s="349" t="str">
        <f t="shared" ref="AE26:AE28" si="25">IFERROR(IF(AND(T25="Impacto",T26="Impacto"),(AE25-(+AE25*W26)),IF(AND(T25="Probabilidad",T26="Impacto"),(AE24-(+AE24*W26)),IF(T26="Probabilidad",AE25,""))),"")</f>
        <v/>
      </c>
      <c r="AF26" s="350" t="str">
        <f>IFERROR(IF(OR(AND(AB26="Muy Baja",AD26="Leve"),AND(AB26="Muy Baja",AD26="Menor"),AND(AB26="Baja",AD26="Leve")),"Bajo",IF(OR(AND(AB26="Muy baja",AD26="Moderado"),AND(AB26="Baja",AD26="Menor"),AND(AB26="Baja",AD26="Moderado"),AND(AB26="Media",AD26="Leve"),AND(AB26="Media",AD26="Menor"),AND(AB26="Media",AD26="Moderado"),AND(AB26="Alta",AD26="Leve"),AND(AB26="Alta",AD26="Menor")),"Moderado",IF(OR(AND(AB26="Muy Baja",AD26="Mayor"),AND(AB26="Baja",AD26="Mayor"),AND(AB26="Media",AD26="Mayor"),AND(AB26="Alta",AD26="Moderado"),AND(AB26="Alta",AD26="Mayor"),AND(AB26="Muy Alta",AD26="Leve"),AND(AB26="Muy Alta",AD26="Menor"),AND(AB26="Muy Alta",AD26="Moderado"),AND(AB26="Muy Alta",AD26="Mayor")),"Alto",IF(OR(AND(AB26="Muy Baja",AD26="Catastrófico"),AND(AB26="Baja",AD26="Catastrófico"),AND(AB26="Media",AD26="Catastrófico"),AND(AB26="Alta",AD26="Catastrófico"),AND(AB26="Muy Alta",AD26="Catastrófico")),"Extremo","")))),"")</f>
        <v/>
      </c>
      <c r="AG26" s="651"/>
      <c r="AH26" s="309"/>
      <c r="AI26" s="765"/>
      <c r="AJ26" s="351"/>
      <c r="AK26" s="351"/>
      <c r="AL26" s="793"/>
      <c r="AM26" s="656"/>
      <c r="AN26" s="647"/>
      <c r="AO26" s="351"/>
      <c r="AP26" s="352"/>
      <c r="AQ26" s="647"/>
      <c r="AR26" s="647"/>
      <c r="AS26" s="647"/>
      <c r="AT26" s="647"/>
      <c r="AU26" s="647"/>
      <c r="AV26" s="645"/>
      <c r="AW26" s="342"/>
      <c r="AX26" s="342"/>
      <c r="AY26" s="342"/>
      <c r="AZ26" s="342"/>
      <c r="BA26" s="342"/>
      <c r="BB26" s="342"/>
      <c r="BC26" s="342"/>
      <c r="BD26" s="342"/>
      <c r="BE26" s="342"/>
      <c r="BF26" s="342"/>
      <c r="BG26" s="342"/>
      <c r="BH26" s="342"/>
      <c r="BI26" s="342"/>
      <c r="BJ26" s="342"/>
      <c r="BK26" s="342"/>
      <c r="BL26" s="342"/>
      <c r="BM26" s="342"/>
    </row>
    <row r="27" spans="1:65" s="343" customFormat="1" ht="14.25" customHeight="1" x14ac:dyDescent="0.2">
      <c r="A27" s="659"/>
      <c r="B27" s="660"/>
      <c r="C27" s="660"/>
      <c r="D27" s="660"/>
      <c r="E27" s="713"/>
      <c r="F27" s="713"/>
      <c r="G27" s="661"/>
      <c r="H27" s="647"/>
      <c r="I27" s="662"/>
      <c r="J27" s="663"/>
      <c r="K27" s="664"/>
      <c r="L27" s="665"/>
      <c r="M27" s="664">
        <f t="shared" si="20"/>
        <v>0</v>
      </c>
      <c r="N27" s="663"/>
      <c r="O27" s="664"/>
      <c r="P27" s="666"/>
      <c r="Q27" s="448"/>
      <c r="R27" s="344">
        <v>5</v>
      </c>
      <c r="S27" s="210"/>
      <c r="T27" s="344" t="str">
        <f t="shared" si="0"/>
        <v/>
      </c>
      <c r="U27" s="345"/>
      <c r="V27" s="345"/>
      <c r="W27" s="349"/>
      <c r="X27" s="345"/>
      <c r="Y27" s="345"/>
      <c r="Z27" s="345"/>
      <c r="AA27" s="347" t="str">
        <f t="shared" si="16"/>
        <v/>
      </c>
      <c r="AB27" s="348" t="str">
        <f t="shared" si="2"/>
        <v/>
      </c>
      <c r="AC27" s="349" t="str">
        <f t="shared" si="21"/>
        <v/>
      </c>
      <c r="AD27" s="348" t="str">
        <f t="shared" si="22"/>
        <v/>
      </c>
      <c r="AE27" s="349" t="str">
        <f t="shared" si="25"/>
        <v/>
      </c>
      <c r="AF27" s="350" t="str">
        <f t="shared" ref="AF27:AF28" si="26">IFERROR(IF(OR(AND(AB27="Muy Baja",AD27="Leve"),AND(AB27="Muy Baja",AD27="Menor"),AND(AB27="Baja",AD27="Leve")),"Bajo",IF(OR(AND(AB27="Muy baja",AD27="Moderado"),AND(AB27="Baja",AD27="Menor"),AND(AB27="Baja",AD27="Moderado"),AND(AB27="Media",AD27="Leve"),AND(AB27="Media",AD27="Menor"),AND(AB27="Media",AD27="Moderado"),AND(AB27="Alta",AD27="Leve"),AND(AB27="Alta",AD27="Menor")),"Moderado",IF(OR(AND(AB27="Muy Baja",AD27="Mayor"),AND(AB27="Baja",AD27="Mayor"),AND(AB27="Media",AD27="Mayor"),AND(AB27="Alta",AD27="Moderado"),AND(AB27="Alta",AD27="Mayor"),AND(AB27="Muy Alta",AD27="Leve"),AND(AB27="Muy Alta",AD27="Menor"),AND(AB27="Muy Alta",AD27="Moderado"),AND(AB27="Muy Alta",AD27="Mayor")),"Alto",IF(OR(AND(AB27="Muy Baja",AD27="Catastrófico"),AND(AB27="Baja",AD27="Catastrófico"),AND(AB27="Media",AD27="Catastrófico"),AND(AB27="Alta",AD27="Catastrófico"),AND(AB27="Muy Alta",AD27="Catastrófico")),"Extremo","")))),"")</f>
        <v/>
      </c>
      <c r="AG27" s="651"/>
      <c r="AH27" s="309"/>
      <c r="AI27" s="765"/>
      <c r="AJ27" s="351"/>
      <c r="AK27" s="351"/>
      <c r="AL27" s="793"/>
      <c r="AM27" s="656"/>
      <c r="AN27" s="647"/>
      <c r="AO27" s="351"/>
      <c r="AP27" s="352"/>
      <c r="AQ27" s="647"/>
      <c r="AR27" s="647"/>
      <c r="AS27" s="647"/>
      <c r="AT27" s="647"/>
      <c r="AU27" s="647"/>
      <c r="AV27" s="645"/>
      <c r="AW27" s="342"/>
      <c r="AX27" s="342"/>
      <c r="AY27" s="342"/>
      <c r="AZ27" s="342"/>
      <c r="BA27" s="342"/>
      <c r="BB27" s="342"/>
      <c r="BC27" s="342"/>
      <c r="BD27" s="342"/>
      <c r="BE27" s="342"/>
      <c r="BF27" s="342"/>
      <c r="BG27" s="342"/>
      <c r="BH27" s="342"/>
      <c r="BI27" s="342"/>
      <c r="BJ27" s="342"/>
      <c r="BK27" s="342"/>
      <c r="BL27" s="342"/>
      <c r="BM27" s="342"/>
    </row>
    <row r="28" spans="1:65" s="343" customFormat="1" ht="15" customHeight="1" x14ac:dyDescent="0.2">
      <c r="A28" s="659"/>
      <c r="B28" s="660"/>
      <c r="C28" s="660"/>
      <c r="D28" s="660"/>
      <c r="E28" s="713"/>
      <c r="F28" s="713"/>
      <c r="G28" s="661"/>
      <c r="H28" s="647"/>
      <c r="I28" s="662"/>
      <c r="J28" s="663"/>
      <c r="K28" s="664"/>
      <c r="L28" s="665"/>
      <c r="M28" s="664">
        <f>IF(NOT(ISERROR(MATCH(L28,_xlfn.ANCHORARRAY(G39),0))),#REF!&amp;"Por favor no seleccionar los criterios de impacto",L28)</f>
        <v>0</v>
      </c>
      <c r="N28" s="663"/>
      <c r="O28" s="664"/>
      <c r="P28" s="666"/>
      <c r="Q28" s="448"/>
      <c r="R28" s="344">
        <v>6</v>
      </c>
      <c r="S28" s="210"/>
      <c r="T28" s="344" t="str">
        <f t="shared" si="0"/>
        <v/>
      </c>
      <c r="U28" s="345"/>
      <c r="V28" s="345"/>
      <c r="W28" s="349"/>
      <c r="X28" s="345"/>
      <c r="Y28" s="345"/>
      <c r="Z28" s="345"/>
      <c r="AA28" s="347" t="str">
        <f t="shared" si="16"/>
        <v/>
      </c>
      <c r="AB28" s="348" t="str">
        <f t="shared" si="2"/>
        <v/>
      </c>
      <c r="AC28" s="349" t="str">
        <f t="shared" si="21"/>
        <v/>
      </c>
      <c r="AD28" s="348" t="str">
        <f t="shared" si="22"/>
        <v/>
      </c>
      <c r="AE28" s="349" t="str">
        <f t="shared" si="25"/>
        <v/>
      </c>
      <c r="AF28" s="350" t="str">
        <f t="shared" si="26"/>
        <v/>
      </c>
      <c r="AG28" s="651"/>
      <c r="AH28" s="309"/>
      <c r="AI28" s="646"/>
      <c r="AJ28" s="351"/>
      <c r="AK28" s="351"/>
      <c r="AL28" s="793"/>
      <c r="AM28" s="656"/>
      <c r="AN28" s="647"/>
      <c r="AO28" s="351"/>
      <c r="AP28" s="352"/>
      <c r="AQ28" s="647"/>
      <c r="AR28" s="647"/>
      <c r="AS28" s="647"/>
      <c r="AT28" s="647"/>
      <c r="AU28" s="647"/>
      <c r="AV28" s="645"/>
      <c r="AW28" s="342"/>
      <c r="AX28" s="342"/>
      <c r="AY28" s="342"/>
      <c r="AZ28" s="342"/>
      <c r="BA28" s="342"/>
      <c r="BB28" s="342"/>
      <c r="BC28" s="342"/>
      <c r="BD28" s="342"/>
      <c r="BE28" s="342"/>
      <c r="BF28" s="342"/>
      <c r="BG28" s="342"/>
      <c r="BH28" s="342"/>
      <c r="BI28" s="342"/>
      <c r="BJ28" s="342"/>
      <c r="BK28" s="342"/>
      <c r="BL28" s="342"/>
      <c r="BM28" s="342"/>
    </row>
    <row r="29" spans="1:65" s="343" customFormat="1" ht="187.5" customHeight="1" x14ac:dyDescent="0.2">
      <c r="A29" s="659">
        <v>4</v>
      </c>
      <c r="B29" s="660" t="s">
        <v>348</v>
      </c>
      <c r="C29" s="660" t="s">
        <v>1185</v>
      </c>
      <c r="D29" s="660" t="s">
        <v>478</v>
      </c>
      <c r="E29" s="713" t="s">
        <v>516</v>
      </c>
      <c r="F29" s="713" t="s">
        <v>765</v>
      </c>
      <c r="G29" s="661" t="s">
        <v>1186</v>
      </c>
      <c r="H29" s="647" t="s">
        <v>108</v>
      </c>
      <c r="I29" s="662">
        <v>5001</v>
      </c>
      <c r="J29" s="663" t="str">
        <f>IF(I29&lt;=0,"",IF(I29&lt;=2,"Muy Baja",IF(I29&lt;=24,"Baja",IF(I29&lt;=500,"Media",IF(I29&lt;=5000,"Alta","Muy Alta")))))</f>
        <v>Muy Alta</v>
      </c>
      <c r="K29" s="664">
        <f>IF(J29="","",IF(J29="Muy Baja",0.2,IF(J29="Baja",0.4,IF(J29="Media",0.6,IF(J29="Alta",0.8,IF(J29="Muy Alta",1,))))))</f>
        <v>1</v>
      </c>
      <c r="L29" s="665" t="s">
        <v>128</v>
      </c>
      <c r="M29" s="664" t="str">
        <f>IF(NOT(ISERROR(MATCH(L29,'Tabla Impacto'!$B$221:$B$223,0))),'Tabla Impacto'!$F$223&amp;"Por favor no seleccionar los criterios de impacto(Afectación Económica o presupuestal y Pérdida Reputacional)",L29)</f>
        <v xml:space="preserve">     El riesgo afecta la imagen de de la entidad con efecto publicitario sostenido a nivel de sector administrativo, nivel departamental o municipal</v>
      </c>
      <c r="N29" s="663" t="str">
        <f>IF(OR(M29='Tabla Impacto'!$C$11,M29='Tabla Impacto'!$D$11),"Leve",IF(OR(M29='Tabla Impacto'!$C$12,M29='Tabla Impacto'!$D$12),"Menor",IF(OR(M29='Tabla Impacto'!$C$13,M29='Tabla Impacto'!$D$13),"Moderado",IF(OR(M29='Tabla Impacto'!$C$14,M29='Tabla Impacto'!$D$14),"Mayor",IF(OR(M29='Tabla Impacto'!$C$15,M29='Tabla Impacto'!$D$15),"Catastrófico","")))))</f>
        <v>Mayor</v>
      </c>
      <c r="O29" s="664">
        <f>IF(N29="","",IF(N29="Leve",0.2,IF(N29="Menor",0.4,IF(N29="Moderado",0.6,IF(N29="Mayor",0.8,IF(N29="Catastrófico",1,))))))</f>
        <v>0.8</v>
      </c>
      <c r="P29" s="666" t="str">
        <f>IF(OR(AND(J29="Muy Baja",N29="Leve"),AND(J29="Muy Baja",N29="Menor"),AND(J29="Baja",N29="Leve")),"Bajo",IF(OR(AND(J29="Muy baja",N29="Moderado"),AND(J29="Baja",N29="Menor"),AND(J29="Baja",N29="Moderado"),AND(J29="Media",N29="Leve"),AND(J29="Media",N29="Menor"),AND(J29="Media",N29="Moderado"),AND(J29="Alta",N29="Leve"),AND(J29="Alta",N29="Menor")),"Moderado",IF(OR(AND(J29="Muy Baja",N29="Mayor"),AND(J29="Baja",N29="Mayor"),AND(J29="Media",N29="Mayor"),AND(J29="Alta",N29="Moderado"),AND(J29="Alta",N29="Mayor"),AND(J29="Muy Alta",N29="Leve"),AND(J29="Muy Alta",N29="Menor"),AND(J29="Muy Alta",N29="Moderado"),AND(J29="Muy Alta",N29="Mayor")),"Alto",IF(OR(AND(J29="Muy Baja",N29="Catastrófico"),AND(J29="Baja",N29="Catastrófico"),AND(J29="Media",N29="Catastrófico"),AND(J29="Alta",N29="Catastrófico"),AND(J29="Muy Alta",N29="Catastrófico")),"Extremo",""))))</f>
        <v>Alto</v>
      </c>
      <c r="Q29" s="324" t="s">
        <v>1187</v>
      </c>
      <c r="R29" s="344">
        <v>1</v>
      </c>
      <c r="S29" s="210" t="s">
        <v>1188</v>
      </c>
      <c r="T29" s="344" t="str">
        <f t="shared" si="0"/>
        <v>Probabilidad</v>
      </c>
      <c r="U29" s="345" t="s">
        <v>14</v>
      </c>
      <c r="V29" s="345" t="s">
        <v>8</v>
      </c>
      <c r="W29" s="349" t="str">
        <f>IF(AND(U29="Preventivo",V29="Automático"),"50%",IF(AND(U29="Preventivo",V29="Manual"),"40%",IF(AND(U29="Detectivo",V29="Automático"),"40%",IF(AND(U29="Detectivo",V29="Manual"),"30%",IF(AND(U29="Correctivo",V29="Automático"),"35%",IF(AND(U29="Correctivo",V29="Manual"),"25%",""))))))</f>
        <v>30%</v>
      </c>
      <c r="X29" s="345" t="s">
        <v>18</v>
      </c>
      <c r="Y29" s="345" t="s">
        <v>21</v>
      </c>
      <c r="Z29" s="345" t="s">
        <v>104</v>
      </c>
      <c r="AA29" s="347">
        <f t="shared" ref="AA29" si="27">IFERROR(IF(T29="Probabilidad",(K29-(+K29*W29)),IF(T29="Impacto",K29,"")),"")</f>
        <v>0.7</v>
      </c>
      <c r="AB29" s="348" t="str">
        <f t="shared" si="2"/>
        <v>Alta</v>
      </c>
      <c r="AC29" s="349">
        <f>+AA29</f>
        <v>0.7</v>
      </c>
      <c r="AD29" s="348" t="str">
        <f>IFERROR(IF(AE29="","",IF(AE29&lt;=0.2,"Leve",IF(AE29&lt;=0.4,"Menor",IF(AE29&lt;=0.6,"Moderado",IF(AE29&lt;=0.8,"Mayor","Catastrófico"))))),"")</f>
        <v>Mayor</v>
      </c>
      <c r="AE29" s="349">
        <f>IFERROR(IF(T29="Impacto",(O29-(+O29*W29)),IF(T29="Probabilidad",O29,"")),"")</f>
        <v>0.8</v>
      </c>
      <c r="AF29" s="350" t="str">
        <f>IFERROR(IF(OR(AND(AB29="Muy Baja",AD29="Leve"),AND(AB29="Muy Baja",AD29="Menor"),AND(AB29="Baja",AD29="Leve")),"Bajo",IF(OR(AND(AB29="Muy baja",AD29="Moderado"),AND(AB29="Baja",AD29="Menor"),AND(AB29="Baja",AD29="Moderado"),AND(AB29="Media",AD29="Leve"),AND(AB29="Media",AD29="Menor"),AND(AB29="Media",AD29="Moderado"),AND(AB29="Alta",AD29="Leve"),AND(AB29="Alta",AD29="Menor")),"Moderado",IF(OR(AND(AB29="Muy Baja",AD29="Mayor"),AND(AB29="Baja",AD29="Mayor"),AND(AB29="Media",AD29="Mayor"),AND(AB29="Alta",AD29="Moderado"),AND(AB29="Alta",AD29="Mayor"),AND(AB29="Muy Alta",AD29="Leve"),AND(AB29="Muy Alta",AD29="Menor"),AND(AB29="Muy Alta",AD29="Moderado"),AND(AB29="Muy Alta",AD29="Mayor")),"Alto",IF(OR(AND(AB29="Muy Baja",AD29="Catastrófico"),AND(AB29="Baja",AD29="Catastrófico"),AND(AB29="Media",AD29="Catastrófico"),AND(AB29="Alta",AD29="Catastrófico"),AND(AB29="Muy Alta",AD29="Catastrófico")),"Extremo","")))),"")</f>
        <v>Alto</v>
      </c>
      <c r="AG29" s="651" t="s">
        <v>26</v>
      </c>
      <c r="AH29" s="309" t="s">
        <v>1189</v>
      </c>
      <c r="AI29" s="318" t="s">
        <v>948</v>
      </c>
      <c r="AJ29" s="319">
        <v>46387</v>
      </c>
      <c r="AK29" s="318" t="s">
        <v>1184</v>
      </c>
      <c r="AL29" s="793" t="s">
        <v>1040</v>
      </c>
      <c r="AM29" s="647" t="s">
        <v>948</v>
      </c>
      <c r="AN29" s="647"/>
      <c r="AO29" s="351"/>
      <c r="AP29" s="352"/>
      <c r="AQ29" s="647"/>
      <c r="AR29" s="647"/>
      <c r="AS29" s="650"/>
      <c r="AT29" s="647"/>
      <c r="AU29" s="647"/>
      <c r="AV29" s="645"/>
      <c r="AW29" s="342"/>
      <c r="AX29" s="342"/>
      <c r="AY29" s="342"/>
      <c r="AZ29" s="342"/>
      <c r="BA29" s="342"/>
      <c r="BB29" s="342"/>
      <c r="BC29" s="342"/>
      <c r="BD29" s="342"/>
      <c r="BE29" s="342"/>
      <c r="BF29" s="342"/>
      <c r="BG29" s="342"/>
      <c r="BH29" s="342"/>
      <c r="BI29" s="342"/>
      <c r="BJ29" s="342"/>
      <c r="BK29" s="342"/>
      <c r="BL29" s="342"/>
      <c r="BM29" s="342"/>
    </row>
    <row r="30" spans="1:65" s="343" customFormat="1" ht="14.1" customHeight="1" x14ac:dyDescent="0.2">
      <c r="A30" s="659"/>
      <c r="B30" s="660"/>
      <c r="C30" s="660"/>
      <c r="D30" s="660"/>
      <c r="E30" s="713"/>
      <c r="F30" s="713"/>
      <c r="G30" s="661"/>
      <c r="H30" s="647"/>
      <c r="I30" s="662"/>
      <c r="J30" s="663"/>
      <c r="K30" s="664"/>
      <c r="L30" s="665"/>
      <c r="M30" s="664">
        <f>IF(NOT(ISERROR(MATCH(L30,_xlfn.ANCHORARRAY(#REF!),0))),#REF!&amp;"Por favor no seleccionar los criterios de impacto",L30)</f>
        <v>0</v>
      </c>
      <c r="N30" s="663"/>
      <c r="O30" s="664"/>
      <c r="P30" s="666"/>
      <c r="Q30" s="448"/>
      <c r="R30" s="344">
        <v>2</v>
      </c>
      <c r="S30" s="210"/>
      <c r="T30" s="344" t="str">
        <f t="shared" si="0"/>
        <v/>
      </c>
      <c r="U30" s="345"/>
      <c r="V30" s="345"/>
      <c r="W30" s="349" t="str">
        <f t="shared" ref="W30:W34" si="28">IF(AND(U30="Preventivo",V30="Automático"),"50%",IF(AND(U30="Preventivo",V30="Manual"),"40%",IF(AND(U30="Detectivo",V30="Automático"),"40%",IF(AND(U30="Detectivo",V30="Manual"),"30%",IF(AND(U30="Correctivo",V30="Automático"),"35%",IF(AND(U30="Correctivo",V30="Manual"),"25%",""))))))</f>
        <v/>
      </c>
      <c r="X30" s="345"/>
      <c r="Y30" s="345"/>
      <c r="Z30" s="345"/>
      <c r="AA30" s="347" t="str">
        <f t="shared" ref="AA30" si="29">IFERROR(IF(AND(T29="Probabilidad",T30="Probabilidad"),(AC29-(+AC29*W30)),IF(T30="Probabilidad",(K29-(+K29*W30)),IF(T30="Impacto",AC29,""))),"")</f>
        <v/>
      </c>
      <c r="AB30" s="348" t="str">
        <f t="shared" si="2"/>
        <v/>
      </c>
      <c r="AC30" s="349" t="str">
        <f t="shared" ref="AC30:AC34" si="30">+AA30</f>
        <v/>
      </c>
      <c r="AD30" s="348" t="str">
        <f t="shared" ref="AD30:AD34" si="31">IFERROR(IF(AE30="","",IF(AE30&lt;=0.2,"Leve",IF(AE30&lt;=0.4,"Menor",IF(AE30&lt;=0.6,"Moderado",IF(AE30&lt;=0.8,"Mayor","Catastrófico"))))),"")</f>
        <v/>
      </c>
      <c r="AE30" s="349" t="str">
        <f>IFERROR(IF(AND(T29="Impacto",T30="Impacto"),(AE29-(+AE29*W30)),IF(T30="Impacto",(O29-(+O29*W30)),IF(T30="Probabilidad",AE29,""))),"")</f>
        <v/>
      </c>
      <c r="AF30" s="350" t="str">
        <f t="shared" ref="AF30:AF31" si="32">IFERROR(IF(OR(AND(AB30="Muy Baja",AD30="Leve"),AND(AB30="Muy Baja",AD30="Menor"),AND(AB30="Baja",AD30="Leve")),"Bajo",IF(OR(AND(AB30="Muy baja",AD30="Moderado"),AND(AB30="Baja",AD30="Menor"),AND(AB30="Baja",AD30="Moderado"),AND(AB30="Media",AD30="Leve"),AND(AB30="Media",AD30="Menor"),AND(AB30="Media",AD30="Moderado"),AND(AB30="Alta",AD30="Leve"),AND(AB30="Alta",AD30="Menor")),"Moderado",IF(OR(AND(AB30="Muy Baja",AD30="Mayor"),AND(AB30="Baja",AD30="Mayor"),AND(AB30="Media",AD30="Mayor"),AND(AB30="Alta",AD30="Moderado"),AND(AB30="Alta",AD30="Mayor"),AND(AB30="Muy Alta",AD30="Leve"),AND(AB30="Muy Alta",AD30="Menor"),AND(AB30="Muy Alta",AD30="Moderado"),AND(AB30="Muy Alta",AD30="Mayor")),"Alto",IF(OR(AND(AB30="Muy Baja",AD30="Catastrófico"),AND(AB30="Baja",AD30="Catastrófico"),AND(AB30="Media",AD30="Catastrófico"),AND(AB30="Alta",AD30="Catastrófico"),AND(AB30="Muy Alta",AD30="Catastrófico")),"Extremo","")))),"")</f>
        <v/>
      </c>
      <c r="AG30" s="651"/>
      <c r="AH30" s="309"/>
      <c r="AI30" s="352"/>
      <c r="AJ30" s="351"/>
      <c r="AK30" s="351"/>
      <c r="AL30" s="793"/>
      <c r="AM30" s="647"/>
      <c r="AN30" s="647"/>
      <c r="AO30" s="351"/>
      <c r="AP30" s="352"/>
      <c r="AQ30" s="647"/>
      <c r="AR30" s="647"/>
      <c r="AS30" s="647"/>
      <c r="AT30" s="647"/>
      <c r="AU30" s="647"/>
      <c r="AV30" s="645"/>
      <c r="AW30" s="342"/>
      <c r="AX30" s="342"/>
      <c r="AY30" s="342"/>
      <c r="AZ30" s="342"/>
      <c r="BA30" s="342"/>
      <c r="BB30" s="342"/>
      <c r="BC30" s="342"/>
      <c r="BD30" s="342"/>
      <c r="BE30" s="342"/>
      <c r="BF30" s="342"/>
      <c r="BG30" s="342"/>
      <c r="BH30" s="342"/>
      <c r="BI30" s="342"/>
      <c r="BJ30" s="342"/>
      <c r="BK30" s="342"/>
      <c r="BL30" s="342"/>
      <c r="BM30" s="342"/>
    </row>
    <row r="31" spans="1:65" s="343" customFormat="1" ht="14.1" customHeight="1" x14ac:dyDescent="0.2">
      <c r="A31" s="659"/>
      <c r="B31" s="660"/>
      <c r="C31" s="660"/>
      <c r="D31" s="660"/>
      <c r="E31" s="713"/>
      <c r="F31" s="713"/>
      <c r="G31" s="661"/>
      <c r="H31" s="647"/>
      <c r="I31" s="662"/>
      <c r="J31" s="663"/>
      <c r="K31" s="664"/>
      <c r="L31" s="665"/>
      <c r="M31" s="664">
        <f>IF(NOT(ISERROR(MATCH(L31,_xlfn.ANCHORARRAY(#REF!),0))),#REF!&amp;"Por favor no seleccionar los criterios de impacto",L31)</f>
        <v>0</v>
      </c>
      <c r="N31" s="663"/>
      <c r="O31" s="664"/>
      <c r="P31" s="666"/>
      <c r="Q31" s="448"/>
      <c r="R31" s="344">
        <v>3</v>
      </c>
      <c r="S31" s="353"/>
      <c r="T31" s="344" t="str">
        <f t="shared" si="0"/>
        <v/>
      </c>
      <c r="U31" s="345"/>
      <c r="V31" s="345"/>
      <c r="W31" s="349" t="str">
        <f t="shared" si="28"/>
        <v/>
      </c>
      <c r="X31" s="345"/>
      <c r="Y31" s="345"/>
      <c r="Z31" s="345"/>
      <c r="AA31" s="347" t="str">
        <f t="shared" ref="AA31" si="33">IFERROR(IF(AND(T30="Probabilidad",T31="Probabilidad"),(AC30-(+AC30*W31)),IF(AND(T30="Impacto",T31="Probabilidad"),(AC29-(+AC29*W31)),IF(T31="Impacto",AC30,""))),"")</f>
        <v/>
      </c>
      <c r="AB31" s="348" t="str">
        <f t="shared" si="2"/>
        <v/>
      </c>
      <c r="AC31" s="349" t="str">
        <f t="shared" si="30"/>
        <v/>
      </c>
      <c r="AD31" s="348" t="str">
        <f t="shared" si="31"/>
        <v/>
      </c>
      <c r="AE31" s="349" t="str">
        <f>IFERROR(IF(AND(T30="Impacto",T31="Impacto"),(AE30-(+AE30*W31)),IF(AND(T30="Probabilidad",T31="Impacto"),(AE29-(+AE29*W31)),IF(T31="Probabilidad",AE30,""))),"")</f>
        <v/>
      </c>
      <c r="AF31" s="350" t="str">
        <f t="shared" si="32"/>
        <v/>
      </c>
      <c r="AG31" s="651"/>
      <c r="AH31" s="309"/>
      <c r="AI31" s="352"/>
      <c r="AJ31" s="351"/>
      <c r="AK31" s="351"/>
      <c r="AL31" s="793"/>
      <c r="AM31" s="647"/>
      <c r="AN31" s="647"/>
      <c r="AO31" s="351"/>
      <c r="AP31" s="352"/>
      <c r="AQ31" s="647"/>
      <c r="AR31" s="647"/>
      <c r="AS31" s="647"/>
      <c r="AT31" s="647"/>
      <c r="AU31" s="647"/>
      <c r="AV31" s="645"/>
      <c r="AW31" s="342"/>
      <c r="AX31" s="342"/>
      <c r="AY31" s="342"/>
      <c r="AZ31" s="342"/>
      <c r="BA31" s="342"/>
      <c r="BB31" s="342"/>
      <c r="BC31" s="342"/>
      <c r="BD31" s="342"/>
      <c r="BE31" s="342"/>
      <c r="BF31" s="342"/>
      <c r="BG31" s="342"/>
      <c r="BH31" s="342"/>
      <c r="BI31" s="342"/>
      <c r="BJ31" s="342"/>
      <c r="BK31" s="342"/>
      <c r="BL31" s="342"/>
      <c r="BM31" s="342"/>
    </row>
    <row r="32" spans="1:65" s="343" customFormat="1" ht="14.1" customHeight="1" x14ac:dyDescent="0.2">
      <c r="A32" s="659"/>
      <c r="B32" s="660"/>
      <c r="C32" s="660"/>
      <c r="D32" s="660"/>
      <c r="E32" s="713"/>
      <c r="F32" s="713"/>
      <c r="G32" s="661"/>
      <c r="H32" s="647"/>
      <c r="I32" s="662"/>
      <c r="J32" s="663"/>
      <c r="K32" s="664"/>
      <c r="L32" s="665"/>
      <c r="M32" s="664">
        <f>IF(NOT(ISERROR(MATCH(L32,_xlfn.ANCHORARRAY(#REF!),0))),#REF!&amp;"Por favor no seleccionar los criterios de impacto",L32)</f>
        <v>0</v>
      </c>
      <c r="N32" s="663"/>
      <c r="O32" s="664"/>
      <c r="P32" s="666"/>
      <c r="Q32" s="448"/>
      <c r="R32" s="344">
        <v>4</v>
      </c>
      <c r="S32" s="210"/>
      <c r="T32" s="344" t="str">
        <f t="shared" si="0"/>
        <v/>
      </c>
      <c r="U32" s="345"/>
      <c r="V32" s="345"/>
      <c r="W32" s="349" t="str">
        <f t="shared" si="28"/>
        <v/>
      </c>
      <c r="X32" s="345"/>
      <c r="Y32" s="345"/>
      <c r="Z32" s="345"/>
      <c r="AA32" s="347" t="str">
        <f t="shared" si="16"/>
        <v/>
      </c>
      <c r="AB32" s="348" t="str">
        <f t="shared" si="2"/>
        <v/>
      </c>
      <c r="AC32" s="349" t="str">
        <f t="shared" si="30"/>
        <v/>
      </c>
      <c r="AD32" s="348" t="str">
        <f t="shared" si="31"/>
        <v/>
      </c>
      <c r="AE32" s="349" t="str">
        <f t="shared" ref="AE32:AE34" si="34">IFERROR(IF(AND(T31="Impacto",T32="Impacto"),(AE31-(+AE31*W32)),IF(AND(T31="Probabilidad",T32="Impacto"),(AE30-(+AE30*W32)),IF(T32="Probabilidad",AE31,""))),"")</f>
        <v/>
      </c>
      <c r="AF32" s="350" t="str">
        <f>IFERROR(IF(OR(AND(AB32="Muy Baja",AD32="Leve"),AND(AB32="Muy Baja",AD32="Menor"),AND(AB32="Baja",AD32="Leve")),"Bajo",IF(OR(AND(AB32="Muy baja",AD32="Moderado"),AND(AB32="Baja",AD32="Menor"),AND(AB32="Baja",AD32="Moderado"),AND(AB32="Media",AD32="Leve"),AND(AB32="Media",AD32="Menor"),AND(AB32="Media",AD32="Moderado"),AND(AB32="Alta",AD32="Leve"),AND(AB32="Alta",AD32="Menor")),"Moderado",IF(OR(AND(AB32="Muy Baja",AD32="Mayor"),AND(AB32="Baja",AD32="Mayor"),AND(AB32="Media",AD32="Mayor"),AND(AB32="Alta",AD32="Moderado"),AND(AB32="Alta",AD32="Mayor"),AND(AB32="Muy Alta",AD32="Leve"),AND(AB32="Muy Alta",AD32="Menor"),AND(AB32="Muy Alta",AD32="Moderado"),AND(AB32="Muy Alta",AD32="Mayor")),"Alto",IF(OR(AND(AB32="Muy Baja",AD32="Catastrófico"),AND(AB32="Baja",AD32="Catastrófico"),AND(AB32="Media",AD32="Catastrófico"),AND(AB32="Alta",AD32="Catastrófico"),AND(AB32="Muy Alta",AD32="Catastrófico")),"Extremo","")))),"")</f>
        <v/>
      </c>
      <c r="AG32" s="651"/>
      <c r="AH32" s="309"/>
      <c r="AI32" s="352"/>
      <c r="AJ32" s="351"/>
      <c r="AK32" s="351"/>
      <c r="AL32" s="793"/>
      <c r="AM32" s="647"/>
      <c r="AN32" s="647"/>
      <c r="AO32" s="351"/>
      <c r="AP32" s="352"/>
      <c r="AQ32" s="647"/>
      <c r="AR32" s="647"/>
      <c r="AS32" s="647"/>
      <c r="AT32" s="647"/>
      <c r="AU32" s="647"/>
      <c r="AV32" s="645"/>
      <c r="AW32" s="342"/>
      <c r="AX32" s="342"/>
      <c r="AY32" s="342"/>
      <c r="AZ32" s="342"/>
      <c r="BA32" s="342"/>
      <c r="BB32" s="342"/>
      <c r="BC32" s="342"/>
      <c r="BD32" s="342"/>
      <c r="BE32" s="342"/>
      <c r="BF32" s="342"/>
      <c r="BG32" s="342"/>
      <c r="BH32" s="342"/>
      <c r="BI32" s="342"/>
      <c r="BJ32" s="342"/>
      <c r="BK32" s="342"/>
      <c r="BL32" s="342"/>
      <c r="BM32" s="342"/>
    </row>
    <row r="33" spans="1:65" s="343" customFormat="1" ht="14.1" customHeight="1" x14ac:dyDescent="0.2">
      <c r="A33" s="659"/>
      <c r="B33" s="660"/>
      <c r="C33" s="660"/>
      <c r="D33" s="660"/>
      <c r="E33" s="713"/>
      <c r="F33" s="713"/>
      <c r="G33" s="661"/>
      <c r="H33" s="647"/>
      <c r="I33" s="662"/>
      <c r="J33" s="663"/>
      <c r="K33" s="664"/>
      <c r="L33" s="665"/>
      <c r="M33" s="664">
        <f>IF(NOT(ISERROR(MATCH(L33,_xlfn.ANCHORARRAY(#REF!),0))),#REF!&amp;"Por favor no seleccionar los criterios de impacto",L33)</f>
        <v>0</v>
      </c>
      <c r="N33" s="663"/>
      <c r="O33" s="664"/>
      <c r="P33" s="666"/>
      <c r="Q33" s="448"/>
      <c r="R33" s="344">
        <v>5</v>
      </c>
      <c r="S33" s="210"/>
      <c r="T33" s="344" t="str">
        <f t="shared" si="0"/>
        <v/>
      </c>
      <c r="U33" s="345"/>
      <c r="V33" s="345"/>
      <c r="W33" s="349" t="str">
        <f t="shared" si="28"/>
        <v/>
      </c>
      <c r="X33" s="345"/>
      <c r="Y33" s="345"/>
      <c r="Z33" s="345"/>
      <c r="AA33" s="347" t="str">
        <f t="shared" si="16"/>
        <v/>
      </c>
      <c r="AB33" s="348" t="str">
        <f t="shared" si="2"/>
        <v/>
      </c>
      <c r="AC33" s="349" t="str">
        <f t="shared" si="30"/>
        <v/>
      </c>
      <c r="AD33" s="348" t="str">
        <f t="shared" si="31"/>
        <v/>
      </c>
      <c r="AE33" s="349" t="str">
        <f t="shared" si="34"/>
        <v/>
      </c>
      <c r="AF33" s="350" t="str">
        <f t="shared" ref="AF33:AF34" si="35">IFERROR(IF(OR(AND(AB33="Muy Baja",AD33="Leve"),AND(AB33="Muy Baja",AD33="Menor"),AND(AB33="Baja",AD33="Leve")),"Bajo",IF(OR(AND(AB33="Muy baja",AD33="Moderado"),AND(AB33="Baja",AD33="Menor"),AND(AB33="Baja",AD33="Moderado"),AND(AB33="Media",AD33="Leve"),AND(AB33="Media",AD33="Menor"),AND(AB33="Media",AD33="Moderado"),AND(AB33="Alta",AD33="Leve"),AND(AB33="Alta",AD33="Menor")),"Moderado",IF(OR(AND(AB33="Muy Baja",AD33="Mayor"),AND(AB33="Baja",AD33="Mayor"),AND(AB33="Media",AD33="Mayor"),AND(AB33="Alta",AD33="Moderado"),AND(AB33="Alta",AD33="Mayor"),AND(AB33="Muy Alta",AD33="Leve"),AND(AB33="Muy Alta",AD33="Menor"),AND(AB33="Muy Alta",AD33="Moderado"),AND(AB33="Muy Alta",AD33="Mayor")),"Alto",IF(OR(AND(AB33="Muy Baja",AD33="Catastrófico"),AND(AB33="Baja",AD33="Catastrófico"),AND(AB33="Media",AD33="Catastrófico"),AND(AB33="Alta",AD33="Catastrófico"),AND(AB33="Muy Alta",AD33="Catastrófico")),"Extremo","")))),"")</f>
        <v/>
      </c>
      <c r="AG33" s="651"/>
      <c r="AH33" s="309"/>
      <c r="AI33" s="352"/>
      <c r="AJ33" s="351"/>
      <c r="AK33" s="351"/>
      <c r="AL33" s="793"/>
      <c r="AM33" s="647"/>
      <c r="AN33" s="647"/>
      <c r="AO33" s="351"/>
      <c r="AP33" s="352"/>
      <c r="AQ33" s="647"/>
      <c r="AR33" s="647"/>
      <c r="AS33" s="647"/>
      <c r="AT33" s="647"/>
      <c r="AU33" s="647"/>
      <c r="AV33" s="645"/>
      <c r="AW33" s="342"/>
      <c r="AX33" s="342"/>
      <c r="AY33" s="342"/>
      <c r="AZ33" s="342"/>
      <c r="BA33" s="342"/>
      <c r="BB33" s="342"/>
      <c r="BC33" s="342"/>
      <c r="BD33" s="342"/>
      <c r="BE33" s="342"/>
      <c r="BF33" s="342"/>
      <c r="BG33" s="342"/>
      <c r="BH33" s="342"/>
      <c r="BI33" s="342"/>
      <c r="BJ33" s="342"/>
      <c r="BK33" s="342"/>
      <c r="BL33" s="342"/>
      <c r="BM33" s="342"/>
    </row>
    <row r="34" spans="1:65" s="343" customFormat="1" ht="14.1" customHeight="1" thickBot="1" x14ac:dyDescent="0.25">
      <c r="A34" s="659"/>
      <c r="B34" s="660"/>
      <c r="C34" s="660"/>
      <c r="D34" s="660"/>
      <c r="E34" s="713"/>
      <c r="F34" s="713"/>
      <c r="G34" s="661"/>
      <c r="H34" s="647"/>
      <c r="I34" s="662"/>
      <c r="J34" s="663"/>
      <c r="K34" s="664"/>
      <c r="L34" s="665"/>
      <c r="M34" s="664">
        <f>IF(NOT(ISERROR(MATCH(L34,_xlfn.ANCHORARRAY(#REF!),0))),#REF!&amp;"Por favor no seleccionar los criterios de impacto",L34)</f>
        <v>0</v>
      </c>
      <c r="N34" s="663"/>
      <c r="O34" s="664"/>
      <c r="P34" s="666"/>
      <c r="Q34" s="448"/>
      <c r="R34" s="344">
        <v>6</v>
      </c>
      <c r="S34" s="210"/>
      <c r="T34" s="344" t="str">
        <f t="shared" si="0"/>
        <v/>
      </c>
      <c r="U34" s="345"/>
      <c r="V34" s="345"/>
      <c r="W34" s="349" t="str">
        <f t="shared" si="28"/>
        <v/>
      </c>
      <c r="X34" s="345"/>
      <c r="Y34" s="345"/>
      <c r="Z34" s="345"/>
      <c r="AA34" s="347" t="str">
        <f t="shared" si="16"/>
        <v/>
      </c>
      <c r="AB34" s="348" t="str">
        <f t="shared" si="2"/>
        <v/>
      </c>
      <c r="AC34" s="349" t="str">
        <f t="shared" si="30"/>
        <v/>
      </c>
      <c r="AD34" s="348" t="str">
        <f t="shared" si="31"/>
        <v/>
      </c>
      <c r="AE34" s="349" t="str">
        <f t="shared" si="34"/>
        <v/>
      </c>
      <c r="AF34" s="350" t="str">
        <f t="shared" si="35"/>
        <v/>
      </c>
      <c r="AG34" s="651"/>
      <c r="AH34" s="309"/>
      <c r="AI34" s="352"/>
      <c r="AJ34" s="351"/>
      <c r="AK34" s="351"/>
      <c r="AL34" s="793"/>
      <c r="AM34" s="647"/>
      <c r="AN34" s="647"/>
      <c r="AO34" s="351"/>
      <c r="AP34" s="352"/>
      <c r="AQ34" s="647"/>
      <c r="AR34" s="647"/>
      <c r="AS34" s="647"/>
      <c r="AT34" s="647"/>
      <c r="AU34" s="647"/>
      <c r="AV34" s="645"/>
      <c r="AW34" s="342"/>
      <c r="AX34" s="342"/>
      <c r="AY34" s="342"/>
      <c r="AZ34" s="342"/>
      <c r="BA34" s="342"/>
      <c r="BB34" s="342"/>
      <c r="BC34" s="342"/>
      <c r="BD34" s="342"/>
      <c r="BE34" s="342"/>
      <c r="BF34" s="342"/>
      <c r="BG34" s="342"/>
      <c r="BH34" s="342"/>
      <c r="BI34" s="342"/>
      <c r="BJ34" s="342"/>
      <c r="BK34" s="342"/>
      <c r="BL34" s="342"/>
      <c r="BM34" s="342"/>
    </row>
    <row r="35" spans="1:65" s="343" customFormat="1" ht="47.25" customHeight="1" x14ac:dyDescent="0.2">
      <c r="A35" s="659">
        <v>5</v>
      </c>
      <c r="B35" s="660" t="s">
        <v>335</v>
      </c>
      <c r="C35" s="660" t="s">
        <v>1295</v>
      </c>
      <c r="D35" s="660" t="s">
        <v>478</v>
      </c>
      <c r="E35" s="323" t="s">
        <v>746</v>
      </c>
      <c r="F35" s="323" t="s">
        <v>765</v>
      </c>
      <c r="G35" s="661" t="s">
        <v>1296</v>
      </c>
      <c r="H35" s="647" t="s">
        <v>108</v>
      </c>
      <c r="I35" s="662">
        <v>5001</v>
      </c>
      <c r="J35" s="663" t="str">
        <f>IF(I35&lt;=0,"",IF(I35&lt;=2,"Muy Baja",IF(I35&lt;=24,"Baja",IF(I35&lt;=500,"Media",IF(I35&lt;=5000,"Alta","Muy Alta")))))</f>
        <v>Muy Alta</v>
      </c>
      <c r="K35" s="664">
        <f>IF(J35="","",IF(J35="Muy Baja",0.2,IF(J35="Baja",0.4,IF(J35="Media",0.6,IF(J35="Alta",0.8,IF(J35="Muy Alta",1,))))))</f>
        <v>1</v>
      </c>
      <c r="L35" s="665" t="s">
        <v>126</v>
      </c>
      <c r="M35" s="664" t="str">
        <f>IF(NOT(ISERROR(MATCH(L35,'Tabla Impacto'!$B$221:$B$223,0))),'Tabla Impacto'!$F$223&amp;"Por favor no seleccionar los criterios de impacto(Afectación Económica o presupuestal y Pérdida Reputacional)",L35)</f>
        <v xml:space="preserve">     El riesgo afecta la imagen de la entidad internamente, de conocimiento general, nivel interno, de junta dircetiva y accionistas y/o de provedores</v>
      </c>
      <c r="N35" s="663" t="str">
        <f>IF(OR(M35='Tabla Impacto'!$C$11,M35='Tabla Impacto'!$D$11),"Leve",IF(OR(M35='Tabla Impacto'!$C$12,M35='Tabla Impacto'!$D$12),"Menor",IF(OR(M35='Tabla Impacto'!$C$13,M35='Tabla Impacto'!$D$13),"Moderado",IF(OR(M35='Tabla Impacto'!$C$14,M35='Tabla Impacto'!$D$14),"Mayor",IF(OR(M35='Tabla Impacto'!$C$15,M35='Tabla Impacto'!$D$15),"Catastrófico","")))))</f>
        <v>Menor</v>
      </c>
      <c r="O35" s="664">
        <f>IF(N35="","",IF(N35="Leve",0.2,IF(N35="Menor",0.4,IF(N35="Moderado",0.6,IF(N35="Mayor",0.8,IF(N35="Catastrófico",1,))))))</f>
        <v>0.4</v>
      </c>
      <c r="P35" s="666" t="str">
        <f>IF(OR(AND(J35="Muy Baja",N35="Leve"),AND(J35="Muy Baja",N35="Menor"),AND(J35="Baja",N35="Leve")),"Bajo",IF(OR(AND(J35="Muy baja",N35="Moderado"),AND(J35="Baja",N35="Menor"),AND(J35="Baja",N35="Moderado"),AND(J35="Media",N35="Leve"),AND(J35="Media",N35="Menor"),AND(J35="Media",N35="Moderado"),AND(J35="Alta",N35="Leve"),AND(J35="Alta",N35="Menor")),"Moderado",IF(OR(AND(J35="Muy Baja",N35="Mayor"),AND(J35="Baja",N35="Mayor"),AND(J35="Media",N35="Mayor"),AND(J35="Alta",N35="Moderado"),AND(J35="Alta",N35="Mayor"),AND(J35="Muy Alta",N35="Leve"),AND(J35="Muy Alta",N35="Menor"),AND(J35="Muy Alta",N35="Moderado"),AND(J35="Muy Alta",N35="Mayor")),"Alto",IF(OR(AND(J35="Muy Baja",N35="Catastrófico"),AND(J35="Baja",N35="Catastrófico"),AND(J35="Media",N35="Catastrófico"),AND(J35="Alta",N35="Catastrófico"),AND(J35="Muy Alta",N35="Catastrófico")),"Extremo",""))))</f>
        <v>Alto</v>
      </c>
      <c r="Q35" s="448" t="s">
        <v>1298</v>
      </c>
      <c r="R35" s="344">
        <v>1</v>
      </c>
      <c r="S35" s="764" t="s">
        <v>1297</v>
      </c>
      <c r="T35" s="344" t="str">
        <f t="shared" si="0"/>
        <v>Probabilidad</v>
      </c>
      <c r="U35" s="345" t="s">
        <v>14</v>
      </c>
      <c r="V35" s="345" t="s">
        <v>8</v>
      </c>
      <c r="W35" s="349" t="str">
        <f>IF(AND(U35="Preventivo",V35="Automático"),"50%",IF(AND(U35="Preventivo",V35="Manual"),"40%",IF(AND(U35="Detectivo",V35="Automático"),"40%",IF(AND(U35="Detectivo",V35="Manual"),"30%",IF(AND(U35="Correctivo",V35="Automático"),"35%",IF(AND(U35="Correctivo",V35="Manual"),"25%",""))))))</f>
        <v>30%</v>
      </c>
      <c r="X35" s="345"/>
      <c r="Y35" s="345"/>
      <c r="Z35" s="345"/>
      <c r="AA35" s="347">
        <f t="shared" ref="AA35" si="36">IFERROR(IF(T35="Probabilidad",(K35-(+K35*W35)),IF(T35="Impacto",K35,"")),"")</f>
        <v>0.7</v>
      </c>
      <c r="AB35" s="348" t="str">
        <f t="shared" si="2"/>
        <v>Alta</v>
      </c>
      <c r="AC35" s="349">
        <f>+AA35</f>
        <v>0.7</v>
      </c>
      <c r="AD35" s="348" t="str">
        <f>IFERROR(IF(AE35="","",IF(AE35&lt;=0.2,"Leve",IF(AE35&lt;=0.4,"Menor",IF(AE35&lt;=0.6,"Moderado",IF(AE35&lt;=0.8,"Mayor","Catastrófico"))))),"")</f>
        <v>Menor</v>
      </c>
      <c r="AE35" s="349">
        <f>IFERROR(IF(T35="Impacto",(O35-(+O35*W35)),IF(T35="Probabilidad",O35,"")),"")</f>
        <v>0.4</v>
      </c>
      <c r="AF35" s="350" t="str">
        <f>IFERROR(IF(OR(AND(AB35="Muy Baja",AD35="Leve"),AND(AB35="Muy Baja",AD35="Menor"),AND(AB35="Baja",AD35="Leve")),"Bajo",IF(OR(AND(AB35="Muy baja",AD35="Moderado"),AND(AB35="Baja",AD35="Menor"),AND(AB35="Baja",AD35="Moderado"),AND(AB35="Media",AD35="Leve"),AND(AB35="Media",AD35="Menor"),AND(AB35="Media",AD35="Moderado"),AND(AB35="Alta",AD35="Leve"),AND(AB35="Alta",AD35="Menor")),"Moderado",IF(OR(AND(AB35="Muy Baja",AD35="Mayor"),AND(AB35="Baja",AD35="Mayor"),AND(AB35="Media",AD35="Mayor"),AND(AB35="Alta",AD35="Moderado"),AND(AB35="Alta",AD35="Mayor"),AND(AB35="Muy Alta",AD35="Leve"),AND(AB35="Muy Alta",AD35="Menor"),AND(AB35="Muy Alta",AD35="Moderado"),AND(AB35="Muy Alta",AD35="Mayor")),"Alto",IF(OR(AND(AB35="Muy Baja",AD35="Catastrófico"),AND(AB35="Baja",AD35="Catastrófico"),AND(AB35="Media",AD35="Catastrófico"),AND(AB35="Alta",AD35="Catastrófico"),AND(AB35="Muy Alta",AD35="Catastrófico")),"Extremo","")))),"")</f>
        <v>Moderado</v>
      </c>
      <c r="AG35" s="651" t="s">
        <v>26</v>
      </c>
      <c r="AH35" s="1169" t="s">
        <v>1299</v>
      </c>
      <c r="AI35" s="1169" t="s">
        <v>1207</v>
      </c>
      <c r="AJ35" s="1156">
        <v>46387</v>
      </c>
      <c r="AK35" s="1169" t="s">
        <v>1300</v>
      </c>
      <c r="AL35" s="793" t="s">
        <v>1040</v>
      </c>
      <c r="AM35" s="647" t="s">
        <v>1465</v>
      </c>
      <c r="AN35" s="647"/>
      <c r="AO35" s="351"/>
      <c r="AP35" s="352"/>
      <c r="AQ35" s="647"/>
      <c r="AR35" s="647"/>
      <c r="AS35" s="650"/>
      <c r="AT35" s="647"/>
      <c r="AU35" s="647"/>
      <c r="AV35" s="645"/>
      <c r="AW35" s="342"/>
      <c r="AX35" s="342"/>
      <c r="AY35" s="342"/>
      <c r="AZ35" s="342"/>
      <c r="BA35" s="342"/>
      <c r="BB35" s="342"/>
      <c r="BC35" s="342"/>
      <c r="BD35" s="342"/>
      <c r="BE35" s="342"/>
      <c r="BF35" s="342"/>
      <c r="BG35" s="342"/>
      <c r="BH35" s="342"/>
      <c r="BI35" s="342"/>
      <c r="BJ35" s="342"/>
      <c r="BK35" s="342"/>
      <c r="BL35" s="342"/>
      <c r="BM35" s="342"/>
    </row>
    <row r="36" spans="1:65" s="343" customFormat="1" ht="54" customHeight="1" x14ac:dyDescent="0.2">
      <c r="A36" s="659"/>
      <c r="B36" s="660"/>
      <c r="C36" s="660"/>
      <c r="D36" s="660"/>
      <c r="E36" s="222" t="s">
        <v>498</v>
      </c>
      <c r="F36" s="222" t="s">
        <v>768</v>
      </c>
      <c r="G36" s="661"/>
      <c r="H36" s="647"/>
      <c r="I36" s="662"/>
      <c r="J36" s="663"/>
      <c r="K36" s="664"/>
      <c r="L36" s="665"/>
      <c r="M36" s="664">
        <f>IF(NOT(ISERROR(MATCH(L36,_xlfn.ANCHORARRAY(#REF!),0))),#REF!&amp;"Por favor no seleccionar los criterios de impacto",L36)</f>
        <v>0</v>
      </c>
      <c r="N36" s="663"/>
      <c r="O36" s="664"/>
      <c r="P36" s="666"/>
      <c r="Q36" s="448"/>
      <c r="R36" s="344">
        <v>2</v>
      </c>
      <c r="S36" s="765"/>
      <c r="T36" s="344" t="str">
        <f t="shared" si="0"/>
        <v/>
      </c>
      <c r="U36" s="345"/>
      <c r="V36" s="345"/>
      <c r="W36" s="349" t="str">
        <f t="shared" ref="W36:W52" si="37">IF(AND(U36="Preventivo",V36="Automático"),"50%",IF(AND(U36="Preventivo",V36="Manual"),"40%",IF(AND(U36="Detectivo",V36="Automático"),"40%",IF(AND(U36="Detectivo",V36="Manual"),"30%",IF(AND(U36="Correctivo",V36="Automático"),"35%",IF(AND(U36="Correctivo",V36="Manual"),"25%",""))))))</f>
        <v/>
      </c>
      <c r="X36" s="345"/>
      <c r="Y36" s="345"/>
      <c r="Z36" s="345"/>
      <c r="AA36" s="347" t="str">
        <f t="shared" ref="AA36" si="38">IFERROR(IF(AND(T35="Probabilidad",T36="Probabilidad"),(AC35-(+AC35*W36)),IF(T36="Probabilidad",(K35-(+K35*W36)),IF(T36="Impacto",AC35,""))),"")</f>
        <v/>
      </c>
      <c r="AB36" s="348" t="str">
        <f t="shared" si="2"/>
        <v/>
      </c>
      <c r="AC36" s="349" t="str">
        <f t="shared" ref="AC36:AC52" si="39">+AA36</f>
        <v/>
      </c>
      <c r="AD36" s="348" t="str">
        <f t="shared" ref="AD36:AD64" si="40">IFERROR(IF(AE36="","",IF(AE36&lt;=0.2,"Leve",IF(AE36&lt;=0.4,"Menor",IF(AE36&lt;=0.6,"Moderado",IF(AE36&lt;=0.8,"Mayor","Catastrófico"))))),"")</f>
        <v/>
      </c>
      <c r="AE36" s="349" t="str">
        <f>IFERROR(IF(AND(T35="Impacto",T36="Impacto"),(AE35-(+AE35*W36)),IF(T36="Impacto",(O35-(+O35*W36)),IF(T36="Probabilidad",AE35,""))),"")</f>
        <v/>
      </c>
      <c r="AF36" s="350" t="str">
        <f t="shared" ref="AF36:AF37" si="41">IFERROR(IF(OR(AND(AB36="Muy Baja",AD36="Leve"),AND(AB36="Muy Baja",AD36="Menor"),AND(AB36="Baja",AD36="Leve")),"Bajo",IF(OR(AND(AB36="Muy baja",AD36="Moderado"),AND(AB36="Baja",AD36="Menor"),AND(AB36="Baja",AD36="Moderado"),AND(AB36="Media",AD36="Leve"),AND(AB36="Media",AD36="Menor"),AND(AB36="Media",AD36="Moderado"),AND(AB36="Alta",AD36="Leve"),AND(AB36="Alta",AD36="Menor")),"Moderado",IF(OR(AND(AB36="Muy Baja",AD36="Mayor"),AND(AB36="Baja",AD36="Mayor"),AND(AB36="Media",AD36="Mayor"),AND(AB36="Alta",AD36="Moderado"),AND(AB36="Alta",AD36="Mayor"),AND(AB36="Muy Alta",AD36="Leve"),AND(AB36="Muy Alta",AD36="Menor"),AND(AB36="Muy Alta",AD36="Moderado"),AND(AB36="Muy Alta",AD36="Mayor")),"Alto",IF(OR(AND(AB36="Muy Baja",AD36="Catastrófico"),AND(AB36="Baja",AD36="Catastrófico"),AND(AB36="Media",AD36="Catastrófico"),AND(AB36="Alta",AD36="Catastrófico"),AND(AB36="Muy Alta",AD36="Catastrófico")),"Extremo","")))),"")</f>
        <v/>
      </c>
      <c r="AG36" s="651"/>
      <c r="AH36" s="656"/>
      <c r="AI36" s="656"/>
      <c r="AJ36" s="1157"/>
      <c r="AK36" s="656"/>
      <c r="AL36" s="793"/>
      <c r="AM36" s="647"/>
      <c r="AN36" s="647"/>
      <c r="AO36" s="351"/>
      <c r="AP36" s="352"/>
      <c r="AQ36" s="647"/>
      <c r="AR36" s="647"/>
      <c r="AS36" s="647"/>
      <c r="AT36" s="647"/>
      <c r="AU36" s="647"/>
      <c r="AV36" s="645"/>
      <c r="AW36" s="342"/>
      <c r="AX36" s="342"/>
      <c r="AY36" s="342"/>
      <c r="AZ36" s="342"/>
      <c r="BA36" s="342"/>
      <c r="BB36" s="342"/>
      <c r="BC36" s="342"/>
      <c r="BD36" s="342"/>
      <c r="BE36" s="342"/>
      <c r="BF36" s="342"/>
      <c r="BG36" s="342"/>
      <c r="BH36" s="342"/>
      <c r="BI36" s="342"/>
      <c r="BJ36" s="342"/>
      <c r="BK36" s="342"/>
      <c r="BL36" s="342"/>
      <c r="BM36" s="342"/>
    </row>
    <row r="37" spans="1:65" s="343" customFormat="1" ht="34.5" customHeight="1" thickBot="1" x14ac:dyDescent="0.25">
      <c r="A37" s="659"/>
      <c r="B37" s="660"/>
      <c r="C37" s="660"/>
      <c r="D37" s="660"/>
      <c r="E37" s="222" t="s">
        <v>507</v>
      </c>
      <c r="F37" s="222" t="s">
        <v>587</v>
      </c>
      <c r="G37" s="661"/>
      <c r="H37" s="647"/>
      <c r="I37" s="662"/>
      <c r="J37" s="663"/>
      <c r="K37" s="664"/>
      <c r="L37" s="665"/>
      <c r="M37" s="664">
        <f>IF(NOT(ISERROR(MATCH(L37,_xlfn.ANCHORARRAY(#REF!),0))),#REF!&amp;"Por favor no seleccionar los criterios de impacto",L37)</f>
        <v>0</v>
      </c>
      <c r="N37" s="663"/>
      <c r="O37" s="664"/>
      <c r="P37" s="666"/>
      <c r="Q37" s="448"/>
      <c r="R37" s="344">
        <v>3</v>
      </c>
      <c r="S37" s="765"/>
      <c r="T37" s="344" t="str">
        <f t="shared" si="0"/>
        <v/>
      </c>
      <c r="U37" s="345"/>
      <c r="V37" s="345"/>
      <c r="W37" s="349" t="str">
        <f t="shared" si="37"/>
        <v/>
      </c>
      <c r="X37" s="345"/>
      <c r="Y37" s="345"/>
      <c r="Z37" s="345"/>
      <c r="AA37" s="347" t="str">
        <f t="shared" ref="AA37" si="42">IFERROR(IF(AND(T36="Probabilidad",T37="Probabilidad"),(AC36-(+AC36*W37)),IF(AND(T36="Impacto",T37="Probabilidad"),(AC35-(+AC35*W37)),IF(T37="Impacto",AC36,""))),"")</f>
        <v/>
      </c>
      <c r="AB37" s="348" t="str">
        <f t="shared" si="2"/>
        <v/>
      </c>
      <c r="AC37" s="349" t="str">
        <f t="shared" si="39"/>
        <v/>
      </c>
      <c r="AD37" s="348" t="str">
        <f t="shared" si="40"/>
        <v/>
      </c>
      <c r="AE37" s="349" t="str">
        <f>IFERROR(IF(AND(T36="Impacto",T37="Impacto"),(AE36-(+AE36*W37)),IF(AND(T36="Probabilidad",T37="Impacto"),(AE35-(+AE35*W37)),IF(T37="Probabilidad",AE36,""))),"")</f>
        <v/>
      </c>
      <c r="AF37" s="350" t="str">
        <f t="shared" si="41"/>
        <v/>
      </c>
      <c r="AG37" s="651"/>
      <c r="AH37" s="656"/>
      <c r="AI37" s="656"/>
      <c r="AJ37" s="1157"/>
      <c r="AK37" s="656"/>
      <c r="AL37" s="793"/>
      <c r="AM37" s="647"/>
      <c r="AN37" s="647"/>
      <c r="AO37" s="351"/>
      <c r="AP37" s="352"/>
      <c r="AQ37" s="647"/>
      <c r="AR37" s="647"/>
      <c r="AS37" s="647"/>
      <c r="AT37" s="647"/>
      <c r="AU37" s="647"/>
      <c r="AV37" s="645"/>
      <c r="AW37" s="342"/>
      <c r="AX37" s="342"/>
      <c r="AY37" s="342"/>
      <c r="AZ37" s="342"/>
      <c r="BA37" s="342"/>
      <c r="BB37" s="342"/>
      <c r="BC37" s="342"/>
      <c r="BD37" s="342"/>
      <c r="BE37" s="342"/>
      <c r="BF37" s="342"/>
      <c r="BG37" s="342"/>
      <c r="BH37" s="342"/>
      <c r="BI37" s="342"/>
      <c r="BJ37" s="342"/>
      <c r="BK37" s="342"/>
      <c r="BL37" s="342"/>
      <c r="BM37" s="342"/>
    </row>
    <row r="38" spans="1:65" s="343" customFormat="1" ht="35.25" customHeight="1" x14ac:dyDescent="0.2">
      <c r="A38" s="659"/>
      <c r="B38" s="660"/>
      <c r="C38" s="660"/>
      <c r="D38" s="660"/>
      <c r="E38" s="450"/>
      <c r="F38" s="450"/>
      <c r="G38" s="661"/>
      <c r="H38" s="647"/>
      <c r="I38" s="662"/>
      <c r="J38" s="663"/>
      <c r="K38" s="664"/>
      <c r="L38" s="665"/>
      <c r="M38" s="664">
        <f>IF(NOT(ISERROR(MATCH(L38,_xlfn.ANCHORARRAY(#REF!),0))),#REF!&amp;"Por favor no seleccionar los criterios de impacto",L38)</f>
        <v>0</v>
      </c>
      <c r="N38" s="663"/>
      <c r="O38" s="664"/>
      <c r="P38" s="666"/>
      <c r="Q38" s="448"/>
      <c r="R38" s="344">
        <v>4</v>
      </c>
      <c r="S38" s="646"/>
      <c r="T38" s="344" t="str">
        <f t="shared" si="0"/>
        <v/>
      </c>
      <c r="U38" s="345"/>
      <c r="V38" s="345"/>
      <c r="W38" s="349" t="str">
        <f t="shared" si="37"/>
        <v/>
      </c>
      <c r="X38" s="345"/>
      <c r="Y38" s="345"/>
      <c r="Z38" s="345"/>
      <c r="AA38" s="347" t="str">
        <f t="shared" si="16"/>
        <v/>
      </c>
      <c r="AB38" s="348" t="str">
        <f t="shared" si="2"/>
        <v/>
      </c>
      <c r="AC38" s="349" t="str">
        <f t="shared" si="39"/>
        <v/>
      </c>
      <c r="AD38" s="348" t="str">
        <f t="shared" si="40"/>
        <v/>
      </c>
      <c r="AE38" s="349" t="str">
        <f t="shared" ref="AE38:AE40" si="43">IFERROR(IF(AND(T37="Impacto",T38="Impacto"),(AE37-(+AE37*W38)),IF(AND(T37="Probabilidad",T38="Impacto"),(AE36-(+AE36*W38)),IF(T38="Probabilidad",AE37,""))),"")</f>
        <v/>
      </c>
      <c r="AF38" s="350" t="str">
        <f>IFERROR(IF(OR(AND(AB38="Muy Baja",AD38="Leve"),AND(AB38="Muy Baja",AD38="Menor"),AND(AB38="Baja",AD38="Leve")),"Bajo",IF(OR(AND(AB38="Muy baja",AD38="Moderado"),AND(AB38="Baja",AD38="Menor"),AND(AB38="Baja",AD38="Moderado"),AND(AB38="Media",AD38="Leve"),AND(AB38="Media",AD38="Menor"),AND(AB38="Media",AD38="Moderado"),AND(AB38="Alta",AD38="Leve"),AND(AB38="Alta",AD38="Menor")),"Moderado",IF(OR(AND(AB38="Muy Baja",AD38="Mayor"),AND(AB38="Baja",AD38="Mayor"),AND(AB38="Media",AD38="Mayor"),AND(AB38="Alta",AD38="Moderado"),AND(AB38="Alta",AD38="Mayor"),AND(AB38="Muy Alta",AD38="Leve"),AND(AB38="Muy Alta",AD38="Menor"),AND(AB38="Muy Alta",AD38="Moderado"),AND(AB38="Muy Alta",AD38="Mayor")),"Alto",IF(OR(AND(AB38="Muy Baja",AD38="Catastrófico"),AND(AB38="Baja",AD38="Catastrófico"),AND(AB38="Media",AD38="Catastrófico"),AND(AB38="Alta",AD38="Catastrófico"),AND(AB38="Muy Alta",AD38="Catastrófico")),"Extremo","")))),"")</f>
        <v/>
      </c>
      <c r="AG38" s="651"/>
      <c r="AH38" s="323"/>
      <c r="AI38" s="323"/>
      <c r="AJ38" s="323"/>
      <c r="AK38" s="323"/>
      <c r="AL38" s="793"/>
      <c r="AM38" s="647"/>
      <c r="AN38" s="647"/>
      <c r="AO38" s="351"/>
      <c r="AP38" s="352"/>
      <c r="AQ38" s="647"/>
      <c r="AR38" s="647"/>
      <c r="AS38" s="647"/>
      <c r="AT38" s="647"/>
      <c r="AU38" s="647"/>
      <c r="AV38" s="645"/>
      <c r="AW38" s="342"/>
      <c r="AX38" s="342"/>
      <c r="AY38" s="342"/>
      <c r="AZ38" s="342"/>
      <c r="BA38" s="342"/>
      <c r="BB38" s="342"/>
      <c r="BC38" s="342"/>
      <c r="BD38" s="342"/>
      <c r="BE38" s="342"/>
      <c r="BF38" s="342"/>
      <c r="BG38" s="342"/>
      <c r="BH38" s="342"/>
      <c r="BI38" s="342"/>
      <c r="BJ38" s="342"/>
      <c r="BK38" s="342"/>
      <c r="BL38" s="342"/>
      <c r="BM38" s="342"/>
    </row>
    <row r="39" spans="1:65" s="343" customFormat="1" ht="16.5" customHeight="1" x14ac:dyDescent="0.2">
      <c r="A39" s="659"/>
      <c r="B39" s="660"/>
      <c r="C39" s="660"/>
      <c r="D39" s="660"/>
      <c r="E39" s="450"/>
      <c r="F39" s="450"/>
      <c r="G39" s="661"/>
      <c r="H39" s="647"/>
      <c r="I39" s="662"/>
      <c r="J39" s="663"/>
      <c r="K39" s="664"/>
      <c r="L39" s="665"/>
      <c r="M39" s="664">
        <f>IF(NOT(ISERROR(MATCH(L39,_xlfn.ANCHORARRAY(#REF!),0))),#REF!&amp;"Por favor no seleccionar los criterios de impacto",L39)</f>
        <v>0</v>
      </c>
      <c r="N39" s="663"/>
      <c r="O39" s="664"/>
      <c r="P39" s="666"/>
      <c r="Q39" s="448"/>
      <c r="R39" s="344">
        <v>5</v>
      </c>
      <c r="S39" s="210"/>
      <c r="T39" s="344" t="str">
        <f t="shared" si="0"/>
        <v/>
      </c>
      <c r="U39" s="345"/>
      <c r="V39" s="345"/>
      <c r="W39" s="349" t="str">
        <f t="shared" si="37"/>
        <v/>
      </c>
      <c r="X39" s="345"/>
      <c r="Y39" s="345"/>
      <c r="Z39" s="345"/>
      <c r="AA39" s="347" t="str">
        <f t="shared" si="16"/>
        <v/>
      </c>
      <c r="AB39" s="348" t="str">
        <f t="shared" si="2"/>
        <v/>
      </c>
      <c r="AC39" s="349" t="str">
        <f t="shared" si="39"/>
        <v/>
      </c>
      <c r="AD39" s="348" t="str">
        <f t="shared" si="40"/>
        <v/>
      </c>
      <c r="AE39" s="349" t="str">
        <f t="shared" si="43"/>
        <v/>
      </c>
      <c r="AF39" s="350" t="str">
        <f t="shared" ref="AF39:AF52" si="44">IFERROR(IF(OR(AND(AB39="Muy Baja",AD39="Leve"),AND(AB39="Muy Baja",AD39="Menor"),AND(AB39="Baja",AD39="Leve")),"Bajo",IF(OR(AND(AB39="Muy baja",AD39="Moderado"),AND(AB39="Baja",AD39="Menor"),AND(AB39="Baja",AD39="Moderado"),AND(AB39="Media",AD39="Leve"),AND(AB39="Media",AD39="Menor"),AND(AB39="Media",AD39="Moderado"),AND(AB39="Alta",AD39="Leve"),AND(AB39="Alta",AD39="Menor")),"Moderado",IF(OR(AND(AB39="Muy Baja",AD39="Mayor"),AND(AB39="Baja",AD39="Mayor"),AND(AB39="Media",AD39="Mayor"),AND(AB39="Alta",AD39="Moderado"),AND(AB39="Alta",AD39="Mayor"),AND(AB39="Muy Alta",AD39="Leve"),AND(AB39="Muy Alta",AD39="Menor"),AND(AB39="Muy Alta",AD39="Moderado"),AND(AB39="Muy Alta",AD39="Mayor")),"Alto",IF(OR(AND(AB39="Muy Baja",AD39="Catastrófico"),AND(AB39="Baja",AD39="Catastrófico"),AND(AB39="Media",AD39="Catastrófico"),AND(AB39="Alta",AD39="Catastrófico"),AND(AB39="Muy Alta",AD39="Catastrófico")),"Extremo","")))),"")</f>
        <v/>
      </c>
      <c r="AG39" s="651"/>
      <c r="AH39" s="222"/>
      <c r="AI39" s="222"/>
      <c r="AJ39" s="222"/>
      <c r="AK39" s="222"/>
      <c r="AL39" s="793"/>
      <c r="AM39" s="647"/>
      <c r="AN39" s="647"/>
      <c r="AO39" s="351"/>
      <c r="AP39" s="352"/>
      <c r="AQ39" s="647"/>
      <c r="AR39" s="647"/>
      <c r="AS39" s="647"/>
      <c r="AT39" s="647"/>
      <c r="AU39" s="647"/>
      <c r="AV39" s="645"/>
      <c r="AW39" s="342"/>
      <c r="AX39" s="342"/>
      <c r="AY39" s="342"/>
      <c r="AZ39" s="342"/>
      <c r="BA39" s="342"/>
      <c r="BB39" s="342"/>
      <c r="BC39" s="342"/>
      <c r="BD39" s="342"/>
      <c r="BE39" s="342"/>
      <c r="BF39" s="342"/>
      <c r="BG39" s="342"/>
      <c r="BH39" s="342"/>
      <c r="BI39" s="342"/>
      <c r="BJ39" s="342"/>
      <c r="BK39" s="342"/>
      <c r="BL39" s="342"/>
      <c r="BM39" s="342"/>
    </row>
    <row r="40" spans="1:65" s="343" customFormat="1" ht="17.25" customHeight="1" thickBot="1" x14ac:dyDescent="0.25">
      <c r="A40" s="659"/>
      <c r="B40" s="660"/>
      <c r="C40" s="660"/>
      <c r="D40" s="660"/>
      <c r="E40" s="311"/>
      <c r="F40" s="311"/>
      <c r="G40" s="661"/>
      <c r="H40" s="647"/>
      <c r="I40" s="662"/>
      <c r="J40" s="663"/>
      <c r="K40" s="664"/>
      <c r="L40" s="665"/>
      <c r="M40" s="664">
        <f>IF(NOT(ISERROR(MATCH(L40,_xlfn.ANCHORARRAY(#REF!),0))),K59&amp;"Por favor no seleccionar los criterios de impacto",L40)</f>
        <v>0</v>
      </c>
      <c r="N40" s="663"/>
      <c r="O40" s="664"/>
      <c r="P40" s="666"/>
      <c r="Q40" s="448"/>
      <c r="R40" s="344">
        <v>6</v>
      </c>
      <c r="S40" s="210"/>
      <c r="T40" s="344" t="str">
        <f t="shared" si="0"/>
        <v/>
      </c>
      <c r="U40" s="345"/>
      <c r="V40" s="345"/>
      <c r="W40" s="349" t="str">
        <f t="shared" si="37"/>
        <v/>
      </c>
      <c r="X40" s="345"/>
      <c r="Y40" s="345"/>
      <c r="Z40" s="345"/>
      <c r="AA40" s="347" t="str">
        <f t="shared" si="16"/>
        <v/>
      </c>
      <c r="AB40" s="348" t="str">
        <f t="shared" si="2"/>
        <v/>
      </c>
      <c r="AC40" s="349" t="str">
        <f t="shared" si="39"/>
        <v/>
      </c>
      <c r="AD40" s="348" t="str">
        <f t="shared" si="40"/>
        <v/>
      </c>
      <c r="AE40" s="349" t="str">
        <f t="shared" si="43"/>
        <v/>
      </c>
      <c r="AF40" s="350" t="str">
        <f t="shared" si="44"/>
        <v/>
      </c>
      <c r="AG40" s="651"/>
      <c r="AH40" s="222"/>
      <c r="AI40" s="222"/>
      <c r="AJ40" s="222"/>
      <c r="AK40" s="222"/>
      <c r="AL40" s="793"/>
      <c r="AM40" s="647"/>
      <c r="AN40" s="647"/>
      <c r="AO40" s="351"/>
      <c r="AP40" s="352"/>
      <c r="AQ40" s="647"/>
      <c r="AR40" s="647"/>
      <c r="AS40" s="647"/>
      <c r="AT40" s="647"/>
      <c r="AU40" s="647"/>
      <c r="AV40" s="645"/>
      <c r="AW40" s="342"/>
      <c r="AX40" s="342"/>
      <c r="AY40" s="342"/>
      <c r="AZ40" s="342"/>
      <c r="BA40" s="342"/>
      <c r="BB40" s="342"/>
      <c r="BC40" s="342"/>
      <c r="BD40" s="342"/>
      <c r="BE40" s="342"/>
      <c r="BF40" s="342"/>
      <c r="BG40" s="342"/>
      <c r="BH40" s="342"/>
      <c r="BI40" s="342"/>
      <c r="BJ40" s="342"/>
      <c r="BK40" s="342"/>
      <c r="BL40" s="342"/>
      <c r="BM40" s="342"/>
    </row>
    <row r="41" spans="1:65" s="343" customFormat="1" ht="171" x14ac:dyDescent="0.2">
      <c r="A41" s="659">
        <v>6</v>
      </c>
      <c r="B41" s="1158" t="s">
        <v>343</v>
      </c>
      <c r="C41" s="660" t="s">
        <v>1324</v>
      </c>
      <c r="D41" s="660" t="s">
        <v>743</v>
      </c>
      <c r="E41" s="713" t="s">
        <v>498</v>
      </c>
      <c r="F41" s="713" t="s">
        <v>765</v>
      </c>
      <c r="G41" s="661" t="s">
        <v>1327</v>
      </c>
      <c r="H41" s="647" t="s">
        <v>108</v>
      </c>
      <c r="I41" s="662">
        <v>5001</v>
      </c>
      <c r="J41" s="663" t="str">
        <f>IF(I41&lt;=0,"",IF(I41&lt;=2,"Muy Baja",IF(I41&lt;=24,"Baja",IF(I41&lt;=500,"Media",IF(I41&lt;=5000,"Alta","Muy Alta")))))</f>
        <v>Muy Alta</v>
      </c>
      <c r="K41" s="664">
        <f>IF(J41="","",IF(J41="Muy Baja",0.2,IF(J41="Baja",0.4,IF(J41="Media",0.6,IF(J41="Alta",0.8,IF(J41="Muy Alta",1,))))))</f>
        <v>1</v>
      </c>
      <c r="L41" s="665" t="s">
        <v>127</v>
      </c>
      <c r="M41" s="664" t="str">
        <f>IF(NOT(ISERROR(MATCH(L41,'Tabla Impacto'!$B$221:$B$223,0))),'Tabla Impacto'!$F$223&amp;"Por favor no seleccionar los criterios de impacto(Afectación Económica o presupuestal y Pérdida Reputacional)",L41)</f>
        <v xml:space="preserve">     El riesgo afecta la imagen de la entidad con algunos usuarios de relevancia frente al logro de los objetivos</v>
      </c>
      <c r="N41" s="663" t="str">
        <f>IF(OR(M41='Tabla Impacto'!$C$11,M41='Tabla Impacto'!$D$11),"Leve",IF(OR(M41='Tabla Impacto'!$C$12,M41='Tabla Impacto'!$D$12),"Menor",IF(OR(M41='Tabla Impacto'!$C$13,M41='Tabla Impacto'!$D$13),"Moderado",IF(OR(M41='Tabla Impacto'!$C$14,M41='Tabla Impacto'!$D$14),"Mayor",IF(OR(M41='Tabla Impacto'!$C$15,M41='Tabla Impacto'!$D$15),"Catastrófico","")))))</f>
        <v>Moderado</v>
      </c>
      <c r="O41" s="664">
        <f>IF(N41="","",IF(N41="Leve",0.2,IF(N41="Menor",0.4,IF(N41="Moderado",0.6,IF(N41="Mayor",0.8,IF(N41="Catastrófico",1,))))))</f>
        <v>0.6</v>
      </c>
      <c r="P41" s="666" t="str">
        <f>IF(OR(AND(J41="Muy Baja",N41="Leve"),AND(J41="Muy Baja",N41="Menor"),AND(J41="Baja",N41="Leve")),"Bajo",IF(OR(AND(J41="Muy baja",N41="Moderado"),AND(J41="Baja",N41="Menor"),AND(J41="Baja",N41="Moderado"),AND(J41="Media",N41="Leve"),AND(J41="Media",N41="Menor"),AND(J41="Media",N41="Moderado"),AND(J41="Alta",N41="Leve"),AND(J41="Alta",N41="Menor")),"Moderado",IF(OR(AND(J41="Muy Baja",N41="Mayor"),AND(J41="Baja",N41="Mayor"),AND(J41="Media",N41="Mayor"),AND(J41="Alta",N41="Moderado"),AND(J41="Alta",N41="Mayor"),AND(J41="Muy Alta",N41="Leve"),AND(J41="Muy Alta",N41="Menor"),AND(J41="Muy Alta",N41="Moderado"),AND(J41="Muy Alta",N41="Mayor")),"Alto",IF(OR(AND(J41="Muy Baja",N41="Catastrófico"),AND(J41="Baja",N41="Catastrófico"),AND(J41="Media",N41="Catastrófico"),AND(J41="Alta",N41="Catastrófico"),AND(J41="Muy Alta",N41="Catastrófico")),"Extremo",""))))</f>
        <v>Alto</v>
      </c>
      <c r="Q41" s="464" t="s">
        <v>1330</v>
      </c>
      <c r="R41" s="466">
        <v>1</v>
      </c>
      <c r="S41" s="210" t="s">
        <v>1333</v>
      </c>
      <c r="T41" s="466" t="str">
        <f t="shared" si="0"/>
        <v>Probabilidad</v>
      </c>
      <c r="U41" s="459" t="s">
        <v>13</v>
      </c>
      <c r="V41" s="459" t="s">
        <v>8</v>
      </c>
      <c r="W41" s="349" t="str">
        <f t="shared" si="37"/>
        <v>40%</v>
      </c>
      <c r="X41" s="459" t="s">
        <v>18</v>
      </c>
      <c r="Y41" s="459" t="s">
        <v>22</v>
      </c>
      <c r="Z41" s="459" t="s">
        <v>104</v>
      </c>
      <c r="AA41" s="347">
        <f t="shared" ref="AA41:AA47" si="45">IFERROR(IF(T41="Probabilidad",(K41-(+K41*W41)),IF(T41="Impacto",K41,"")),"")</f>
        <v>0.6</v>
      </c>
      <c r="AB41" s="348" t="str">
        <f t="shared" si="2"/>
        <v>Media</v>
      </c>
      <c r="AC41" s="349">
        <f t="shared" si="39"/>
        <v>0.6</v>
      </c>
      <c r="AD41" s="348" t="str">
        <f t="shared" si="40"/>
        <v>Moderado</v>
      </c>
      <c r="AE41" s="349">
        <f t="shared" ref="AE41" si="46">IFERROR(IF(T41="Impacto",(O41-(+O41*W41)),IF(T41="Probabilidad",O41,"")),"")</f>
        <v>0.6</v>
      </c>
      <c r="AF41" s="350" t="str">
        <f t="shared" si="44"/>
        <v>Moderado</v>
      </c>
      <c r="AG41" s="651" t="s">
        <v>26</v>
      </c>
      <c r="AH41" s="461" t="s">
        <v>1336</v>
      </c>
      <c r="AI41" s="764" t="s">
        <v>1448</v>
      </c>
      <c r="AJ41" s="1156">
        <v>46387</v>
      </c>
      <c r="AK41" s="351"/>
      <c r="AL41" s="793" t="s">
        <v>1040</v>
      </c>
      <c r="AM41" s="647" t="s">
        <v>1448</v>
      </c>
      <c r="AN41" s="647"/>
      <c r="AO41" s="351"/>
      <c r="AP41" s="463"/>
      <c r="AQ41" s="647"/>
      <c r="AR41" s="647"/>
      <c r="AS41" s="650"/>
      <c r="AT41" s="647"/>
      <c r="AU41" s="647"/>
      <c r="AV41" s="645"/>
      <c r="AW41" s="342"/>
      <c r="AX41" s="342"/>
      <c r="AY41" s="342"/>
      <c r="AZ41" s="342"/>
      <c r="BA41" s="342"/>
      <c r="BB41" s="342"/>
      <c r="BC41" s="342"/>
      <c r="BD41" s="342"/>
      <c r="BE41" s="342"/>
      <c r="BF41" s="342"/>
      <c r="BG41" s="342"/>
      <c r="BH41" s="342"/>
      <c r="BI41" s="342"/>
      <c r="BJ41" s="342"/>
      <c r="BK41" s="342"/>
      <c r="BL41" s="342"/>
      <c r="BM41" s="342"/>
    </row>
    <row r="42" spans="1:65" s="343" customFormat="1" ht="409.5" x14ac:dyDescent="0.2">
      <c r="A42" s="659"/>
      <c r="B42" s="1159"/>
      <c r="C42" s="660"/>
      <c r="D42" s="660"/>
      <c r="E42" s="713"/>
      <c r="F42" s="713"/>
      <c r="G42" s="661"/>
      <c r="H42" s="647"/>
      <c r="I42" s="662"/>
      <c r="J42" s="663"/>
      <c r="K42" s="664"/>
      <c r="L42" s="665"/>
      <c r="M42" s="664">
        <f>IF(NOT(ISERROR(MATCH(L42,_xlfn.ANCHORARRAY(G59),0))),K61&amp;"Por favor no seleccionar los criterios de impacto",L42)</f>
        <v>0</v>
      </c>
      <c r="N42" s="663"/>
      <c r="O42" s="664"/>
      <c r="P42" s="666"/>
      <c r="Q42" s="464" t="s">
        <v>1331</v>
      </c>
      <c r="R42" s="466">
        <v>2</v>
      </c>
      <c r="S42" s="210" t="s">
        <v>1334</v>
      </c>
      <c r="T42" s="466" t="str">
        <f t="shared" si="0"/>
        <v>Probabilidad</v>
      </c>
      <c r="U42" s="459" t="s">
        <v>14</v>
      </c>
      <c r="V42" s="459" t="s">
        <v>9</v>
      </c>
      <c r="W42" s="349" t="str">
        <f t="shared" si="37"/>
        <v>40%</v>
      </c>
      <c r="X42" s="459" t="s">
        <v>19</v>
      </c>
      <c r="Y42" s="459" t="s">
        <v>21</v>
      </c>
      <c r="Z42" s="459" t="s">
        <v>105</v>
      </c>
      <c r="AA42" s="347">
        <f t="shared" ref="AA42:AA48" si="47">IFERROR(IF(AND(T41="Probabilidad",T42="Probabilidad"),(AC41-(+AC41*W42)),IF(T42="Probabilidad",(K41-(+K41*W42)),IF(T42="Impacto",AC41,""))),"")</f>
        <v>0.36</v>
      </c>
      <c r="AB42" s="348" t="str">
        <f t="shared" si="2"/>
        <v>Baja</v>
      </c>
      <c r="AC42" s="349">
        <f t="shared" si="39"/>
        <v>0.36</v>
      </c>
      <c r="AD42" s="348" t="str">
        <f t="shared" si="40"/>
        <v>Moderado</v>
      </c>
      <c r="AE42" s="349">
        <f t="shared" ref="AE42" si="48">IFERROR(IF(AND(T41="Impacto",T42="Impacto"),(AE41-(+AE41*W42)),IF(T42="Impacto",(O41-(+O41*W42)),IF(T42="Probabilidad",AE41,""))),"")</f>
        <v>0.6</v>
      </c>
      <c r="AF42" s="350" t="str">
        <f t="shared" si="44"/>
        <v>Moderado</v>
      </c>
      <c r="AG42" s="651"/>
      <c r="AH42" s="461" t="s">
        <v>1337</v>
      </c>
      <c r="AI42" s="1174"/>
      <c r="AJ42" s="1157"/>
      <c r="AK42" s="351"/>
      <c r="AL42" s="793"/>
      <c r="AM42" s="647"/>
      <c r="AN42" s="647"/>
      <c r="AO42" s="351"/>
      <c r="AP42" s="463"/>
      <c r="AQ42" s="647"/>
      <c r="AR42" s="647"/>
      <c r="AS42" s="647"/>
      <c r="AT42" s="647"/>
      <c r="AU42" s="647"/>
      <c r="AV42" s="645"/>
      <c r="AW42" s="342"/>
      <c r="AX42" s="342"/>
      <c r="AY42" s="342"/>
      <c r="AZ42" s="342"/>
      <c r="BA42" s="342"/>
      <c r="BB42" s="342"/>
      <c r="BC42" s="342"/>
      <c r="BD42" s="342"/>
      <c r="BE42" s="342"/>
      <c r="BF42" s="342"/>
      <c r="BG42" s="342"/>
      <c r="BH42" s="342"/>
      <c r="BI42" s="342"/>
      <c r="BJ42" s="342"/>
      <c r="BK42" s="342"/>
      <c r="BL42" s="342"/>
      <c r="BM42" s="342"/>
    </row>
    <row r="43" spans="1:65" s="343" customFormat="1" ht="186" customHeight="1" x14ac:dyDescent="0.2">
      <c r="A43" s="659"/>
      <c r="B43" s="1159"/>
      <c r="C43" s="660"/>
      <c r="D43" s="660"/>
      <c r="E43" s="713"/>
      <c r="F43" s="713"/>
      <c r="G43" s="661"/>
      <c r="H43" s="647"/>
      <c r="I43" s="662"/>
      <c r="J43" s="663"/>
      <c r="K43" s="664"/>
      <c r="L43" s="665"/>
      <c r="M43" s="664">
        <f>IF(NOT(ISERROR(MATCH(L43,_xlfn.ANCHORARRAY(G60),0))),K62&amp;"Por favor no seleccionar los criterios de impacto",L43)</f>
        <v>0</v>
      </c>
      <c r="N43" s="663"/>
      <c r="O43" s="664"/>
      <c r="P43" s="666"/>
      <c r="Q43" s="464" t="s">
        <v>1332</v>
      </c>
      <c r="R43" s="466">
        <v>3</v>
      </c>
      <c r="S43" s="210" t="s">
        <v>1335</v>
      </c>
      <c r="T43" s="466" t="str">
        <f t="shared" si="0"/>
        <v>Probabilidad</v>
      </c>
      <c r="U43" s="459" t="s">
        <v>13</v>
      </c>
      <c r="V43" s="459" t="s">
        <v>9</v>
      </c>
      <c r="W43" s="349" t="str">
        <f t="shared" si="37"/>
        <v>50%</v>
      </c>
      <c r="X43" s="459" t="s">
        <v>18</v>
      </c>
      <c r="Y43" s="459" t="s">
        <v>22</v>
      </c>
      <c r="Z43" s="459" t="s">
        <v>104</v>
      </c>
      <c r="AA43" s="347">
        <f t="shared" ref="AA43:AA49" si="49">IFERROR(IF(AND(T42="Probabilidad",T43="Probabilidad"),(AC42-(+AC42*W43)),IF(AND(T42="Impacto",T43="Probabilidad"),(AC41-(+AC41*W43)),IF(T43="Impacto",AC42,""))),"")</f>
        <v>0.18</v>
      </c>
      <c r="AB43" s="348" t="str">
        <f t="shared" si="2"/>
        <v>Muy Baja</v>
      </c>
      <c r="AC43" s="349">
        <f t="shared" si="39"/>
        <v>0.18</v>
      </c>
      <c r="AD43" s="348" t="str">
        <f t="shared" si="40"/>
        <v>Moderado</v>
      </c>
      <c r="AE43" s="349">
        <f t="shared" ref="AE43:AE52" si="50">IFERROR(IF(AND(T42="Impacto",T43="Impacto"),(AE42-(+AE42*W43)),IF(AND(T42="Probabilidad",T43="Impacto"),(AE41-(+AE41*W43)),IF(T43="Probabilidad",AE42,""))),"")</f>
        <v>0.6</v>
      </c>
      <c r="AF43" s="350" t="str">
        <f t="shared" si="44"/>
        <v>Moderado</v>
      </c>
      <c r="AG43" s="651"/>
      <c r="AH43" s="461" t="s">
        <v>1338</v>
      </c>
      <c r="AI43" s="672"/>
      <c r="AJ43" s="1157"/>
      <c r="AK43" s="351"/>
      <c r="AL43" s="793"/>
      <c r="AM43" s="647"/>
      <c r="AN43" s="647"/>
      <c r="AO43" s="351"/>
      <c r="AP43" s="463"/>
      <c r="AQ43" s="647"/>
      <c r="AR43" s="647"/>
      <c r="AS43" s="647"/>
      <c r="AT43" s="647"/>
      <c r="AU43" s="647"/>
      <c r="AV43" s="645"/>
      <c r="AW43" s="342"/>
      <c r="AX43" s="342"/>
      <c r="AY43" s="342"/>
      <c r="AZ43" s="342"/>
      <c r="BA43" s="342"/>
      <c r="BB43" s="342"/>
      <c r="BC43" s="342"/>
      <c r="BD43" s="342"/>
      <c r="BE43" s="342"/>
      <c r="BF43" s="342"/>
      <c r="BG43" s="342"/>
      <c r="BH43" s="342"/>
      <c r="BI43" s="342"/>
      <c r="BJ43" s="342"/>
      <c r="BK43" s="342"/>
      <c r="BL43" s="342"/>
      <c r="BM43" s="342"/>
    </row>
    <row r="44" spans="1:65" s="343" customFormat="1" ht="14.25" customHeight="1" x14ac:dyDescent="0.2">
      <c r="A44" s="659"/>
      <c r="B44" s="1159"/>
      <c r="C44" s="660"/>
      <c r="D44" s="660"/>
      <c r="E44" s="713"/>
      <c r="F44" s="713"/>
      <c r="G44" s="661"/>
      <c r="H44" s="647"/>
      <c r="I44" s="662"/>
      <c r="J44" s="663"/>
      <c r="K44" s="664"/>
      <c r="L44" s="665"/>
      <c r="M44" s="664">
        <f>IF(NOT(ISERROR(MATCH(L44,_xlfn.ANCHORARRAY(G61),0))),K63&amp;"Por favor no seleccionar los criterios de impacto",L44)</f>
        <v>0</v>
      </c>
      <c r="N44" s="663"/>
      <c r="O44" s="664"/>
      <c r="P44" s="666"/>
      <c r="Q44" s="465"/>
      <c r="R44" s="466">
        <v>4</v>
      </c>
      <c r="S44" s="210"/>
      <c r="T44" s="466" t="str">
        <f t="shared" si="0"/>
        <v/>
      </c>
      <c r="U44" s="459"/>
      <c r="V44" s="459"/>
      <c r="W44" s="349" t="str">
        <f t="shared" si="37"/>
        <v/>
      </c>
      <c r="X44" s="459"/>
      <c r="Y44" s="459"/>
      <c r="Z44" s="459"/>
      <c r="AA44" s="347" t="str">
        <f t="shared" si="16"/>
        <v/>
      </c>
      <c r="AB44" s="348" t="str">
        <f t="shared" si="2"/>
        <v/>
      </c>
      <c r="AC44" s="349" t="str">
        <f t="shared" si="39"/>
        <v/>
      </c>
      <c r="AD44" s="348" t="str">
        <f t="shared" si="40"/>
        <v/>
      </c>
      <c r="AE44" s="349" t="str">
        <f t="shared" si="50"/>
        <v/>
      </c>
      <c r="AF44" s="350" t="str">
        <f t="shared" si="44"/>
        <v/>
      </c>
      <c r="AG44" s="651"/>
      <c r="AH44" s="461"/>
      <c r="AI44" s="463"/>
      <c r="AJ44" s="351"/>
      <c r="AK44" s="351"/>
      <c r="AL44" s="793"/>
      <c r="AM44" s="647"/>
      <c r="AN44" s="647"/>
      <c r="AO44" s="351"/>
      <c r="AP44" s="463"/>
      <c r="AQ44" s="647"/>
      <c r="AR44" s="647"/>
      <c r="AS44" s="647"/>
      <c r="AT44" s="647"/>
      <c r="AU44" s="647"/>
      <c r="AV44" s="645"/>
      <c r="AW44" s="342"/>
      <c r="AX44" s="342"/>
      <c r="AY44" s="342"/>
      <c r="AZ44" s="342"/>
      <c r="BA44" s="342"/>
      <c r="BB44" s="342"/>
      <c r="BC44" s="342"/>
      <c r="BD44" s="342"/>
      <c r="BE44" s="342"/>
      <c r="BF44" s="342"/>
      <c r="BG44" s="342"/>
      <c r="BH44" s="342"/>
      <c r="BI44" s="342"/>
      <c r="BJ44" s="342"/>
      <c r="BK44" s="342"/>
      <c r="BL44" s="342"/>
      <c r="BM44" s="342"/>
    </row>
    <row r="45" spans="1:65" s="343" customFormat="1" ht="14.25" customHeight="1" x14ac:dyDescent="0.2">
      <c r="A45" s="659"/>
      <c r="B45" s="1159"/>
      <c r="C45" s="660"/>
      <c r="D45" s="660"/>
      <c r="E45" s="713"/>
      <c r="F45" s="713"/>
      <c r="G45" s="661"/>
      <c r="H45" s="647"/>
      <c r="I45" s="662"/>
      <c r="J45" s="663"/>
      <c r="K45" s="664"/>
      <c r="L45" s="665"/>
      <c r="M45" s="664">
        <f>IF(NOT(ISERROR(MATCH(L45,_xlfn.ANCHORARRAY(G62),0))),K64&amp;"Por favor no seleccionar los criterios de impacto",L45)</f>
        <v>0</v>
      </c>
      <c r="N45" s="663"/>
      <c r="O45" s="664"/>
      <c r="P45" s="666"/>
      <c r="Q45" s="465"/>
      <c r="R45" s="466">
        <v>5</v>
      </c>
      <c r="S45" s="210"/>
      <c r="T45" s="466" t="str">
        <f t="shared" si="0"/>
        <v/>
      </c>
      <c r="U45" s="459"/>
      <c r="V45" s="459"/>
      <c r="W45" s="349" t="str">
        <f t="shared" si="37"/>
        <v/>
      </c>
      <c r="X45" s="459"/>
      <c r="Y45" s="459"/>
      <c r="Z45" s="459"/>
      <c r="AA45" s="347" t="str">
        <f t="shared" si="16"/>
        <v/>
      </c>
      <c r="AB45" s="348" t="str">
        <f t="shared" si="2"/>
        <v/>
      </c>
      <c r="AC45" s="349" t="str">
        <f t="shared" si="39"/>
        <v/>
      </c>
      <c r="AD45" s="348" t="str">
        <f t="shared" si="40"/>
        <v/>
      </c>
      <c r="AE45" s="349" t="str">
        <f t="shared" si="50"/>
        <v/>
      </c>
      <c r="AF45" s="350" t="str">
        <f t="shared" si="44"/>
        <v/>
      </c>
      <c r="AG45" s="651"/>
      <c r="AH45" s="461"/>
      <c r="AI45" s="463"/>
      <c r="AJ45" s="351"/>
      <c r="AK45" s="351"/>
      <c r="AL45" s="793"/>
      <c r="AM45" s="647"/>
      <c r="AN45" s="647"/>
      <c r="AO45" s="351"/>
      <c r="AP45" s="463"/>
      <c r="AQ45" s="647"/>
      <c r="AR45" s="647"/>
      <c r="AS45" s="647"/>
      <c r="AT45" s="647"/>
      <c r="AU45" s="647"/>
      <c r="AV45" s="645"/>
      <c r="AW45" s="342"/>
      <c r="AX45" s="342"/>
      <c r="AY45" s="342"/>
      <c r="AZ45" s="342"/>
      <c r="BA45" s="342"/>
      <c r="BB45" s="342"/>
      <c r="BC45" s="342"/>
      <c r="BD45" s="342"/>
      <c r="BE45" s="342"/>
      <c r="BF45" s="342"/>
      <c r="BG45" s="342"/>
      <c r="BH45" s="342"/>
      <c r="BI45" s="342"/>
      <c r="BJ45" s="342"/>
      <c r="BK45" s="342"/>
      <c r="BL45" s="342"/>
      <c r="BM45" s="342"/>
    </row>
    <row r="46" spans="1:65" s="343" customFormat="1" ht="15" customHeight="1" thickBot="1" x14ac:dyDescent="0.25">
      <c r="A46" s="659"/>
      <c r="B46" s="671"/>
      <c r="C46" s="660"/>
      <c r="D46" s="660"/>
      <c r="E46" s="713"/>
      <c r="F46" s="713"/>
      <c r="G46" s="661"/>
      <c r="H46" s="647"/>
      <c r="I46" s="662"/>
      <c r="J46" s="663"/>
      <c r="K46" s="664"/>
      <c r="L46" s="665"/>
      <c r="M46" s="664">
        <f>IF(NOT(ISERROR(MATCH(L46,_xlfn.ANCHORARRAY(G63),0))),K65&amp;"Por favor no seleccionar los criterios de impacto",L46)</f>
        <v>0</v>
      </c>
      <c r="N46" s="663"/>
      <c r="O46" s="664"/>
      <c r="P46" s="666"/>
      <c r="Q46" s="465"/>
      <c r="R46" s="466">
        <v>6</v>
      </c>
      <c r="S46" s="210"/>
      <c r="T46" s="466" t="str">
        <f t="shared" si="0"/>
        <v/>
      </c>
      <c r="U46" s="459"/>
      <c r="V46" s="459"/>
      <c r="W46" s="349" t="str">
        <f t="shared" si="37"/>
        <v/>
      </c>
      <c r="X46" s="459"/>
      <c r="Y46" s="459"/>
      <c r="Z46" s="459"/>
      <c r="AA46" s="347" t="str">
        <f t="shared" si="16"/>
        <v/>
      </c>
      <c r="AB46" s="348" t="str">
        <f t="shared" si="2"/>
        <v/>
      </c>
      <c r="AC46" s="349" t="str">
        <f t="shared" si="39"/>
        <v/>
      </c>
      <c r="AD46" s="348" t="str">
        <f t="shared" si="40"/>
        <v/>
      </c>
      <c r="AE46" s="349" t="str">
        <f t="shared" si="50"/>
        <v/>
      </c>
      <c r="AF46" s="350" t="str">
        <f t="shared" si="44"/>
        <v/>
      </c>
      <c r="AG46" s="651"/>
      <c r="AH46" s="461"/>
      <c r="AI46" s="463"/>
      <c r="AJ46" s="351"/>
      <c r="AK46" s="351"/>
      <c r="AL46" s="793"/>
      <c r="AM46" s="647"/>
      <c r="AN46" s="647"/>
      <c r="AO46" s="351"/>
      <c r="AP46" s="463"/>
      <c r="AQ46" s="647"/>
      <c r="AR46" s="647"/>
      <c r="AS46" s="647"/>
      <c r="AT46" s="647"/>
      <c r="AU46" s="647"/>
      <c r="AV46" s="645"/>
      <c r="AW46" s="342"/>
      <c r="AX46" s="342"/>
      <c r="AY46" s="342"/>
      <c r="AZ46" s="342"/>
      <c r="BA46" s="342"/>
      <c r="BB46" s="342"/>
      <c r="BC46" s="342"/>
      <c r="BD46" s="342"/>
      <c r="BE46" s="342"/>
      <c r="BF46" s="342"/>
      <c r="BG46" s="342"/>
      <c r="BH46" s="342"/>
      <c r="BI46" s="342"/>
      <c r="BJ46" s="342"/>
      <c r="BK46" s="342"/>
      <c r="BL46" s="342"/>
      <c r="BM46" s="342"/>
    </row>
    <row r="47" spans="1:65" s="343" customFormat="1" ht="99.75" customHeight="1" x14ac:dyDescent="0.2">
      <c r="A47" s="659">
        <v>7</v>
      </c>
      <c r="B47" s="1158" t="s">
        <v>343</v>
      </c>
      <c r="C47" s="660" t="s">
        <v>1325</v>
      </c>
      <c r="D47" s="660" t="s">
        <v>742</v>
      </c>
      <c r="E47" s="713" t="s">
        <v>540</v>
      </c>
      <c r="F47" s="1160" t="s">
        <v>767</v>
      </c>
      <c r="G47" s="1163" t="s">
        <v>1328</v>
      </c>
      <c r="H47" s="647" t="s">
        <v>108</v>
      </c>
      <c r="I47" s="662">
        <v>5001</v>
      </c>
      <c r="J47" s="663" t="str">
        <f>IF(I47&lt;=0,"",IF(I47&lt;=2,"Muy Baja",IF(I47&lt;=24,"Baja",IF(I47&lt;=500,"Media",IF(I47&lt;=5000,"Alta","Muy Alta")))))</f>
        <v>Muy Alta</v>
      </c>
      <c r="K47" s="664">
        <f>IF(J47="","",IF(J47="Muy Baja",0.2,IF(J47="Baja",0.4,IF(J47="Media",0.6,IF(J47="Alta",0.8,IF(J47="Muy Alta",1,))))))</f>
        <v>1</v>
      </c>
      <c r="L47" s="665" t="s">
        <v>127</v>
      </c>
      <c r="M47" s="664" t="str">
        <f>IF(NOT(ISERROR(MATCH(L47,'Tabla Impacto'!$B$221:$B$223,0))),'Tabla Impacto'!$F$223&amp;"Por favor no seleccionar los criterios de impacto(Afectación Económica o presupuestal y Pérdida Reputacional)",L47)</f>
        <v xml:space="preserve">     El riesgo afecta la imagen de la entidad con algunos usuarios de relevancia frente al logro de los objetivos</v>
      </c>
      <c r="N47" s="663" t="str">
        <f>IF(OR(M47='Tabla Impacto'!$C$11,M47='Tabla Impacto'!$D$11),"Leve",IF(OR(M47='Tabla Impacto'!$C$12,M47='Tabla Impacto'!$D$12),"Menor",IF(OR(M47='Tabla Impacto'!$C$13,M47='Tabla Impacto'!$D$13),"Moderado",IF(OR(M47='Tabla Impacto'!$C$14,M47='Tabla Impacto'!$D$14),"Mayor",IF(OR(M47='Tabla Impacto'!$C$15,M47='Tabla Impacto'!$D$15),"Catastrófico","")))))</f>
        <v>Moderado</v>
      </c>
      <c r="O47" s="664">
        <f>IF(N47="","",IF(N47="Leve",0.2,IF(N47="Menor",0.4,IF(N47="Moderado",0.6,IF(N47="Mayor",0.8,IF(N47="Catastrófico",1,))))))</f>
        <v>0.6</v>
      </c>
      <c r="P47" s="666" t="str">
        <f>IF(OR(AND(J47="Muy Baja",N47="Leve"),AND(J47="Muy Baja",N47="Menor"),AND(J47="Baja",N47="Leve")),"Bajo",IF(OR(AND(J47="Muy baja",N47="Moderado"),AND(J47="Baja",N47="Menor"),AND(J47="Baja",N47="Moderado"),AND(J47="Media",N47="Leve"),AND(J47="Media",N47="Menor"),AND(J47="Media",N47="Moderado"),AND(J47="Alta",N47="Leve"),AND(J47="Alta",N47="Menor")),"Moderado",IF(OR(AND(J47="Muy Baja",N47="Mayor"),AND(J47="Baja",N47="Mayor"),AND(J47="Media",N47="Mayor"),AND(J47="Alta",N47="Moderado"),AND(J47="Alta",N47="Mayor"),AND(J47="Muy Alta",N47="Leve"),AND(J47="Muy Alta",N47="Menor"),AND(J47="Muy Alta",N47="Moderado"),AND(J47="Muy Alta",N47="Mayor")),"Alto",IF(OR(AND(J47="Muy Baja",N47="Catastrófico"),AND(J47="Baja",N47="Catastrófico"),AND(J47="Media",N47="Catastrófico"),AND(J47="Alta",N47="Catastrófico"),AND(J47="Muy Alta",N47="Catastrófico")),"Extremo",""))))</f>
        <v>Alto</v>
      </c>
      <c r="Q47" s="477" t="s">
        <v>1339</v>
      </c>
      <c r="R47" s="466">
        <v>1</v>
      </c>
      <c r="S47" s="476" t="s">
        <v>1342</v>
      </c>
      <c r="T47" s="466" t="str">
        <f t="shared" si="0"/>
        <v>Probabilidad</v>
      </c>
      <c r="U47" s="459" t="s">
        <v>13</v>
      </c>
      <c r="V47" s="459" t="s">
        <v>8</v>
      </c>
      <c r="W47" s="349" t="str">
        <f t="shared" si="37"/>
        <v>40%</v>
      </c>
      <c r="X47" s="480" t="s">
        <v>18</v>
      </c>
      <c r="Y47" s="480" t="s">
        <v>21</v>
      </c>
      <c r="Z47" s="480" t="s">
        <v>104</v>
      </c>
      <c r="AA47" s="347">
        <f t="shared" si="45"/>
        <v>0.6</v>
      </c>
      <c r="AB47" s="348" t="str">
        <f t="shared" si="2"/>
        <v>Media</v>
      </c>
      <c r="AC47" s="349">
        <f t="shared" si="39"/>
        <v>0.6</v>
      </c>
      <c r="AD47" s="348" t="str">
        <f t="shared" si="40"/>
        <v>Moderado</v>
      </c>
      <c r="AE47" s="349">
        <f t="shared" ref="AE47" si="51">IFERROR(IF(T47="Impacto",(O47-(+O47*W47)),IF(T47="Probabilidad",O47,"")),"")</f>
        <v>0.6</v>
      </c>
      <c r="AF47" s="350" t="str">
        <f t="shared" si="44"/>
        <v>Moderado</v>
      </c>
      <c r="AG47" s="651" t="s">
        <v>26</v>
      </c>
      <c r="AH47" s="475" t="s">
        <v>1345</v>
      </c>
      <c r="AI47" s="764" t="s">
        <v>1448</v>
      </c>
      <c r="AJ47" s="1170">
        <v>46387</v>
      </c>
      <c r="AK47" s="351"/>
      <c r="AL47" s="793" t="s">
        <v>1040</v>
      </c>
      <c r="AM47" s="647" t="s">
        <v>1448</v>
      </c>
      <c r="AN47" s="647"/>
      <c r="AO47" s="351"/>
      <c r="AP47" s="463"/>
      <c r="AQ47" s="647"/>
      <c r="AR47" s="647"/>
      <c r="AS47" s="650"/>
      <c r="AT47" s="647"/>
      <c r="AU47" s="647"/>
      <c r="AV47" s="645"/>
      <c r="AW47" s="342"/>
      <c r="AX47" s="342"/>
      <c r="AY47" s="342"/>
      <c r="AZ47" s="342"/>
      <c r="BA47" s="342"/>
      <c r="BB47" s="342"/>
      <c r="BC47" s="342"/>
      <c r="BD47" s="342"/>
      <c r="BE47" s="342"/>
      <c r="BF47" s="342"/>
      <c r="BG47" s="342"/>
      <c r="BH47" s="342"/>
      <c r="BI47" s="342"/>
      <c r="BJ47" s="342"/>
      <c r="BK47" s="342"/>
      <c r="BL47" s="342"/>
      <c r="BM47" s="342"/>
    </row>
    <row r="48" spans="1:65" s="343" customFormat="1" ht="128.25" customHeight="1" x14ac:dyDescent="0.2">
      <c r="A48" s="659"/>
      <c r="B48" s="1159"/>
      <c r="C48" s="660"/>
      <c r="D48" s="660"/>
      <c r="E48" s="713"/>
      <c r="F48" s="1161"/>
      <c r="G48" s="780"/>
      <c r="H48" s="647"/>
      <c r="I48" s="662"/>
      <c r="J48" s="663"/>
      <c r="K48" s="664"/>
      <c r="L48" s="665"/>
      <c r="M48" s="664">
        <f>IF(NOT(ISERROR(MATCH(L48,_xlfn.ANCHORARRAY(G65),0))),K67&amp;"Por favor no seleccionar los criterios de impacto",L48)</f>
        <v>0</v>
      </c>
      <c r="N48" s="663"/>
      <c r="O48" s="664"/>
      <c r="P48" s="666"/>
      <c r="Q48" s="478" t="s">
        <v>1340</v>
      </c>
      <c r="R48" s="466">
        <v>2</v>
      </c>
      <c r="S48" s="476" t="s">
        <v>1343</v>
      </c>
      <c r="T48" s="466" t="str">
        <f t="shared" si="0"/>
        <v>Probabilidad</v>
      </c>
      <c r="U48" s="459" t="s">
        <v>14</v>
      </c>
      <c r="V48" s="459" t="s">
        <v>9</v>
      </c>
      <c r="W48" s="349" t="str">
        <f t="shared" si="37"/>
        <v>40%</v>
      </c>
      <c r="X48" s="480" t="s">
        <v>18</v>
      </c>
      <c r="Y48" s="480" t="s">
        <v>21</v>
      </c>
      <c r="Z48" s="480" t="s">
        <v>104</v>
      </c>
      <c r="AA48" s="347">
        <f t="shared" si="47"/>
        <v>0.36</v>
      </c>
      <c r="AB48" s="348" t="str">
        <f t="shared" si="2"/>
        <v>Baja</v>
      </c>
      <c r="AC48" s="349">
        <f t="shared" si="39"/>
        <v>0.36</v>
      </c>
      <c r="AD48" s="348" t="str">
        <f t="shared" si="40"/>
        <v>Moderado</v>
      </c>
      <c r="AE48" s="349">
        <f t="shared" ref="AE48" si="52">IFERROR(IF(AND(T47="Impacto",T48="Impacto"),(AE47-(+AE47*W48)),IF(T48="Impacto",(O47-(+O47*W48)),IF(T48="Probabilidad",AE47,""))),"")</f>
        <v>0.6</v>
      </c>
      <c r="AF48" s="350" t="str">
        <f t="shared" si="44"/>
        <v>Moderado</v>
      </c>
      <c r="AG48" s="651"/>
      <c r="AH48" s="170" t="s">
        <v>1346</v>
      </c>
      <c r="AI48" s="1174"/>
      <c r="AJ48" s="1171"/>
      <c r="AK48" s="351"/>
      <c r="AL48" s="793"/>
      <c r="AM48" s="647"/>
      <c r="AN48" s="647"/>
      <c r="AO48" s="351"/>
      <c r="AP48" s="463"/>
      <c r="AQ48" s="647"/>
      <c r="AR48" s="647"/>
      <c r="AS48" s="647"/>
      <c r="AT48" s="647"/>
      <c r="AU48" s="647"/>
      <c r="AV48" s="645"/>
      <c r="AW48" s="342"/>
      <c r="AX48" s="342"/>
      <c r="AY48" s="342"/>
      <c r="AZ48" s="342"/>
      <c r="BA48" s="342"/>
      <c r="BB48" s="342"/>
      <c r="BC48" s="342"/>
      <c r="BD48" s="342"/>
      <c r="BE48" s="342"/>
      <c r="BF48" s="342"/>
      <c r="BG48" s="342"/>
      <c r="BH48" s="342"/>
      <c r="BI48" s="342"/>
      <c r="BJ48" s="342"/>
      <c r="BK48" s="342"/>
      <c r="BL48" s="342"/>
      <c r="BM48" s="342"/>
    </row>
    <row r="49" spans="1:65" s="343" customFormat="1" ht="115.5" customHeight="1" x14ac:dyDescent="0.2">
      <c r="A49" s="659"/>
      <c r="B49" s="1159"/>
      <c r="C49" s="660"/>
      <c r="D49" s="660"/>
      <c r="E49" s="713"/>
      <c r="F49" s="1161"/>
      <c r="G49" s="780"/>
      <c r="H49" s="647"/>
      <c r="I49" s="662"/>
      <c r="J49" s="663"/>
      <c r="K49" s="664"/>
      <c r="L49" s="665"/>
      <c r="M49" s="664">
        <f>IF(NOT(ISERROR(MATCH(L49,_xlfn.ANCHORARRAY(G66),0))),K68&amp;"Por favor no seleccionar los criterios de impacto",L49)</f>
        <v>0</v>
      </c>
      <c r="N49" s="663"/>
      <c r="O49" s="664"/>
      <c r="P49" s="666"/>
      <c r="Q49" s="478" t="s">
        <v>1341</v>
      </c>
      <c r="R49" s="466">
        <v>3</v>
      </c>
      <c r="S49" s="479" t="s">
        <v>1344</v>
      </c>
      <c r="T49" s="466" t="str">
        <f t="shared" si="0"/>
        <v>Probabilidad</v>
      </c>
      <c r="U49" s="459" t="s">
        <v>13</v>
      </c>
      <c r="V49" s="459" t="s">
        <v>9</v>
      </c>
      <c r="W49" s="349" t="str">
        <f t="shared" si="37"/>
        <v>50%</v>
      </c>
      <c r="X49" s="480" t="s">
        <v>18</v>
      </c>
      <c r="Y49" s="480" t="s">
        <v>21</v>
      </c>
      <c r="Z49" s="480" t="s">
        <v>104</v>
      </c>
      <c r="AA49" s="347">
        <f t="shared" si="49"/>
        <v>0.18</v>
      </c>
      <c r="AB49" s="348" t="str">
        <f t="shared" si="2"/>
        <v>Muy Baja</v>
      </c>
      <c r="AC49" s="349">
        <f t="shared" si="39"/>
        <v>0.18</v>
      </c>
      <c r="AD49" s="348" t="str">
        <f t="shared" si="40"/>
        <v>Moderado</v>
      </c>
      <c r="AE49" s="349">
        <f t="shared" ref="AE49" si="53">IFERROR(IF(AND(T48="Impacto",T49="Impacto"),(AE48-(+AE48*W49)),IF(AND(T48="Probabilidad",T49="Impacto"),(AE47-(+AE47*W49)),IF(T49="Probabilidad",AE48,""))),"")</f>
        <v>0.6</v>
      </c>
      <c r="AF49" s="350" t="str">
        <f t="shared" si="44"/>
        <v>Moderado</v>
      </c>
      <c r="AG49" s="651"/>
      <c r="AH49" s="170" t="s">
        <v>1347</v>
      </c>
      <c r="AI49" s="1174"/>
      <c r="AJ49" s="1171"/>
      <c r="AK49" s="351"/>
      <c r="AL49" s="793"/>
      <c r="AM49" s="647"/>
      <c r="AN49" s="647"/>
      <c r="AO49" s="351"/>
      <c r="AP49" s="463"/>
      <c r="AQ49" s="647"/>
      <c r="AR49" s="647"/>
      <c r="AS49" s="647"/>
      <c r="AT49" s="647"/>
      <c r="AU49" s="647"/>
      <c r="AV49" s="645"/>
      <c r="AW49" s="342"/>
      <c r="AX49" s="342"/>
      <c r="AY49" s="342"/>
      <c r="AZ49" s="342"/>
      <c r="BA49" s="342"/>
      <c r="BB49" s="342"/>
      <c r="BC49" s="342"/>
      <c r="BD49" s="342"/>
      <c r="BE49" s="342"/>
      <c r="BF49" s="342"/>
      <c r="BG49" s="342"/>
      <c r="BH49" s="342"/>
      <c r="BI49" s="342"/>
      <c r="BJ49" s="342"/>
      <c r="BK49" s="342"/>
      <c r="BL49" s="342"/>
      <c r="BM49" s="342"/>
    </row>
    <row r="50" spans="1:65" s="343" customFormat="1" ht="141" customHeight="1" x14ac:dyDescent="0.2">
      <c r="A50" s="659"/>
      <c r="B50" s="1159"/>
      <c r="C50" s="660"/>
      <c r="D50" s="660"/>
      <c r="E50" s="713"/>
      <c r="F50" s="1161"/>
      <c r="G50" s="780"/>
      <c r="H50" s="647"/>
      <c r="I50" s="662"/>
      <c r="J50" s="663"/>
      <c r="K50" s="664"/>
      <c r="L50" s="665"/>
      <c r="M50" s="664">
        <f>IF(NOT(ISERROR(MATCH(L50,_xlfn.ANCHORARRAY(G67),0))),K69&amp;"Por favor no seleccionar los criterios de impacto",L50)</f>
        <v>0</v>
      </c>
      <c r="N50" s="663"/>
      <c r="O50" s="664"/>
      <c r="P50" s="666"/>
      <c r="Q50" s="478" t="s">
        <v>1394</v>
      </c>
      <c r="R50" s="466">
        <v>4</v>
      </c>
      <c r="S50" s="516" t="s">
        <v>1395</v>
      </c>
      <c r="T50" s="466" t="str">
        <f t="shared" si="0"/>
        <v>Probabilidad</v>
      </c>
      <c r="U50" s="459" t="s">
        <v>13</v>
      </c>
      <c r="V50" s="459" t="s">
        <v>9</v>
      </c>
      <c r="W50" s="349" t="str">
        <f t="shared" si="37"/>
        <v>50%</v>
      </c>
      <c r="X50" s="459" t="s">
        <v>18</v>
      </c>
      <c r="Y50" s="459" t="s">
        <v>21</v>
      </c>
      <c r="Z50" s="459" t="s">
        <v>104</v>
      </c>
      <c r="AA50" s="347">
        <f t="shared" si="16"/>
        <v>0.09</v>
      </c>
      <c r="AB50" s="348" t="str">
        <f t="shared" si="2"/>
        <v>Muy Baja</v>
      </c>
      <c r="AC50" s="349">
        <f t="shared" si="39"/>
        <v>0.09</v>
      </c>
      <c r="AD50" s="348" t="str">
        <f t="shared" si="40"/>
        <v>Moderado</v>
      </c>
      <c r="AE50" s="349">
        <f t="shared" si="50"/>
        <v>0.6</v>
      </c>
      <c r="AF50" s="350" t="str">
        <f t="shared" si="44"/>
        <v>Moderado</v>
      </c>
      <c r="AG50" s="651"/>
      <c r="AH50" s="170" t="s">
        <v>1396</v>
      </c>
      <c r="AI50" s="672"/>
      <c r="AJ50" s="1172"/>
      <c r="AK50" s="351"/>
      <c r="AL50" s="793"/>
      <c r="AM50" s="647"/>
      <c r="AN50" s="647"/>
      <c r="AO50" s="351"/>
      <c r="AP50" s="463"/>
      <c r="AQ50" s="647"/>
      <c r="AR50" s="647"/>
      <c r="AS50" s="647"/>
      <c r="AT50" s="647"/>
      <c r="AU50" s="647"/>
      <c r="AV50" s="645"/>
      <c r="AW50" s="342"/>
      <c r="AX50" s="342"/>
      <c r="AY50" s="342"/>
      <c r="AZ50" s="342"/>
      <c r="BA50" s="342"/>
      <c r="BB50" s="342"/>
      <c r="BC50" s="342"/>
      <c r="BD50" s="342"/>
      <c r="BE50" s="342"/>
      <c r="BF50" s="342"/>
      <c r="BG50" s="342"/>
      <c r="BH50" s="342"/>
      <c r="BI50" s="342"/>
      <c r="BJ50" s="342"/>
      <c r="BK50" s="342"/>
      <c r="BL50" s="342"/>
      <c r="BM50" s="342"/>
    </row>
    <row r="51" spans="1:65" s="343" customFormat="1" ht="21.75" customHeight="1" x14ac:dyDescent="0.2">
      <c r="A51" s="659"/>
      <c r="B51" s="1159"/>
      <c r="C51" s="660"/>
      <c r="D51" s="660"/>
      <c r="E51" s="713"/>
      <c r="F51" s="1161"/>
      <c r="G51" s="780"/>
      <c r="H51" s="647"/>
      <c r="I51" s="662"/>
      <c r="J51" s="663"/>
      <c r="K51" s="664"/>
      <c r="L51" s="665"/>
      <c r="M51" s="664">
        <f>IF(NOT(ISERROR(MATCH(L51,_xlfn.ANCHORARRAY(G68),0))),K70&amp;"Por favor no seleccionar los criterios de impacto",L51)</f>
        <v>0</v>
      </c>
      <c r="N51" s="663"/>
      <c r="O51" s="664"/>
      <c r="P51" s="666"/>
      <c r="Q51" s="465"/>
      <c r="R51" s="466">
        <v>5</v>
      </c>
      <c r="S51" s="210"/>
      <c r="T51" s="466" t="str">
        <f t="shared" si="0"/>
        <v/>
      </c>
      <c r="U51" s="459"/>
      <c r="V51" s="459"/>
      <c r="W51" s="349" t="str">
        <f t="shared" si="37"/>
        <v/>
      </c>
      <c r="X51" s="459"/>
      <c r="Y51" s="459"/>
      <c r="Z51" s="459"/>
      <c r="AA51" s="347" t="str">
        <f t="shared" si="16"/>
        <v/>
      </c>
      <c r="AB51" s="348" t="str">
        <f t="shared" si="2"/>
        <v/>
      </c>
      <c r="AC51" s="349" t="str">
        <f t="shared" si="39"/>
        <v/>
      </c>
      <c r="AD51" s="348" t="str">
        <f t="shared" si="40"/>
        <v/>
      </c>
      <c r="AE51" s="349" t="str">
        <f t="shared" si="50"/>
        <v/>
      </c>
      <c r="AF51" s="350" t="str">
        <f t="shared" si="44"/>
        <v/>
      </c>
      <c r="AG51" s="651"/>
      <c r="AH51" s="461"/>
      <c r="AI51" s="463"/>
      <c r="AJ51" s="351"/>
      <c r="AK51" s="351"/>
      <c r="AL51" s="793"/>
      <c r="AM51" s="647"/>
      <c r="AN51" s="647"/>
      <c r="AO51" s="351"/>
      <c r="AP51" s="463"/>
      <c r="AQ51" s="647"/>
      <c r="AR51" s="647"/>
      <c r="AS51" s="647"/>
      <c r="AT51" s="647"/>
      <c r="AU51" s="647"/>
      <c r="AV51" s="645"/>
      <c r="AW51" s="342"/>
      <c r="AX51" s="342"/>
      <c r="AY51" s="342"/>
      <c r="AZ51" s="342"/>
      <c r="BA51" s="342"/>
      <c r="BB51" s="342"/>
      <c r="BC51" s="342"/>
      <c r="BD51" s="342"/>
      <c r="BE51" s="342"/>
      <c r="BF51" s="342"/>
      <c r="BG51" s="342"/>
      <c r="BH51" s="342"/>
      <c r="BI51" s="342"/>
      <c r="BJ51" s="342"/>
      <c r="BK51" s="342"/>
      <c r="BL51" s="342"/>
      <c r="BM51" s="342"/>
    </row>
    <row r="52" spans="1:65" s="343" customFormat="1" ht="15" customHeight="1" thickBot="1" x14ac:dyDescent="0.25">
      <c r="A52" s="659"/>
      <c r="B52" s="671"/>
      <c r="C52" s="660"/>
      <c r="D52" s="660"/>
      <c r="E52" s="713"/>
      <c r="F52" s="1162"/>
      <c r="G52" s="1164"/>
      <c r="H52" s="647"/>
      <c r="I52" s="662"/>
      <c r="J52" s="663"/>
      <c r="K52" s="664"/>
      <c r="L52" s="665"/>
      <c r="M52" s="664">
        <f>IF(NOT(ISERROR(MATCH(L52,_xlfn.ANCHORARRAY(G69),0))),K71&amp;"Por favor no seleccionar los criterios de impacto",L52)</f>
        <v>0</v>
      </c>
      <c r="N52" s="663"/>
      <c r="O52" s="664"/>
      <c r="P52" s="666"/>
      <c r="Q52" s="465"/>
      <c r="R52" s="466">
        <v>6</v>
      </c>
      <c r="S52" s="210"/>
      <c r="T52" s="466" t="str">
        <f t="shared" si="0"/>
        <v/>
      </c>
      <c r="U52" s="459"/>
      <c r="V52" s="459"/>
      <c r="W52" s="349" t="str">
        <f t="shared" si="37"/>
        <v/>
      </c>
      <c r="X52" s="459"/>
      <c r="Y52" s="459"/>
      <c r="Z52" s="459"/>
      <c r="AA52" s="347" t="str">
        <f t="shared" si="16"/>
        <v/>
      </c>
      <c r="AB52" s="348" t="str">
        <f t="shared" si="2"/>
        <v/>
      </c>
      <c r="AC52" s="349" t="str">
        <f t="shared" si="39"/>
        <v/>
      </c>
      <c r="AD52" s="348" t="str">
        <f t="shared" si="40"/>
        <v/>
      </c>
      <c r="AE52" s="349" t="str">
        <f t="shared" si="50"/>
        <v/>
      </c>
      <c r="AF52" s="350" t="str">
        <f t="shared" si="44"/>
        <v/>
      </c>
      <c r="AG52" s="651"/>
      <c r="AH52" s="461"/>
      <c r="AI52" s="463"/>
      <c r="AJ52" s="351"/>
      <c r="AK52" s="351"/>
      <c r="AL52" s="793"/>
      <c r="AM52" s="647"/>
      <c r="AN52" s="647"/>
      <c r="AO52" s="351"/>
      <c r="AP52" s="463"/>
      <c r="AQ52" s="647"/>
      <c r="AR52" s="647"/>
      <c r="AS52" s="647"/>
      <c r="AT52" s="647"/>
      <c r="AU52" s="647"/>
      <c r="AV52" s="645"/>
      <c r="AW52" s="342"/>
      <c r="AX52" s="342"/>
      <c r="AY52" s="342"/>
      <c r="AZ52" s="342"/>
      <c r="BA52" s="342"/>
      <c r="BB52" s="342"/>
      <c r="BC52" s="342"/>
      <c r="BD52" s="342"/>
      <c r="BE52" s="342"/>
      <c r="BF52" s="342"/>
      <c r="BG52" s="342"/>
      <c r="BH52" s="342"/>
      <c r="BI52" s="342"/>
      <c r="BJ52" s="342"/>
      <c r="BK52" s="342"/>
      <c r="BL52" s="342"/>
      <c r="BM52" s="342"/>
    </row>
    <row r="53" spans="1:65" s="343" customFormat="1" ht="339.75" customHeight="1" x14ac:dyDescent="0.2">
      <c r="A53" s="659">
        <v>8</v>
      </c>
      <c r="B53" s="1158" t="s">
        <v>343</v>
      </c>
      <c r="C53" s="660" t="s">
        <v>1326</v>
      </c>
      <c r="D53" s="660" t="s">
        <v>742</v>
      </c>
      <c r="E53" s="713" t="s">
        <v>754</v>
      </c>
      <c r="F53" s="713" t="s">
        <v>625</v>
      </c>
      <c r="G53" s="661" t="s">
        <v>1329</v>
      </c>
      <c r="H53" s="647" t="s">
        <v>109</v>
      </c>
      <c r="I53" s="662">
        <v>5001</v>
      </c>
      <c r="J53" s="663" t="str">
        <f>IF(I53&lt;=0,"",IF(I53&lt;=2,"Muy Baja",IF(I53&lt;=24,"Baja",IF(I53&lt;=500,"Media",IF(I53&lt;=5000,"Alta","Muy Alta")))))</f>
        <v>Muy Alta</v>
      </c>
      <c r="K53" s="664">
        <f>IF(J53="","",IF(J53="Muy Baja",0.2,IF(J53="Baja",0.4,IF(J53="Media",0.6,IF(J53="Alta",0.8,IF(J53="Muy Alta",1,))))))</f>
        <v>1</v>
      </c>
      <c r="L53" s="665" t="s">
        <v>127</v>
      </c>
      <c r="M53" s="664" t="str">
        <f>IF(NOT(ISERROR(MATCH(L53,'Tabla Impacto'!$B$221:$B$223,0))),'Tabla Impacto'!$F$223&amp;"Por favor no seleccionar los criterios de impacto(Afectación Económica o presupuestal y Pérdida Reputacional)",L53)</f>
        <v xml:space="preserve">     El riesgo afecta la imagen de la entidad con algunos usuarios de relevancia frente al logro de los objetivos</v>
      </c>
      <c r="N53" s="663" t="str">
        <f>IF(OR(M53='Tabla Impacto'!$C$11,M53='Tabla Impacto'!$D$11),"Leve",IF(OR(M53='Tabla Impacto'!$C$12,M53='Tabla Impacto'!$D$12),"Menor",IF(OR(M53='Tabla Impacto'!$C$13,M53='Tabla Impacto'!$D$13),"Moderado",IF(OR(M53='Tabla Impacto'!$C$14,M53='Tabla Impacto'!$D$14),"Mayor",IF(OR(M53='Tabla Impacto'!$C$15,M53='Tabla Impacto'!$D$15),"Catastrófico","")))))</f>
        <v>Moderado</v>
      </c>
      <c r="O53" s="664">
        <f>IF(N53="","",IF(N53="Leve",0.2,IF(N53="Menor",0.4,IF(N53="Moderado",0.6,IF(N53="Mayor",0.8,IF(N53="Catastrófico",1,))))))</f>
        <v>0.6</v>
      </c>
      <c r="P53" s="666" t="str">
        <f>IF(OR(AND(J53="Muy Baja",N53="Leve"),AND(J53="Muy Baja",N53="Menor"),AND(J53="Baja",N53="Leve")),"Bajo",IF(OR(AND(J53="Muy baja",N53="Moderado"),AND(J53="Baja",N53="Menor"),AND(J53="Baja",N53="Moderado"),AND(J53="Media",N53="Leve"),AND(J53="Media",N53="Menor"),AND(J53="Media",N53="Moderado"),AND(J53="Alta",N53="Leve"),AND(J53="Alta",N53="Menor")),"Moderado",IF(OR(AND(J53="Muy Baja",N53="Mayor"),AND(J53="Baja",N53="Mayor"),AND(J53="Media",N53="Mayor"),AND(J53="Alta",N53="Moderado"),AND(J53="Alta",N53="Mayor"),AND(J53="Muy Alta",N53="Leve"),AND(J53="Muy Alta",N53="Menor"),AND(J53="Muy Alta",N53="Moderado"),AND(J53="Muy Alta",N53="Mayor")),"Alto",IF(OR(AND(J53="Muy Baja",N53="Catastrófico"),AND(J53="Baja",N53="Catastrófico"),AND(J53="Media",N53="Catastrófico"),AND(J53="Alta",N53="Catastrófico"),AND(J53="Muy Alta",N53="Catastrófico")),"Extremo",""))))</f>
        <v>Alto</v>
      </c>
      <c r="Q53" s="478" t="s">
        <v>1348</v>
      </c>
      <c r="R53" s="189">
        <v>1</v>
      </c>
      <c r="S53" s="482" t="s">
        <v>1349</v>
      </c>
      <c r="T53" s="344" t="str">
        <f t="shared" ref="T53:T58" si="54">IF(OR(U53="Preventivo",U53="Detectivo"),"Probabilidad",IF(U53="Correctivo","Impacto",""))</f>
        <v>Probabilidad</v>
      </c>
      <c r="U53" s="345" t="s">
        <v>13</v>
      </c>
      <c r="V53" s="345" t="s">
        <v>9</v>
      </c>
      <c r="W53" s="349" t="str">
        <f>IF(AND(U53="Preventivo",V53="Automático"),"50%",IF(AND(U53="Preventivo",V53="Manual"),"40%",IF(AND(U53="Detectivo",V53="Automático"),"40%",IF(AND(U53="Detectivo",V53="Manual"),"30%",IF(AND(U53="Correctivo",V53="Automático"),"35%",IF(AND(U53="Correctivo",V53="Manual"),"25%",""))))))</f>
        <v>50%</v>
      </c>
      <c r="X53" s="481" t="s">
        <v>18</v>
      </c>
      <c r="Y53" s="481" t="s">
        <v>22</v>
      </c>
      <c r="Z53" s="481" t="s">
        <v>104</v>
      </c>
      <c r="AA53" s="347">
        <f t="shared" ref="AA53" si="55">IFERROR(IF(T53="Probabilidad",(K53-(+K53*W53)),IF(T53="Impacto",K53,"")),"")</f>
        <v>0.5</v>
      </c>
      <c r="AB53" s="348" t="str">
        <f t="shared" ref="AB53:AB58" si="56">IFERROR(IF(AA53="","",IF(AA53&lt;=0.2,"Muy Baja",IF(AA53&lt;=0.4,"Baja",IF(AA53&lt;=0.6,"Media",IF(AA53&lt;=0.8,"Alta","Muy Alta"))))),"")</f>
        <v>Media</v>
      </c>
      <c r="AC53" s="349">
        <f>+AA53</f>
        <v>0.5</v>
      </c>
      <c r="AD53" s="348" t="str">
        <f t="shared" si="40"/>
        <v>Moderado</v>
      </c>
      <c r="AE53" s="349">
        <f>IFERROR(IF(T53="Impacto",(O53-(+O53*W53)),IF(T53="Probabilidad",O53,"")),"")</f>
        <v>0.6</v>
      </c>
      <c r="AF53" s="350" t="str">
        <f>IFERROR(IF(OR(AND(AB53="Muy Baja",AD53="Leve"),AND(AB53="Muy Baja",AD53="Menor"),AND(AB53="Baja",AD53="Leve")),"Bajo",IF(OR(AND(AB53="Muy baja",AD53="Moderado"),AND(AB53="Baja",AD53="Menor"),AND(AB53="Baja",AD53="Moderado"),AND(AB53="Media",AD53="Leve"),AND(AB53="Media",AD53="Menor"),AND(AB53="Media",AD53="Moderado"),AND(AB53="Alta",AD53="Leve"),AND(AB53="Alta",AD53="Menor")),"Moderado",IF(OR(AND(AB53="Muy Baja",AD53="Mayor"),AND(AB53="Baja",AD53="Mayor"),AND(AB53="Media",AD53="Mayor"),AND(AB53="Alta",AD53="Moderado"),AND(AB53="Alta",AD53="Mayor"),AND(AB53="Muy Alta",AD53="Leve"),AND(AB53="Muy Alta",AD53="Menor"),AND(AB53="Muy Alta",AD53="Moderado"),AND(AB53="Muy Alta",AD53="Mayor")),"Alto",IF(OR(AND(AB53="Muy Baja",AD53="Catastrófico"),AND(AB53="Baja",AD53="Catastrófico"),AND(AB53="Media",AD53="Catastrófico"),AND(AB53="Alta",AD53="Catastrófico"),AND(AB53="Muy Alta",AD53="Catastrófico")),"Extremo","")))),"")</f>
        <v>Moderado</v>
      </c>
      <c r="AG53" s="651" t="s">
        <v>26</v>
      </c>
      <c r="AH53" s="460" t="s">
        <v>1337</v>
      </c>
      <c r="AI53" s="764" t="s">
        <v>1448</v>
      </c>
      <c r="AJ53" s="1170">
        <v>46387</v>
      </c>
      <c r="AK53" s="351"/>
      <c r="AL53" s="713" t="s">
        <v>1040</v>
      </c>
      <c r="AM53" s="647" t="s">
        <v>1448</v>
      </c>
      <c r="AN53" s="647"/>
      <c r="AO53" s="351"/>
      <c r="AP53" s="352"/>
      <c r="AQ53" s="647"/>
      <c r="AR53" s="647"/>
      <c r="AS53" s="650"/>
      <c r="AT53" s="647"/>
      <c r="AU53" s="647"/>
      <c r="AV53" s="645"/>
      <c r="AW53" s="342"/>
      <c r="AX53" s="342"/>
      <c r="AY53" s="342"/>
      <c r="AZ53" s="342"/>
      <c r="BA53" s="342"/>
      <c r="BB53" s="342"/>
      <c r="BC53" s="342"/>
      <c r="BD53" s="342"/>
      <c r="BE53" s="342"/>
      <c r="BF53" s="342"/>
      <c r="BG53" s="342"/>
      <c r="BH53" s="342"/>
      <c r="BI53" s="342"/>
      <c r="BJ53" s="342"/>
      <c r="BK53" s="342"/>
      <c r="BL53" s="342"/>
      <c r="BM53" s="342"/>
    </row>
    <row r="54" spans="1:65" s="343" customFormat="1" ht="90" customHeight="1" x14ac:dyDescent="0.2">
      <c r="A54" s="659"/>
      <c r="B54" s="1159"/>
      <c r="C54" s="660"/>
      <c r="D54" s="660"/>
      <c r="E54" s="713"/>
      <c r="F54" s="713"/>
      <c r="G54" s="661"/>
      <c r="H54" s="647"/>
      <c r="I54" s="662"/>
      <c r="J54" s="663"/>
      <c r="K54" s="664"/>
      <c r="L54" s="665"/>
      <c r="M54" s="664">
        <f>IF(NOT(ISERROR(MATCH(L54,_xlfn.ANCHORARRAY(#REF!),0))),#REF!&amp;"Por favor no seleccionar los criterios de impacto",L54)</f>
        <v>0</v>
      </c>
      <c r="N54" s="663"/>
      <c r="O54" s="664"/>
      <c r="P54" s="666"/>
      <c r="Q54" s="478" t="s">
        <v>1350</v>
      </c>
      <c r="R54" s="189">
        <v>2</v>
      </c>
      <c r="S54" s="482" t="s">
        <v>1342</v>
      </c>
      <c r="T54" s="344" t="str">
        <f t="shared" si="54"/>
        <v>Probabilidad</v>
      </c>
      <c r="U54" s="345" t="s">
        <v>14</v>
      </c>
      <c r="V54" s="345" t="s">
        <v>9</v>
      </c>
      <c r="W54" s="349" t="str">
        <f t="shared" ref="W54:W58" si="57">IF(AND(U54="Preventivo",V54="Automático"),"50%",IF(AND(U54="Preventivo",V54="Manual"),"40%",IF(AND(U54="Detectivo",V54="Automático"),"40%",IF(AND(U54="Detectivo",V54="Manual"),"30%",IF(AND(U54="Correctivo",V54="Automático"),"35%",IF(AND(U54="Correctivo",V54="Manual"),"25%",""))))))</f>
        <v>40%</v>
      </c>
      <c r="X54" s="481" t="s">
        <v>19</v>
      </c>
      <c r="Y54" s="481" t="s">
        <v>21</v>
      </c>
      <c r="Z54" s="481" t="s">
        <v>105</v>
      </c>
      <c r="AA54" s="347">
        <f t="shared" ref="AA54" si="58">IFERROR(IF(AND(T53="Probabilidad",T54="Probabilidad"),(AC53-(+AC53*W54)),IF(T54="Probabilidad",(K53-(+K53*W54)),IF(T54="Impacto",AC53,""))),"")</f>
        <v>0.3</v>
      </c>
      <c r="AB54" s="348" t="str">
        <f t="shared" si="56"/>
        <v>Baja</v>
      </c>
      <c r="AC54" s="349">
        <f t="shared" ref="AC54:AC58" si="59">+AA54</f>
        <v>0.3</v>
      </c>
      <c r="AD54" s="348" t="str">
        <f t="shared" si="40"/>
        <v>Moderado</v>
      </c>
      <c r="AE54" s="349">
        <f>IFERROR(IF(AND(T53="Impacto",T54="Impacto"),(AE53-(+AE53*W54)),IF(T54="Impacto",(O53-(+O53*W54)),IF(T54="Probabilidad",AE53,""))),"")</f>
        <v>0.6</v>
      </c>
      <c r="AF54" s="350" t="str">
        <f t="shared" ref="AF54:AF55" si="60">IFERROR(IF(OR(AND(AB54="Muy Baja",AD54="Leve"),AND(AB54="Muy Baja",AD54="Menor"),AND(AB54="Baja",AD54="Leve")),"Bajo",IF(OR(AND(AB54="Muy baja",AD54="Moderado"),AND(AB54="Baja",AD54="Menor"),AND(AB54="Baja",AD54="Moderado"),AND(AB54="Media",AD54="Leve"),AND(AB54="Media",AD54="Menor"),AND(AB54="Media",AD54="Moderado"),AND(AB54="Alta",AD54="Leve"),AND(AB54="Alta",AD54="Menor")),"Moderado",IF(OR(AND(AB54="Muy Baja",AD54="Mayor"),AND(AB54="Baja",AD54="Mayor"),AND(AB54="Media",AD54="Mayor"),AND(AB54="Alta",AD54="Moderado"),AND(AB54="Alta",AD54="Mayor"),AND(AB54="Muy Alta",AD54="Leve"),AND(AB54="Muy Alta",AD54="Menor"),AND(AB54="Muy Alta",AD54="Moderado"),AND(AB54="Muy Alta",AD54="Mayor")),"Alto",IF(OR(AND(AB54="Muy Baja",AD54="Catastrófico"),AND(AB54="Baja",AD54="Catastrófico"),AND(AB54="Media",AD54="Catastrófico"),AND(AB54="Alta",AD54="Catastrófico"),AND(AB54="Muy Alta",AD54="Catastrófico")),"Extremo","")))),"")</f>
        <v>Moderado</v>
      </c>
      <c r="AG54" s="651"/>
      <c r="AH54" s="475" t="s">
        <v>1345</v>
      </c>
      <c r="AI54" s="1174"/>
      <c r="AJ54" s="1171"/>
      <c r="AK54" s="351"/>
      <c r="AL54" s="713"/>
      <c r="AM54" s="647"/>
      <c r="AN54" s="647"/>
      <c r="AO54" s="351"/>
      <c r="AP54" s="352"/>
      <c r="AQ54" s="647"/>
      <c r="AR54" s="647"/>
      <c r="AS54" s="647"/>
      <c r="AT54" s="647"/>
      <c r="AU54" s="647"/>
      <c r="AV54" s="645"/>
      <c r="AW54" s="342"/>
      <c r="AX54" s="342"/>
      <c r="AY54" s="342"/>
      <c r="AZ54" s="342"/>
      <c r="BA54" s="342"/>
      <c r="BB54" s="342"/>
      <c r="BC54" s="342"/>
      <c r="BD54" s="342"/>
      <c r="BE54" s="342"/>
      <c r="BF54" s="342"/>
      <c r="BG54" s="342"/>
      <c r="BH54" s="342"/>
      <c r="BI54" s="342"/>
      <c r="BJ54" s="342"/>
      <c r="BK54" s="342"/>
      <c r="BL54" s="342"/>
      <c r="BM54" s="342"/>
    </row>
    <row r="55" spans="1:65" s="343" customFormat="1" ht="215.25" customHeight="1" x14ac:dyDescent="0.2">
      <c r="A55" s="659"/>
      <c r="B55" s="1159"/>
      <c r="C55" s="660"/>
      <c r="D55" s="660"/>
      <c r="E55" s="713"/>
      <c r="F55" s="713"/>
      <c r="G55" s="661"/>
      <c r="H55" s="647"/>
      <c r="I55" s="662"/>
      <c r="J55" s="663"/>
      <c r="K55" s="664"/>
      <c r="L55" s="665"/>
      <c r="M55" s="664">
        <f>IF(NOT(ISERROR(MATCH(L55,_xlfn.ANCHORARRAY(#REF!),0))),#REF!&amp;"Por favor no seleccionar los criterios de impacto",L55)</f>
        <v>0</v>
      </c>
      <c r="N55" s="663"/>
      <c r="O55" s="664"/>
      <c r="P55" s="666"/>
      <c r="Q55" s="478" t="s">
        <v>1351</v>
      </c>
      <c r="R55" s="189">
        <v>3</v>
      </c>
      <c r="S55" s="482" t="s">
        <v>1352</v>
      </c>
      <c r="T55" s="344" t="str">
        <f t="shared" si="54"/>
        <v>Probabilidad</v>
      </c>
      <c r="U55" s="345" t="s">
        <v>14</v>
      </c>
      <c r="V55" s="345" t="s">
        <v>9</v>
      </c>
      <c r="W55" s="349" t="str">
        <f t="shared" si="57"/>
        <v>40%</v>
      </c>
      <c r="X55" s="481" t="s">
        <v>18</v>
      </c>
      <c r="Y55" s="481" t="s">
        <v>22</v>
      </c>
      <c r="Z55" s="481" t="s">
        <v>104</v>
      </c>
      <c r="AA55" s="347">
        <f t="shared" ref="AA55:AA58" si="61">IFERROR(IF(AND(T54="Probabilidad",T55="Probabilidad"),(AC54-(+AC54*W55)),IF(AND(T54="Impacto",T55="Probabilidad"),(AC53-(+AC53*W55)),IF(T55="Impacto",AC54,""))),"")</f>
        <v>0.18</v>
      </c>
      <c r="AB55" s="348" t="str">
        <f t="shared" si="56"/>
        <v>Muy Baja</v>
      </c>
      <c r="AC55" s="349">
        <f t="shared" si="59"/>
        <v>0.18</v>
      </c>
      <c r="AD55" s="348" t="str">
        <f t="shared" si="40"/>
        <v>Moderado</v>
      </c>
      <c r="AE55" s="349">
        <f>IFERROR(IF(AND(T54="Impacto",T55="Impacto"),(AE54-(+AE54*W55)),IF(AND(T54="Probabilidad",T55="Impacto"),(AE53-(+AE53*W55)),IF(T55="Probabilidad",AE54,""))),"")</f>
        <v>0.6</v>
      </c>
      <c r="AF55" s="350" t="str">
        <f t="shared" si="60"/>
        <v>Moderado</v>
      </c>
      <c r="AG55" s="651"/>
      <c r="AH55" s="473" t="s">
        <v>1353</v>
      </c>
      <c r="AI55" s="1174"/>
      <c r="AJ55" s="1171"/>
      <c r="AK55" s="351"/>
      <c r="AL55" s="713"/>
      <c r="AM55" s="647"/>
      <c r="AN55" s="647"/>
      <c r="AO55" s="351"/>
      <c r="AP55" s="352"/>
      <c r="AQ55" s="647"/>
      <c r="AR55" s="647"/>
      <c r="AS55" s="647"/>
      <c r="AT55" s="647"/>
      <c r="AU55" s="647"/>
      <c r="AV55" s="645"/>
      <c r="AW55" s="342"/>
      <c r="AX55" s="342"/>
      <c r="AY55" s="342"/>
      <c r="AZ55" s="342"/>
      <c r="BA55" s="342"/>
      <c r="BB55" s="342"/>
      <c r="BC55" s="342"/>
      <c r="BD55" s="342"/>
      <c r="BE55" s="342"/>
      <c r="BF55" s="342"/>
      <c r="BG55" s="342"/>
      <c r="BH55" s="342"/>
      <c r="BI55" s="342"/>
      <c r="BJ55" s="342"/>
      <c r="BK55" s="342"/>
      <c r="BL55" s="342"/>
      <c r="BM55" s="342"/>
    </row>
    <row r="56" spans="1:65" s="343" customFormat="1" ht="114" x14ac:dyDescent="0.2">
      <c r="A56" s="659"/>
      <c r="B56" s="1159"/>
      <c r="C56" s="660"/>
      <c r="D56" s="660"/>
      <c r="E56" s="713"/>
      <c r="F56" s="713"/>
      <c r="G56" s="661"/>
      <c r="H56" s="647"/>
      <c r="I56" s="662"/>
      <c r="J56" s="663"/>
      <c r="K56" s="664"/>
      <c r="L56" s="665"/>
      <c r="M56" s="664">
        <f>IF(NOT(ISERROR(MATCH(L56,_xlfn.ANCHORARRAY(#REF!),0))),#REF!&amp;"Por favor no seleccionar los criterios de impacto",L56)</f>
        <v>0</v>
      </c>
      <c r="N56" s="663"/>
      <c r="O56" s="664"/>
      <c r="P56" s="666"/>
      <c r="Q56" s="478" t="s">
        <v>1397</v>
      </c>
      <c r="R56" s="505">
        <v>4</v>
      </c>
      <c r="S56" s="482" t="s">
        <v>1398</v>
      </c>
      <c r="T56" s="344" t="str">
        <f t="shared" si="54"/>
        <v>Probabilidad</v>
      </c>
      <c r="U56" s="345" t="s">
        <v>14</v>
      </c>
      <c r="V56" s="345" t="s">
        <v>9</v>
      </c>
      <c r="W56" s="349" t="str">
        <f t="shared" si="57"/>
        <v>40%</v>
      </c>
      <c r="X56" s="345" t="s">
        <v>18</v>
      </c>
      <c r="Y56" s="345" t="s">
        <v>21</v>
      </c>
      <c r="Z56" s="345" t="s">
        <v>104</v>
      </c>
      <c r="AA56" s="347">
        <f t="shared" si="61"/>
        <v>0.108</v>
      </c>
      <c r="AB56" s="348" t="str">
        <f t="shared" si="56"/>
        <v>Muy Baja</v>
      </c>
      <c r="AC56" s="349">
        <f t="shared" si="59"/>
        <v>0.108</v>
      </c>
      <c r="AD56" s="348" t="str">
        <f t="shared" si="40"/>
        <v>Moderado</v>
      </c>
      <c r="AE56" s="349">
        <f t="shared" ref="AE56:AE58" si="62">IFERROR(IF(AND(T55="Impacto",T56="Impacto"),(AE55-(+AE55*W56)),IF(AND(T55="Probabilidad",T56="Impacto"),(AE54-(+AE54*W56)),IF(T56="Probabilidad",AE55,""))),"")</f>
        <v>0.6</v>
      </c>
      <c r="AF56" s="350" t="str">
        <f>IFERROR(IF(OR(AND(AB56="Muy Baja",AD56="Leve"),AND(AB56="Muy Baja",AD56="Menor"),AND(AB56="Baja",AD56="Leve")),"Bajo",IF(OR(AND(AB56="Muy baja",AD56="Moderado"),AND(AB56="Baja",AD56="Menor"),AND(AB56="Baja",AD56="Moderado"),AND(AB56="Media",AD56="Leve"),AND(AB56="Media",AD56="Menor"),AND(AB56="Media",AD56="Moderado"),AND(AB56="Alta",AD56="Leve"),AND(AB56="Alta",AD56="Menor")),"Moderado",IF(OR(AND(AB56="Muy Baja",AD56="Mayor"),AND(AB56="Baja",AD56="Mayor"),AND(AB56="Media",AD56="Mayor"),AND(AB56="Alta",AD56="Moderado"),AND(AB56="Alta",AD56="Mayor"),AND(AB56="Muy Alta",AD56="Leve"),AND(AB56="Muy Alta",AD56="Menor"),AND(AB56="Muy Alta",AD56="Moderado"),AND(AB56="Muy Alta",AD56="Mayor")),"Alto",IF(OR(AND(AB56="Muy Baja",AD56="Catastrófico"),AND(AB56="Baja",AD56="Catastrófico"),AND(AB56="Media",AD56="Catastrófico"),AND(AB56="Alta",AD56="Catastrófico"),AND(AB56="Muy Alta",AD56="Catastrófico")),"Extremo","")))),"")</f>
        <v>Moderado</v>
      </c>
      <c r="AG56" s="651"/>
      <c r="AH56" s="309" t="s">
        <v>1399</v>
      </c>
      <c r="AI56" s="672"/>
      <c r="AJ56" s="1172"/>
      <c r="AK56" s="351"/>
      <c r="AL56" s="713"/>
      <c r="AM56" s="647"/>
      <c r="AN56" s="647"/>
      <c r="AO56" s="351"/>
      <c r="AP56" s="352"/>
      <c r="AQ56" s="647"/>
      <c r="AR56" s="647"/>
      <c r="AS56" s="647"/>
      <c r="AT56" s="647"/>
      <c r="AU56" s="647"/>
      <c r="AV56" s="645"/>
      <c r="AW56" s="342"/>
      <c r="AX56" s="342"/>
      <c r="AY56" s="342"/>
      <c r="AZ56" s="342"/>
      <c r="BA56" s="342"/>
      <c r="BB56" s="342"/>
      <c r="BC56" s="342"/>
      <c r="BD56" s="342"/>
      <c r="BE56" s="342"/>
      <c r="BF56" s="342"/>
      <c r="BG56" s="342"/>
      <c r="BH56" s="342"/>
      <c r="BI56" s="342"/>
      <c r="BJ56" s="342"/>
      <c r="BK56" s="342"/>
      <c r="BL56" s="342"/>
      <c r="BM56" s="342"/>
    </row>
    <row r="57" spans="1:65" s="343" customFormat="1" ht="14.25" customHeight="1" x14ac:dyDescent="0.2">
      <c r="A57" s="659"/>
      <c r="B57" s="1159"/>
      <c r="C57" s="660"/>
      <c r="D57" s="660"/>
      <c r="E57" s="713"/>
      <c r="F57" s="713"/>
      <c r="G57" s="661"/>
      <c r="H57" s="647"/>
      <c r="I57" s="662"/>
      <c r="J57" s="663"/>
      <c r="K57" s="664"/>
      <c r="L57" s="665"/>
      <c r="M57" s="664">
        <f>IF(NOT(ISERROR(MATCH(L57,_xlfn.ANCHORARRAY(#REF!),0))),#REF!&amp;"Por favor no seleccionar los criterios de impacto",L57)</f>
        <v>0</v>
      </c>
      <c r="N57" s="663"/>
      <c r="O57" s="664"/>
      <c r="P57" s="666"/>
      <c r="Q57" s="448"/>
      <c r="R57" s="344">
        <v>5</v>
      </c>
      <c r="S57" s="210"/>
      <c r="T57" s="344" t="str">
        <f t="shared" si="54"/>
        <v/>
      </c>
      <c r="U57" s="345"/>
      <c r="V57" s="345"/>
      <c r="W57" s="349" t="str">
        <f t="shared" si="57"/>
        <v/>
      </c>
      <c r="X57" s="345"/>
      <c r="Y57" s="345"/>
      <c r="Z57" s="345"/>
      <c r="AA57" s="347" t="str">
        <f t="shared" si="61"/>
        <v/>
      </c>
      <c r="AB57" s="348" t="str">
        <f t="shared" si="56"/>
        <v/>
      </c>
      <c r="AC57" s="349" t="str">
        <f t="shared" si="59"/>
        <v/>
      </c>
      <c r="AD57" s="348" t="str">
        <f t="shared" si="40"/>
        <v/>
      </c>
      <c r="AE57" s="349" t="str">
        <f t="shared" si="62"/>
        <v/>
      </c>
      <c r="AF57" s="350" t="str">
        <f t="shared" ref="AF57:AF58" si="63">IFERROR(IF(OR(AND(AB57="Muy Baja",AD57="Leve"),AND(AB57="Muy Baja",AD57="Menor"),AND(AB57="Baja",AD57="Leve")),"Bajo",IF(OR(AND(AB57="Muy baja",AD57="Moderado"),AND(AB57="Baja",AD57="Menor"),AND(AB57="Baja",AD57="Moderado"),AND(AB57="Media",AD57="Leve"),AND(AB57="Media",AD57="Menor"),AND(AB57="Media",AD57="Moderado"),AND(AB57="Alta",AD57="Leve"),AND(AB57="Alta",AD57="Menor")),"Moderado",IF(OR(AND(AB57="Muy Baja",AD57="Mayor"),AND(AB57="Baja",AD57="Mayor"),AND(AB57="Media",AD57="Mayor"),AND(AB57="Alta",AD57="Moderado"),AND(AB57="Alta",AD57="Mayor"),AND(AB57="Muy Alta",AD57="Leve"),AND(AB57="Muy Alta",AD57="Menor"),AND(AB57="Muy Alta",AD57="Moderado"),AND(AB57="Muy Alta",AD57="Mayor")),"Alto",IF(OR(AND(AB57="Muy Baja",AD57="Catastrófico"),AND(AB57="Baja",AD57="Catastrófico"),AND(AB57="Media",AD57="Catastrófico"),AND(AB57="Alta",AD57="Catastrófico"),AND(AB57="Muy Alta",AD57="Catastrófico")),"Extremo","")))),"")</f>
        <v/>
      </c>
      <c r="AG57" s="651"/>
      <c r="AH57" s="309"/>
      <c r="AI57" s="352"/>
      <c r="AJ57" s="351"/>
      <c r="AK57" s="351"/>
      <c r="AL57" s="713"/>
      <c r="AM57" s="647"/>
      <c r="AN57" s="647"/>
      <c r="AO57" s="351"/>
      <c r="AP57" s="352"/>
      <c r="AQ57" s="647"/>
      <c r="AR57" s="647"/>
      <c r="AS57" s="647"/>
      <c r="AT57" s="647"/>
      <c r="AU57" s="647"/>
      <c r="AV57" s="645"/>
      <c r="AW57" s="342"/>
      <c r="AX57" s="342"/>
      <c r="AY57" s="342"/>
      <c r="AZ57" s="342"/>
      <c r="BA57" s="342"/>
      <c r="BB57" s="342"/>
      <c r="BC57" s="342"/>
      <c r="BD57" s="342"/>
      <c r="BE57" s="342"/>
      <c r="BF57" s="342"/>
      <c r="BG57" s="342"/>
      <c r="BH57" s="342"/>
      <c r="BI57" s="342"/>
      <c r="BJ57" s="342"/>
      <c r="BK57" s="342"/>
      <c r="BL57" s="342"/>
      <c r="BM57" s="342"/>
    </row>
    <row r="58" spans="1:65" s="343" customFormat="1" ht="15" customHeight="1" x14ac:dyDescent="0.2">
      <c r="A58" s="659"/>
      <c r="B58" s="671"/>
      <c r="C58" s="660"/>
      <c r="D58" s="660"/>
      <c r="E58" s="713"/>
      <c r="F58" s="713"/>
      <c r="G58" s="661"/>
      <c r="H58" s="647"/>
      <c r="I58" s="662"/>
      <c r="J58" s="663"/>
      <c r="K58" s="664"/>
      <c r="L58" s="665"/>
      <c r="M58" s="664">
        <f>IF(NOT(ISERROR(MATCH(L58,_xlfn.ANCHORARRAY(#REF!),0))),#REF!&amp;"Por favor no seleccionar los criterios de impacto",L58)</f>
        <v>0</v>
      </c>
      <c r="N58" s="663"/>
      <c r="O58" s="664"/>
      <c r="P58" s="666"/>
      <c r="Q58" s="448"/>
      <c r="R58" s="344">
        <v>6</v>
      </c>
      <c r="S58" s="210"/>
      <c r="T58" s="344" t="str">
        <f t="shared" si="54"/>
        <v/>
      </c>
      <c r="U58" s="345"/>
      <c r="V58" s="345"/>
      <c r="W58" s="349" t="str">
        <f t="shared" si="57"/>
        <v/>
      </c>
      <c r="X58" s="345"/>
      <c r="Y58" s="345"/>
      <c r="Z58" s="345"/>
      <c r="AA58" s="347" t="str">
        <f t="shared" si="61"/>
        <v/>
      </c>
      <c r="AB58" s="348" t="str">
        <f t="shared" si="56"/>
        <v/>
      </c>
      <c r="AC58" s="349" t="str">
        <f t="shared" si="59"/>
        <v/>
      </c>
      <c r="AD58" s="348" t="str">
        <f t="shared" si="40"/>
        <v/>
      </c>
      <c r="AE58" s="349" t="str">
        <f t="shared" si="62"/>
        <v/>
      </c>
      <c r="AF58" s="350" t="str">
        <f t="shared" si="63"/>
        <v/>
      </c>
      <c r="AG58" s="651"/>
      <c r="AH58" s="309"/>
      <c r="AI58" s="352"/>
      <c r="AJ58" s="351"/>
      <c r="AK58" s="351"/>
      <c r="AL58" s="713"/>
      <c r="AM58" s="647"/>
      <c r="AN58" s="647"/>
      <c r="AO58" s="351"/>
      <c r="AP58" s="352"/>
      <c r="AQ58" s="647"/>
      <c r="AR58" s="647"/>
      <c r="AS58" s="647"/>
      <c r="AT58" s="647"/>
      <c r="AU58" s="647"/>
      <c r="AV58" s="645"/>
      <c r="AW58" s="342"/>
      <c r="AX58" s="342"/>
      <c r="AY58" s="342"/>
      <c r="AZ58" s="342"/>
      <c r="BA58" s="342"/>
      <c r="BB58" s="342"/>
      <c r="BC58" s="342"/>
      <c r="BD58" s="342"/>
      <c r="BE58" s="342"/>
      <c r="BF58" s="342"/>
      <c r="BG58" s="342"/>
      <c r="BH58" s="342"/>
      <c r="BI58" s="342"/>
      <c r="BJ58" s="342"/>
      <c r="BK58" s="342"/>
      <c r="BL58" s="342"/>
      <c r="BM58" s="342"/>
    </row>
    <row r="59" spans="1:65" s="343" customFormat="1" ht="14.25" customHeight="1" x14ac:dyDescent="0.2">
      <c r="A59" s="659"/>
      <c r="B59" s="660"/>
      <c r="C59" s="660"/>
      <c r="D59" s="660"/>
      <c r="E59" s="713"/>
      <c r="F59" s="713"/>
      <c r="G59" s="661" t="s">
        <v>390</v>
      </c>
      <c r="H59" s="647"/>
      <c r="I59" s="662"/>
      <c r="J59" s="663" t="str">
        <f>IF(I59&lt;=0,"",IF(I59&lt;=2,"Muy Baja",IF(I59&lt;=24,"Baja",IF(I59&lt;=500,"Media",IF(I59&lt;=5000,"Alta","Muy Alta")))))</f>
        <v/>
      </c>
      <c r="K59" s="664" t="str">
        <f>IF(J59="","",IF(J59="Muy Baja",0.2,IF(J59="Baja",0.4,IF(J59="Media",0.6,IF(J59="Alta",0.8,IF(J59="Muy Alta",1,))))))</f>
        <v/>
      </c>
      <c r="L59" s="665"/>
      <c r="M59" s="664">
        <f>IF(NOT(ISERROR(MATCH(L59,'Tabla Impacto'!$B$221:$B$223,0))),'Tabla Impacto'!$F$223&amp;"Por favor no seleccionar los criterios de impacto(Afectación Económica o presupuestal y Pérdida Reputacional)",L59)</f>
        <v>0</v>
      </c>
      <c r="N59" s="663" t="str">
        <f>IF(OR(M59='Tabla Impacto'!$C$11,M59='Tabla Impacto'!$D$11),"Leve",IF(OR(M59='Tabla Impacto'!$C$12,M59='Tabla Impacto'!$D$12),"Menor",IF(OR(M59='Tabla Impacto'!$C$13,M59='Tabla Impacto'!$D$13),"Moderado",IF(OR(M59='Tabla Impacto'!$C$14,M59='Tabla Impacto'!$D$14),"Mayor",IF(OR(M59='Tabla Impacto'!$C$15,M59='Tabla Impacto'!$D$15),"Catastrófico","")))))</f>
        <v/>
      </c>
      <c r="O59" s="664" t="str">
        <f>IF(N59="","",IF(N59="Leve",0.2,IF(N59="Menor",0.4,IF(N59="Moderado",0.6,IF(N59="Mayor",0.8,IF(N59="Catastrófico",1,))))))</f>
        <v/>
      </c>
      <c r="P59" s="666" t="str">
        <f>IF(OR(AND(J59="Muy Baja",N59="Leve"),AND(J59="Muy Baja",N59="Menor"),AND(J59="Baja",N59="Leve")),"Bajo",IF(OR(AND(J59="Muy baja",N59="Moderado"),AND(J59="Baja",N59="Menor"),AND(J59="Baja",N59="Moderado"),AND(J59="Media",N59="Leve"),AND(J59="Media",N59="Menor"),AND(J59="Media",N59="Moderado"),AND(J59="Alta",N59="Leve"),AND(J59="Alta",N59="Menor")),"Moderado",IF(OR(AND(J59="Muy Baja",N59="Mayor"),AND(J59="Baja",N59="Mayor"),AND(J59="Media",N59="Mayor"),AND(J59="Alta",N59="Moderado"),AND(J59="Alta",N59="Mayor"),AND(J59="Muy Alta",N59="Leve"),AND(J59="Muy Alta",N59="Menor"),AND(J59="Muy Alta",N59="Moderado"),AND(J59="Muy Alta",N59="Mayor")),"Alto",IF(OR(AND(J59="Muy Baja",N59="Catastrófico"),AND(J59="Baja",N59="Catastrófico"),AND(J59="Media",N59="Catastrófico"),AND(J59="Alta",N59="Catastrófico"),AND(J59="Muy Alta",N59="Catastrófico")),"Extremo",""))))</f>
        <v/>
      </c>
      <c r="Q59" s="448"/>
      <c r="R59" s="344">
        <v>1</v>
      </c>
      <c r="S59" s="210"/>
      <c r="T59" s="344" t="str">
        <f t="shared" si="0"/>
        <v/>
      </c>
      <c r="U59" s="345"/>
      <c r="V59" s="345"/>
      <c r="W59" s="349" t="str">
        <f>IF(AND(U59="Preventivo",V59="Automático"),"50%",IF(AND(U59="Preventivo",V59="Manual"),"40%",IF(AND(U59="Detectivo",V59="Automático"),"40%",IF(AND(U59="Detectivo",V59="Manual"),"30%",IF(AND(U59="Correctivo",V59="Automático"),"35%",IF(AND(U59="Correctivo",V59="Manual"),"25%",""))))))</f>
        <v/>
      </c>
      <c r="X59" s="345"/>
      <c r="Y59" s="345"/>
      <c r="Z59" s="345"/>
      <c r="AA59" s="347" t="str">
        <f t="shared" ref="AA59" si="64">IFERROR(IF(T59="Probabilidad",(K59-(+K59*W59)),IF(T59="Impacto",K59,"")),"")</f>
        <v/>
      </c>
      <c r="AB59" s="348" t="str">
        <f t="shared" si="2"/>
        <v/>
      </c>
      <c r="AC59" s="349" t="str">
        <f>+AA59</f>
        <v/>
      </c>
      <c r="AD59" s="348" t="str">
        <f t="shared" si="40"/>
        <v/>
      </c>
      <c r="AE59" s="349" t="str">
        <f>IFERROR(IF(T59="Impacto",(O59-(+O59*W59)),IF(T59="Probabilidad",O59,"")),"")</f>
        <v/>
      </c>
      <c r="AF59" s="350" t="str">
        <f>IFERROR(IF(OR(AND(AB59="Muy Baja",AD59="Leve"),AND(AB59="Muy Baja",AD59="Menor"),AND(AB59="Baja",AD59="Leve")),"Bajo",IF(OR(AND(AB59="Muy baja",AD59="Moderado"),AND(AB59="Baja",AD59="Menor"),AND(AB59="Baja",AD59="Moderado"),AND(AB59="Media",AD59="Leve"),AND(AB59="Media",AD59="Menor"),AND(AB59="Media",AD59="Moderado"),AND(AB59="Alta",AD59="Leve"),AND(AB59="Alta",AD59="Menor")),"Moderado",IF(OR(AND(AB59="Muy Baja",AD59="Mayor"),AND(AB59="Baja",AD59="Mayor"),AND(AB59="Media",AD59="Mayor"),AND(AB59="Alta",AD59="Moderado"),AND(AB59="Alta",AD59="Mayor"),AND(AB59="Muy Alta",AD59="Leve"),AND(AB59="Muy Alta",AD59="Menor"),AND(AB59="Muy Alta",AD59="Moderado"),AND(AB59="Muy Alta",AD59="Mayor")),"Alto",IF(OR(AND(AB59="Muy Baja",AD59="Catastrófico"),AND(AB59="Baja",AD59="Catastrófico"),AND(AB59="Media",AD59="Catastrófico"),AND(AB59="Alta",AD59="Catastrófico"),AND(AB59="Muy Alta",AD59="Catastrófico")),"Extremo","")))),"")</f>
        <v/>
      </c>
      <c r="AG59" s="651" t="s">
        <v>26</v>
      </c>
      <c r="AH59" s="309"/>
      <c r="AI59" s="352"/>
      <c r="AJ59" s="351"/>
      <c r="AK59" s="351"/>
      <c r="AL59" s="713"/>
      <c r="AM59" s="647"/>
      <c r="AN59" s="647"/>
      <c r="AO59" s="351"/>
      <c r="AP59" s="352"/>
      <c r="AQ59" s="647"/>
      <c r="AR59" s="647"/>
      <c r="AS59" s="650"/>
      <c r="AT59" s="647"/>
      <c r="AU59" s="647"/>
      <c r="AV59" s="645"/>
      <c r="AW59" s="342"/>
      <c r="AX59" s="342"/>
      <c r="AY59" s="342"/>
      <c r="AZ59" s="342"/>
      <c r="BA59" s="342"/>
      <c r="BB59" s="342"/>
      <c r="BC59" s="342"/>
      <c r="BD59" s="342"/>
      <c r="BE59" s="342"/>
      <c r="BF59" s="342"/>
      <c r="BG59" s="342"/>
      <c r="BH59" s="342"/>
      <c r="BI59" s="342"/>
      <c r="BJ59" s="342"/>
      <c r="BK59" s="342"/>
      <c r="BL59" s="342"/>
      <c r="BM59" s="342"/>
    </row>
    <row r="60" spans="1:65" s="343" customFormat="1" ht="14.25" customHeight="1" x14ac:dyDescent="0.2">
      <c r="A60" s="659"/>
      <c r="B60" s="660"/>
      <c r="C60" s="660"/>
      <c r="D60" s="660"/>
      <c r="E60" s="713"/>
      <c r="F60" s="713"/>
      <c r="G60" s="661"/>
      <c r="H60" s="647"/>
      <c r="I60" s="662"/>
      <c r="J60" s="663"/>
      <c r="K60" s="664"/>
      <c r="L60" s="665"/>
      <c r="M60" s="664">
        <f>IF(NOT(ISERROR(MATCH(L60,_xlfn.ANCHORARRAY(G69),0))),K71&amp;"Por favor no seleccionar los criterios de impacto",L60)</f>
        <v>0</v>
      </c>
      <c r="N60" s="663"/>
      <c r="O60" s="664"/>
      <c r="P60" s="666"/>
      <c r="Q60" s="448"/>
      <c r="R60" s="344">
        <v>2</v>
      </c>
      <c r="S60" s="210"/>
      <c r="T60" s="344" t="str">
        <f t="shared" si="0"/>
        <v/>
      </c>
      <c r="U60" s="345"/>
      <c r="V60" s="345"/>
      <c r="W60" s="349" t="str">
        <f t="shared" ref="W60:W64" si="65">IF(AND(U60="Preventivo",V60="Automático"),"50%",IF(AND(U60="Preventivo",V60="Manual"),"40%",IF(AND(U60="Detectivo",V60="Automático"),"40%",IF(AND(U60="Detectivo",V60="Manual"),"30%",IF(AND(U60="Correctivo",V60="Automático"),"35%",IF(AND(U60="Correctivo",V60="Manual"),"25%",""))))))</f>
        <v/>
      </c>
      <c r="X60" s="345"/>
      <c r="Y60" s="345"/>
      <c r="Z60" s="345"/>
      <c r="AA60" s="347" t="str">
        <f t="shared" ref="AA60" si="66">IFERROR(IF(AND(T59="Probabilidad",T60="Probabilidad"),(AC59-(+AC59*W60)),IF(T60="Probabilidad",(K59-(+K59*W60)),IF(T60="Impacto",AC59,""))),"")</f>
        <v/>
      </c>
      <c r="AB60" s="348" t="str">
        <f t="shared" si="2"/>
        <v/>
      </c>
      <c r="AC60" s="349" t="str">
        <f t="shared" ref="AC60:AC64" si="67">+AA60</f>
        <v/>
      </c>
      <c r="AD60" s="348" t="str">
        <f t="shared" si="40"/>
        <v/>
      </c>
      <c r="AE60" s="349" t="str">
        <f>IFERROR(IF(AND(T59="Impacto",T60="Impacto"),(AE59-(+AE59*W60)),IF(T60="Impacto",(O59-(+O59*W60)),IF(T60="Probabilidad",AE59,""))),"")</f>
        <v/>
      </c>
      <c r="AF60" s="350" t="str">
        <f t="shared" ref="AF60:AF61" si="68">IFERROR(IF(OR(AND(AB60="Muy Baja",AD60="Leve"),AND(AB60="Muy Baja",AD60="Menor"),AND(AB60="Baja",AD60="Leve")),"Bajo",IF(OR(AND(AB60="Muy baja",AD60="Moderado"),AND(AB60="Baja",AD60="Menor"),AND(AB60="Baja",AD60="Moderado"),AND(AB60="Media",AD60="Leve"),AND(AB60="Media",AD60="Menor"),AND(AB60="Media",AD60="Moderado"),AND(AB60="Alta",AD60="Leve"),AND(AB60="Alta",AD60="Menor")),"Moderado",IF(OR(AND(AB60="Muy Baja",AD60="Mayor"),AND(AB60="Baja",AD60="Mayor"),AND(AB60="Media",AD60="Mayor"),AND(AB60="Alta",AD60="Moderado"),AND(AB60="Alta",AD60="Mayor"),AND(AB60="Muy Alta",AD60="Leve"),AND(AB60="Muy Alta",AD60="Menor"),AND(AB60="Muy Alta",AD60="Moderado"),AND(AB60="Muy Alta",AD60="Mayor")),"Alto",IF(OR(AND(AB60="Muy Baja",AD60="Catastrófico"),AND(AB60="Baja",AD60="Catastrófico"),AND(AB60="Media",AD60="Catastrófico"),AND(AB60="Alta",AD60="Catastrófico"),AND(AB60="Muy Alta",AD60="Catastrófico")),"Extremo","")))),"")</f>
        <v/>
      </c>
      <c r="AG60" s="651"/>
      <c r="AH60" s="309"/>
      <c r="AI60" s="352"/>
      <c r="AJ60" s="351"/>
      <c r="AK60" s="351"/>
      <c r="AL60" s="713"/>
      <c r="AM60" s="647"/>
      <c r="AN60" s="647"/>
      <c r="AO60" s="351"/>
      <c r="AP60" s="352"/>
      <c r="AQ60" s="647"/>
      <c r="AR60" s="647"/>
      <c r="AS60" s="647"/>
      <c r="AT60" s="647"/>
      <c r="AU60" s="647"/>
      <c r="AV60" s="645"/>
    </row>
    <row r="61" spans="1:65" s="343" customFormat="1" ht="14.25" customHeight="1" x14ac:dyDescent="0.2">
      <c r="A61" s="659"/>
      <c r="B61" s="660"/>
      <c r="C61" s="660"/>
      <c r="D61" s="660"/>
      <c r="E61" s="713"/>
      <c r="F61" s="713"/>
      <c r="G61" s="661"/>
      <c r="H61" s="647"/>
      <c r="I61" s="662"/>
      <c r="J61" s="663"/>
      <c r="K61" s="664"/>
      <c r="L61" s="665"/>
      <c r="M61" s="664">
        <f>IF(NOT(ISERROR(MATCH(L61,_xlfn.ANCHORARRAY(G70),0))),K72&amp;"Por favor no seleccionar los criterios de impacto",L61)</f>
        <v>0</v>
      </c>
      <c r="N61" s="663"/>
      <c r="O61" s="664"/>
      <c r="P61" s="666"/>
      <c r="Q61" s="448"/>
      <c r="R61" s="344">
        <v>3</v>
      </c>
      <c r="S61" s="353"/>
      <c r="T61" s="344" t="str">
        <f t="shared" si="0"/>
        <v/>
      </c>
      <c r="U61" s="345"/>
      <c r="V61" s="345"/>
      <c r="W61" s="349" t="str">
        <f t="shared" si="65"/>
        <v/>
      </c>
      <c r="X61" s="345"/>
      <c r="Y61" s="345"/>
      <c r="Z61" s="345"/>
      <c r="AA61" s="347" t="str">
        <f t="shared" ref="AA61" si="69">IFERROR(IF(AND(T60="Probabilidad",T61="Probabilidad"),(AC60-(+AC60*W61)),IF(AND(T60="Impacto",T61="Probabilidad"),(AC59-(+AC59*W61)),IF(T61="Impacto",AC60,""))),"")</f>
        <v/>
      </c>
      <c r="AB61" s="348" t="str">
        <f t="shared" si="2"/>
        <v/>
      </c>
      <c r="AC61" s="349" t="str">
        <f t="shared" si="67"/>
        <v/>
      </c>
      <c r="AD61" s="348" t="str">
        <f t="shared" si="40"/>
        <v/>
      </c>
      <c r="AE61" s="349" t="str">
        <f>IFERROR(IF(AND(T60="Impacto",T61="Impacto"),(AE60-(+AE60*W61)),IF(AND(T60="Probabilidad",T61="Impacto"),(AE59-(+AE59*W61)),IF(T61="Probabilidad",AE60,""))),"")</f>
        <v/>
      </c>
      <c r="AF61" s="350" t="str">
        <f t="shared" si="68"/>
        <v/>
      </c>
      <c r="AG61" s="651"/>
      <c r="AH61" s="309"/>
      <c r="AI61" s="352"/>
      <c r="AJ61" s="351"/>
      <c r="AK61" s="351"/>
      <c r="AL61" s="713"/>
      <c r="AM61" s="647"/>
      <c r="AN61" s="647"/>
      <c r="AO61" s="351"/>
      <c r="AP61" s="352"/>
      <c r="AQ61" s="647"/>
      <c r="AR61" s="647"/>
      <c r="AS61" s="647"/>
      <c r="AT61" s="647"/>
      <c r="AU61" s="647"/>
      <c r="AV61" s="645"/>
    </row>
    <row r="62" spans="1:65" s="343" customFormat="1" ht="14.25" customHeight="1" x14ac:dyDescent="0.2">
      <c r="A62" s="659"/>
      <c r="B62" s="660"/>
      <c r="C62" s="660"/>
      <c r="D62" s="660"/>
      <c r="E62" s="713"/>
      <c r="F62" s="713"/>
      <c r="G62" s="661"/>
      <c r="H62" s="647"/>
      <c r="I62" s="662"/>
      <c r="J62" s="663"/>
      <c r="K62" s="664"/>
      <c r="L62" s="665"/>
      <c r="M62" s="664">
        <f>IF(NOT(ISERROR(MATCH(L62,_xlfn.ANCHORARRAY(#REF!),0))),K73&amp;"Por favor no seleccionar los criterios de impacto",L62)</f>
        <v>0</v>
      </c>
      <c r="N62" s="663"/>
      <c r="O62" s="664"/>
      <c r="P62" s="666"/>
      <c r="Q62" s="448"/>
      <c r="R62" s="344">
        <v>4</v>
      </c>
      <c r="S62" s="210"/>
      <c r="T62" s="344" t="str">
        <f t="shared" si="0"/>
        <v/>
      </c>
      <c r="U62" s="345"/>
      <c r="V62" s="345"/>
      <c r="W62" s="349" t="str">
        <f t="shared" si="65"/>
        <v/>
      </c>
      <c r="X62" s="345"/>
      <c r="Y62" s="345"/>
      <c r="Z62" s="345"/>
      <c r="AA62" s="347" t="str">
        <f t="shared" si="16"/>
        <v/>
      </c>
      <c r="AB62" s="348" t="str">
        <f t="shared" si="2"/>
        <v/>
      </c>
      <c r="AC62" s="349" t="str">
        <f t="shared" si="67"/>
        <v/>
      </c>
      <c r="AD62" s="348" t="str">
        <f t="shared" si="40"/>
        <v/>
      </c>
      <c r="AE62" s="349" t="str">
        <f t="shared" ref="AE62:AE64" si="70">IFERROR(IF(AND(T61="Impacto",T62="Impacto"),(AE61-(+AE61*W62)),IF(AND(T61="Probabilidad",T62="Impacto"),(AE60-(+AE60*W62)),IF(T62="Probabilidad",AE61,""))),"")</f>
        <v/>
      </c>
      <c r="AF62" s="350" t="str">
        <f>IFERROR(IF(OR(AND(AB62="Muy Baja",AD62="Leve"),AND(AB62="Muy Baja",AD62="Menor"),AND(AB62="Baja",AD62="Leve")),"Bajo",IF(OR(AND(AB62="Muy baja",AD62="Moderado"),AND(AB62="Baja",AD62="Menor"),AND(AB62="Baja",AD62="Moderado"),AND(AB62="Media",AD62="Leve"),AND(AB62="Media",AD62="Menor"),AND(AB62="Media",AD62="Moderado"),AND(AB62="Alta",AD62="Leve"),AND(AB62="Alta",AD62="Menor")),"Moderado",IF(OR(AND(AB62="Muy Baja",AD62="Mayor"),AND(AB62="Baja",AD62="Mayor"),AND(AB62="Media",AD62="Mayor"),AND(AB62="Alta",AD62="Moderado"),AND(AB62="Alta",AD62="Mayor"),AND(AB62="Muy Alta",AD62="Leve"),AND(AB62="Muy Alta",AD62="Menor"),AND(AB62="Muy Alta",AD62="Moderado"),AND(AB62="Muy Alta",AD62="Mayor")),"Alto",IF(OR(AND(AB62="Muy Baja",AD62="Catastrófico"),AND(AB62="Baja",AD62="Catastrófico"),AND(AB62="Media",AD62="Catastrófico"),AND(AB62="Alta",AD62="Catastrófico"),AND(AB62="Muy Alta",AD62="Catastrófico")),"Extremo","")))),"")</f>
        <v/>
      </c>
      <c r="AG62" s="651"/>
      <c r="AH62" s="309"/>
      <c r="AI62" s="352"/>
      <c r="AJ62" s="351"/>
      <c r="AK62" s="351"/>
      <c r="AL62" s="713"/>
      <c r="AM62" s="647"/>
      <c r="AN62" s="647"/>
      <c r="AO62" s="351"/>
      <c r="AP62" s="352"/>
      <c r="AQ62" s="647"/>
      <c r="AR62" s="647"/>
      <c r="AS62" s="647"/>
      <c r="AT62" s="647"/>
      <c r="AU62" s="647"/>
      <c r="AV62" s="645"/>
    </row>
    <row r="63" spans="1:65" s="343" customFormat="1" ht="14.25" customHeight="1" x14ac:dyDescent="0.2">
      <c r="A63" s="659"/>
      <c r="B63" s="660"/>
      <c r="C63" s="660"/>
      <c r="D63" s="660"/>
      <c r="E63" s="713"/>
      <c r="F63" s="713"/>
      <c r="G63" s="661"/>
      <c r="H63" s="647"/>
      <c r="I63" s="662"/>
      <c r="J63" s="663"/>
      <c r="K63" s="664"/>
      <c r="L63" s="665"/>
      <c r="M63" s="664">
        <f>IF(NOT(ISERROR(MATCH(L63,_xlfn.ANCHORARRAY(#REF!),0))),K74&amp;"Por favor no seleccionar los criterios de impacto",L63)</f>
        <v>0</v>
      </c>
      <c r="N63" s="663"/>
      <c r="O63" s="664"/>
      <c r="P63" s="666"/>
      <c r="Q63" s="448"/>
      <c r="R63" s="344">
        <v>5</v>
      </c>
      <c r="S63" s="210"/>
      <c r="T63" s="344" t="str">
        <f t="shared" si="0"/>
        <v/>
      </c>
      <c r="U63" s="345"/>
      <c r="V63" s="345"/>
      <c r="W63" s="349" t="str">
        <f t="shared" si="65"/>
        <v/>
      </c>
      <c r="X63" s="345"/>
      <c r="Y63" s="345"/>
      <c r="Z63" s="345"/>
      <c r="AA63" s="347" t="str">
        <f t="shared" si="16"/>
        <v/>
      </c>
      <c r="AB63" s="348" t="str">
        <f t="shared" si="2"/>
        <v/>
      </c>
      <c r="AC63" s="349" t="str">
        <f t="shared" si="67"/>
        <v/>
      </c>
      <c r="AD63" s="348" t="str">
        <f t="shared" si="40"/>
        <v/>
      </c>
      <c r="AE63" s="349" t="str">
        <f t="shared" si="70"/>
        <v/>
      </c>
      <c r="AF63" s="350" t="str">
        <f t="shared" ref="AF63:AF64" si="71">IFERROR(IF(OR(AND(AB63="Muy Baja",AD63="Leve"),AND(AB63="Muy Baja",AD63="Menor"),AND(AB63="Baja",AD63="Leve")),"Bajo",IF(OR(AND(AB63="Muy baja",AD63="Moderado"),AND(AB63="Baja",AD63="Menor"),AND(AB63="Baja",AD63="Moderado"),AND(AB63="Media",AD63="Leve"),AND(AB63="Media",AD63="Menor"),AND(AB63="Media",AD63="Moderado"),AND(AB63="Alta",AD63="Leve"),AND(AB63="Alta",AD63="Menor")),"Moderado",IF(OR(AND(AB63="Muy Baja",AD63="Mayor"),AND(AB63="Baja",AD63="Mayor"),AND(AB63="Media",AD63="Mayor"),AND(AB63="Alta",AD63="Moderado"),AND(AB63="Alta",AD63="Mayor"),AND(AB63="Muy Alta",AD63="Leve"),AND(AB63="Muy Alta",AD63="Menor"),AND(AB63="Muy Alta",AD63="Moderado"),AND(AB63="Muy Alta",AD63="Mayor")),"Alto",IF(OR(AND(AB63="Muy Baja",AD63="Catastrófico"),AND(AB63="Baja",AD63="Catastrófico"),AND(AB63="Media",AD63="Catastrófico"),AND(AB63="Alta",AD63="Catastrófico"),AND(AB63="Muy Alta",AD63="Catastrófico")),"Extremo","")))),"")</f>
        <v/>
      </c>
      <c r="AG63" s="651"/>
      <c r="AH63" s="309"/>
      <c r="AI63" s="352"/>
      <c r="AJ63" s="351"/>
      <c r="AK63" s="351"/>
      <c r="AL63" s="713"/>
      <c r="AM63" s="647"/>
      <c r="AN63" s="647"/>
      <c r="AO63" s="351"/>
      <c r="AP63" s="352"/>
      <c r="AQ63" s="647"/>
      <c r="AR63" s="647"/>
      <c r="AS63" s="647"/>
      <c r="AT63" s="647"/>
      <c r="AU63" s="647"/>
      <c r="AV63" s="645"/>
    </row>
    <row r="64" spans="1:65" s="343" customFormat="1" ht="15" customHeight="1" thickBot="1" x14ac:dyDescent="0.25">
      <c r="A64" s="734"/>
      <c r="B64" s="733"/>
      <c r="C64" s="733"/>
      <c r="D64" s="733"/>
      <c r="E64" s="794"/>
      <c r="F64" s="794"/>
      <c r="G64" s="795"/>
      <c r="H64" s="728"/>
      <c r="I64" s="736"/>
      <c r="J64" s="718"/>
      <c r="K64" s="717"/>
      <c r="L64" s="737"/>
      <c r="M64" s="717">
        <f>IF(NOT(ISERROR(MATCH(L64,_xlfn.ANCHORARRAY(#REF!),0))),K75&amp;"Por favor no seleccionar los criterios de impacto",L64)</f>
        <v>0</v>
      </c>
      <c r="N64" s="718"/>
      <c r="O64" s="717"/>
      <c r="P64" s="730"/>
      <c r="Q64" s="451"/>
      <c r="R64" s="363">
        <v>6</v>
      </c>
      <c r="S64" s="223"/>
      <c r="T64" s="363" t="str">
        <f t="shared" si="0"/>
        <v/>
      </c>
      <c r="U64" s="365"/>
      <c r="V64" s="365"/>
      <c r="W64" s="369" t="str">
        <f t="shared" si="65"/>
        <v/>
      </c>
      <c r="X64" s="365"/>
      <c r="Y64" s="365"/>
      <c r="Z64" s="365"/>
      <c r="AA64" s="367" t="str">
        <f t="shared" si="16"/>
        <v/>
      </c>
      <c r="AB64" s="368" t="str">
        <f t="shared" si="2"/>
        <v/>
      </c>
      <c r="AC64" s="369" t="str">
        <f t="shared" si="67"/>
        <v/>
      </c>
      <c r="AD64" s="348" t="str">
        <f t="shared" si="40"/>
        <v/>
      </c>
      <c r="AE64" s="369" t="str">
        <f t="shared" si="70"/>
        <v/>
      </c>
      <c r="AF64" s="370" t="str">
        <f t="shared" si="71"/>
        <v/>
      </c>
      <c r="AG64" s="651"/>
      <c r="AH64" s="310"/>
      <c r="AI64" s="371"/>
      <c r="AJ64" s="372"/>
      <c r="AK64" s="372"/>
      <c r="AL64" s="794"/>
      <c r="AM64" s="728"/>
      <c r="AN64" s="728"/>
      <c r="AO64" s="372"/>
      <c r="AP64" s="371"/>
      <c r="AQ64" s="728"/>
      <c r="AR64" s="728"/>
      <c r="AS64" s="728"/>
      <c r="AT64" s="728"/>
      <c r="AU64" s="728"/>
      <c r="AV64" s="775"/>
    </row>
    <row r="65" spans="1:38" s="343" customFormat="1" ht="13.5" thickBot="1" x14ac:dyDescent="0.25">
      <c r="A65" s="373"/>
      <c r="B65" s="374"/>
      <c r="C65" s="374"/>
      <c r="D65" s="373"/>
      <c r="E65" s="373"/>
      <c r="F65" s="373"/>
      <c r="H65" s="375"/>
      <c r="AL65" s="452"/>
    </row>
    <row r="66" spans="1:38" s="343" customFormat="1" ht="12.95" customHeight="1" x14ac:dyDescent="0.2">
      <c r="A66" s="751" t="s">
        <v>379</v>
      </c>
      <c r="B66" s="752"/>
      <c r="C66" s="752"/>
      <c r="D66" s="752"/>
      <c r="E66" s="752"/>
      <c r="F66" s="752"/>
      <c r="G66" s="752"/>
      <c r="H66" s="753"/>
      <c r="AL66" s="452"/>
    </row>
    <row r="67" spans="1:38" s="343" customFormat="1" ht="12.95" customHeight="1" x14ac:dyDescent="0.2">
      <c r="A67" s="746" t="s">
        <v>380</v>
      </c>
      <c r="B67" s="747"/>
      <c r="C67" s="453"/>
      <c r="D67" s="747" t="s">
        <v>381</v>
      </c>
      <c r="E67" s="747"/>
      <c r="F67" s="747"/>
      <c r="G67" s="747"/>
      <c r="H67" s="377" t="s">
        <v>382</v>
      </c>
      <c r="AL67" s="452"/>
    </row>
    <row r="68" spans="1:38" s="343" customFormat="1" ht="29.1" customHeight="1" x14ac:dyDescent="0.2">
      <c r="A68" s="748">
        <v>6</v>
      </c>
      <c r="B68" s="749"/>
      <c r="C68" s="454"/>
      <c r="D68" s="754" t="s">
        <v>421</v>
      </c>
      <c r="E68" s="754"/>
      <c r="F68" s="754"/>
      <c r="G68" s="754"/>
      <c r="H68" s="378" t="s">
        <v>686</v>
      </c>
      <c r="AL68" s="452"/>
    </row>
    <row r="69" spans="1:38" s="343" customFormat="1" ht="48" customHeight="1" thickBot="1" x14ac:dyDescent="0.3">
      <c r="A69" s="755">
        <v>7</v>
      </c>
      <c r="B69" s="756"/>
      <c r="C69" s="455"/>
      <c r="D69" s="757" t="s">
        <v>724</v>
      </c>
      <c r="E69" s="757"/>
      <c r="F69" s="757"/>
      <c r="G69" s="757"/>
      <c r="H69" s="378" t="s">
        <v>719</v>
      </c>
      <c r="I69" s="379"/>
      <c r="J69" s="379"/>
      <c r="K69" s="379"/>
      <c r="AL69" s="452"/>
    </row>
    <row r="70" spans="1:38" s="343" customFormat="1" ht="15" customHeight="1" thickBot="1" x14ac:dyDescent="0.3">
      <c r="A70" s="380"/>
      <c r="B70" s="380"/>
      <c r="C70" s="380"/>
      <c r="D70" s="380"/>
      <c r="E70" s="380"/>
      <c r="F70" s="380"/>
      <c r="G70" s="380"/>
      <c r="H70" s="380"/>
      <c r="I70" s="379"/>
      <c r="J70" s="379"/>
      <c r="K70" s="379"/>
      <c r="AL70" s="452"/>
    </row>
    <row r="71" spans="1:38" s="343" customFormat="1" ht="12.95" customHeight="1" x14ac:dyDescent="0.25">
      <c r="A71" s="758" t="s">
        <v>718</v>
      </c>
      <c r="B71" s="759"/>
      <c r="C71" s="759"/>
      <c r="D71" s="759"/>
      <c r="E71" s="759"/>
      <c r="F71" s="759"/>
      <c r="G71" s="759"/>
      <c r="H71" s="760"/>
      <c r="I71" s="379"/>
      <c r="J71" s="379"/>
      <c r="K71" s="379"/>
      <c r="AL71" s="452"/>
    </row>
    <row r="72" spans="1:38" s="343" customFormat="1" ht="13.5" x14ac:dyDescent="0.25">
      <c r="A72" s="750" t="s">
        <v>682</v>
      </c>
      <c r="B72" s="743"/>
      <c r="C72" s="456"/>
      <c r="D72" s="743" t="s">
        <v>683</v>
      </c>
      <c r="E72" s="743"/>
      <c r="F72" s="743"/>
      <c r="G72" s="743" t="s">
        <v>684</v>
      </c>
      <c r="H72" s="744"/>
      <c r="I72" s="379"/>
      <c r="J72" s="379"/>
      <c r="K72" s="379"/>
      <c r="AL72" s="452"/>
    </row>
    <row r="73" spans="1:38" s="343" customFormat="1" ht="12.95" customHeight="1" x14ac:dyDescent="0.25">
      <c r="A73" s="745" t="s">
        <v>721</v>
      </c>
      <c r="B73" s="731"/>
      <c r="C73" s="457"/>
      <c r="D73" s="731" t="s">
        <v>716</v>
      </c>
      <c r="E73" s="731"/>
      <c r="F73" s="731"/>
      <c r="G73" s="731" t="s">
        <v>716</v>
      </c>
      <c r="H73" s="732"/>
      <c r="I73" s="379"/>
      <c r="J73" s="379"/>
      <c r="K73" s="379"/>
      <c r="AL73" s="452"/>
    </row>
    <row r="74" spans="1:38" s="343" customFormat="1" ht="12.95" customHeight="1" x14ac:dyDescent="0.2">
      <c r="A74" s="745" t="s">
        <v>722</v>
      </c>
      <c r="B74" s="731"/>
      <c r="C74" s="457"/>
      <c r="D74" s="731" t="s">
        <v>717</v>
      </c>
      <c r="E74" s="731"/>
      <c r="F74" s="731"/>
      <c r="G74" s="731" t="s">
        <v>717</v>
      </c>
      <c r="H74" s="732"/>
      <c r="AL74" s="452"/>
    </row>
    <row r="75" spans="1:38" s="343" customFormat="1" ht="13.5" customHeight="1" thickBot="1" x14ac:dyDescent="0.25">
      <c r="A75" s="739" t="s">
        <v>723</v>
      </c>
      <c r="B75" s="740"/>
      <c r="C75" s="458"/>
      <c r="D75" s="740" t="s">
        <v>720</v>
      </c>
      <c r="E75" s="740"/>
      <c r="F75" s="740"/>
      <c r="G75" s="741" t="s">
        <v>720</v>
      </c>
      <c r="H75" s="742"/>
      <c r="AL75" s="452"/>
    </row>
    <row r="76" spans="1:38" s="343" customFormat="1" ht="12.75" x14ac:dyDescent="0.2">
      <c r="A76" s="373"/>
      <c r="B76" s="374"/>
      <c r="C76" s="374"/>
      <c r="D76" s="373"/>
      <c r="E76" s="373"/>
      <c r="F76" s="373"/>
      <c r="H76" s="375"/>
      <c r="AL76" s="452"/>
    </row>
    <row r="77" spans="1:38" s="343" customFormat="1" ht="12.75" x14ac:dyDescent="0.2">
      <c r="A77" s="373"/>
      <c r="B77" s="374"/>
      <c r="C77" s="374"/>
      <c r="D77" s="373"/>
      <c r="E77" s="373"/>
      <c r="F77" s="373"/>
      <c r="H77" s="375"/>
      <c r="AL77" s="452"/>
    </row>
    <row r="78" spans="1:38" s="343" customFormat="1" ht="12.75" x14ac:dyDescent="0.2">
      <c r="A78" s="373"/>
      <c r="B78" s="374"/>
      <c r="C78" s="374"/>
      <c r="D78" s="373"/>
      <c r="E78" s="373"/>
      <c r="F78" s="373"/>
      <c r="H78" s="375"/>
      <c r="AL78" s="452"/>
    </row>
    <row r="79" spans="1:38" s="343" customFormat="1" ht="12.75" x14ac:dyDescent="0.2">
      <c r="A79" s="373"/>
      <c r="B79" s="374"/>
      <c r="C79" s="374"/>
      <c r="D79" s="373"/>
      <c r="E79" s="373"/>
      <c r="F79" s="373"/>
      <c r="H79" s="375"/>
      <c r="AL79" s="452"/>
    </row>
    <row r="80" spans="1:38" s="343" customFormat="1" ht="12.75" x14ac:dyDescent="0.2">
      <c r="A80" s="373"/>
      <c r="B80" s="374"/>
      <c r="C80" s="374"/>
      <c r="D80" s="373"/>
      <c r="E80" s="373"/>
      <c r="F80" s="373"/>
      <c r="H80" s="375"/>
      <c r="AL80" s="452"/>
    </row>
    <row r="81" spans="1:38" s="343" customFormat="1" ht="12.75" x14ac:dyDescent="0.2">
      <c r="A81" s="373"/>
      <c r="B81" s="374"/>
      <c r="C81" s="374"/>
      <c r="D81" s="373"/>
      <c r="E81" s="373"/>
      <c r="F81" s="373"/>
      <c r="H81" s="375"/>
      <c r="AL81" s="452"/>
    </row>
    <row r="82" spans="1:38" s="343" customFormat="1" ht="12.75" x14ac:dyDescent="0.2">
      <c r="A82" s="373"/>
      <c r="B82" s="374"/>
      <c r="C82" s="374"/>
      <c r="D82" s="373"/>
      <c r="E82" s="373"/>
      <c r="F82" s="373"/>
      <c r="H82" s="375"/>
      <c r="AL82" s="452"/>
    </row>
    <row r="83" spans="1:38" s="343" customFormat="1" ht="12.75" x14ac:dyDescent="0.2">
      <c r="A83" s="373"/>
      <c r="B83" s="374"/>
      <c r="C83" s="374"/>
      <c r="D83" s="373"/>
      <c r="E83" s="373"/>
      <c r="F83" s="373"/>
      <c r="H83" s="375"/>
      <c r="AL83" s="452"/>
    </row>
    <row r="84" spans="1:38" s="343" customFormat="1" ht="12.75" x14ac:dyDescent="0.2">
      <c r="A84" s="373"/>
      <c r="B84" s="374"/>
      <c r="C84" s="374"/>
      <c r="D84" s="373"/>
      <c r="E84" s="373"/>
      <c r="F84" s="373"/>
      <c r="H84" s="375"/>
      <c r="AL84" s="452"/>
    </row>
    <row r="85" spans="1:38" s="343" customFormat="1" ht="12.75" x14ac:dyDescent="0.2">
      <c r="A85" s="373"/>
      <c r="B85" s="374"/>
      <c r="C85" s="374"/>
      <c r="D85" s="373"/>
      <c r="E85" s="373"/>
      <c r="F85" s="373"/>
      <c r="H85" s="375"/>
      <c r="AL85" s="452"/>
    </row>
    <row r="86" spans="1:38" s="343" customFormat="1" ht="12.75" x14ac:dyDescent="0.2">
      <c r="A86" s="373"/>
      <c r="B86" s="374"/>
      <c r="C86" s="374"/>
      <c r="D86" s="373"/>
      <c r="E86" s="373"/>
      <c r="F86" s="373"/>
      <c r="H86" s="375"/>
      <c r="AL86" s="452"/>
    </row>
    <row r="87" spans="1:38" s="343" customFormat="1" ht="12.75" x14ac:dyDescent="0.2">
      <c r="A87" s="373"/>
      <c r="B87" s="374"/>
      <c r="C87" s="374"/>
      <c r="D87" s="373"/>
      <c r="E87" s="373"/>
      <c r="F87" s="373"/>
      <c r="H87" s="375"/>
      <c r="AL87" s="452"/>
    </row>
    <row r="88" spans="1:38" s="343" customFormat="1" ht="12.75" x14ac:dyDescent="0.2">
      <c r="A88" s="373"/>
      <c r="B88" s="374"/>
      <c r="C88" s="374"/>
      <c r="D88" s="373"/>
      <c r="E88" s="373"/>
      <c r="F88" s="373"/>
      <c r="H88" s="375"/>
      <c r="AL88" s="452"/>
    </row>
    <row r="89" spans="1:38" s="343" customFormat="1" ht="12.75" x14ac:dyDescent="0.2">
      <c r="A89" s="373"/>
      <c r="B89" s="374"/>
      <c r="C89" s="374"/>
      <c r="D89" s="373"/>
      <c r="E89" s="373"/>
      <c r="F89" s="373"/>
      <c r="H89" s="375"/>
      <c r="AL89" s="452"/>
    </row>
    <row r="90" spans="1:38" s="343" customFormat="1" ht="12.75" x14ac:dyDescent="0.2">
      <c r="A90" s="373"/>
      <c r="B90" s="374"/>
      <c r="C90" s="374"/>
      <c r="D90" s="373"/>
      <c r="E90" s="373"/>
      <c r="F90" s="373"/>
      <c r="H90" s="375"/>
      <c r="AL90" s="452"/>
    </row>
    <row r="91" spans="1:38" s="343" customFormat="1" ht="12.75" x14ac:dyDescent="0.2">
      <c r="A91" s="373"/>
      <c r="B91" s="374"/>
      <c r="C91" s="374"/>
      <c r="D91" s="373"/>
      <c r="E91" s="373"/>
      <c r="F91" s="373"/>
      <c r="H91" s="375"/>
      <c r="AL91" s="452"/>
    </row>
    <row r="92" spans="1:38" s="343" customFormat="1" ht="12.75" x14ac:dyDescent="0.2">
      <c r="A92" s="373"/>
      <c r="B92" s="374"/>
      <c r="C92" s="374"/>
      <c r="D92" s="373"/>
      <c r="E92" s="373"/>
      <c r="F92" s="373"/>
      <c r="H92" s="375"/>
      <c r="AL92" s="452"/>
    </row>
    <row r="93" spans="1:38" s="343" customFormat="1" ht="12.75" x14ac:dyDescent="0.2">
      <c r="A93" s="373"/>
      <c r="B93" s="374"/>
      <c r="C93" s="374"/>
      <c r="D93" s="373"/>
      <c r="E93" s="373"/>
      <c r="F93" s="373"/>
      <c r="H93" s="375"/>
      <c r="AL93" s="452"/>
    </row>
    <row r="94" spans="1:38" s="343" customFormat="1" ht="12.75" x14ac:dyDescent="0.2">
      <c r="A94" s="373"/>
      <c r="B94" s="374"/>
      <c r="C94" s="374"/>
      <c r="D94" s="373"/>
      <c r="E94" s="373"/>
      <c r="F94" s="373"/>
      <c r="H94" s="375"/>
      <c r="AL94" s="452"/>
    </row>
    <row r="95" spans="1:38" s="343" customFormat="1" ht="12.75" x14ac:dyDescent="0.2">
      <c r="A95" s="373"/>
      <c r="B95" s="374"/>
      <c r="C95" s="374"/>
      <c r="D95" s="373"/>
      <c r="E95" s="373"/>
      <c r="F95" s="373"/>
      <c r="H95" s="375"/>
      <c r="AL95" s="452"/>
    </row>
    <row r="96" spans="1:38" s="343" customFormat="1" ht="12.75" x14ac:dyDescent="0.2">
      <c r="A96" s="373"/>
      <c r="B96" s="374"/>
      <c r="C96" s="374"/>
      <c r="D96" s="373"/>
      <c r="E96" s="373"/>
      <c r="F96" s="373"/>
      <c r="H96" s="375"/>
      <c r="AL96" s="452"/>
    </row>
    <row r="97" spans="1:38" s="343" customFormat="1" ht="12.75" x14ac:dyDescent="0.2">
      <c r="A97" s="373"/>
      <c r="B97" s="374"/>
      <c r="C97" s="374"/>
      <c r="D97" s="373"/>
      <c r="E97" s="373"/>
      <c r="F97" s="373"/>
      <c r="H97" s="375"/>
      <c r="AL97" s="452"/>
    </row>
    <row r="98" spans="1:38" s="343" customFormat="1" ht="12.75" x14ac:dyDescent="0.2">
      <c r="A98" s="373"/>
      <c r="B98" s="374"/>
      <c r="C98" s="374"/>
      <c r="D98" s="373"/>
      <c r="E98" s="373"/>
      <c r="F98" s="373"/>
      <c r="H98" s="375"/>
      <c r="AL98" s="452"/>
    </row>
    <row r="99" spans="1:38" s="343" customFormat="1" ht="12.75" x14ac:dyDescent="0.2">
      <c r="A99" s="373"/>
      <c r="B99" s="374"/>
      <c r="C99" s="374"/>
      <c r="D99" s="373"/>
      <c r="E99" s="373"/>
      <c r="F99" s="373"/>
      <c r="H99" s="375"/>
      <c r="AL99" s="452"/>
    </row>
    <row r="100" spans="1:38" s="343" customFormat="1" ht="12.75" x14ac:dyDescent="0.2">
      <c r="A100" s="373"/>
      <c r="B100" s="374"/>
      <c r="C100" s="374"/>
      <c r="D100" s="373"/>
      <c r="E100" s="373"/>
      <c r="F100" s="373"/>
      <c r="H100" s="375"/>
      <c r="AL100" s="452"/>
    </row>
    <row r="101" spans="1:38" s="343" customFormat="1" ht="12.75" x14ac:dyDescent="0.2">
      <c r="A101" s="373"/>
      <c r="B101" s="374"/>
      <c r="C101" s="374"/>
      <c r="D101" s="373"/>
      <c r="E101" s="373"/>
      <c r="F101" s="373"/>
      <c r="H101" s="375"/>
      <c r="AL101" s="452"/>
    </row>
    <row r="102" spans="1:38" s="343" customFormat="1" ht="12.75" x14ac:dyDescent="0.2">
      <c r="A102" s="373"/>
      <c r="B102" s="374"/>
      <c r="C102" s="374"/>
      <c r="D102" s="373"/>
      <c r="E102" s="373"/>
      <c r="F102" s="373"/>
      <c r="H102" s="375"/>
      <c r="AL102" s="452"/>
    </row>
    <row r="103" spans="1:38" s="343" customFormat="1" ht="12.75" x14ac:dyDescent="0.2">
      <c r="A103" s="373"/>
      <c r="B103" s="374"/>
      <c r="C103" s="374"/>
      <c r="D103" s="373"/>
      <c r="E103" s="373"/>
      <c r="F103" s="373"/>
      <c r="H103" s="375"/>
      <c r="AL103" s="452"/>
    </row>
    <row r="104" spans="1:38" s="343" customFormat="1" ht="12.75" x14ac:dyDescent="0.2">
      <c r="A104" s="373"/>
      <c r="B104" s="374"/>
      <c r="C104" s="374"/>
      <c r="D104" s="373"/>
      <c r="E104" s="373"/>
      <c r="F104" s="373"/>
      <c r="H104" s="375"/>
      <c r="AL104" s="452"/>
    </row>
    <row r="105" spans="1:38" s="343" customFormat="1" ht="12.75" x14ac:dyDescent="0.2">
      <c r="A105" s="373"/>
      <c r="B105" s="374"/>
      <c r="C105" s="374"/>
      <c r="D105" s="373"/>
      <c r="E105" s="373"/>
      <c r="F105" s="373"/>
      <c r="H105" s="375"/>
      <c r="AL105" s="452"/>
    </row>
    <row r="106" spans="1:38" s="343" customFormat="1" ht="12.75" x14ac:dyDescent="0.2">
      <c r="A106" s="373"/>
      <c r="B106" s="374"/>
      <c r="C106" s="374"/>
      <c r="D106" s="373"/>
      <c r="E106" s="373"/>
      <c r="F106" s="373"/>
      <c r="H106" s="375"/>
      <c r="AL106" s="452"/>
    </row>
    <row r="107" spans="1:38" s="343" customFormat="1" ht="12.75" x14ac:dyDescent="0.2">
      <c r="A107" s="373"/>
      <c r="B107" s="374"/>
      <c r="C107" s="374"/>
      <c r="D107" s="373"/>
      <c r="E107" s="373"/>
      <c r="F107" s="373"/>
      <c r="H107" s="375"/>
      <c r="AL107" s="452"/>
    </row>
    <row r="108" spans="1:38" s="343" customFormat="1" ht="12.75" x14ac:dyDescent="0.2">
      <c r="A108" s="373"/>
      <c r="B108" s="374"/>
      <c r="C108" s="374"/>
      <c r="D108" s="373"/>
      <c r="E108" s="373"/>
      <c r="F108" s="373"/>
      <c r="H108" s="375"/>
      <c r="AL108" s="452"/>
    </row>
    <row r="109" spans="1:38" s="343" customFormat="1" ht="12.75" x14ac:dyDescent="0.2">
      <c r="A109" s="373"/>
      <c r="B109" s="374"/>
      <c r="C109" s="374"/>
      <c r="D109" s="373"/>
      <c r="E109" s="373"/>
      <c r="F109" s="373"/>
      <c r="H109" s="375"/>
      <c r="AL109" s="452"/>
    </row>
    <row r="110" spans="1:38" s="343" customFormat="1" ht="12.75" x14ac:dyDescent="0.2">
      <c r="A110" s="373"/>
      <c r="B110" s="374"/>
      <c r="C110" s="374"/>
      <c r="D110" s="373"/>
      <c r="E110" s="373"/>
      <c r="F110" s="373"/>
      <c r="H110" s="375"/>
      <c r="AL110" s="452"/>
    </row>
    <row r="111" spans="1:38" s="343" customFormat="1" ht="12.75" x14ac:dyDescent="0.2">
      <c r="A111" s="373"/>
      <c r="B111" s="374"/>
      <c r="C111" s="374"/>
      <c r="D111" s="373"/>
      <c r="E111" s="373"/>
      <c r="F111" s="373"/>
      <c r="H111" s="375"/>
      <c r="AL111" s="452"/>
    </row>
    <row r="112" spans="1:38" s="343" customFormat="1" ht="12.75" x14ac:dyDescent="0.2">
      <c r="A112" s="373"/>
      <c r="B112" s="374"/>
      <c r="C112" s="374"/>
      <c r="D112" s="373"/>
      <c r="E112" s="373"/>
      <c r="F112" s="373"/>
      <c r="H112" s="375"/>
      <c r="AL112" s="452"/>
    </row>
    <row r="113" spans="1:38" s="343" customFormat="1" ht="12.75" x14ac:dyDescent="0.2">
      <c r="A113" s="373"/>
      <c r="B113" s="374"/>
      <c r="C113" s="374"/>
      <c r="D113" s="373"/>
      <c r="E113" s="373"/>
      <c r="F113" s="373"/>
      <c r="H113" s="375"/>
      <c r="AL113" s="452"/>
    </row>
    <row r="114" spans="1:38" s="343" customFormat="1" ht="12.75" x14ac:dyDescent="0.2">
      <c r="A114" s="373"/>
      <c r="B114" s="374"/>
      <c r="C114" s="374"/>
      <c r="D114" s="373"/>
      <c r="E114" s="373"/>
      <c r="F114" s="373"/>
      <c r="H114" s="375"/>
      <c r="AL114" s="452"/>
    </row>
    <row r="115" spans="1:38" s="343" customFormat="1" ht="12.75" x14ac:dyDescent="0.2">
      <c r="A115" s="373"/>
      <c r="B115" s="374"/>
      <c r="C115" s="374"/>
      <c r="D115" s="373"/>
      <c r="E115" s="373"/>
      <c r="F115" s="373"/>
      <c r="H115" s="375"/>
      <c r="AL115" s="452"/>
    </row>
    <row r="116" spans="1:38" s="343" customFormat="1" ht="12.75" x14ac:dyDescent="0.2">
      <c r="A116" s="373"/>
      <c r="B116" s="374"/>
      <c r="C116" s="374"/>
      <c r="D116" s="373"/>
      <c r="E116" s="373"/>
      <c r="F116" s="373"/>
      <c r="H116" s="375"/>
      <c r="AL116" s="452"/>
    </row>
    <row r="117" spans="1:38" s="343" customFormat="1" ht="12.75" x14ac:dyDescent="0.2">
      <c r="A117" s="373"/>
      <c r="B117" s="374"/>
      <c r="C117" s="374"/>
      <c r="D117" s="373"/>
      <c r="E117" s="373"/>
      <c r="F117" s="373"/>
      <c r="H117" s="375"/>
      <c r="AL117" s="452"/>
    </row>
    <row r="118" spans="1:38" s="343" customFormat="1" ht="12.75" x14ac:dyDescent="0.2">
      <c r="A118" s="373"/>
      <c r="B118" s="374"/>
      <c r="C118" s="374"/>
      <c r="D118" s="373"/>
      <c r="E118" s="373"/>
      <c r="F118" s="373"/>
      <c r="H118" s="375"/>
      <c r="AL118" s="452"/>
    </row>
    <row r="119" spans="1:38" s="343" customFormat="1" ht="12.75" x14ac:dyDescent="0.2">
      <c r="A119" s="373"/>
      <c r="B119" s="374"/>
      <c r="C119" s="374"/>
      <c r="D119" s="373"/>
      <c r="E119" s="373"/>
      <c r="F119" s="373"/>
      <c r="H119" s="375"/>
      <c r="AL119" s="452"/>
    </row>
    <row r="120" spans="1:38" s="343" customFormat="1" ht="12.75" x14ac:dyDescent="0.2">
      <c r="A120" s="373"/>
      <c r="B120" s="374"/>
      <c r="C120" s="374"/>
      <c r="D120" s="373"/>
      <c r="E120" s="373"/>
      <c r="F120" s="373"/>
      <c r="H120" s="375"/>
      <c r="AL120" s="452"/>
    </row>
    <row r="121" spans="1:38" s="343" customFormat="1" ht="12.75" x14ac:dyDescent="0.2">
      <c r="A121" s="373"/>
      <c r="B121" s="374"/>
      <c r="C121" s="374"/>
      <c r="D121" s="373"/>
      <c r="E121" s="373"/>
      <c r="F121" s="373"/>
      <c r="H121" s="375"/>
      <c r="AL121" s="452"/>
    </row>
    <row r="122" spans="1:38" s="343" customFormat="1" ht="12.75" x14ac:dyDescent="0.2">
      <c r="A122" s="373"/>
      <c r="B122" s="374"/>
      <c r="C122" s="374"/>
      <c r="D122" s="373"/>
      <c r="E122" s="373"/>
      <c r="F122" s="373"/>
      <c r="H122" s="375"/>
      <c r="AL122" s="452"/>
    </row>
    <row r="123" spans="1:38" s="343" customFormat="1" ht="12.75" x14ac:dyDescent="0.2">
      <c r="A123" s="373"/>
      <c r="B123" s="374"/>
      <c r="C123" s="374"/>
      <c r="D123" s="373"/>
      <c r="E123" s="373"/>
      <c r="F123" s="373"/>
      <c r="H123" s="375"/>
      <c r="AL123" s="452"/>
    </row>
    <row r="124" spans="1:38" s="343" customFormat="1" ht="12.75" x14ac:dyDescent="0.2">
      <c r="A124" s="373"/>
      <c r="B124" s="374"/>
      <c r="C124" s="374"/>
      <c r="D124" s="373"/>
      <c r="E124" s="373"/>
      <c r="F124" s="373"/>
      <c r="H124" s="375"/>
      <c r="AL124" s="452"/>
    </row>
    <row r="125" spans="1:38" s="343" customFormat="1" ht="12.75" x14ac:dyDescent="0.2">
      <c r="A125" s="373"/>
      <c r="B125" s="374"/>
      <c r="C125" s="374"/>
      <c r="D125" s="373"/>
      <c r="E125" s="373"/>
      <c r="F125" s="373"/>
      <c r="H125" s="375"/>
      <c r="AL125" s="452"/>
    </row>
    <row r="126" spans="1:38" s="343" customFormat="1" ht="12.75" x14ac:dyDescent="0.2">
      <c r="A126" s="373"/>
      <c r="B126" s="374"/>
      <c r="C126" s="374"/>
      <c r="D126" s="373"/>
      <c r="E126" s="373"/>
      <c r="F126" s="373"/>
      <c r="H126" s="375"/>
      <c r="AL126" s="452"/>
    </row>
    <row r="127" spans="1:38" s="343" customFormat="1" ht="12.75" x14ac:dyDescent="0.2">
      <c r="A127" s="373"/>
      <c r="B127" s="374"/>
      <c r="C127" s="374"/>
      <c r="D127" s="373"/>
      <c r="E127" s="373"/>
      <c r="F127" s="373"/>
      <c r="H127" s="375"/>
      <c r="AL127" s="452"/>
    </row>
    <row r="128" spans="1:38" s="343" customFormat="1" ht="12.75" x14ac:dyDescent="0.2">
      <c r="A128" s="373"/>
      <c r="B128" s="374"/>
      <c r="C128" s="374"/>
      <c r="D128" s="373"/>
      <c r="E128" s="373"/>
      <c r="F128" s="373"/>
      <c r="H128" s="375"/>
      <c r="AL128" s="452"/>
    </row>
    <row r="129" spans="1:38" s="343" customFormat="1" ht="12.75" x14ac:dyDescent="0.2">
      <c r="A129" s="373"/>
      <c r="B129" s="374"/>
      <c r="C129" s="374"/>
      <c r="D129" s="373"/>
      <c r="E129" s="373"/>
      <c r="F129" s="373"/>
      <c r="H129" s="375"/>
      <c r="AL129" s="452"/>
    </row>
    <row r="130" spans="1:38" s="343" customFormat="1" ht="12.75" x14ac:dyDescent="0.2">
      <c r="A130" s="373"/>
      <c r="B130" s="374"/>
      <c r="C130" s="374"/>
      <c r="D130" s="373"/>
      <c r="E130" s="373"/>
      <c r="F130" s="373"/>
      <c r="H130" s="375"/>
      <c r="AL130" s="452"/>
    </row>
    <row r="131" spans="1:38" s="343" customFormat="1" ht="12.75" x14ac:dyDescent="0.2">
      <c r="A131" s="373"/>
      <c r="B131" s="374"/>
      <c r="C131" s="374"/>
      <c r="D131" s="373"/>
      <c r="E131" s="373"/>
      <c r="F131" s="373"/>
      <c r="H131" s="375"/>
      <c r="AL131" s="452"/>
    </row>
    <row r="132" spans="1:38" s="343" customFormat="1" ht="12.75" x14ac:dyDescent="0.2">
      <c r="A132" s="373"/>
      <c r="B132" s="374"/>
      <c r="C132" s="374"/>
      <c r="D132" s="373"/>
      <c r="E132" s="373"/>
      <c r="F132" s="373"/>
      <c r="H132" s="375"/>
      <c r="AL132" s="452"/>
    </row>
    <row r="133" spans="1:38" s="343" customFormat="1" ht="12.75" x14ac:dyDescent="0.2">
      <c r="A133" s="373"/>
      <c r="B133" s="374"/>
      <c r="C133" s="374"/>
      <c r="D133" s="373"/>
      <c r="E133" s="373"/>
      <c r="F133" s="373"/>
      <c r="H133" s="375"/>
      <c r="AL133" s="452"/>
    </row>
    <row r="134" spans="1:38" s="343" customFormat="1" ht="12.75" x14ac:dyDescent="0.2">
      <c r="A134" s="373"/>
      <c r="B134" s="374"/>
      <c r="C134" s="374"/>
      <c r="D134" s="373"/>
      <c r="E134" s="373"/>
      <c r="F134" s="373"/>
      <c r="H134" s="375"/>
      <c r="AL134" s="452"/>
    </row>
    <row r="135" spans="1:38" s="343" customFormat="1" ht="12.75" x14ac:dyDescent="0.2">
      <c r="A135" s="373"/>
      <c r="B135" s="374"/>
      <c r="C135" s="374"/>
      <c r="D135" s="373"/>
      <c r="E135" s="373"/>
      <c r="F135" s="373"/>
      <c r="H135" s="375"/>
      <c r="AL135" s="452"/>
    </row>
    <row r="136" spans="1:38" s="343" customFormat="1" ht="12.75" x14ac:dyDescent="0.2">
      <c r="A136" s="373"/>
      <c r="B136" s="374"/>
      <c r="C136" s="374"/>
      <c r="D136" s="373"/>
      <c r="E136" s="373"/>
      <c r="F136" s="373"/>
      <c r="H136" s="375"/>
      <c r="AL136" s="452"/>
    </row>
    <row r="137" spans="1:38" s="343" customFormat="1" ht="12.75" x14ac:dyDescent="0.2">
      <c r="A137" s="373"/>
      <c r="B137" s="374"/>
      <c r="C137" s="374"/>
      <c r="D137" s="373"/>
      <c r="E137" s="373"/>
      <c r="F137" s="373"/>
      <c r="H137" s="375"/>
      <c r="AL137" s="452"/>
    </row>
    <row r="138" spans="1:38" s="343" customFormat="1" ht="12.75" x14ac:dyDescent="0.2">
      <c r="A138" s="373"/>
      <c r="B138" s="374"/>
      <c r="C138" s="374"/>
      <c r="D138" s="373"/>
      <c r="E138" s="373"/>
      <c r="F138" s="373"/>
      <c r="H138" s="375"/>
      <c r="AL138" s="452"/>
    </row>
    <row r="139" spans="1:38" s="343" customFormat="1" ht="12.75" x14ac:dyDescent="0.2">
      <c r="A139" s="373"/>
      <c r="B139" s="374"/>
      <c r="C139" s="374"/>
      <c r="D139" s="373"/>
      <c r="E139" s="373"/>
      <c r="F139" s="373"/>
      <c r="H139" s="375"/>
      <c r="AL139" s="452"/>
    </row>
    <row r="140" spans="1:38" s="343" customFormat="1" ht="12.75" x14ac:dyDescent="0.2">
      <c r="A140" s="373"/>
      <c r="B140" s="374"/>
      <c r="C140" s="374"/>
      <c r="D140" s="373"/>
      <c r="E140" s="373"/>
      <c r="F140" s="373"/>
      <c r="H140" s="375"/>
      <c r="AL140" s="452"/>
    </row>
    <row r="141" spans="1:38" s="343" customFormat="1" ht="12.75" x14ac:dyDescent="0.2">
      <c r="A141" s="373"/>
      <c r="B141" s="374"/>
      <c r="C141" s="374"/>
      <c r="D141" s="373"/>
      <c r="E141" s="373"/>
      <c r="F141" s="373"/>
      <c r="H141" s="375"/>
      <c r="AL141" s="452"/>
    </row>
    <row r="142" spans="1:38" s="343" customFormat="1" ht="12.75" x14ac:dyDescent="0.2">
      <c r="A142" s="373"/>
      <c r="B142" s="374"/>
      <c r="C142" s="374"/>
      <c r="D142" s="373"/>
      <c r="E142" s="373"/>
      <c r="F142" s="373"/>
      <c r="H142" s="375"/>
      <c r="AL142" s="452"/>
    </row>
    <row r="143" spans="1:38" s="343" customFormat="1" ht="12.75" x14ac:dyDescent="0.2">
      <c r="A143" s="373"/>
      <c r="B143" s="374"/>
      <c r="C143" s="374"/>
      <c r="D143" s="373"/>
      <c r="E143" s="373"/>
      <c r="F143" s="373"/>
      <c r="H143" s="375"/>
      <c r="AL143" s="452"/>
    </row>
    <row r="144" spans="1:38" s="343" customFormat="1" ht="12.75" x14ac:dyDescent="0.2">
      <c r="A144" s="373"/>
      <c r="B144" s="374"/>
      <c r="C144" s="374"/>
      <c r="D144" s="373"/>
      <c r="E144" s="373"/>
      <c r="F144" s="373"/>
      <c r="H144" s="375"/>
      <c r="AL144" s="452"/>
    </row>
    <row r="145" spans="1:38" s="343" customFormat="1" ht="12.75" x14ac:dyDescent="0.2">
      <c r="A145" s="373"/>
      <c r="B145" s="374"/>
      <c r="C145" s="374"/>
      <c r="D145" s="373"/>
      <c r="E145" s="373"/>
      <c r="F145" s="373"/>
      <c r="H145" s="375"/>
      <c r="AL145" s="452"/>
    </row>
    <row r="146" spans="1:38" s="343" customFormat="1" ht="12.75" x14ac:dyDescent="0.2">
      <c r="A146" s="373"/>
      <c r="B146" s="374"/>
      <c r="C146" s="374"/>
      <c r="D146" s="373"/>
      <c r="E146" s="373"/>
      <c r="F146" s="373"/>
      <c r="H146" s="375"/>
      <c r="AL146" s="452"/>
    </row>
    <row r="147" spans="1:38" s="343" customFormat="1" ht="12.75" x14ac:dyDescent="0.2">
      <c r="A147" s="373"/>
      <c r="B147" s="374"/>
      <c r="C147" s="374"/>
      <c r="D147" s="373"/>
      <c r="E147" s="373"/>
      <c r="F147" s="373"/>
      <c r="H147" s="375"/>
      <c r="AL147" s="452"/>
    </row>
    <row r="148" spans="1:38" s="343" customFormat="1" ht="12.75" x14ac:dyDescent="0.2">
      <c r="A148" s="373"/>
      <c r="B148" s="374"/>
      <c r="C148" s="374"/>
      <c r="D148" s="373"/>
      <c r="E148" s="373"/>
      <c r="F148" s="373"/>
      <c r="H148" s="375"/>
      <c r="AL148" s="452"/>
    </row>
    <row r="149" spans="1:38" s="343" customFormat="1" ht="12.75" x14ac:dyDescent="0.2">
      <c r="A149" s="373"/>
      <c r="B149" s="374"/>
      <c r="C149" s="374"/>
      <c r="D149" s="373"/>
      <c r="E149" s="373"/>
      <c r="F149" s="373"/>
      <c r="H149" s="375"/>
      <c r="AL149" s="452"/>
    </row>
    <row r="150" spans="1:38" s="343" customFormat="1" ht="12.75" x14ac:dyDescent="0.2">
      <c r="A150" s="373"/>
      <c r="B150" s="374"/>
      <c r="C150" s="374"/>
      <c r="D150" s="373"/>
      <c r="E150" s="373"/>
      <c r="F150" s="373"/>
      <c r="H150" s="375"/>
      <c r="AL150" s="452"/>
    </row>
    <row r="151" spans="1:38" s="343" customFormat="1" ht="12.75" x14ac:dyDescent="0.2">
      <c r="A151" s="373"/>
      <c r="B151" s="374"/>
      <c r="C151" s="374"/>
      <c r="D151" s="373"/>
      <c r="E151" s="373"/>
      <c r="F151" s="373"/>
      <c r="H151" s="375"/>
      <c r="AL151" s="452"/>
    </row>
    <row r="152" spans="1:38" s="343" customFormat="1" ht="12.75" x14ac:dyDescent="0.2">
      <c r="A152" s="373"/>
      <c r="B152" s="374"/>
      <c r="C152" s="374"/>
      <c r="D152" s="373"/>
      <c r="E152" s="373"/>
      <c r="F152" s="373"/>
      <c r="H152" s="375"/>
      <c r="AL152" s="452"/>
    </row>
    <row r="153" spans="1:38" s="343" customFormat="1" ht="12.75" x14ac:dyDescent="0.2">
      <c r="A153" s="373"/>
      <c r="B153" s="374"/>
      <c r="C153" s="374"/>
      <c r="D153" s="373"/>
      <c r="E153" s="373"/>
      <c r="F153" s="373"/>
      <c r="H153" s="375"/>
      <c r="AL153" s="452"/>
    </row>
    <row r="154" spans="1:38" s="343" customFormat="1" ht="12.75" x14ac:dyDescent="0.2">
      <c r="A154" s="373"/>
      <c r="B154" s="374"/>
      <c r="C154" s="374"/>
      <c r="D154" s="373"/>
      <c r="E154" s="373"/>
      <c r="F154" s="373"/>
      <c r="H154" s="375"/>
      <c r="AL154" s="452"/>
    </row>
    <row r="155" spans="1:38" s="343" customFormat="1" ht="12.75" x14ac:dyDescent="0.2">
      <c r="A155" s="373"/>
      <c r="B155" s="374"/>
      <c r="C155" s="374"/>
      <c r="D155" s="373"/>
      <c r="E155" s="373"/>
      <c r="F155" s="373"/>
      <c r="H155" s="375"/>
      <c r="AL155" s="452"/>
    </row>
    <row r="156" spans="1:38" s="343" customFormat="1" ht="12.75" x14ac:dyDescent="0.2">
      <c r="A156" s="373"/>
      <c r="B156" s="374"/>
      <c r="C156" s="374"/>
      <c r="D156" s="373"/>
      <c r="E156" s="373"/>
      <c r="F156" s="373"/>
      <c r="H156" s="375"/>
      <c r="AL156" s="452"/>
    </row>
    <row r="157" spans="1:38" s="343" customFormat="1" ht="12.75" x14ac:dyDescent="0.2">
      <c r="A157" s="373"/>
      <c r="B157" s="374"/>
      <c r="C157" s="374"/>
      <c r="D157" s="373"/>
      <c r="E157" s="373"/>
      <c r="F157" s="373"/>
      <c r="H157" s="375"/>
      <c r="AL157" s="452"/>
    </row>
    <row r="158" spans="1:38" s="343" customFormat="1" ht="12.75" x14ac:dyDescent="0.2">
      <c r="A158" s="373"/>
      <c r="B158" s="374"/>
      <c r="C158" s="374"/>
      <c r="D158" s="373"/>
      <c r="E158" s="373"/>
      <c r="F158" s="373"/>
      <c r="H158" s="375"/>
      <c r="AL158" s="452"/>
    </row>
    <row r="159" spans="1:38" s="343" customFormat="1" ht="12.75" x14ac:dyDescent="0.2">
      <c r="A159" s="373"/>
      <c r="B159" s="374"/>
      <c r="C159" s="374"/>
      <c r="D159" s="373"/>
      <c r="E159" s="373"/>
      <c r="F159" s="373"/>
      <c r="H159" s="375"/>
      <c r="AL159" s="452"/>
    </row>
    <row r="160" spans="1:38" s="343" customFormat="1" ht="12.75" x14ac:dyDescent="0.2">
      <c r="A160" s="373"/>
      <c r="B160" s="374"/>
      <c r="C160" s="374"/>
      <c r="D160" s="373"/>
      <c r="E160" s="373"/>
      <c r="F160" s="373"/>
      <c r="H160" s="375"/>
      <c r="AL160" s="452"/>
    </row>
    <row r="161" spans="1:38" s="343" customFormat="1" ht="12.75" x14ac:dyDescent="0.2">
      <c r="A161" s="373"/>
      <c r="B161" s="374"/>
      <c r="C161" s="374"/>
      <c r="D161" s="373"/>
      <c r="E161" s="373"/>
      <c r="F161" s="373"/>
      <c r="H161" s="375"/>
      <c r="AL161" s="452"/>
    </row>
    <row r="162" spans="1:38" s="343" customFormat="1" ht="12.75" x14ac:dyDescent="0.2">
      <c r="A162" s="373"/>
      <c r="B162" s="374"/>
      <c r="C162" s="374"/>
      <c r="D162" s="373"/>
      <c r="E162" s="373"/>
      <c r="F162" s="373"/>
      <c r="H162" s="375"/>
      <c r="AL162" s="452"/>
    </row>
    <row r="163" spans="1:38" s="343" customFormat="1" ht="12.75" x14ac:dyDescent="0.2">
      <c r="A163" s="373"/>
      <c r="B163" s="374"/>
      <c r="C163" s="374"/>
      <c r="D163" s="373"/>
      <c r="E163" s="373"/>
      <c r="F163" s="373"/>
      <c r="H163" s="375"/>
      <c r="AL163" s="452"/>
    </row>
    <row r="164" spans="1:38" s="343" customFormat="1" ht="12.75" x14ac:dyDescent="0.2">
      <c r="A164" s="373"/>
      <c r="B164" s="374"/>
      <c r="C164" s="374"/>
      <c r="D164" s="373"/>
      <c r="E164" s="373"/>
      <c r="F164" s="373"/>
      <c r="H164" s="375"/>
      <c r="AL164" s="452"/>
    </row>
    <row r="165" spans="1:38" s="343" customFormat="1" ht="12.75" x14ac:dyDescent="0.2">
      <c r="A165" s="373"/>
      <c r="B165" s="374"/>
      <c r="C165" s="374"/>
      <c r="D165" s="373"/>
      <c r="E165" s="373"/>
      <c r="F165" s="373"/>
      <c r="H165" s="375"/>
      <c r="AL165" s="452"/>
    </row>
    <row r="166" spans="1:38" s="343" customFormat="1" ht="12.75" x14ac:dyDescent="0.2">
      <c r="A166" s="373"/>
      <c r="B166" s="374"/>
      <c r="C166" s="374"/>
      <c r="D166" s="373"/>
      <c r="E166" s="373"/>
      <c r="F166" s="373"/>
      <c r="H166" s="375"/>
      <c r="AL166" s="452"/>
    </row>
    <row r="167" spans="1:38" s="343" customFormat="1" ht="12.75" x14ac:dyDescent="0.2">
      <c r="A167" s="373"/>
      <c r="B167" s="374"/>
      <c r="C167" s="374"/>
      <c r="D167" s="373"/>
      <c r="E167" s="373"/>
      <c r="F167" s="373"/>
      <c r="H167" s="375"/>
      <c r="AL167" s="452"/>
    </row>
    <row r="168" spans="1:38" s="343" customFormat="1" ht="12.75" x14ac:dyDescent="0.2">
      <c r="A168" s="373"/>
      <c r="B168" s="374"/>
      <c r="C168" s="374"/>
      <c r="D168" s="373"/>
      <c r="E168" s="373"/>
      <c r="F168" s="373"/>
      <c r="H168" s="375"/>
      <c r="AL168" s="452"/>
    </row>
    <row r="169" spans="1:38" s="343" customFormat="1" ht="12.75" x14ac:dyDescent="0.2">
      <c r="A169" s="373"/>
      <c r="B169" s="374"/>
      <c r="C169" s="374"/>
      <c r="D169" s="373"/>
      <c r="E169" s="373"/>
      <c r="F169" s="373"/>
      <c r="H169" s="375"/>
      <c r="AL169" s="452"/>
    </row>
    <row r="170" spans="1:38" s="343" customFormat="1" ht="12.75" x14ac:dyDescent="0.2">
      <c r="A170" s="373"/>
      <c r="B170" s="374"/>
      <c r="C170" s="374"/>
      <c r="D170" s="373"/>
      <c r="E170" s="373"/>
      <c r="F170" s="373"/>
      <c r="H170" s="375"/>
      <c r="AL170" s="452"/>
    </row>
    <row r="171" spans="1:38" s="343" customFormat="1" ht="12.75" x14ac:dyDescent="0.2">
      <c r="A171" s="373"/>
      <c r="B171" s="374"/>
      <c r="C171" s="374"/>
      <c r="D171" s="373"/>
      <c r="E171" s="373"/>
      <c r="F171" s="373"/>
      <c r="H171" s="375"/>
      <c r="AL171" s="452"/>
    </row>
    <row r="172" spans="1:38" s="343" customFormat="1" ht="12.75" x14ac:dyDescent="0.2">
      <c r="A172" s="373"/>
      <c r="B172" s="374"/>
      <c r="C172" s="374"/>
      <c r="D172" s="373"/>
      <c r="E172" s="373"/>
      <c r="F172" s="373"/>
      <c r="H172" s="375"/>
      <c r="AL172" s="452"/>
    </row>
    <row r="173" spans="1:38" s="343" customFormat="1" ht="12.75" x14ac:dyDescent="0.2">
      <c r="A173" s="373"/>
      <c r="B173" s="374"/>
      <c r="C173" s="374"/>
      <c r="D173" s="373"/>
      <c r="E173" s="373"/>
      <c r="F173" s="373"/>
      <c r="H173" s="375"/>
      <c r="AL173" s="452"/>
    </row>
    <row r="174" spans="1:38" s="343" customFormat="1" ht="12.75" x14ac:dyDescent="0.2">
      <c r="A174" s="373"/>
      <c r="B174" s="374"/>
      <c r="C174" s="374"/>
      <c r="D174" s="373"/>
      <c r="E174" s="373"/>
      <c r="F174" s="373"/>
      <c r="H174" s="375"/>
      <c r="AL174" s="452"/>
    </row>
    <row r="175" spans="1:38" s="343" customFormat="1" ht="12.75" x14ac:dyDescent="0.2">
      <c r="A175" s="373"/>
      <c r="B175" s="374"/>
      <c r="C175" s="374"/>
      <c r="D175" s="373"/>
      <c r="E175" s="373"/>
      <c r="F175" s="373"/>
      <c r="H175" s="375"/>
      <c r="AL175" s="452"/>
    </row>
    <row r="176" spans="1:38" s="343" customFormat="1" ht="12.75" x14ac:dyDescent="0.2">
      <c r="A176" s="373"/>
      <c r="B176" s="374"/>
      <c r="C176" s="374"/>
      <c r="D176" s="373"/>
      <c r="E176" s="373"/>
      <c r="F176" s="373"/>
      <c r="H176" s="375"/>
      <c r="AL176" s="452"/>
    </row>
    <row r="177" spans="1:38" s="343" customFormat="1" ht="12.75" x14ac:dyDescent="0.2">
      <c r="A177" s="373"/>
      <c r="B177" s="374"/>
      <c r="C177" s="374"/>
      <c r="D177" s="373"/>
      <c r="E177" s="373"/>
      <c r="F177" s="373"/>
      <c r="H177" s="375"/>
      <c r="AL177" s="452"/>
    </row>
  </sheetData>
  <mergeCells count="332">
    <mergeCell ref="AU53:AU58"/>
    <mergeCell ref="AJ53:AJ56"/>
    <mergeCell ref="AI23:AI28"/>
    <mergeCell ref="AI41:AI43"/>
    <mergeCell ref="AI47:AI50"/>
    <mergeCell ref="AI53:AI56"/>
    <mergeCell ref="B41:B46"/>
    <mergeCell ref="A53:A58"/>
    <mergeCell ref="B53:B58"/>
    <mergeCell ref="A35:A40"/>
    <mergeCell ref="B35:B40"/>
    <mergeCell ref="G35:G40"/>
    <mergeCell ref="F41:F46"/>
    <mergeCell ref="G41:G46"/>
    <mergeCell ref="L53:L58"/>
    <mergeCell ref="I53:I58"/>
    <mergeCell ref="J53:J58"/>
    <mergeCell ref="K53:K58"/>
    <mergeCell ref="H35:H40"/>
    <mergeCell ref="J11:J16"/>
    <mergeCell ref="K11:K16"/>
    <mergeCell ref="L11:L16"/>
    <mergeCell ref="C41:C46"/>
    <mergeCell ref="D41:D46"/>
    <mergeCell ref="E41:E46"/>
    <mergeCell ref="E23:E28"/>
    <mergeCell ref="F23:F28"/>
    <mergeCell ref="C53:C58"/>
    <mergeCell ref="D53:D58"/>
    <mergeCell ref="E53:E58"/>
    <mergeCell ref="F53:F58"/>
    <mergeCell ref="G53:G58"/>
    <mergeCell ref="C17:C22"/>
    <mergeCell ref="C23:C28"/>
    <mergeCell ref="C29:C34"/>
    <mergeCell ref="C35:C40"/>
    <mergeCell ref="D11:D16"/>
    <mergeCell ref="G23:G28"/>
    <mergeCell ref="E17:E22"/>
    <mergeCell ref="J35:J40"/>
    <mergeCell ref="K35:K40"/>
    <mergeCell ref="L35:L40"/>
    <mergeCell ref="H23:H28"/>
    <mergeCell ref="A75:B75"/>
    <mergeCell ref="D75:F75"/>
    <mergeCell ref="G75:H75"/>
    <mergeCell ref="D17:D22"/>
    <mergeCell ref="D23:D28"/>
    <mergeCell ref="D29:D34"/>
    <mergeCell ref="D35:D40"/>
    <mergeCell ref="A73:B73"/>
    <mergeCell ref="D73:F73"/>
    <mergeCell ref="G73:H73"/>
    <mergeCell ref="A74:B74"/>
    <mergeCell ref="D74:F74"/>
    <mergeCell ref="G74:H74"/>
    <mergeCell ref="A69:B69"/>
    <mergeCell ref="D69:G69"/>
    <mergeCell ref="A71:H71"/>
    <mergeCell ref="A72:B72"/>
    <mergeCell ref="H53:H58"/>
    <mergeCell ref="A17:A22"/>
    <mergeCell ref="B17:B22"/>
    <mergeCell ref="D59:D64"/>
    <mergeCell ref="A23:A28"/>
    <mergeCell ref="B23:B28"/>
    <mergeCell ref="A41:A46"/>
    <mergeCell ref="A59:A64"/>
    <mergeCell ref="B59:B64"/>
    <mergeCell ref="E59:E64"/>
    <mergeCell ref="F59:F64"/>
    <mergeCell ref="D72:F72"/>
    <mergeCell ref="G72:H72"/>
    <mergeCell ref="A66:H66"/>
    <mergeCell ref="A67:B67"/>
    <mergeCell ref="G59:G64"/>
    <mergeCell ref="H59:H64"/>
    <mergeCell ref="D67:G67"/>
    <mergeCell ref="A68:B68"/>
    <mergeCell ref="D68:G68"/>
    <mergeCell ref="C59:C64"/>
    <mergeCell ref="L59:L64"/>
    <mergeCell ref="I59:I64"/>
    <mergeCell ref="J59:J64"/>
    <mergeCell ref="K59:K64"/>
    <mergeCell ref="I35:I40"/>
    <mergeCell ref="AT41:AT46"/>
    <mergeCell ref="AN47:AN52"/>
    <mergeCell ref="AQ47:AQ52"/>
    <mergeCell ref="AR47:AR52"/>
    <mergeCell ref="AS47:AS52"/>
    <mergeCell ref="AJ47:AJ50"/>
    <mergeCell ref="AT47:AT52"/>
    <mergeCell ref="O53:O58"/>
    <mergeCell ref="AL53:AL58"/>
    <mergeCell ref="AM53:AM58"/>
    <mergeCell ref="AN53:AN58"/>
    <mergeCell ref="AQ53:AQ58"/>
    <mergeCell ref="AR53:AR58"/>
    <mergeCell ref="AS53:AS58"/>
    <mergeCell ref="AT53:AT58"/>
    <mergeCell ref="AU23:AU28"/>
    <mergeCell ref="AV23:AV28"/>
    <mergeCell ref="AU59:AU64"/>
    <mergeCell ref="AV59:AV64"/>
    <mergeCell ref="AS59:AS64"/>
    <mergeCell ref="AR59:AR64"/>
    <mergeCell ref="AT59:AT64"/>
    <mergeCell ref="M59:M64"/>
    <mergeCell ref="N59:N64"/>
    <mergeCell ref="O59:O64"/>
    <mergeCell ref="P59:P64"/>
    <mergeCell ref="AG59:AG64"/>
    <mergeCell ref="AL59:AL64"/>
    <mergeCell ref="AM59:AM64"/>
    <mergeCell ref="AN59:AN64"/>
    <mergeCell ref="AQ59:AQ64"/>
    <mergeCell ref="M53:M58"/>
    <mergeCell ref="N53:N58"/>
    <mergeCell ref="P53:P58"/>
    <mergeCell ref="AG53:AG58"/>
    <mergeCell ref="AK35:AK37"/>
    <mergeCell ref="S35:S38"/>
    <mergeCell ref="AT35:AT40"/>
    <mergeCell ref="AV53:AV58"/>
    <mergeCell ref="AU35:AU40"/>
    <mergeCell ref="AV35:AV40"/>
    <mergeCell ref="P35:P40"/>
    <mergeCell ref="AG35:AG40"/>
    <mergeCell ref="AL35:AL40"/>
    <mergeCell ref="AM35:AM40"/>
    <mergeCell ref="AN35:AN40"/>
    <mergeCell ref="AQ35:AQ40"/>
    <mergeCell ref="AU29:AU34"/>
    <mergeCell ref="AV29:AV34"/>
    <mergeCell ref="AQ29:AQ34"/>
    <mergeCell ref="AT29:AT34"/>
    <mergeCell ref="AH35:AH37"/>
    <mergeCell ref="AI35:AI37"/>
    <mergeCell ref="AJ35:AJ37"/>
    <mergeCell ref="AR29:AR34"/>
    <mergeCell ref="AS29:AS34"/>
    <mergeCell ref="AM29:AM34"/>
    <mergeCell ref="AN29:AN34"/>
    <mergeCell ref="AR35:AR40"/>
    <mergeCell ref="AS35:AS40"/>
    <mergeCell ref="J29:J34"/>
    <mergeCell ref="M35:M40"/>
    <mergeCell ref="N35:N40"/>
    <mergeCell ref="O35:O40"/>
    <mergeCell ref="AT23:AT28"/>
    <mergeCell ref="AR23:AR28"/>
    <mergeCell ref="AS23:AS28"/>
    <mergeCell ref="AM23:AM28"/>
    <mergeCell ref="AN23:AN28"/>
    <mergeCell ref="J23:J28"/>
    <mergeCell ref="K23:K28"/>
    <mergeCell ref="L23:L28"/>
    <mergeCell ref="M23:M28"/>
    <mergeCell ref="N23:N28"/>
    <mergeCell ref="O23:O28"/>
    <mergeCell ref="K29:K34"/>
    <mergeCell ref="L29:L34"/>
    <mergeCell ref="M29:M34"/>
    <mergeCell ref="N29:N34"/>
    <mergeCell ref="O29:O34"/>
    <mergeCell ref="P29:P34"/>
    <mergeCell ref="AG29:AG34"/>
    <mergeCell ref="AL29:AL34"/>
    <mergeCell ref="M17:M22"/>
    <mergeCell ref="N17:N22"/>
    <mergeCell ref="A29:A34"/>
    <mergeCell ref="B29:B34"/>
    <mergeCell ref="E29:E34"/>
    <mergeCell ref="F29:F34"/>
    <mergeCell ref="P23:P28"/>
    <mergeCell ref="AG23:AG28"/>
    <mergeCell ref="AL23:AL28"/>
    <mergeCell ref="G29:G34"/>
    <mergeCell ref="H29:H34"/>
    <mergeCell ref="I29:I34"/>
    <mergeCell ref="I23:I28"/>
    <mergeCell ref="AQ23:AQ28"/>
    <mergeCell ref="M11:M16"/>
    <mergeCell ref="N11:N16"/>
    <mergeCell ref="O11:O16"/>
    <mergeCell ref="I11:I16"/>
    <mergeCell ref="A11:A16"/>
    <mergeCell ref="B11:B16"/>
    <mergeCell ref="E11:E16"/>
    <mergeCell ref="F11:F16"/>
    <mergeCell ref="G11:G16"/>
    <mergeCell ref="C11:C16"/>
    <mergeCell ref="H11:H16"/>
    <mergeCell ref="S17:S18"/>
    <mergeCell ref="O17:O22"/>
    <mergeCell ref="P17:P22"/>
    <mergeCell ref="F17:F22"/>
    <mergeCell ref="AN17:AN22"/>
    <mergeCell ref="AQ17:AQ22"/>
    <mergeCell ref="G17:G22"/>
    <mergeCell ref="H17:H22"/>
    <mergeCell ref="I17:I22"/>
    <mergeCell ref="J17:J22"/>
    <mergeCell ref="K17:K22"/>
    <mergeCell ref="L17:L22"/>
    <mergeCell ref="AS11:AS16"/>
    <mergeCell ref="AT11:AT16"/>
    <mergeCell ref="AU11:AU16"/>
    <mergeCell ref="AV11:AV16"/>
    <mergeCell ref="P11:P16"/>
    <mergeCell ref="AG11:AG16"/>
    <mergeCell ref="AN11:AN16"/>
    <mergeCell ref="AQ11:AQ16"/>
    <mergeCell ref="AG17:AG22"/>
    <mergeCell ref="AR11:AR16"/>
    <mergeCell ref="AU17:AU22"/>
    <mergeCell ref="AV17:AV22"/>
    <mergeCell ref="AR17:AR22"/>
    <mergeCell ref="AS17:AS22"/>
    <mergeCell ref="AT17:AT22"/>
    <mergeCell ref="R6:Z6"/>
    <mergeCell ref="AA6:AG6"/>
    <mergeCell ref="AH6:AK6"/>
    <mergeCell ref="AL6:AM7"/>
    <mergeCell ref="AI7:AI10"/>
    <mergeCell ref="AJ7:AJ10"/>
    <mergeCell ref="AK7:AK8"/>
    <mergeCell ref="AR8:AR10"/>
    <mergeCell ref="S7:S10"/>
    <mergeCell ref="T7:T10"/>
    <mergeCell ref="U7:Z7"/>
    <mergeCell ref="AA7:AA10"/>
    <mergeCell ref="AB7:AB10"/>
    <mergeCell ref="AC7:AC10"/>
    <mergeCell ref="AD7:AD10"/>
    <mergeCell ref="AE7:AE10"/>
    <mergeCell ref="U8:U10"/>
    <mergeCell ref="V8:V10"/>
    <mergeCell ref="W8:W10"/>
    <mergeCell ref="X8:X10"/>
    <mergeCell ref="AK9:AK10"/>
    <mergeCell ref="AO8:AO10"/>
    <mergeCell ref="AF7:AF10"/>
    <mergeCell ref="AG7:AG10"/>
    <mergeCell ref="AH7:AH10"/>
    <mergeCell ref="AP8:AP10"/>
    <mergeCell ref="AQ8:AQ10"/>
    <mergeCell ref="AN6:AQ7"/>
    <mergeCell ref="AR6:AS7"/>
    <mergeCell ref="AT6:AV7"/>
    <mergeCell ref="D1:D3"/>
    <mergeCell ref="E1:E3"/>
    <mergeCell ref="F1:F3"/>
    <mergeCell ref="G1:G3"/>
    <mergeCell ref="H1:H3"/>
    <mergeCell ref="I1:I3"/>
    <mergeCell ref="AV8:AV10"/>
    <mergeCell ref="J6:P6"/>
    <mergeCell ref="J7:J10"/>
    <mergeCell ref="K7:K10"/>
    <mergeCell ref="L7:L10"/>
    <mergeCell ref="M7:M10"/>
    <mergeCell ref="N7:N10"/>
    <mergeCell ref="O7:O10"/>
    <mergeCell ref="P7:P10"/>
    <mergeCell ref="R7:R10"/>
    <mergeCell ref="AS8:AS10"/>
    <mergeCell ref="AT8:AT10"/>
    <mergeCell ref="AU8:AU10"/>
    <mergeCell ref="Y8:Y10"/>
    <mergeCell ref="Z8:Z10"/>
    <mergeCell ref="AL8:AL10"/>
    <mergeCell ref="AM8:AM10"/>
    <mergeCell ref="AN8:AN9"/>
    <mergeCell ref="AG41:AG46"/>
    <mergeCell ref="AL41:AL46"/>
    <mergeCell ref="AM41:AM46"/>
    <mergeCell ref="AN41:AN46"/>
    <mergeCell ref="AQ41:AQ46"/>
    <mergeCell ref="AR41:AR46"/>
    <mergeCell ref="AS41:AS46"/>
    <mergeCell ref="J1:AV1"/>
    <mergeCell ref="J2:AV2"/>
    <mergeCell ref="J3:AI3"/>
    <mergeCell ref="AJ3:AV3"/>
    <mergeCell ref="A5:AV5"/>
    <mergeCell ref="Q7:Q10"/>
    <mergeCell ref="A7:A10"/>
    <mergeCell ref="B7:B10"/>
    <mergeCell ref="D7:D10"/>
    <mergeCell ref="E7:F9"/>
    <mergeCell ref="G7:G9"/>
    <mergeCell ref="H7:H10"/>
    <mergeCell ref="I7:I10"/>
    <mergeCell ref="A6:I6"/>
    <mergeCell ref="A1:A3"/>
    <mergeCell ref="B1:B3"/>
    <mergeCell ref="C1:C3"/>
    <mergeCell ref="H41:H46"/>
    <mergeCell ref="I41:I46"/>
    <mergeCell ref="J41:J46"/>
    <mergeCell ref="K41:K46"/>
    <mergeCell ref="L41:L46"/>
    <mergeCell ref="M41:M46"/>
    <mergeCell ref="N41:N46"/>
    <mergeCell ref="O41:O46"/>
    <mergeCell ref="P41:P46"/>
    <mergeCell ref="AU47:AU52"/>
    <mergeCell ref="AV47:AV52"/>
    <mergeCell ref="AJ41:AJ43"/>
    <mergeCell ref="AV41:AV46"/>
    <mergeCell ref="A47:A52"/>
    <mergeCell ref="B47:B52"/>
    <mergeCell ref="C47:C52"/>
    <mergeCell ref="D47:D52"/>
    <mergeCell ref="E47:E52"/>
    <mergeCell ref="F47:F52"/>
    <mergeCell ref="G47:G52"/>
    <mergeCell ref="H47:H52"/>
    <mergeCell ref="I47:I52"/>
    <mergeCell ref="J47:J52"/>
    <mergeCell ref="K47:K52"/>
    <mergeCell ref="L47:L52"/>
    <mergeCell ref="M47:M52"/>
    <mergeCell ref="N47:N52"/>
    <mergeCell ref="O47:O52"/>
    <mergeCell ref="P47:P52"/>
    <mergeCell ref="AG47:AG52"/>
    <mergeCell ref="AL47:AL52"/>
    <mergeCell ref="AM47:AM52"/>
    <mergeCell ref="AU41:AU46"/>
  </mergeCells>
  <conditionalFormatting sqref="A1:I1">
    <cfRule type="cellIs" dxfId="125" priority="125" operator="equal">
      <formula>#REF!</formula>
    </cfRule>
    <cfRule type="cellIs" dxfId="124" priority="126" operator="equal">
      <formula>#REF!</formula>
    </cfRule>
    <cfRule type="cellIs" dxfId="123" priority="129" operator="equal">
      <formula>#REF!</formula>
    </cfRule>
    <cfRule type="cellIs" dxfId="122" priority="130" operator="equal">
      <formula>#REF!</formula>
    </cfRule>
  </conditionalFormatting>
  <conditionalFormatting sqref="B17">
    <cfRule type="cellIs" dxfId="121" priority="335" operator="equal">
      <formula>#REF!</formula>
    </cfRule>
    <cfRule type="cellIs" dxfId="120" priority="336" operator="equal">
      <formula>#REF!</formula>
    </cfRule>
    <cfRule type="cellIs" dxfId="119" priority="339" operator="equal">
      <formula>#REF!</formula>
    </cfRule>
    <cfRule type="cellIs" dxfId="118" priority="340" operator="equal">
      <formula>#REF!</formula>
    </cfRule>
  </conditionalFormatting>
  <conditionalFormatting sqref="B11:D11 B23:D23 B29:D29">
    <cfRule type="cellIs" dxfId="117" priority="243" operator="equal">
      <formula>#REF!</formula>
    </cfRule>
    <cfRule type="cellIs" dxfId="116" priority="244" operator="equal">
      <formula>#REF!</formula>
    </cfRule>
    <cfRule type="cellIs" dxfId="115" priority="247" operator="equal">
      <formula>#REF!</formula>
    </cfRule>
    <cfRule type="cellIs" dxfId="114" priority="248" operator="equal">
      <formula>#REF!</formula>
    </cfRule>
  </conditionalFormatting>
  <conditionalFormatting sqref="B35:D35">
    <cfRule type="cellIs" dxfId="113" priority="131" operator="equal">
      <formula>#REF!</formula>
    </cfRule>
    <cfRule type="cellIs" dxfId="112" priority="132" operator="equal">
      <formula>#REF!</formula>
    </cfRule>
    <cfRule type="cellIs" dxfId="111" priority="135" operator="equal">
      <formula>#REF!</formula>
    </cfRule>
    <cfRule type="cellIs" dxfId="110" priority="136" operator="equal">
      <formula>#REF!</formula>
    </cfRule>
  </conditionalFormatting>
  <conditionalFormatting sqref="B41:D41">
    <cfRule type="cellIs" dxfId="109" priority="78" operator="equal">
      <formula>#REF!</formula>
    </cfRule>
    <cfRule type="cellIs" dxfId="108" priority="79" operator="equal">
      <formula>#REF!</formula>
    </cfRule>
    <cfRule type="cellIs" dxfId="107" priority="82" operator="equal">
      <formula>#REF!</formula>
    </cfRule>
    <cfRule type="cellIs" dxfId="106" priority="83" operator="equal">
      <formula>#REF!</formula>
    </cfRule>
  </conditionalFormatting>
  <conditionalFormatting sqref="B47:D47">
    <cfRule type="cellIs" dxfId="105" priority="31" operator="equal">
      <formula>#REF!</formula>
    </cfRule>
    <cfRule type="cellIs" dxfId="104" priority="32" operator="equal">
      <formula>#REF!</formula>
    </cfRule>
    <cfRule type="cellIs" dxfId="103" priority="35" operator="equal">
      <formula>#REF!</formula>
    </cfRule>
    <cfRule type="cellIs" dxfId="102" priority="36" operator="equal">
      <formula>#REF!</formula>
    </cfRule>
  </conditionalFormatting>
  <conditionalFormatting sqref="B53:D53">
    <cfRule type="cellIs" dxfId="101" priority="143" operator="equal">
      <formula>#REF!</formula>
    </cfRule>
    <cfRule type="cellIs" dxfId="100" priority="144" operator="equal">
      <formula>#REF!</formula>
    </cfRule>
    <cfRule type="cellIs" dxfId="99" priority="147" operator="equal">
      <formula>#REF!</formula>
    </cfRule>
    <cfRule type="cellIs" dxfId="98" priority="148" operator="equal">
      <formula>#REF!</formula>
    </cfRule>
  </conditionalFormatting>
  <conditionalFormatting sqref="B59:D59">
    <cfRule type="cellIs" dxfId="97" priority="199" operator="equal">
      <formula>#REF!</formula>
    </cfRule>
    <cfRule type="cellIs" dxfId="96" priority="200" operator="equal">
      <formula>#REF!</formula>
    </cfRule>
    <cfRule type="cellIs" dxfId="95" priority="203" operator="equal">
      <formula>#REF!</formula>
    </cfRule>
    <cfRule type="cellIs" dxfId="94" priority="204" operator="equal">
      <formula>#REF!</formula>
    </cfRule>
  </conditionalFormatting>
  <conditionalFormatting sqref="D17">
    <cfRule type="cellIs" dxfId="93" priority="255" operator="equal">
      <formula>#REF!</formula>
    </cfRule>
    <cfRule type="cellIs" dxfId="92" priority="256" operator="equal">
      <formula>#REF!</formula>
    </cfRule>
    <cfRule type="cellIs" dxfId="91" priority="259" operator="equal">
      <formula>#REF!</formula>
    </cfRule>
    <cfRule type="cellIs" dxfId="90" priority="260" operator="equal">
      <formula>#REF!</formula>
    </cfRule>
  </conditionalFormatting>
  <conditionalFormatting sqref="J11 AB11:AB64">
    <cfRule type="cellIs" dxfId="89" priority="427" operator="equal">
      <formula>"Muy Alta"</formula>
    </cfRule>
    <cfRule type="cellIs" dxfId="88" priority="428" operator="equal">
      <formula>"Alta"</formula>
    </cfRule>
    <cfRule type="cellIs" dxfId="87" priority="429" operator="equal">
      <formula>"Media"</formula>
    </cfRule>
    <cfRule type="cellIs" dxfId="86" priority="430" operator="equal">
      <formula>"Baja"</formula>
    </cfRule>
    <cfRule type="cellIs" dxfId="85" priority="431" operator="equal">
      <formula>"Muy Baja"</formula>
    </cfRule>
  </conditionalFormatting>
  <conditionalFormatting sqref="J17">
    <cfRule type="cellIs" dxfId="84" priority="400" operator="equal">
      <formula>"Muy Alta"</formula>
    </cfRule>
    <cfRule type="cellIs" dxfId="83" priority="401" operator="equal">
      <formula>"Alta"</formula>
    </cfRule>
    <cfRule type="cellIs" dxfId="82" priority="402" operator="equal">
      <formula>"Media"</formula>
    </cfRule>
    <cfRule type="cellIs" dxfId="81" priority="403" operator="equal">
      <formula>"Baja"</formula>
    </cfRule>
    <cfRule type="cellIs" dxfId="80" priority="404" operator="equal">
      <formula>"Muy Baja"</formula>
    </cfRule>
  </conditionalFormatting>
  <conditionalFormatting sqref="J23">
    <cfRule type="cellIs" dxfId="79" priority="391" operator="equal">
      <formula>"Muy Alta"</formula>
    </cfRule>
    <cfRule type="cellIs" dxfId="78" priority="392" operator="equal">
      <formula>"Alta"</formula>
    </cfRule>
    <cfRule type="cellIs" dxfId="77" priority="393" operator="equal">
      <formula>"Media"</formula>
    </cfRule>
    <cfRule type="cellIs" dxfId="76" priority="394" operator="equal">
      <formula>"Baja"</formula>
    </cfRule>
    <cfRule type="cellIs" dxfId="75" priority="395" operator="equal">
      <formula>"Muy Baja"</formula>
    </cfRule>
  </conditionalFormatting>
  <conditionalFormatting sqref="J29">
    <cfRule type="cellIs" dxfId="74" priority="382" operator="equal">
      <formula>"Muy Alta"</formula>
    </cfRule>
    <cfRule type="cellIs" dxfId="73" priority="383" operator="equal">
      <formula>"Alta"</formula>
    </cfRule>
    <cfRule type="cellIs" dxfId="72" priority="384" operator="equal">
      <formula>"Media"</formula>
    </cfRule>
    <cfRule type="cellIs" dxfId="71" priority="385" operator="equal">
      <formula>"Baja"</formula>
    </cfRule>
    <cfRule type="cellIs" dxfId="70" priority="386" operator="equal">
      <formula>"Muy Baja"</formula>
    </cfRule>
  </conditionalFormatting>
  <conditionalFormatting sqref="J35 J41 J47">
    <cfRule type="cellIs" dxfId="69" priority="373" operator="equal">
      <formula>"Muy Alta"</formula>
    </cfRule>
    <cfRule type="cellIs" dxfId="68" priority="374" operator="equal">
      <formula>"Alta"</formula>
    </cfRule>
    <cfRule type="cellIs" dxfId="67" priority="375" operator="equal">
      <formula>"Media"</formula>
    </cfRule>
    <cfRule type="cellIs" dxfId="66" priority="376" operator="equal">
      <formula>"Baja"</formula>
    </cfRule>
    <cfRule type="cellIs" dxfId="65" priority="377" operator="equal">
      <formula>"Muy Baja"</formula>
    </cfRule>
  </conditionalFormatting>
  <conditionalFormatting sqref="J53">
    <cfRule type="cellIs" dxfId="64" priority="189" operator="equal">
      <formula>"Muy Alta"</formula>
    </cfRule>
    <cfRule type="cellIs" dxfId="63" priority="190" operator="equal">
      <formula>"Alta"</formula>
    </cfRule>
    <cfRule type="cellIs" dxfId="62" priority="191" operator="equal">
      <formula>"Media"</formula>
    </cfRule>
    <cfRule type="cellIs" dxfId="61" priority="192" operator="equal">
      <formula>"Baja"</formula>
    </cfRule>
    <cfRule type="cellIs" dxfId="60" priority="193" operator="equal">
      <formula>"Muy Baja"</formula>
    </cfRule>
  </conditionalFormatting>
  <conditionalFormatting sqref="J59">
    <cfRule type="cellIs" dxfId="59" priority="346" operator="equal">
      <formula>"Muy Alta"</formula>
    </cfRule>
    <cfRule type="cellIs" dxfId="58" priority="347" operator="equal">
      <formula>"Alta"</formula>
    </cfRule>
    <cfRule type="cellIs" dxfId="57" priority="348" operator="equal">
      <formula>"Media"</formula>
    </cfRule>
    <cfRule type="cellIs" dxfId="56" priority="349" operator="equal">
      <formula>"Baja"</formula>
    </cfRule>
    <cfRule type="cellIs" dxfId="55" priority="350" operator="equal">
      <formula>"Muy Baja"</formula>
    </cfRule>
  </conditionalFormatting>
  <conditionalFormatting sqref="M11:M64">
    <cfRule type="containsText" dxfId="54" priority="175" operator="containsText" text="❌">
      <formula>NOT(ISERROR(SEARCH("❌",M11)))</formula>
    </cfRule>
  </conditionalFormatting>
  <conditionalFormatting sqref="N11 AD11:AD64 N17 N23 N29 N35 N41 N47 N59">
    <cfRule type="cellIs" dxfId="53" priority="422" operator="equal">
      <formula>"Catastrófico"</formula>
    </cfRule>
    <cfRule type="cellIs" dxfId="52" priority="423" operator="equal">
      <formula>"Mayor"</formula>
    </cfRule>
    <cfRule type="cellIs" dxfId="51" priority="424" operator="equal">
      <formula>"Moderado"</formula>
    </cfRule>
    <cfRule type="cellIs" dxfId="50" priority="425" operator="equal">
      <formula>"Menor"</formula>
    </cfRule>
    <cfRule type="cellIs" dxfId="49" priority="426" operator="equal">
      <formula>"Leve"</formula>
    </cfRule>
  </conditionalFormatting>
  <conditionalFormatting sqref="N53">
    <cfRule type="cellIs" dxfId="48" priority="194" operator="equal">
      <formula>"Catastrófico"</formula>
    </cfRule>
    <cfRule type="cellIs" dxfId="47" priority="195" operator="equal">
      <formula>"Mayor"</formula>
    </cfRule>
    <cfRule type="cellIs" dxfId="46" priority="196" operator="equal">
      <formula>"Moderado"</formula>
    </cfRule>
    <cfRule type="cellIs" dxfId="45" priority="197" operator="equal">
      <formula>"Menor"</formula>
    </cfRule>
    <cfRule type="cellIs" dxfId="44" priority="198" operator="equal">
      <formula>"Leve"</formula>
    </cfRule>
  </conditionalFormatting>
  <conditionalFormatting sqref="P53">
    <cfRule type="cellIs" dxfId="43" priority="185" operator="equal">
      <formula>"Extremo"</formula>
    </cfRule>
    <cfRule type="cellIs" dxfId="42" priority="186" operator="equal">
      <formula>"Alto"</formula>
    </cfRule>
    <cfRule type="cellIs" dxfId="41" priority="187" operator="equal">
      <formula>"Moderado"</formula>
    </cfRule>
    <cfRule type="cellIs" dxfId="40" priority="188" operator="equal">
      <formula>"Bajo"</formula>
    </cfRule>
  </conditionalFormatting>
  <conditionalFormatting sqref="P11:Q11">
    <cfRule type="cellIs" dxfId="39" priority="418" operator="equal">
      <formula>"Extremo"</formula>
    </cfRule>
    <cfRule type="cellIs" dxfId="38" priority="419" operator="equal">
      <formula>"Alto"</formula>
    </cfRule>
    <cfRule type="cellIs" dxfId="37" priority="420" operator="equal">
      <formula>"Moderado"</formula>
    </cfRule>
    <cfRule type="cellIs" dxfId="36" priority="421" operator="equal">
      <formula>"Bajo"</formula>
    </cfRule>
  </conditionalFormatting>
  <conditionalFormatting sqref="P23:Q23">
    <cfRule type="cellIs" dxfId="35" priority="387" operator="equal">
      <formula>"Extremo"</formula>
    </cfRule>
    <cfRule type="cellIs" dxfId="34" priority="388" operator="equal">
      <formula>"Alto"</formula>
    </cfRule>
    <cfRule type="cellIs" dxfId="33" priority="389" operator="equal">
      <formula>"Moderado"</formula>
    </cfRule>
    <cfRule type="cellIs" dxfId="32" priority="390" operator="equal">
      <formula>"Bajo"</formula>
    </cfRule>
  </conditionalFormatting>
  <conditionalFormatting sqref="P29:Q29">
    <cfRule type="cellIs" dxfId="31" priority="378" operator="equal">
      <formula>"Extremo"</formula>
    </cfRule>
    <cfRule type="cellIs" dxfId="30" priority="379" operator="equal">
      <formula>"Alto"</formula>
    </cfRule>
    <cfRule type="cellIs" dxfId="29" priority="380" operator="equal">
      <formula>"Moderado"</formula>
    </cfRule>
    <cfRule type="cellIs" dxfId="28" priority="381" operator="equal">
      <formula>"Bajo"</formula>
    </cfRule>
  </conditionalFormatting>
  <conditionalFormatting sqref="P35:Q35 P47">
    <cfRule type="cellIs" dxfId="27" priority="369" operator="equal">
      <formula>"Extremo"</formula>
    </cfRule>
    <cfRule type="cellIs" dxfId="26" priority="370" operator="equal">
      <formula>"Alto"</formula>
    </cfRule>
    <cfRule type="cellIs" dxfId="25" priority="371" operator="equal">
      <formula>"Moderado"</formula>
    </cfRule>
    <cfRule type="cellIs" dxfId="24" priority="372" operator="equal">
      <formula>"Bajo"</formula>
    </cfRule>
  </conditionalFormatting>
  <conditionalFormatting sqref="P41:Q41">
    <cfRule type="cellIs" dxfId="23" priority="111" operator="equal">
      <formula>"Extremo"</formula>
    </cfRule>
    <cfRule type="cellIs" dxfId="22" priority="112" operator="equal">
      <formula>"Alto"</formula>
    </cfRule>
    <cfRule type="cellIs" dxfId="21" priority="113" operator="equal">
      <formula>"Moderado"</formula>
    </cfRule>
    <cfRule type="cellIs" dxfId="20" priority="114" operator="equal">
      <formula>"Bajo"</formula>
    </cfRule>
  </conditionalFormatting>
  <conditionalFormatting sqref="P59:Q59">
    <cfRule type="cellIs" dxfId="19" priority="342" operator="equal">
      <formula>"Extremo"</formula>
    </cfRule>
    <cfRule type="cellIs" dxfId="18" priority="343" operator="equal">
      <formula>"Alto"</formula>
    </cfRule>
    <cfRule type="cellIs" dxfId="17" priority="344" operator="equal">
      <formula>"Moderado"</formula>
    </cfRule>
    <cfRule type="cellIs" dxfId="16" priority="345" operator="equal">
      <formula>"Bajo"</formula>
    </cfRule>
  </conditionalFormatting>
  <conditionalFormatting sqref="Q17:Q18">
    <cfRule type="cellIs" dxfId="15" priority="223" operator="equal">
      <formula>"Extremo"</formula>
    </cfRule>
    <cfRule type="cellIs" dxfId="14" priority="224" operator="equal">
      <formula>"Alto"</formula>
    </cfRule>
    <cfRule type="cellIs" dxfId="13" priority="225" operator="equal">
      <formula>"Moderado"</formula>
    </cfRule>
    <cfRule type="cellIs" dxfId="12" priority="226" operator="equal">
      <formula>"Bajo"</formula>
    </cfRule>
  </conditionalFormatting>
  <conditionalFormatting sqref="Q47">
    <cfRule type="cellIs" dxfId="11" priority="27" operator="equal">
      <formula>"Extremo"</formula>
    </cfRule>
    <cfRule type="cellIs" dxfId="10" priority="28" operator="equal">
      <formula>"Alto"</formula>
    </cfRule>
    <cfRule type="cellIs" dxfId="9" priority="29" operator="equal">
      <formula>"Moderado"</formula>
    </cfRule>
    <cfRule type="cellIs" dxfId="8" priority="30" operator="equal">
      <formula>"Bajo"</formula>
    </cfRule>
  </conditionalFormatting>
  <conditionalFormatting sqref="Q53">
    <cfRule type="cellIs" dxfId="7" priority="23" operator="equal">
      <formula>"Extremo"</formula>
    </cfRule>
    <cfRule type="cellIs" dxfId="6" priority="24" operator="equal">
      <formula>"Alto"</formula>
    </cfRule>
    <cfRule type="cellIs" dxfId="5" priority="25" operator="equal">
      <formula>"Moderado"</formula>
    </cfRule>
    <cfRule type="cellIs" dxfId="4" priority="26" operator="equal">
      <formula>"Bajo"</formula>
    </cfRule>
  </conditionalFormatting>
  <conditionalFormatting sqref="AF11:AF64 P17">
    <cfRule type="cellIs" dxfId="3" priority="396" operator="equal">
      <formula>"Extremo"</formula>
    </cfRule>
    <cfRule type="cellIs" dxfId="2" priority="397" operator="equal">
      <formula>"Alto"</formula>
    </cfRule>
    <cfRule type="cellIs" dxfId="1" priority="398" operator="equal">
      <formula>"Moderado"</formula>
    </cfRule>
    <cfRule type="cellIs" dxfId="0" priority="399" operator="equal">
      <formula>"Bajo"</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7">
        <x14:dataValidation type="custom" allowBlank="1" showInputMessage="1" showErrorMessage="1" error="Recuerde que las acciones se generan bajo la medida de mitigar el riesgo">
          <x14:formula1>
            <xm:f>IF(OR(AG15='Opciones Tratamiento'!$B$2,AG15='Opciones Tratamiento'!$B$3,AG15='Opciones Tratamiento'!$B$4),ISBLANK(AG15),ISTEXT(AG15))</xm:f>
          </x14:formula1>
          <xm:sqref>AK15:AK16 AK25:AK28 AK30:AK34 AK18:AK22 AK53:AK64</xm:sqref>
        </x14:dataValidation>
        <x14:dataValidation type="custom" allowBlank="1" showInputMessage="1" showErrorMessage="1" error="Recuerde que las acciones se generan bajo la medida de mitigar el riesgo">
          <x14:formula1>
            <xm:f>IF(OR(AG15='Opciones Tratamiento'!$B$2,AG15='Opciones Tratamiento'!$B$3,AG15='Opciones Tratamiento'!$B$4),ISBLANK(AG15),ISTEXT(AG15))</xm:f>
          </x14:formula1>
          <xm:sqref>AJ15:AJ16 AJ24:AJ28 AJ30:AJ34 AJ18:AJ22 AJ57:AJ64</xm:sqref>
        </x14:dataValidation>
        <x14:dataValidation type="custom" allowBlank="1" showInputMessage="1" showErrorMessage="1" error="Recuerde que las acciones se generan bajo la medida de mitigar el riesgo">
          <x14:formula1>
            <xm:f>IF(OR(AG15='Opciones Tratamiento'!$B$2,AG15='Opciones Tratamiento'!$B$3,AG15='Opciones Tratamiento'!$B$4),ISBLANK(AG15),ISTEXT(AG15))</xm:f>
          </x14:formula1>
          <xm:sqref>AI15:AI16 AI30:AI34 AI18:AI22 AI53 AI57:AI64</xm:sqref>
        </x14:dataValidation>
        <x14:dataValidation type="custom" allowBlank="1" showInputMessage="1" showErrorMessage="1" error="Recuerde que las acciones se generan bajo la medida de mitigar el riesgo">
          <x14:formula1>
            <xm:f>IF(OR(AG15='Opciones Tratamiento'!$B$2,AG15='Opciones Tratamiento'!$B$3,AG15='Opciones Tratamiento'!$B$4),ISBLANK(AG15),ISTEXT(AG15))</xm:f>
          </x14:formula1>
          <xm:sqref>AH15:AH16 AH18:AH22 AH24:AH34 AH56:AH64</xm:sqref>
        </x14:dataValidation>
        <x14:dataValidation type="custom" allowBlank="1" showInputMessage="1" showErrorMessage="1" error="Recuerde que las acciones se generan bajo la medida de mitigar el riesgo">
          <x14:formula1>
            <xm:f>IF(OR(Z29='Opciones Tratamiento'!$B$2,Z29='Opciones Tratamiento'!$B$3,Z29='Opciones Tratamiento'!$B$4),ISBLANK(Z29),ISTEXT(Z29))</xm:f>
          </x14:formula1>
          <xm:sqref>AL59:AM59 AM35 AM29 AL53</xm:sqref>
        </x14:dataValidation>
        <x14:dataValidation type="list" allowBlank="1" showInputMessage="1" showErrorMessage="1">
          <x14:formula1>
            <xm:f>'Opciones Tratamiento'!$B$2:$B$5</xm:f>
          </x14:formula1>
          <xm:sqref>AG29 AG11 AG17 AG23 AG35 AG41 AG47 AG53 AG59</xm:sqref>
        </x14:dataValidation>
        <x14:dataValidation type="list" allowBlank="1" showInputMessage="1" showErrorMessage="1">
          <x14:formula1>
            <xm:f>'Opciones Tratamiento'!$B$9:$B$10</xm:f>
          </x14:formula1>
          <xm:sqref>AP20:AP21 AP26:AP27 AP32:AP33 AP38:AP39 AP62:AP63 AP59:AP60 AP23:AP24 AP29:AP30 AP35:AP36 AP11:AP18 AP56:AP57 AP53:AP54</xm:sqref>
        </x14:dataValidation>
        <x14:dataValidation type="list" allowBlank="1" showInputMessage="1" showErrorMessage="1">
          <x14:formula1>
            <xm:f>Listas!$F$40:$F$74</xm:f>
          </x14:formula1>
          <xm:sqref>E11:E34 E38:E64</xm:sqref>
        </x14:dataValidation>
        <x14:dataValidation type="list" allowBlank="1" showInputMessage="1" showErrorMessage="1">
          <x14:formula1>
            <xm:f>Listas!$P$41:$P$56</xm:f>
          </x14:formula1>
          <xm:sqref>F11:F34 F38:F46 F53:F64</xm:sqref>
        </x14:dataValidation>
        <x14:dataValidation type="list" allowBlank="1" showInputMessage="1" showErrorMessage="1">
          <x14:formula1>
            <xm:f>'Tabla Valoración controles'!$D$13:$D$14</xm:f>
          </x14:formula1>
          <xm:sqref>Z11:Z46 Z50:Z52 Z56:Z64</xm:sqref>
        </x14:dataValidation>
        <x14:dataValidation type="list" allowBlank="1" showInputMessage="1" showErrorMessage="1">
          <x14:formula1>
            <xm:f>'Tabla Valoración controles'!$D$11:$D$12</xm:f>
          </x14:formula1>
          <xm:sqref>Y11:Y46 Y50:Y52 Y56:Y64</xm:sqref>
        </x14:dataValidation>
        <x14:dataValidation type="list" allowBlank="1" showInputMessage="1" showErrorMessage="1">
          <x14:formula1>
            <xm:f>'Tabla Valoración controles'!$D$9:$D$10</xm:f>
          </x14:formula1>
          <xm:sqref>X11:X46 X50:X52 X56:X64</xm:sqref>
        </x14:dataValidation>
        <x14:dataValidation type="custom" allowBlank="1" showInputMessage="1" showErrorMessage="1" error="Recuerde que las acciones se generan bajo la medida de mitigar el riesgo">
          <x14:formula1>
            <xm:f>IF(OR(AG23='[1]Opciones Tratamiento'!#REF!,AG23='[1]Opciones Tratamiento'!#REF!,AG23='[1]Opciones Tratamiento'!#REF!),ISBLANK(AG23),ISTEXT(AG23))</xm:f>
          </x14:formula1>
          <xm:sqref>AJ23</xm:sqref>
        </x14:dataValidation>
        <x14:dataValidation type="custom" allowBlank="1" showInputMessage="1" showErrorMessage="1" error="Recuerde que las acciones se generan bajo la medida de mitigar el riesgo">
          <x14:formula1>
            <xm:f>IF(OR(AG24='Opciones Tratamiento'!$B$2,AG24='Opciones Tratamiento'!$B$3,AG24='Opciones Tratamiento'!$B$4),ISBLANK(AG24),ISTEXT(AG24))</xm:f>
          </x14:formula1>
          <xm:sqref>AK23</xm:sqref>
        </x14:dataValidation>
        <x14:dataValidation type="list" allowBlank="1" showInputMessage="1" showErrorMessage="1">
          <x14:formula1>
            <xm:f>[5]Listas!#REF!</xm:f>
          </x14:formula1>
          <xm:sqref>F47</xm:sqref>
        </x14:dataValidation>
        <x14:dataValidation type="list" allowBlank="1" showInputMessage="1" showErrorMessage="1">
          <x14:formula1>
            <xm:f>'[5]Tabla Valoración controles'!#REF!</xm:f>
          </x14:formula1>
          <xm:sqref>X47:Z49</xm:sqref>
        </x14:dataValidation>
        <x14:dataValidation type="custom" allowBlank="1" showInputMessage="1" showErrorMessage="1" error="Recuerde que las acciones se generan bajo la medida de mitigar el riesgo">
          <x14:formula1>
            <xm:f>IF(OR(AG55='[5]Opciones Tratamiento'!#REF!,AG55='[5]Opciones Tratamiento'!#REF!,AG55='[5]Opciones Tratamiento'!#REF!),ISBLANK(AG55),ISTEXT(AG55))</xm:f>
          </x14:formula1>
          <xm:sqref>AH55</xm:sqref>
        </x14:dataValidation>
        <x14:dataValidation type="list" allowBlank="1" showInputMessage="1" showErrorMessage="1">
          <x14:formula1>
            <xm:f>'Opciones Tratamiento'!$B$14:$B$21</xm:f>
          </x14:formula1>
          <xm:sqref>H11:H64</xm:sqref>
        </x14:dataValidation>
        <x14:dataValidation type="list" allowBlank="1" showInputMessage="1" showErrorMessage="1" error="Recuerde que las acciones se generan bajo la medida de mitigar el riesgo">
          <x14:formula1>
            <xm:f>Listas!$B$34:$B$36</xm:f>
          </x14:formula1>
          <xm:sqref>AN11:AN64</xm:sqref>
        </x14:dataValidation>
        <x14:dataValidation type="list" allowBlank="1" showInputMessage="1" showErrorMessage="1">
          <x14:formula1>
            <xm:f>Listas!$B$5:$B$22</xm:f>
          </x14:formula1>
          <xm:sqref>B11:B64</xm:sqref>
        </x14:dataValidation>
        <x14:dataValidation type="custom" allowBlank="1" showInputMessage="1" showErrorMessage="1" error="Recuerde que las acciones se generan bajo la medida de mitigar el riesgo">
          <x14:formula1>
            <xm:f>IF(OR(AB11='Opciones Tratamiento'!$B$2,AB11='Opciones Tratamiento'!$B$3,AB11='Opciones Tratamiento'!$B$4),ISBLANK(AB11),ISTEXT(AB11))</xm:f>
          </x14:formula1>
          <xm:sqref>AQ11:AQ64</xm:sqref>
        </x14:dataValidation>
        <x14:dataValidation type="custom" allowBlank="1" showInputMessage="1" showErrorMessage="1" error="Recuerde que las acciones se generan bajo la medida de mitigar el riesgo">
          <x14:formula1>
            <xm:f>IF(OR(AA11='Opciones Tratamiento'!$B$2,AA11='Opciones Tratamiento'!$B$3,AA11='Opciones Tratamiento'!$B$4),ISBLANK(AA11),ISTEXT(AA11))</xm:f>
          </x14:formula1>
          <xm:sqref>AO11:AP64</xm:sqref>
        </x14:dataValidation>
        <x14:dataValidation type="list" allowBlank="1" showInputMessage="1" showErrorMessage="1">
          <x14:formula1>
            <xm:f>'Tabla Impacto'!$F$210:$F$221</xm:f>
          </x14:formula1>
          <xm:sqref>L11:L64</xm:sqref>
        </x14:dataValidation>
        <x14:dataValidation type="list" allowBlank="1" showInputMessage="1" showErrorMessage="1">
          <x14:formula1>
            <xm:f>'Tabla Valoración controles'!$D$7:$D$8</xm:f>
          </x14:formula1>
          <xm:sqref>V11:V64</xm:sqref>
        </x14:dataValidation>
        <x14:dataValidation type="list" allowBlank="1" showInputMessage="1" showErrorMessage="1">
          <x14:formula1>
            <xm:f>'Tabla Valoración controles'!$D$4:$D$6</xm:f>
          </x14:formula1>
          <xm:sqref>U11:U64</xm:sqref>
        </x14:dataValidation>
        <x14:dataValidation type="list" allowBlank="1" showInputMessage="1" showErrorMessage="1">
          <x14:formula1>
            <xm:f>Listas!$B$40:$B$49</xm:f>
          </x14:formula1>
          <xm:sqref>D11:D64</xm:sqref>
        </x14:dataValidation>
        <x14:dataValidation type="custom" allowBlank="1" showInputMessage="1" showErrorMessage="1" error="Recuerde que las acciones se generan bajo la medida de mitigar el riesgo">
          <x14:formula1>
            <xm:f>IF(OR(AG24='Opciones Tratamiento'!$B$2,AG24='Opciones Tratamiento'!$B$3,AG24='Opciones Tratamiento'!$B$4),ISBLANK(AG24),ISTEXT(AG24))</xm:f>
          </x14:formula1>
          <xm:sqref>AI23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Z1002"/>
  <sheetViews>
    <sheetView workbookViewId="0"/>
  </sheetViews>
  <sheetFormatPr baseColWidth="10" defaultColWidth="14.42578125" defaultRowHeight="15" x14ac:dyDescent="0.25"/>
  <cols>
    <col min="1" max="1" width="54.7109375" style="258" customWidth="1"/>
    <col min="2" max="2" width="112.85546875" style="258" customWidth="1"/>
    <col min="3" max="16384" width="14.42578125" style="258"/>
  </cols>
  <sheetData>
    <row r="1" spans="1:26" ht="30.75" customHeight="1" x14ac:dyDescent="0.25">
      <c r="A1" s="299" t="s">
        <v>860</v>
      </c>
      <c r="B1" s="299" t="s">
        <v>861</v>
      </c>
      <c r="C1" s="300"/>
      <c r="D1" s="300"/>
      <c r="E1" s="300"/>
      <c r="F1" s="300"/>
      <c r="G1" s="300"/>
      <c r="H1" s="300"/>
      <c r="I1" s="300"/>
      <c r="J1" s="300"/>
      <c r="K1" s="300"/>
      <c r="L1" s="300"/>
      <c r="M1" s="300"/>
      <c r="N1" s="300"/>
      <c r="O1" s="300"/>
      <c r="P1" s="300"/>
      <c r="Q1" s="300"/>
      <c r="R1" s="300"/>
      <c r="S1" s="300"/>
      <c r="T1" s="300"/>
      <c r="U1" s="300"/>
      <c r="V1" s="300"/>
      <c r="W1" s="300"/>
      <c r="X1" s="300"/>
      <c r="Y1" s="300"/>
      <c r="Z1" s="300"/>
    </row>
    <row r="2" spans="1:26" ht="43.5" x14ac:dyDescent="0.25">
      <c r="A2" s="301" t="s">
        <v>862</v>
      </c>
      <c r="B2" s="302" t="s">
        <v>863</v>
      </c>
      <c r="C2" s="187"/>
      <c r="D2" s="187"/>
      <c r="E2" s="187"/>
      <c r="F2" s="187"/>
      <c r="G2" s="187"/>
      <c r="H2" s="187"/>
      <c r="I2" s="187"/>
      <c r="J2" s="187"/>
      <c r="K2" s="187"/>
      <c r="L2" s="187"/>
      <c r="M2" s="187"/>
      <c r="N2" s="187"/>
      <c r="O2" s="187"/>
      <c r="P2" s="187"/>
      <c r="Q2" s="187"/>
      <c r="R2" s="187"/>
      <c r="S2" s="187"/>
      <c r="T2" s="187"/>
      <c r="U2" s="187"/>
      <c r="V2" s="187"/>
      <c r="W2" s="187"/>
      <c r="X2" s="187"/>
      <c r="Y2" s="187"/>
      <c r="Z2" s="187"/>
    </row>
    <row r="3" spans="1:26" ht="57.75" x14ac:dyDescent="0.25">
      <c r="A3" s="303" t="s">
        <v>864</v>
      </c>
      <c r="B3" s="302" t="s">
        <v>865</v>
      </c>
      <c r="C3" s="187"/>
      <c r="D3" s="187"/>
      <c r="E3" s="187"/>
      <c r="F3" s="187"/>
      <c r="G3" s="187"/>
      <c r="H3" s="187"/>
      <c r="I3" s="187"/>
      <c r="J3" s="187"/>
      <c r="K3" s="187"/>
      <c r="L3" s="187"/>
      <c r="M3" s="187"/>
      <c r="N3" s="187"/>
      <c r="O3" s="187"/>
      <c r="P3" s="187"/>
      <c r="Q3" s="187"/>
      <c r="R3" s="187"/>
      <c r="S3" s="187"/>
      <c r="T3" s="187"/>
      <c r="U3" s="187"/>
      <c r="V3" s="187"/>
      <c r="W3" s="187"/>
      <c r="X3" s="187"/>
      <c r="Y3" s="187"/>
      <c r="Z3" s="187"/>
    </row>
    <row r="4" spans="1:26" ht="143.25" x14ac:dyDescent="0.25">
      <c r="A4" s="303" t="s">
        <v>866</v>
      </c>
      <c r="B4" s="302" t="s">
        <v>867</v>
      </c>
      <c r="C4" s="187"/>
      <c r="D4" s="187"/>
      <c r="E4" s="187"/>
      <c r="F4" s="187"/>
      <c r="G4" s="187"/>
      <c r="H4" s="187"/>
      <c r="I4" s="187"/>
      <c r="J4" s="187"/>
      <c r="K4" s="187"/>
      <c r="L4" s="187"/>
      <c r="M4" s="187"/>
      <c r="N4" s="187"/>
      <c r="O4" s="187"/>
      <c r="P4" s="187"/>
      <c r="Q4" s="187"/>
      <c r="R4" s="187"/>
      <c r="S4" s="187"/>
      <c r="T4" s="187"/>
      <c r="U4" s="187"/>
      <c r="V4" s="187"/>
      <c r="W4" s="187"/>
      <c r="X4" s="187"/>
      <c r="Y4" s="187"/>
      <c r="Z4" s="187"/>
    </row>
    <row r="5" spans="1:26" ht="409.6" x14ac:dyDescent="0.25">
      <c r="A5" s="304" t="s">
        <v>868</v>
      </c>
      <c r="B5" s="302" t="s">
        <v>869</v>
      </c>
      <c r="C5" s="187"/>
      <c r="D5" s="187"/>
      <c r="E5" s="187"/>
      <c r="F5" s="187"/>
      <c r="G5" s="187"/>
      <c r="H5" s="187"/>
      <c r="I5" s="187"/>
      <c r="J5" s="187"/>
      <c r="K5" s="187"/>
      <c r="L5" s="187"/>
      <c r="M5" s="187"/>
      <c r="N5" s="187"/>
      <c r="O5" s="187"/>
      <c r="P5" s="187"/>
      <c r="Q5" s="187"/>
      <c r="R5" s="187"/>
      <c r="S5" s="187"/>
      <c r="T5" s="187"/>
      <c r="U5" s="187"/>
      <c r="V5" s="187"/>
      <c r="W5" s="187"/>
      <c r="X5" s="187"/>
      <c r="Y5" s="187"/>
      <c r="Z5" s="187"/>
    </row>
    <row r="6" spans="1:26" ht="57.75" x14ac:dyDescent="0.25">
      <c r="A6" s="304" t="s">
        <v>870</v>
      </c>
      <c r="B6" s="302" t="s">
        <v>871</v>
      </c>
      <c r="C6" s="187"/>
      <c r="D6" s="187"/>
      <c r="E6" s="187"/>
      <c r="F6" s="187"/>
      <c r="G6" s="187"/>
      <c r="H6" s="187"/>
      <c r="I6" s="187"/>
      <c r="J6" s="187"/>
      <c r="K6" s="187"/>
      <c r="L6" s="187"/>
      <c r="M6" s="187"/>
      <c r="N6" s="187"/>
      <c r="O6" s="187"/>
      <c r="P6" s="187"/>
      <c r="Q6" s="187"/>
      <c r="R6" s="187"/>
      <c r="S6" s="187"/>
      <c r="T6" s="187"/>
      <c r="U6" s="187"/>
      <c r="V6" s="187"/>
      <c r="W6" s="187"/>
      <c r="X6" s="187"/>
      <c r="Y6" s="187"/>
      <c r="Z6" s="187"/>
    </row>
    <row r="7" spans="1:26" ht="30" x14ac:dyDescent="0.25">
      <c r="A7" s="303" t="s">
        <v>872</v>
      </c>
      <c r="B7" s="302" t="s">
        <v>873</v>
      </c>
      <c r="C7" s="187"/>
      <c r="D7" s="187"/>
      <c r="E7" s="187"/>
      <c r="F7" s="187"/>
      <c r="G7" s="187"/>
      <c r="H7" s="187"/>
      <c r="I7" s="187"/>
      <c r="J7" s="187"/>
      <c r="K7" s="187"/>
      <c r="L7" s="187"/>
      <c r="M7" s="187"/>
      <c r="N7" s="187"/>
      <c r="O7" s="187"/>
      <c r="P7" s="187"/>
      <c r="Q7" s="187"/>
      <c r="R7" s="187"/>
      <c r="S7" s="187"/>
      <c r="T7" s="187"/>
      <c r="U7" s="187"/>
      <c r="V7" s="187"/>
      <c r="W7" s="187"/>
      <c r="X7" s="187"/>
      <c r="Y7" s="187"/>
      <c r="Z7" s="187"/>
    </row>
    <row r="8" spans="1:26" x14ac:dyDescent="0.25">
      <c r="A8" s="303" t="s">
        <v>874</v>
      </c>
      <c r="B8" s="302" t="s">
        <v>875</v>
      </c>
      <c r="C8" s="187"/>
      <c r="D8" s="187"/>
      <c r="E8" s="187"/>
      <c r="F8" s="187"/>
      <c r="G8" s="187"/>
      <c r="H8" s="187"/>
      <c r="I8" s="187"/>
      <c r="J8" s="187"/>
      <c r="K8" s="187"/>
      <c r="L8" s="187"/>
      <c r="M8" s="187"/>
      <c r="N8" s="187"/>
      <c r="O8" s="187"/>
      <c r="P8" s="187"/>
      <c r="Q8" s="187"/>
      <c r="R8" s="187"/>
      <c r="S8" s="187"/>
      <c r="T8" s="187"/>
      <c r="U8" s="187"/>
      <c r="V8" s="187"/>
      <c r="W8" s="187"/>
      <c r="X8" s="187"/>
      <c r="Y8" s="187"/>
      <c r="Z8" s="187"/>
    </row>
    <row r="9" spans="1:26" ht="86.25" x14ac:dyDescent="0.25">
      <c r="A9" s="303" t="s">
        <v>876</v>
      </c>
      <c r="B9" s="302" t="s">
        <v>877</v>
      </c>
      <c r="C9" s="187"/>
      <c r="D9" s="187"/>
      <c r="E9" s="187"/>
      <c r="F9" s="187"/>
      <c r="G9" s="187"/>
      <c r="H9" s="187"/>
      <c r="I9" s="187"/>
      <c r="J9" s="187"/>
      <c r="K9" s="187"/>
      <c r="L9" s="187"/>
      <c r="M9" s="187"/>
      <c r="N9" s="187"/>
      <c r="O9" s="187"/>
      <c r="P9" s="187"/>
      <c r="Q9" s="187"/>
      <c r="R9" s="187"/>
      <c r="S9" s="187"/>
      <c r="T9" s="187"/>
      <c r="U9" s="187"/>
      <c r="V9" s="187"/>
      <c r="W9" s="187"/>
      <c r="X9" s="187"/>
      <c r="Y9" s="187"/>
      <c r="Z9" s="187"/>
    </row>
    <row r="10" spans="1:26" ht="57.75" x14ac:dyDescent="0.25">
      <c r="A10" s="303" t="s">
        <v>878</v>
      </c>
      <c r="B10" s="302" t="s">
        <v>879</v>
      </c>
      <c r="C10" s="187"/>
      <c r="D10" s="187"/>
      <c r="E10" s="187"/>
      <c r="F10" s="187"/>
      <c r="G10" s="187"/>
      <c r="H10" s="187"/>
      <c r="I10" s="187"/>
      <c r="J10" s="187"/>
      <c r="K10" s="187"/>
      <c r="L10" s="187"/>
      <c r="M10" s="187"/>
      <c r="N10" s="187"/>
      <c r="O10" s="187"/>
      <c r="P10" s="187"/>
      <c r="Q10" s="187"/>
      <c r="R10" s="187"/>
      <c r="S10" s="187"/>
      <c r="T10" s="187"/>
      <c r="U10" s="187"/>
      <c r="V10" s="187"/>
      <c r="W10" s="187"/>
      <c r="X10" s="187"/>
      <c r="Y10" s="187"/>
      <c r="Z10" s="187"/>
    </row>
    <row r="11" spans="1:26" x14ac:dyDescent="0.25">
      <c r="A11" s="305"/>
      <c r="B11" s="305"/>
      <c r="C11" s="187"/>
      <c r="D11" s="187"/>
      <c r="E11" s="187"/>
      <c r="F11" s="187"/>
      <c r="G11" s="187"/>
      <c r="H11" s="187"/>
      <c r="I11" s="187"/>
      <c r="J11" s="187"/>
      <c r="K11" s="187"/>
      <c r="L11" s="187"/>
      <c r="M11" s="187"/>
      <c r="N11" s="187"/>
      <c r="O11" s="187"/>
      <c r="P11" s="187"/>
      <c r="Q11" s="187"/>
      <c r="R11" s="187"/>
      <c r="S11" s="187"/>
      <c r="T11" s="187"/>
      <c r="U11" s="187"/>
      <c r="V11" s="187"/>
      <c r="W11" s="187"/>
      <c r="X11" s="187"/>
      <c r="Y11" s="187"/>
      <c r="Z11" s="187"/>
    </row>
    <row r="12" spans="1:26" x14ac:dyDescent="0.25">
      <c r="A12" s="305"/>
      <c r="B12" s="305"/>
      <c r="C12" s="187"/>
      <c r="D12" s="187"/>
      <c r="E12" s="187"/>
      <c r="F12" s="187"/>
      <c r="G12" s="187"/>
      <c r="H12" s="187"/>
      <c r="I12" s="187"/>
      <c r="J12" s="187"/>
      <c r="K12" s="187"/>
      <c r="L12" s="187"/>
      <c r="M12" s="187"/>
      <c r="N12" s="187"/>
      <c r="O12" s="187"/>
      <c r="P12" s="187"/>
      <c r="Q12" s="187"/>
      <c r="R12" s="187"/>
      <c r="S12" s="187"/>
      <c r="T12" s="187"/>
      <c r="U12" s="187"/>
      <c r="V12" s="187"/>
      <c r="W12" s="187"/>
      <c r="X12" s="187"/>
      <c r="Y12" s="187"/>
      <c r="Z12" s="187"/>
    </row>
    <row r="13" spans="1:26" x14ac:dyDescent="0.25">
      <c r="A13" s="305"/>
      <c r="B13" s="305"/>
      <c r="C13" s="187"/>
      <c r="D13" s="187"/>
      <c r="E13" s="187"/>
      <c r="F13" s="187"/>
      <c r="G13" s="187"/>
      <c r="H13" s="187"/>
      <c r="I13" s="187"/>
      <c r="J13" s="187"/>
      <c r="K13" s="187"/>
      <c r="L13" s="187"/>
      <c r="M13" s="187"/>
      <c r="N13" s="187"/>
      <c r="O13" s="187"/>
      <c r="P13" s="187"/>
      <c r="Q13" s="187"/>
      <c r="R13" s="187"/>
      <c r="S13" s="187"/>
      <c r="T13" s="187"/>
      <c r="U13" s="187"/>
      <c r="V13" s="187"/>
      <c r="W13" s="187"/>
      <c r="X13" s="187"/>
      <c r="Y13" s="187"/>
      <c r="Z13" s="187"/>
    </row>
    <row r="14" spans="1:26" x14ac:dyDescent="0.25">
      <c r="A14" s="305"/>
      <c r="B14" s="305"/>
      <c r="C14" s="187"/>
      <c r="D14" s="187"/>
      <c r="E14" s="187"/>
      <c r="F14" s="187"/>
      <c r="G14" s="187"/>
      <c r="H14" s="187"/>
      <c r="I14" s="187"/>
      <c r="J14" s="187"/>
      <c r="K14" s="187"/>
      <c r="L14" s="187"/>
      <c r="M14" s="187"/>
      <c r="N14" s="187"/>
      <c r="O14" s="187"/>
      <c r="P14" s="187"/>
      <c r="Q14" s="187"/>
      <c r="R14" s="187"/>
      <c r="S14" s="187"/>
      <c r="T14" s="187"/>
      <c r="U14" s="187"/>
      <c r="V14" s="187"/>
      <c r="W14" s="187"/>
      <c r="X14" s="187"/>
      <c r="Y14" s="187"/>
      <c r="Z14" s="187"/>
    </row>
    <row r="15" spans="1:26" x14ac:dyDescent="0.25">
      <c r="A15" s="305"/>
      <c r="B15" s="305"/>
      <c r="C15" s="187"/>
      <c r="D15" s="187"/>
      <c r="E15" s="187"/>
      <c r="F15" s="187"/>
      <c r="G15" s="187"/>
      <c r="H15" s="187"/>
      <c r="I15" s="187"/>
      <c r="J15" s="187"/>
      <c r="K15" s="187"/>
      <c r="L15" s="187"/>
      <c r="M15" s="187"/>
      <c r="N15" s="187"/>
      <c r="O15" s="187"/>
      <c r="P15" s="187"/>
      <c r="Q15" s="187"/>
      <c r="R15" s="187"/>
      <c r="S15" s="187"/>
      <c r="T15" s="187"/>
      <c r="U15" s="187"/>
      <c r="V15" s="187"/>
      <c r="W15" s="187"/>
      <c r="X15" s="187"/>
      <c r="Y15" s="187"/>
      <c r="Z15" s="187"/>
    </row>
    <row r="16" spans="1:26" x14ac:dyDescent="0.25">
      <c r="A16" s="305"/>
      <c r="B16" s="305"/>
      <c r="C16" s="187"/>
      <c r="D16" s="187"/>
      <c r="E16" s="187"/>
      <c r="F16" s="187"/>
      <c r="G16" s="187"/>
      <c r="H16" s="187"/>
      <c r="I16" s="187"/>
      <c r="J16" s="187"/>
      <c r="K16" s="187"/>
      <c r="L16" s="187"/>
      <c r="M16" s="187"/>
      <c r="N16" s="187"/>
      <c r="O16" s="187"/>
      <c r="P16" s="187"/>
      <c r="Q16" s="187"/>
      <c r="R16" s="187"/>
      <c r="S16" s="187"/>
      <c r="T16" s="187"/>
      <c r="U16" s="187"/>
      <c r="V16" s="187"/>
      <c r="W16" s="187"/>
      <c r="X16" s="187"/>
      <c r="Y16" s="187"/>
      <c r="Z16" s="187"/>
    </row>
    <row r="17" spans="1:26" x14ac:dyDescent="0.25">
      <c r="A17" s="305"/>
      <c r="B17" s="305"/>
      <c r="C17" s="187"/>
      <c r="D17" s="187"/>
      <c r="E17" s="187"/>
      <c r="F17" s="187"/>
      <c r="G17" s="187"/>
      <c r="H17" s="187"/>
      <c r="I17" s="187"/>
      <c r="J17" s="187"/>
      <c r="K17" s="187"/>
      <c r="L17" s="187"/>
      <c r="M17" s="187"/>
      <c r="N17" s="187"/>
      <c r="O17" s="187"/>
      <c r="P17" s="187"/>
      <c r="Q17" s="187"/>
      <c r="R17" s="187"/>
      <c r="S17" s="187"/>
      <c r="T17" s="187"/>
      <c r="U17" s="187"/>
      <c r="V17" s="187"/>
      <c r="W17" s="187"/>
      <c r="X17" s="187"/>
      <c r="Y17" s="187"/>
      <c r="Z17" s="187"/>
    </row>
    <row r="18" spans="1:26" x14ac:dyDescent="0.25">
      <c r="A18" s="305"/>
      <c r="B18" s="305"/>
      <c r="C18" s="187"/>
      <c r="D18" s="187"/>
      <c r="E18" s="187"/>
      <c r="F18" s="187"/>
      <c r="G18" s="187"/>
      <c r="H18" s="187"/>
      <c r="I18" s="187"/>
      <c r="J18" s="187"/>
      <c r="K18" s="187"/>
      <c r="L18" s="187"/>
      <c r="M18" s="187"/>
      <c r="N18" s="187"/>
      <c r="O18" s="187"/>
      <c r="P18" s="187"/>
      <c r="Q18" s="187"/>
      <c r="R18" s="187"/>
      <c r="S18" s="187"/>
      <c r="T18" s="187"/>
      <c r="U18" s="187"/>
      <c r="V18" s="187"/>
      <c r="W18" s="187"/>
      <c r="X18" s="187"/>
      <c r="Y18" s="187"/>
      <c r="Z18" s="187"/>
    </row>
    <row r="19" spans="1:26" x14ac:dyDescent="0.25">
      <c r="A19" s="305"/>
      <c r="B19" s="305"/>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row>
    <row r="20" spans="1:26" x14ac:dyDescent="0.25">
      <c r="A20" s="305"/>
      <c r="B20" s="305"/>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row>
    <row r="21" spans="1:26" x14ac:dyDescent="0.25">
      <c r="A21" s="305"/>
      <c r="B21" s="305"/>
      <c r="C21" s="187"/>
      <c r="D21" s="187"/>
      <c r="E21" s="187"/>
      <c r="F21" s="187"/>
      <c r="G21" s="187"/>
      <c r="H21" s="187"/>
      <c r="I21" s="187"/>
      <c r="J21" s="187"/>
      <c r="K21" s="187"/>
      <c r="L21" s="187"/>
      <c r="M21" s="187"/>
      <c r="N21" s="187"/>
      <c r="O21" s="187"/>
      <c r="P21" s="187"/>
      <c r="Q21" s="187"/>
      <c r="R21" s="187"/>
      <c r="S21" s="187"/>
      <c r="T21" s="187"/>
      <c r="U21" s="187"/>
      <c r="V21" s="187"/>
      <c r="W21" s="187"/>
      <c r="X21" s="187"/>
      <c r="Y21" s="187"/>
      <c r="Z21" s="187"/>
    </row>
    <row r="22" spans="1:26" x14ac:dyDescent="0.25">
      <c r="A22" s="305"/>
      <c r="B22" s="305"/>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row>
    <row r="23" spans="1:26" x14ac:dyDescent="0.25">
      <c r="A23" s="305"/>
      <c r="B23" s="305"/>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7"/>
    </row>
    <row r="24" spans="1:26" x14ac:dyDescent="0.25">
      <c r="A24" s="305"/>
      <c r="B24" s="305"/>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row>
    <row r="25" spans="1:26" x14ac:dyDescent="0.25">
      <c r="A25" s="305"/>
      <c r="B25" s="305"/>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row>
    <row r="26" spans="1:26" x14ac:dyDescent="0.25">
      <c r="A26" s="305"/>
      <c r="B26" s="305"/>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row>
    <row r="27" spans="1:26" x14ac:dyDescent="0.25">
      <c r="A27" s="305"/>
      <c r="B27" s="305"/>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Z27" s="187"/>
    </row>
    <row r="28" spans="1:26" x14ac:dyDescent="0.25">
      <c r="A28" s="305"/>
      <c r="B28" s="305"/>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Z28" s="187"/>
    </row>
    <row r="29" spans="1:26" x14ac:dyDescent="0.25">
      <c r="A29" s="305"/>
      <c r="B29" s="305"/>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Z29" s="187"/>
    </row>
    <row r="30" spans="1:26" x14ac:dyDescent="0.25">
      <c r="A30" s="305"/>
      <c r="B30" s="305"/>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Z30" s="187"/>
    </row>
    <row r="31" spans="1:26" x14ac:dyDescent="0.25">
      <c r="A31" s="305"/>
      <c r="B31" s="305"/>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Z31" s="187"/>
    </row>
    <row r="32" spans="1:26" x14ac:dyDescent="0.25">
      <c r="A32" s="305"/>
      <c r="B32" s="305"/>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row>
    <row r="33" spans="1:26" x14ac:dyDescent="0.25">
      <c r="A33" s="305"/>
      <c r="B33" s="305"/>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row>
    <row r="34" spans="1:26" x14ac:dyDescent="0.25">
      <c r="A34" s="305"/>
      <c r="B34" s="305"/>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row>
    <row r="35" spans="1:26" x14ac:dyDescent="0.25">
      <c r="A35" s="305"/>
      <c r="B35" s="305"/>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row>
    <row r="36" spans="1:26" x14ac:dyDescent="0.25">
      <c r="A36" s="305"/>
      <c r="B36" s="305"/>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row>
    <row r="37" spans="1:26" x14ac:dyDescent="0.25">
      <c r="A37" s="305"/>
      <c r="B37" s="305"/>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row>
    <row r="38" spans="1:26" x14ac:dyDescent="0.25">
      <c r="A38" s="305"/>
      <c r="B38" s="305"/>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row>
    <row r="39" spans="1:26" x14ac:dyDescent="0.25">
      <c r="A39" s="305"/>
      <c r="B39" s="305"/>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row>
    <row r="40" spans="1:26" x14ac:dyDescent="0.25">
      <c r="A40" s="305"/>
      <c r="B40" s="305"/>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row>
    <row r="41" spans="1:26" x14ac:dyDescent="0.25">
      <c r="A41" s="305"/>
      <c r="B41" s="305"/>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row>
    <row r="42" spans="1:26" x14ac:dyDescent="0.25">
      <c r="A42" s="305"/>
      <c r="B42" s="305"/>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row>
    <row r="43" spans="1:26" x14ac:dyDescent="0.25">
      <c r="A43" s="305"/>
      <c r="B43" s="305"/>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row>
    <row r="44" spans="1:26" x14ac:dyDescent="0.25">
      <c r="A44" s="305"/>
      <c r="B44" s="305"/>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row>
    <row r="45" spans="1:26" x14ac:dyDescent="0.25">
      <c r="A45" s="305"/>
      <c r="B45" s="305"/>
      <c r="C45" s="187"/>
      <c r="D45" s="187"/>
      <c r="E45" s="187"/>
      <c r="F45" s="187"/>
      <c r="G45" s="187"/>
      <c r="H45" s="187"/>
      <c r="I45" s="187"/>
      <c r="J45" s="187"/>
      <c r="K45" s="187"/>
      <c r="L45" s="187"/>
      <c r="M45" s="187"/>
      <c r="N45" s="187"/>
      <c r="O45" s="187"/>
      <c r="P45" s="187"/>
      <c r="Q45" s="187"/>
      <c r="R45" s="187"/>
      <c r="S45" s="187"/>
      <c r="T45" s="187"/>
      <c r="U45" s="187"/>
      <c r="V45" s="187"/>
      <c r="W45" s="187"/>
      <c r="X45" s="187"/>
      <c r="Y45" s="187"/>
      <c r="Z45" s="187"/>
    </row>
    <row r="46" spans="1:26" x14ac:dyDescent="0.25">
      <c r="A46" s="305"/>
      <c r="B46" s="305"/>
      <c r="C46" s="187"/>
      <c r="D46" s="187"/>
      <c r="E46" s="187"/>
      <c r="F46" s="187"/>
      <c r="G46" s="187"/>
      <c r="H46" s="187"/>
      <c r="I46" s="187"/>
      <c r="J46" s="187"/>
      <c r="K46" s="187"/>
      <c r="L46" s="187"/>
      <c r="M46" s="187"/>
      <c r="N46" s="187"/>
      <c r="O46" s="187"/>
      <c r="P46" s="187"/>
      <c r="Q46" s="187"/>
      <c r="R46" s="187"/>
      <c r="S46" s="187"/>
      <c r="T46" s="187"/>
      <c r="U46" s="187"/>
      <c r="V46" s="187"/>
      <c r="W46" s="187"/>
      <c r="X46" s="187"/>
      <c r="Y46" s="187"/>
      <c r="Z46" s="187"/>
    </row>
    <row r="47" spans="1:26" x14ac:dyDescent="0.25">
      <c r="A47" s="305"/>
      <c r="B47" s="305"/>
      <c r="C47" s="187"/>
      <c r="D47" s="187"/>
      <c r="E47" s="187"/>
      <c r="F47" s="187"/>
      <c r="G47" s="187"/>
      <c r="H47" s="187"/>
      <c r="I47" s="187"/>
      <c r="J47" s="187"/>
      <c r="K47" s="187"/>
      <c r="L47" s="187"/>
      <c r="M47" s="187"/>
      <c r="N47" s="187"/>
      <c r="O47" s="187"/>
      <c r="P47" s="187"/>
      <c r="Q47" s="187"/>
      <c r="R47" s="187"/>
      <c r="S47" s="187"/>
      <c r="T47" s="187"/>
      <c r="U47" s="187"/>
      <c r="V47" s="187"/>
      <c r="W47" s="187"/>
      <c r="X47" s="187"/>
      <c r="Y47" s="187"/>
      <c r="Z47" s="187"/>
    </row>
    <row r="48" spans="1:26" x14ac:dyDescent="0.25">
      <c r="A48" s="305"/>
      <c r="B48" s="305"/>
      <c r="C48" s="187"/>
      <c r="D48" s="187"/>
      <c r="E48" s="187"/>
      <c r="F48" s="187"/>
      <c r="G48" s="187"/>
      <c r="H48" s="187"/>
      <c r="I48" s="187"/>
      <c r="J48" s="187"/>
      <c r="K48" s="187"/>
      <c r="L48" s="187"/>
      <c r="M48" s="187"/>
      <c r="N48" s="187"/>
      <c r="O48" s="187"/>
      <c r="P48" s="187"/>
      <c r="Q48" s="187"/>
      <c r="R48" s="187"/>
      <c r="S48" s="187"/>
      <c r="T48" s="187"/>
      <c r="U48" s="187"/>
      <c r="V48" s="187"/>
      <c r="W48" s="187"/>
      <c r="X48" s="187"/>
      <c r="Y48" s="187"/>
      <c r="Z48" s="187"/>
    </row>
    <row r="49" spans="1:26" x14ac:dyDescent="0.25">
      <c r="A49" s="305"/>
      <c r="B49" s="305"/>
      <c r="C49" s="187"/>
      <c r="D49" s="187"/>
      <c r="E49" s="187"/>
      <c r="F49" s="187"/>
      <c r="G49" s="187"/>
      <c r="H49" s="187"/>
      <c r="I49" s="187"/>
      <c r="J49" s="187"/>
      <c r="K49" s="187"/>
      <c r="L49" s="187"/>
      <c r="M49" s="187"/>
      <c r="N49" s="187"/>
      <c r="O49" s="187"/>
      <c r="P49" s="187"/>
      <c r="Q49" s="187"/>
      <c r="R49" s="187"/>
      <c r="S49" s="187"/>
      <c r="T49" s="187"/>
      <c r="U49" s="187"/>
      <c r="V49" s="187"/>
      <c r="W49" s="187"/>
      <c r="X49" s="187"/>
      <c r="Y49" s="187"/>
      <c r="Z49" s="187"/>
    </row>
    <row r="50" spans="1:26" x14ac:dyDescent="0.25">
      <c r="A50" s="305"/>
      <c r="B50" s="305"/>
      <c r="C50" s="187"/>
      <c r="D50" s="187"/>
      <c r="E50" s="187"/>
      <c r="F50" s="187"/>
      <c r="G50" s="187"/>
      <c r="H50" s="187"/>
      <c r="I50" s="187"/>
      <c r="J50" s="187"/>
      <c r="K50" s="187"/>
      <c r="L50" s="187"/>
      <c r="M50" s="187"/>
      <c r="N50" s="187"/>
      <c r="O50" s="187"/>
      <c r="P50" s="187"/>
      <c r="Q50" s="187"/>
      <c r="R50" s="187"/>
      <c r="S50" s="187"/>
      <c r="T50" s="187"/>
      <c r="U50" s="187"/>
      <c r="V50" s="187"/>
      <c r="W50" s="187"/>
      <c r="X50" s="187"/>
      <c r="Y50" s="187"/>
      <c r="Z50" s="187"/>
    </row>
    <row r="51" spans="1:26" x14ac:dyDescent="0.25">
      <c r="A51" s="305"/>
      <c r="B51" s="305"/>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7"/>
    </row>
    <row r="52" spans="1:26" x14ac:dyDescent="0.25">
      <c r="A52" s="305"/>
      <c r="B52" s="305"/>
      <c r="C52" s="187"/>
      <c r="D52" s="187"/>
      <c r="E52" s="187"/>
      <c r="F52" s="187"/>
      <c r="G52" s="187"/>
      <c r="H52" s="187"/>
      <c r="I52" s="187"/>
      <c r="J52" s="187"/>
      <c r="K52" s="187"/>
      <c r="L52" s="187"/>
      <c r="M52" s="187"/>
      <c r="N52" s="187"/>
      <c r="O52" s="187"/>
      <c r="P52" s="187"/>
      <c r="Q52" s="187"/>
      <c r="R52" s="187"/>
      <c r="S52" s="187"/>
      <c r="T52" s="187"/>
      <c r="U52" s="187"/>
      <c r="V52" s="187"/>
      <c r="W52" s="187"/>
      <c r="X52" s="187"/>
      <c r="Y52" s="187"/>
      <c r="Z52" s="187"/>
    </row>
    <row r="53" spans="1:26" x14ac:dyDescent="0.25">
      <c r="A53" s="305"/>
      <c r="B53" s="305"/>
      <c r="C53" s="187"/>
      <c r="D53" s="187"/>
      <c r="E53" s="187"/>
      <c r="F53" s="187"/>
      <c r="G53" s="187"/>
      <c r="H53" s="187"/>
      <c r="I53" s="187"/>
      <c r="J53" s="187"/>
      <c r="K53" s="187"/>
      <c r="L53" s="187"/>
      <c r="M53" s="187"/>
      <c r="N53" s="187"/>
      <c r="O53" s="187"/>
      <c r="P53" s="187"/>
      <c r="Q53" s="187"/>
      <c r="R53" s="187"/>
      <c r="S53" s="187"/>
      <c r="T53" s="187"/>
      <c r="U53" s="187"/>
      <c r="V53" s="187"/>
      <c r="W53" s="187"/>
      <c r="X53" s="187"/>
      <c r="Y53" s="187"/>
      <c r="Z53" s="187"/>
    </row>
    <row r="54" spans="1:26" x14ac:dyDescent="0.25">
      <c r="A54" s="305"/>
      <c r="B54" s="305"/>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row>
    <row r="55" spans="1:26" x14ac:dyDescent="0.25">
      <c r="A55" s="305"/>
      <c r="B55" s="305"/>
      <c r="C55" s="187"/>
      <c r="D55" s="187"/>
      <c r="E55" s="187"/>
      <c r="F55" s="187"/>
      <c r="G55" s="187"/>
      <c r="H55" s="187"/>
      <c r="I55" s="187"/>
      <c r="J55" s="187"/>
      <c r="K55" s="187"/>
      <c r="L55" s="187"/>
      <c r="M55" s="187"/>
      <c r="N55" s="187"/>
      <c r="O55" s="187"/>
      <c r="P55" s="187"/>
      <c r="Q55" s="187"/>
      <c r="R55" s="187"/>
      <c r="S55" s="187"/>
      <c r="T55" s="187"/>
      <c r="U55" s="187"/>
      <c r="V55" s="187"/>
      <c r="W55" s="187"/>
      <c r="X55" s="187"/>
      <c r="Y55" s="187"/>
      <c r="Z55" s="187"/>
    </row>
    <row r="56" spans="1:26" x14ac:dyDescent="0.25">
      <c r="A56" s="305"/>
      <c r="B56" s="305"/>
      <c r="C56" s="187"/>
      <c r="D56" s="187"/>
      <c r="E56" s="187"/>
      <c r="F56" s="187"/>
      <c r="G56" s="187"/>
      <c r="H56" s="187"/>
      <c r="I56" s="187"/>
      <c r="J56" s="187"/>
      <c r="K56" s="187"/>
      <c r="L56" s="187"/>
      <c r="M56" s="187"/>
      <c r="N56" s="187"/>
      <c r="O56" s="187"/>
      <c r="P56" s="187"/>
      <c r="Q56" s="187"/>
      <c r="R56" s="187"/>
      <c r="S56" s="187"/>
      <c r="T56" s="187"/>
      <c r="U56" s="187"/>
      <c r="V56" s="187"/>
      <c r="W56" s="187"/>
      <c r="X56" s="187"/>
      <c r="Y56" s="187"/>
      <c r="Z56" s="187"/>
    </row>
    <row r="57" spans="1:26" x14ac:dyDescent="0.25">
      <c r="A57" s="305"/>
      <c r="B57" s="305"/>
      <c r="C57" s="187"/>
      <c r="D57" s="187"/>
      <c r="E57" s="187"/>
      <c r="F57" s="187"/>
      <c r="G57" s="187"/>
      <c r="H57" s="187"/>
      <c r="I57" s="187"/>
      <c r="J57" s="187"/>
      <c r="K57" s="187"/>
      <c r="L57" s="187"/>
      <c r="M57" s="187"/>
      <c r="N57" s="187"/>
      <c r="O57" s="187"/>
      <c r="P57" s="187"/>
      <c r="Q57" s="187"/>
      <c r="R57" s="187"/>
      <c r="S57" s="187"/>
      <c r="T57" s="187"/>
      <c r="U57" s="187"/>
      <c r="V57" s="187"/>
      <c r="W57" s="187"/>
      <c r="X57" s="187"/>
      <c r="Y57" s="187"/>
      <c r="Z57" s="187"/>
    </row>
    <row r="58" spans="1:26" x14ac:dyDescent="0.25">
      <c r="A58" s="305"/>
      <c r="B58" s="305"/>
      <c r="C58" s="187"/>
      <c r="D58" s="187"/>
      <c r="E58" s="187"/>
      <c r="F58" s="187"/>
      <c r="G58" s="187"/>
      <c r="H58" s="187"/>
      <c r="I58" s="187"/>
      <c r="J58" s="187"/>
      <c r="K58" s="187"/>
      <c r="L58" s="187"/>
      <c r="M58" s="187"/>
      <c r="N58" s="187"/>
      <c r="O58" s="187"/>
      <c r="P58" s="187"/>
      <c r="Q58" s="187"/>
      <c r="R58" s="187"/>
      <c r="S58" s="187"/>
      <c r="T58" s="187"/>
      <c r="U58" s="187"/>
      <c r="V58" s="187"/>
      <c r="W58" s="187"/>
      <c r="X58" s="187"/>
      <c r="Y58" s="187"/>
      <c r="Z58" s="187"/>
    </row>
    <row r="59" spans="1:26" x14ac:dyDescent="0.25">
      <c r="A59" s="305"/>
      <c r="B59" s="305"/>
      <c r="C59" s="187"/>
      <c r="D59" s="187"/>
      <c r="E59" s="187"/>
      <c r="F59" s="187"/>
      <c r="G59" s="187"/>
      <c r="H59" s="187"/>
      <c r="I59" s="187"/>
      <c r="J59" s="187"/>
      <c r="K59" s="187"/>
      <c r="L59" s="187"/>
      <c r="M59" s="187"/>
      <c r="N59" s="187"/>
      <c r="O59" s="187"/>
      <c r="P59" s="187"/>
      <c r="Q59" s="187"/>
      <c r="R59" s="187"/>
      <c r="S59" s="187"/>
      <c r="T59" s="187"/>
      <c r="U59" s="187"/>
      <c r="V59" s="187"/>
      <c r="W59" s="187"/>
      <c r="X59" s="187"/>
      <c r="Y59" s="187"/>
      <c r="Z59" s="187"/>
    </row>
    <row r="60" spans="1:26" x14ac:dyDescent="0.25">
      <c r="A60" s="305"/>
      <c r="B60" s="305"/>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row>
    <row r="61" spans="1:26" x14ac:dyDescent="0.25">
      <c r="A61" s="305"/>
      <c r="B61" s="305"/>
      <c r="C61" s="187"/>
      <c r="D61" s="187"/>
      <c r="E61" s="187"/>
      <c r="F61" s="187"/>
      <c r="G61" s="187"/>
      <c r="H61" s="187"/>
      <c r="I61" s="187"/>
      <c r="J61" s="187"/>
      <c r="K61" s="187"/>
      <c r="L61" s="187"/>
      <c r="M61" s="187"/>
      <c r="N61" s="187"/>
      <c r="O61" s="187"/>
      <c r="P61" s="187"/>
      <c r="Q61" s="187"/>
      <c r="R61" s="187"/>
      <c r="S61" s="187"/>
      <c r="T61" s="187"/>
      <c r="U61" s="187"/>
      <c r="V61" s="187"/>
      <c r="W61" s="187"/>
      <c r="X61" s="187"/>
      <c r="Y61" s="187"/>
      <c r="Z61" s="187"/>
    </row>
    <row r="62" spans="1:26" x14ac:dyDescent="0.25">
      <c r="A62" s="305"/>
      <c r="B62" s="305"/>
      <c r="C62" s="187"/>
      <c r="D62" s="187"/>
      <c r="E62" s="187"/>
      <c r="F62" s="187"/>
      <c r="G62" s="187"/>
      <c r="H62" s="187"/>
      <c r="I62" s="187"/>
      <c r="J62" s="187"/>
      <c r="K62" s="187"/>
      <c r="L62" s="187"/>
      <c r="M62" s="187"/>
      <c r="N62" s="187"/>
      <c r="O62" s="187"/>
      <c r="P62" s="187"/>
      <c r="Q62" s="187"/>
      <c r="R62" s="187"/>
      <c r="S62" s="187"/>
      <c r="T62" s="187"/>
      <c r="U62" s="187"/>
      <c r="V62" s="187"/>
      <c r="W62" s="187"/>
      <c r="X62" s="187"/>
      <c r="Y62" s="187"/>
      <c r="Z62" s="187"/>
    </row>
    <row r="63" spans="1:26" x14ac:dyDescent="0.25">
      <c r="A63" s="305"/>
      <c r="B63" s="305"/>
      <c r="C63" s="187"/>
      <c r="D63" s="187"/>
      <c r="E63" s="187"/>
      <c r="F63" s="187"/>
      <c r="G63" s="187"/>
      <c r="H63" s="187"/>
      <c r="I63" s="187"/>
      <c r="J63" s="187"/>
      <c r="K63" s="187"/>
      <c r="L63" s="187"/>
      <c r="M63" s="187"/>
      <c r="N63" s="187"/>
      <c r="O63" s="187"/>
      <c r="P63" s="187"/>
      <c r="Q63" s="187"/>
      <c r="R63" s="187"/>
      <c r="S63" s="187"/>
      <c r="T63" s="187"/>
      <c r="U63" s="187"/>
      <c r="V63" s="187"/>
      <c r="W63" s="187"/>
      <c r="X63" s="187"/>
      <c r="Y63" s="187"/>
      <c r="Z63" s="187"/>
    </row>
    <row r="64" spans="1:26" x14ac:dyDescent="0.25">
      <c r="A64" s="305"/>
      <c r="B64" s="305"/>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row>
    <row r="65" spans="1:26" x14ac:dyDescent="0.25">
      <c r="A65" s="305"/>
      <c r="B65" s="305"/>
      <c r="C65" s="187"/>
      <c r="D65" s="187"/>
      <c r="E65" s="187"/>
      <c r="F65" s="187"/>
      <c r="G65" s="187"/>
      <c r="H65" s="187"/>
      <c r="I65" s="187"/>
      <c r="J65" s="187"/>
      <c r="K65" s="187"/>
      <c r="L65" s="187"/>
      <c r="M65" s="187"/>
      <c r="N65" s="187"/>
      <c r="O65" s="187"/>
      <c r="P65" s="187"/>
      <c r="Q65" s="187"/>
      <c r="R65" s="187"/>
      <c r="S65" s="187"/>
      <c r="T65" s="187"/>
      <c r="U65" s="187"/>
      <c r="V65" s="187"/>
      <c r="W65" s="187"/>
      <c r="X65" s="187"/>
      <c r="Y65" s="187"/>
      <c r="Z65" s="187"/>
    </row>
    <row r="66" spans="1:26" x14ac:dyDescent="0.25">
      <c r="A66" s="305"/>
      <c r="B66" s="305"/>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row>
    <row r="67" spans="1:26" x14ac:dyDescent="0.25">
      <c r="A67" s="305"/>
      <c r="B67" s="305"/>
      <c r="C67" s="187"/>
      <c r="D67" s="187"/>
      <c r="E67" s="187"/>
      <c r="F67" s="187"/>
      <c r="G67" s="187"/>
      <c r="H67" s="187"/>
      <c r="I67" s="187"/>
      <c r="J67" s="187"/>
      <c r="K67" s="187"/>
      <c r="L67" s="187"/>
      <c r="M67" s="187"/>
      <c r="N67" s="187"/>
      <c r="O67" s="187"/>
      <c r="P67" s="187"/>
      <c r="Q67" s="187"/>
      <c r="R67" s="187"/>
      <c r="S67" s="187"/>
      <c r="T67" s="187"/>
      <c r="U67" s="187"/>
      <c r="V67" s="187"/>
      <c r="W67" s="187"/>
      <c r="X67" s="187"/>
      <c r="Y67" s="187"/>
      <c r="Z67" s="187"/>
    </row>
    <row r="68" spans="1:26" x14ac:dyDescent="0.25">
      <c r="A68" s="305"/>
      <c r="B68" s="305"/>
      <c r="C68" s="187"/>
      <c r="D68" s="187"/>
      <c r="E68" s="187"/>
      <c r="F68" s="187"/>
      <c r="G68" s="187"/>
      <c r="H68" s="187"/>
      <c r="I68" s="187"/>
      <c r="J68" s="187"/>
      <c r="K68" s="187"/>
      <c r="L68" s="187"/>
      <c r="M68" s="187"/>
      <c r="N68" s="187"/>
      <c r="O68" s="187"/>
      <c r="P68" s="187"/>
      <c r="Q68" s="187"/>
      <c r="R68" s="187"/>
      <c r="S68" s="187"/>
      <c r="T68" s="187"/>
      <c r="U68" s="187"/>
      <c r="V68" s="187"/>
      <c r="W68" s="187"/>
      <c r="X68" s="187"/>
      <c r="Y68" s="187"/>
      <c r="Z68" s="187"/>
    </row>
    <row r="69" spans="1:26" x14ac:dyDescent="0.25">
      <c r="A69" s="305"/>
      <c r="B69" s="305"/>
      <c r="C69" s="187"/>
      <c r="D69" s="187"/>
      <c r="E69" s="187"/>
      <c r="F69" s="187"/>
      <c r="G69" s="187"/>
      <c r="H69" s="187"/>
      <c r="I69" s="187"/>
      <c r="J69" s="187"/>
      <c r="K69" s="187"/>
      <c r="L69" s="187"/>
      <c r="M69" s="187"/>
      <c r="N69" s="187"/>
      <c r="O69" s="187"/>
      <c r="P69" s="187"/>
      <c r="Q69" s="187"/>
      <c r="R69" s="187"/>
      <c r="S69" s="187"/>
      <c r="T69" s="187"/>
      <c r="U69" s="187"/>
      <c r="V69" s="187"/>
      <c r="W69" s="187"/>
      <c r="X69" s="187"/>
      <c r="Y69" s="187"/>
      <c r="Z69" s="187"/>
    </row>
    <row r="70" spans="1:26" x14ac:dyDescent="0.25">
      <c r="A70" s="305"/>
      <c r="B70" s="305"/>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row>
    <row r="71" spans="1:26" x14ac:dyDescent="0.25">
      <c r="A71" s="305"/>
      <c r="B71" s="305"/>
      <c r="C71" s="187"/>
      <c r="D71" s="187"/>
      <c r="E71" s="187"/>
      <c r="F71" s="187"/>
      <c r="G71" s="187"/>
      <c r="H71" s="187"/>
      <c r="I71" s="187"/>
      <c r="J71" s="187"/>
      <c r="K71" s="187"/>
      <c r="L71" s="187"/>
      <c r="M71" s="187"/>
      <c r="N71" s="187"/>
      <c r="O71" s="187"/>
      <c r="P71" s="187"/>
      <c r="Q71" s="187"/>
      <c r="R71" s="187"/>
      <c r="S71" s="187"/>
      <c r="T71" s="187"/>
      <c r="U71" s="187"/>
      <c r="V71" s="187"/>
      <c r="W71" s="187"/>
      <c r="X71" s="187"/>
      <c r="Y71" s="187"/>
      <c r="Z71" s="187"/>
    </row>
    <row r="72" spans="1:26" x14ac:dyDescent="0.25">
      <c r="A72" s="305"/>
      <c r="B72" s="305"/>
      <c r="C72" s="187"/>
      <c r="D72" s="187"/>
      <c r="E72" s="187"/>
      <c r="F72" s="187"/>
      <c r="G72" s="187"/>
      <c r="H72" s="187"/>
      <c r="I72" s="187"/>
      <c r="J72" s="187"/>
      <c r="K72" s="187"/>
      <c r="L72" s="187"/>
      <c r="M72" s="187"/>
      <c r="N72" s="187"/>
      <c r="O72" s="187"/>
      <c r="P72" s="187"/>
      <c r="Q72" s="187"/>
      <c r="R72" s="187"/>
      <c r="S72" s="187"/>
      <c r="T72" s="187"/>
      <c r="U72" s="187"/>
      <c r="V72" s="187"/>
      <c r="W72" s="187"/>
      <c r="X72" s="187"/>
      <c r="Y72" s="187"/>
      <c r="Z72" s="187"/>
    </row>
    <row r="73" spans="1:26" x14ac:dyDescent="0.25">
      <c r="A73" s="305"/>
      <c r="B73" s="305"/>
      <c r="C73" s="187"/>
      <c r="D73" s="187"/>
      <c r="E73" s="187"/>
      <c r="F73" s="187"/>
      <c r="G73" s="187"/>
      <c r="H73" s="187"/>
      <c r="I73" s="187"/>
      <c r="J73" s="187"/>
      <c r="K73" s="187"/>
      <c r="L73" s="187"/>
      <c r="M73" s="187"/>
      <c r="N73" s="187"/>
      <c r="O73" s="187"/>
      <c r="P73" s="187"/>
      <c r="Q73" s="187"/>
      <c r="R73" s="187"/>
      <c r="S73" s="187"/>
      <c r="T73" s="187"/>
      <c r="U73" s="187"/>
      <c r="V73" s="187"/>
      <c r="W73" s="187"/>
      <c r="X73" s="187"/>
      <c r="Y73" s="187"/>
      <c r="Z73" s="187"/>
    </row>
    <row r="74" spans="1:26" x14ac:dyDescent="0.25">
      <c r="A74" s="305"/>
      <c r="B74" s="305"/>
      <c r="C74" s="187"/>
      <c r="D74" s="187"/>
      <c r="E74" s="187"/>
      <c r="F74" s="187"/>
      <c r="G74" s="187"/>
      <c r="H74" s="187"/>
      <c r="I74" s="187"/>
      <c r="J74" s="187"/>
      <c r="K74" s="187"/>
      <c r="L74" s="187"/>
      <c r="M74" s="187"/>
      <c r="N74" s="187"/>
      <c r="O74" s="187"/>
      <c r="P74" s="187"/>
      <c r="Q74" s="187"/>
      <c r="R74" s="187"/>
      <c r="S74" s="187"/>
      <c r="T74" s="187"/>
      <c r="U74" s="187"/>
      <c r="V74" s="187"/>
      <c r="W74" s="187"/>
      <c r="X74" s="187"/>
      <c r="Y74" s="187"/>
      <c r="Z74" s="187"/>
    </row>
    <row r="75" spans="1:26" x14ac:dyDescent="0.25">
      <c r="A75" s="305"/>
      <c r="B75" s="305"/>
      <c r="C75" s="187"/>
      <c r="D75" s="187"/>
      <c r="E75" s="187"/>
      <c r="F75" s="187"/>
      <c r="G75" s="187"/>
      <c r="H75" s="187"/>
      <c r="I75" s="187"/>
      <c r="J75" s="187"/>
      <c r="K75" s="187"/>
      <c r="L75" s="187"/>
      <c r="M75" s="187"/>
      <c r="N75" s="187"/>
      <c r="O75" s="187"/>
      <c r="P75" s="187"/>
      <c r="Q75" s="187"/>
      <c r="R75" s="187"/>
      <c r="S75" s="187"/>
      <c r="T75" s="187"/>
      <c r="U75" s="187"/>
      <c r="V75" s="187"/>
      <c r="W75" s="187"/>
      <c r="X75" s="187"/>
      <c r="Y75" s="187"/>
      <c r="Z75" s="187"/>
    </row>
    <row r="76" spans="1:26" x14ac:dyDescent="0.25">
      <c r="A76" s="305"/>
      <c r="B76" s="305"/>
      <c r="C76" s="187"/>
      <c r="D76" s="187"/>
      <c r="E76" s="187"/>
      <c r="F76" s="187"/>
      <c r="G76" s="187"/>
      <c r="H76" s="187"/>
      <c r="I76" s="187"/>
      <c r="J76" s="187"/>
      <c r="K76" s="187"/>
      <c r="L76" s="187"/>
      <c r="M76" s="187"/>
      <c r="N76" s="187"/>
      <c r="O76" s="187"/>
      <c r="P76" s="187"/>
      <c r="Q76" s="187"/>
      <c r="R76" s="187"/>
      <c r="S76" s="187"/>
      <c r="T76" s="187"/>
      <c r="U76" s="187"/>
      <c r="V76" s="187"/>
      <c r="W76" s="187"/>
      <c r="X76" s="187"/>
      <c r="Y76" s="187"/>
      <c r="Z76" s="187"/>
    </row>
    <row r="77" spans="1:26" x14ac:dyDescent="0.25">
      <c r="A77" s="305"/>
      <c r="B77" s="305"/>
      <c r="C77" s="187"/>
      <c r="D77" s="187"/>
      <c r="E77" s="187"/>
      <c r="F77" s="187"/>
      <c r="G77" s="187"/>
      <c r="H77" s="187"/>
      <c r="I77" s="187"/>
      <c r="J77" s="187"/>
      <c r="K77" s="187"/>
      <c r="L77" s="187"/>
      <c r="M77" s="187"/>
      <c r="N77" s="187"/>
      <c r="O77" s="187"/>
      <c r="P77" s="187"/>
      <c r="Q77" s="187"/>
      <c r="R77" s="187"/>
      <c r="S77" s="187"/>
      <c r="T77" s="187"/>
      <c r="U77" s="187"/>
      <c r="V77" s="187"/>
      <c r="W77" s="187"/>
      <c r="X77" s="187"/>
      <c r="Y77" s="187"/>
      <c r="Z77" s="187"/>
    </row>
    <row r="78" spans="1:26" x14ac:dyDescent="0.25">
      <c r="A78" s="305"/>
      <c r="B78" s="305"/>
      <c r="C78" s="187"/>
      <c r="D78" s="187"/>
      <c r="E78" s="187"/>
      <c r="F78" s="187"/>
      <c r="G78" s="187"/>
      <c r="H78" s="187"/>
      <c r="I78" s="187"/>
      <c r="J78" s="187"/>
      <c r="K78" s="187"/>
      <c r="L78" s="187"/>
      <c r="M78" s="187"/>
      <c r="N78" s="187"/>
      <c r="O78" s="187"/>
      <c r="P78" s="187"/>
      <c r="Q78" s="187"/>
      <c r="R78" s="187"/>
      <c r="S78" s="187"/>
      <c r="T78" s="187"/>
      <c r="U78" s="187"/>
      <c r="V78" s="187"/>
      <c r="W78" s="187"/>
      <c r="X78" s="187"/>
      <c r="Y78" s="187"/>
      <c r="Z78" s="187"/>
    </row>
    <row r="79" spans="1:26" x14ac:dyDescent="0.25">
      <c r="A79" s="305"/>
      <c r="B79" s="305"/>
      <c r="C79" s="187"/>
      <c r="D79" s="187"/>
      <c r="E79" s="187"/>
      <c r="F79" s="187"/>
      <c r="G79" s="187"/>
      <c r="H79" s="187"/>
      <c r="I79" s="187"/>
      <c r="J79" s="187"/>
      <c r="K79" s="187"/>
      <c r="L79" s="187"/>
      <c r="M79" s="187"/>
      <c r="N79" s="187"/>
      <c r="O79" s="187"/>
      <c r="P79" s="187"/>
      <c r="Q79" s="187"/>
      <c r="R79" s="187"/>
      <c r="S79" s="187"/>
      <c r="T79" s="187"/>
      <c r="U79" s="187"/>
      <c r="V79" s="187"/>
      <c r="W79" s="187"/>
      <c r="X79" s="187"/>
      <c r="Y79" s="187"/>
      <c r="Z79" s="187"/>
    </row>
    <row r="80" spans="1:26" x14ac:dyDescent="0.25">
      <c r="A80" s="305"/>
      <c r="B80" s="305"/>
      <c r="C80" s="187"/>
      <c r="D80" s="187"/>
      <c r="E80" s="187"/>
      <c r="F80" s="187"/>
      <c r="G80" s="187"/>
      <c r="H80" s="187"/>
      <c r="I80" s="187"/>
      <c r="J80" s="187"/>
      <c r="K80" s="187"/>
      <c r="L80" s="187"/>
      <c r="M80" s="187"/>
      <c r="N80" s="187"/>
      <c r="O80" s="187"/>
      <c r="P80" s="187"/>
      <c r="Q80" s="187"/>
      <c r="R80" s="187"/>
      <c r="S80" s="187"/>
      <c r="T80" s="187"/>
      <c r="U80" s="187"/>
      <c r="V80" s="187"/>
      <c r="W80" s="187"/>
      <c r="X80" s="187"/>
      <c r="Y80" s="187"/>
      <c r="Z80" s="187"/>
    </row>
    <row r="81" spans="1:26" x14ac:dyDescent="0.25">
      <c r="A81" s="305"/>
      <c r="B81" s="305"/>
      <c r="C81" s="187"/>
      <c r="D81" s="187"/>
      <c r="E81" s="187"/>
      <c r="F81" s="187"/>
      <c r="G81" s="187"/>
      <c r="H81" s="187"/>
      <c r="I81" s="187"/>
      <c r="J81" s="187"/>
      <c r="K81" s="187"/>
      <c r="L81" s="187"/>
      <c r="M81" s="187"/>
      <c r="N81" s="187"/>
      <c r="O81" s="187"/>
      <c r="P81" s="187"/>
      <c r="Q81" s="187"/>
      <c r="R81" s="187"/>
      <c r="S81" s="187"/>
      <c r="T81" s="187"/>
      <c r="U81" s="187"/>
      <c r="V81" s="187"/>
      <c r="W81" s="187"/>
      <c r="X81" s="187"/>
      <c r="Y81" s="187"/>
      <c r="Z81" s="187"/>
    </row>
    <row r="82" spans="1:26" x14ac:dyDescent="0.25">
      <c r="A82" s="305"/>
      <c r="B82" s="305"/>
      <c r="C82" s="187"/>
      <c r="D82" s="187"/>
      <c r="E82" s="187"/>
      <c r="F82" s="187"/>
      <c r="G82" s="187"/>
      <c r="H82" s="187"/>
      <c r="I82" s="187"/>
      <c r="J82" s="187"/>
      <c r="K82" s="187"/>
      <c r="L82" s="187"/>
      <c r="M82" s="187"/>
      <c r="N82" s="187"/>
      <c r="O82" s="187"/>
      <c r="P82" s="187"/>
      <c r="Q82" s="187"/>
      <c r="R82" s="187"/>
      <c r="S82" s="187"/>
      <c r="T82" s="187"/>
      <c r="U82" s="187"/>
      <c r="V82" s="187"/>
      <c r="W82" s="187"/>
      <c r="X82" s="187"/>
      <c r="Y82" s="187"/>
      <c r="Z82" s="187"/>
    </row>
    <row r="83" spans="1:26" x14ac:dyDescent="0.25">
      <c r="A83" s="305"/>
      <c r="B83" s="305"/>
      <c r="C83" s="187"/>
      <c r="D83" s="187"/>
      <c r="E83" s="187"/>
      <c r="F83" s="187"/>
      <c r="G83" s="187"/>
      <c r="H83" s="187"/>
      <c r="I83" s="187"/>
      <c r="J83" s="187"/>
      <c r="K83" s="187"/>
      <c r="L83" s="187"/>
      <c r="M83" s="187"/>
      <c r="N83" s="187"/>
      <c r="O83" s="187"/>
      <c r="P83" s="187"/>
      <c r="Q83" s="187"/>
      <c r="R83" s="187"/>
      <c r="S83" s="187"/>
      <c r="T83" s="187"/>
      <c r="U83" s="187"/>
      <c r="V83" s="187"/>
      <c r="W83" s="187"/>
      <c r="X83" s="187"/>
      <c r="Y83" s="187"/>
      <c r="Z83" s="187"/>
    </row>
    <row r="84" spans="1:26" x14ac:dyDescent="0.25">
      <c r="A84" s="305"/>
      <c r="B84" s="305"/>
      <c r="C84" s="187"/>
      <c r="D84" s="187"/>
      <c r="E84" s="187"/>
      <c r="F84" s="187"/>
      <c r="G84" s="187"/>
      <c r="H84" s="187"/>
      <c r="I84" s="187"/>
      <c r="J84" s="187"/>
      <c r="K84" s="187"/>
      <c r="L84" s="187"/>
      <c r="M84" s="187"/>
      <c r="N84" s="187"/>
      <c r="O84" s="187"/>
      <c r="P84" s="187"/>
      <c r="Q84" s="187"/>
      <c r="R84" s="187"/>
      <c r="S84" s="187"/>
      <c r="T84" s="187"/>
      <c r="U84" s="187"/>
      <c r="V84" s="187"/>
      <c r="W84" s="187"/>
      <c r="X84" s="187"/>
      <c r="Y84" s="187"/>
      <c r="Z84" s="187"/>
    </row>
    <row r="85" spans="1:26" x14ac:dyDescent="0.25">
      <c r="A85" s="305"/>
      <c r="B85" s="305"/>
      <c r="C85" s="187"/>
      <c r="D85" s="187"/>
      <c r="E85" s="187"/>
      <c r="F85" s="187"/>
      <c r="G85" s="187"/>
      <c r="H85" s="187"/>
      <c r="I85" s="187"/>
      <c r="J85" s="187"/>
      <c r="K85" s="187"/>
      <c r="L85" s="187"/>
      <c r="M85" s="187"/>
      <c r="N85" s="187"/>
      <c r="O85" s="187"/>
      <c r="P85" s="187"/>
      <c r="Q85" s="187"/>
      <c r="R85" s="187"/>
      <c r="S85" s="187"/>
      <c r="T85" s="187"/>
      <c r="U85" s="187"/>
      <c r="V85" s="187"/>
      <c r="W85" s="187"/>
      <c r="X85" s="187"/>
      <c r="Y85" s="187"/>
      <c r="Z85" s="187"/>
    </row>
    <row r="86" spans="1:26" x14ac:dyDescent="0.25">
      <c r="A86" s="305"/>
      <c r="B86" s="305"/>
      <c r="C86" s="187"/>
      <c r="D86" s="187"/>
      <c r="E86" s="187"/>
      <c r="F86" s="187"/>
      <c r="G86" s="187"/>
      <c r="H86" s="187"/>
      <c r="I86" s="187"/>
      <c r="J86" s="187"/>
      <c r="K86" s="187"/>
      <c r="L86" s="187"/>
      <c r="M86" s="187"/>
      <c r="N86" s="187"/>
      <c r="O86" s="187"/>
      <c r="P86" s="187"/>
      <c r="Q86" s="187"/>
      <c r="R86" s="187"/>
      <c r="S86" s="187"/>
      <c r="T86" s="187"/>
      <c r="U86" s="187"/>
      <c r="V86" s="187"/>
      <c r="W86" s="187"/>
      <c r="X86" s="187"/>
      <c r="Y86" s="187"/>
      <c r="Z86" s="187"/>
    </row>
    <row r="87" spans="1:26" x14ac:dyDescent="0.25">
      <c r="A87" s="305"/>
      <c r="B87" s="305"/>
      <c r="C87" s="187"/>
      <c r="D87" s="187"/>
      <c r="E87" s="187"/>
      <c r="F87" s="187"/>
      <c r="G87" s="187"/>
      <c r="H87" s="187"/>
      <c r="I87" s="187"/>
      <c r="J87" s="187"/>
      <c r="K87" s="187"/>
      <c r="L87" s="187"/>
      <c r="M87" s="187"/>
      <c r="N87" s="187"/>
      <c r="O87" s="187"/>
      <c r="P87" s="187"/>
      <c r="Q87" s="187"/>
      <c r="R87" s="187"/>
      <c r="S87" s="187"/>
      <c r="T87" s="187"/>
      <c r="U87" s="187"/>
      <c r="V87" s="187"/>
      <c r="W87" s="187"/>
      <c r="X87" s="187"/>
      <c r="Y87" s="187"/>
      <c r="Z87" s="187"/>
    </row>
    <row r="88" spans="1:26" x14ac:dyDescent="0.25">
      <c r="A88" s="305"/>
      <c r="B88" s="305"/>
      <c r="C88" s="187"/>
      <c r="D88" s="187"/>
      <c r="E88" s="187"/>
      <c r="F88" s="187"/>
      <c r="G88" s="187"/>
      <c r="H88" s="187"/>
      <c r="I88" s="187"/>
      <c r="J88" s="187"/>
      <c r="K88" s="187"/>
      <c r="L88" s="187"/>
      <c r="M88" s="187"/>
      <c r="N88" s="187"/>
      <c r="O88" s="187"/>
      <c r="P88" s="187"/>
      <c r="Q88" s="187"/>
      <c r="R88" s="187"/>
      <c r="S88" s="187"/>
      <c r="T88" s="187"/>
      <c r="U88" s="187"/>
      <c r="V88" s="187"/>
      <c r="W88" s="187"/>
      <c r="X88" s="187"/>
      <c r="Y88" s="187"/>
      <c r="Z88" s="187"/>
    </row>
    <row r="89" spans="1:26" x14ac:dyDescent="0.25">
      <c r="A89" s="305"/>
      <c r="B89" s="305"/>
      <c r="C89" s="187"/>
      <c r="D89" s="187"/>
      <c r="E89" s="187"/>
      <c r="F89" s="187"/>
      <c r="G89" s="187"/>
      <c r="H89" s="187"/>
      <c r="I89" s="187"/>
      <c r="J89" s="187"/>
      <c r="K89" s="187"/>
      <c r="L89" s="187"/>
      <c r="M89" s="187"/>
      <c r="N89" s="187"/>
      <c r="O89" s="187"/>
      <c r="P89" s="187"/>
      <c r="Q89" s="187"/>
      <c r="R89" s="187"/>
      <c r="S89" s="187"/>
      <c r="T89" s="187"/>
      <c r="U89" s="187"/>
      <c r="V89" s="187"/>
      <c r="W89" s="187"/>
      <c r="X89" s="187"/>
      <c r="Y89" s="187"/>
      <c r="Z89" s="187"/>
    </row>
    <row r="90" spans="1:26" x14ac:dyDescent="0.25">
      <c r="A90" s="305"/>
      <c r="B90" s="305"/>
      <c r="C90" s="187"/>
      <c r="D90" s="187"/>
      <c r="E90" s="187"/>
      <c r="F90" s="187"/>
      <c r="G90" s="187"/>
      <c r="H90" s="187"/>
      <c r="I90" s="187"/>
      <c r="J90" s="187"/>
      <c r="K90" s="187"/>
      <c r="L90" s="187"/>
      <c r="M90" s="187"/>
      <c r="N90" s="187"/>
      <c r="O90" s="187"/>
      <c r="P90" s="187"/>
      <c r="Q90" s="187"/>
      <c r="R90" s="187"/>
      <c r="S90" s="187"/>
      <c r="T90" s="187"/>
      <c r="U90" s="187"/>
      <c r="V90" s="187"/>
      <c r="W90" s="187"/>
      <c r="X90" s="187"/>
      <c r="Y90" s="187"/>
      <c r="Z90" s="187"/>
    </row>
    <row r="91" spans="1:26" x14ac:dyDescent="0.25">
      <c r="A91" s="305"/>
      <c r="B91" s="305"/>
      <c r="C91" s="187"/>
      <c r="D91" s="187"/>
      <c r="E91" s="187"/>
      <c r="F91" s="187"/>
      <c r="G91" s="187"/>
      <c r="H91" s="187"/>
      <c r="I91" s="187"/>
      <c r="J91" s="187"/>
      <c r="K91" s="187"/>
      <c r="L91" s="187"/>
      <c r="M91" s="187"/>
      <c r="N91" s="187"/>
      <c r="O91" s="187"/>
      <c r="P91" s="187"/>
      <c r="Q91" s="187"/>
      <c r="R91" s="187"/>
      <c r="S91" s="187"/>
      <c r="T91" s="187"/>
      <c r="U91" s="187"/>
      <c r="V91" s="187"/>
      <c r="W91" s="187"/>
      <c r="X91" s="187"/>
      <c r="Y91" s="187"/>
      <c r="Z91" s="187"/>
    </row>
    <row r="92" spans="1:26" x14ac:dyDescent="0.25">
      <c r="A92" s="305"/>
      <c r="B92" s="305"/>
      <c r="C92" s="187"/>
      <c r="D92" s="187"/>
      <c r="E92" s="187"/>
      <c r="F92" s="187"/>
      <c r="G92" s="187"/>
      <c r="H92" s="187"/>
      <c r="I92" s="187"/>
      <c r="J92" s="187"/>
      <c r="K92" s="187"/>
      <c r="L92" s="187"/>
      <c r="M92" s="187"/>
      <c r="N92" s="187"/>
      <c r="O92" s="187"/>
      <c r="P92" s="187"/>
      <c r="Q92" s="187"/>
      <c r="R92" s="187"/>
      <c r="S92" s="187"/>
      <c r="T92" s="187"/>
      <c r="U92" s="187"/>
      <c r="V92" s="187"/>
      <c r="W92" s="187"/>
      <c r="X92" s="187"/>
      <c r="Y92" s="187"/>
      <c r="Z92" s="187"/>
    </row>
    <row r="93" spans="1:26" x14ac:dyDescent="0.25">
      <c r="A93" s="305"/>
      <c r="B93" s="305"/>
      <c r="C93" s="187"/>
      <c r="D93" s="187"/>
      <c r="E93" s="187"/>
      <c r="F93" s="187"/>
      <c r="G93" s="187"/>
      <c r="H93" s="187"/>
      <c r="I93" s="187"/>
      <c r="J93" s="187"/>
      <c r="K93" s="187"/>
      <c r="L93" s="187"/>
      <c r="M93" s="187"/>
      <c r="N93" s="187"/>
      <c r="O93" s="187"/>
      <c r="P93" s="187"/>
      <c r="Q93" s="187"/>
      <c r="R93" s="187"/>
      <c r="S93" s="187"/>
      <c r="T93" s="187"/>
      <c r="U93" s="187"/>
      <c r="V93" s="187"/>
      <c r="W93" s="187"/>
      <c r="X93" s="187"/>
      <c r="Y93" s="187"/>
      <c r="Z93" s="187"/>
    </row>
    <row r="94" spans="1:26" x14ac:dyDescent="0.25">
      <c r="A94" s="305"/>
      <c r="B94" s="305"/>
      <c r="C94" s="187"/>
      <c r="D94" s="187"/>
      <c r="E94" s="187"/>
      <c r="F94" s="187"/>
      <c r="G94" s="187"/>
      <c r="H94" s="187"/>
      <c r="I94" s="187"/>
      <c r="J94" s="187"/>
      <c r="K94" s="187"/>
      <c r="L94" s="187"/>
      <c r="M94" s="187"/>
      <c r="N94" s="187"/>
      <c r="O94" s="187"/>
      <c r="P94" s="187"/>
      <c r="Q94" s="187"/>
      <c r="R94" s="187"/>
      <c r="S94" s="187"/>
      <c r="T94" s="187"/>
      <c r="U94" s="187"/>
      <c r="V94" s="187"/>
      <c r="W94" s="187"/>
      <c r="X94" s="187"/>
      <c r="Y94" s="187"/>
      <c r="Z94" s="187"/>
    </row>
    <row r="95" spans="1:26" x14ac:dyDescent="0.25">
      <c r="A95" s="305"/>
      <c r="B95" s="305"/>
      <c r="C95" s="187"/>
      <c r="D95" s="187"/>
      <c r="E95" s="187"/>
      <c r="F95" s="187"/>
      <c r="G95" s="187"/>
      <c r="H95" s="187"/>
      <c r="I95" s="187"/>
      <c r="J95" s="187"/>
      <c r="K95" s="187"/>
      <c r="L95" s="187"/>
      <c r="M95" s="187"/>
      <c r="N95" s="187"/>
      <c r="O95" s="187"/>
      <c r="P95" s="187"/>
      <c r="Q95" s="187"/>
      <c r="R95" s="187"/>
      <c r="S95" s="187"/>
      <c r="T95" s="187"/>
      <c r="U95" s="187"/>
      <c r="V95" s="187"/>
      <c r="W95" s="187"/>
      <c r="X95" s="187"/>
      <c r="Y95" s="187"/>
      <c r="Z95" s="187"/>
    </row>
    <row r="96" spans="1:26" x14ac:dyDescent="0.25">
      <c r="A96" s="305"/>
      <c r="B96" s="305"/>
      <c r="C96" s="187"/>
      <c r="D96" s="187"/>
      <c r="E96" s="187"/>
      <c r="F96" s="187"/>
      <c r="G96" s="187"/>
      <c r="H96" s="187"/>
      <c r="I96" s="187"/>
      <c r="J96" s="187"/>
      <c r="K96" s="187"/>
      <c r="L96" s="187"/>
      <c r="M96" s="187"/>
      <c r="N96" s="187"/>
      <c r="O96" s="187"/>
      <c r="P96" s="187"/>
      <c r="Q96" s="187"/>
      <c r="R96" s="187"/>
      <c r="S96" s="187"/>
      <c r="T96" s="187"/>
      <c r="U96" s="187"/>
      <c r="V96" s="187"/>
      <c r="W96" s="187"/>
      <c r="X96" s="187"/>
      <c r="Y96" s="187"/>
      <c r="Z96" s="187"/>
    </row>
    <row r="97" spans="1:26" x14ac:dyDescent="0.25">
      <c r="A97" s="305"/>
      <c r="B97" s="305"/>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row>
    <row r="98" spans="1:26" x14ac:dyDescent="0.25">
      <c r="A98" s="305"/>
      <c r="B98" s="305"/>
      <c r="C98" s="187"/>
      <c r="D98" s="187"/>
      <c r="E98" s="187"/>
      <c r="F98" s="187"/>
      <c r="G98" s="187"/>
      <c r="H98" s="187"/>
      <c r="I98" s="187"/>
      <c r="J98" s="187"/>
      <c r="K98" s="187"/>
      <c r="L98" s="187"/>
      <c r="M98" s="187"/>
      <c r="N98" s="187"/>
      <c r="O98" s="187"/>
      <c r="P98" s="187"/>
      <c r="Q98" s="187"/>
      <c r="R98" s="187"/>
      <c r="S98" s="187"/>
      <c r="T98" s="187"/>
      <c r="U98" s="187"/>
      <c r="V98" s="187"/>
      <c r="W98" s="187"/>
      <c r="X98" s="187"/>
      <c r="Y98" s="187"/>
      <c r="Z98" s="187"/>
    </row>
    <row r="99" spans="1:26" x14ac:dyDescent="0.25">
      <c r="A99" s="305"/>
      <c r="B99" s="305"/>
      <c r="C99" s="187"/>
      <c r="D99" s="187"/>
      <c r="E99" s="187"/>
      <c r="F99" s="187"/>
      <c r="G99" s="187"/>
      <c r="H99" s="187"/>
      <c r="I99" s="187"/>
      <c r="J99" s="187"/>
      <c r="K99" s="187"/>
      <c r="L99" s="187"/>
      <c r="M99" s="187"/>
      <c r="N99" s="187"/>
      <c r="O99" s="187"/>
      <c r="P99" s="187"/>
      <c r="Q99" s="187"/>
      <c r="R99" s="187"/>
      <c r="S99" s="187"/>
      <c r="T99" s="187"/>
      <c r="U99" s="187"/>
      <c r="V99" s="187"/>
      <c r="W99" s="187"/>
      <c r="X99" s="187"/>
      <c r="Y99" s="187"/>
      <c r="Z99" s="187"/>
    </row>
    <row r="100" spans="1:26" x14ac:dyDescent="0.25">
      <c r="A100" s="305"/>
      <c r="B100" s="305"/>
      <c r="C100" s="187"/>
      <c r="D100" s="187"/>
      <c r="E100" s="187"/>
      <c r="F100" s="187"/>
      <c r="G100" s="187"/>
      <c r="H100" s="187"/>
      <c r="I100" s="187"/>
      <c r="J100" s="187"/>
      <c r="K100" s="187"/>
      <c r="L100" s="187"/>
      <c r="M100" s="187"/>
      <c r="N100" s="187"/>
      <c r="O100" s="187"/>
      <c r="P100" s="187"/>
      <c r="Q100" s="187"/>
      <c r="R100" s="187"/>
      <c r="S100" s="187"/>
      <c r="T100" s="187"/>
      <c r="U100" s="187"/>
      <c r="V100" s="187"/>
      <c r="W100" s="187"/>
      <c r="X100" s="187"/>
      <c r="Y100" s="187"/>
      <c r="Z100" s="187"/>
    </row>
    <row r="101" spans="1:26" x14ac:dyDescent="0.25">
      <c r="A101" s="305"/>
      <c r="B101" s="305"/>
      <c r="C101" s="187"/>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row>
    <row r="102" spans="1:26" x14ac:dyDescent="0.25">
      <c r="A102" s="305"/>
      <c r="B102" s="305"/>
      <c r="C102" s="187"/>
      <c r="D102" s="187"/>
      <c r="E102" s="187"/>
      <c r="F102" s="187"/>
      <c r="G102" s="187"/>
      <c r="H102" s="187"/>
      <c r="I102" s="187"/>
      <c r="J102" s="187"/>
      <c r="K102" s="187"/>
      <c r="L102" s="187"/>
      <c r="M102" s="187"/>
      <c r="N102" s="187"/>
      <c r="O102" s="187"/>
      <c r="P102" s="187"/>
      <c r="Q102" s="187"/>
      <c r="R102" s="187"/>
      <c r="S102" s="187"/>
      <c r="T102" s="187"/>
      <c r="U102" s="187"/>
      <c r="V102" s="187"/>
      <c r="W102" s="187"/>
      <c r="X102" s="187"/>
      <c r="Y102" s="187"/>
      <c r="Z102" s="187"/>
    </row>
    <row r="103" spans="1:26" x14ac:dyDescent="0.25">
      <c r="A103" s="305"/>
      <c r="B103" s="305"/>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row>
    <row r="104" spans="1:26" x14ac:dyDescent="0.25">
      <c r="A104" s="305"/>
      <c r="B104" s="305"/>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row>
    <row r="105" spans="1:26" x14ac:dyDescent="0.25">
      <c r="A105" s="305"/>
      <c r="B105" s="305"/>
      <c r="C105" s="187"/>
      <c r="D105" s="187"/>
      <c r="E105" s="187"/>
      <c r="F105" s="187"/>
      <c r="G105" s="187"/>
      <c r="H105" s="187"/>
      <c r="I105" s="187"/>
      <c r="J105" s="187"/>
      <c r="K105" s="187"/>
      <c r="L105" s="187"/>
      <c r="M105" s="187"/>
      <c r="N105" s="187"/>
      <c r="O105" s="187"/>
      <c r="P105" s="187"/>
      <c r="Q105" s="187"/>
      <c r="R105" s="187"/>
      <c r="S105" s="187"/>
      <c r="T105" s="187"/>
      <c r="U105" s="187"/>
      <c r="V105" s="187"/>
      <c r="W105" s="187"/>
      <c r="X105" s="187"/>
      <c r="Y105" s="187"/>
      <c r="Z105" s="187"/>
    </row>
    <row r="106" spans="1:26" x14ac:dyDescent="0.25">
      <c r="A106" s="305"/>
      <c r="B106" s="305"/>
      <c r="C106" s="187"/>
      <c r="D106" s="187"/>
      <c r="E106" s="187"/>
      <c r="F106" s="187"/>
      <c r="G106" s="187"/>
      <c r="H106" s="187"/>
      <c r="I106" s="187"/>
      <c r="J106" s="187"/>
      <c r="K106" s="187"/>
      <c r="L106" s="187"/>
      <c r="M106" s="187"/>
      <c r="N106" s="187"/>
      <c r="O106" s="187"/>
      <c r="P106" s="187"/>
      <c r="Q106" s="187"/>
      <c r="R106" s="187"/>
      <c r="S106" s="187"/>
      <c r="T106" s="187"/>
      <c r="U106" s="187"/>
      <c r="V106" s="187"/>
      <c r="W106" s="187"/>
      <c r="X106" s="187"/>
      <c r="Y106" s="187"/>
      <c r="Z106" s="187"/>
    </row>
    <row r="107" spans="1:26" x14ac:dyDescent="0.25">
      <c r="A107" s="305"/>
      <c r="B107" s="305"/>
      <c r="C107" s="187"/>
      <c r="D107" s="187"/>
      <c r="E107" s="187"/>
      <c r="F107" s="187"/>
      <c r="G107" s="187"/>
      <c r="H107" s="187"/>
      <c r="I107" s="187"/>
      <c r="J107" s="187"/>
      <c r="K107" s="187"/>
      <c r="L107" s="187"/>
      <c r="M107" s="187"/>
      <c r="N107" s="187"/>
      <c r="O107" s="187"/>
      <c r="P107" s="187"/>
      <c r="Q107" s="187"/>
      <c r="R107" s="187"/>
      <c r="S107" s="187"/>
      <c r="T107" s="187"/>
      <c r="U107" s="187"/>
      <c r="V107" s="187"/>
      <c r="W107" s="187"/>
      <c r="X107" s="187"/>
      <c r="Y107" s="187"/>
      <c r="Z107" s="187"/>
    </row>
    <row r="108" spans="1:26" x14ac:dyDescent="0.25">
      <c r="A108" s="305"/>
      <c r="B108" s="305"/>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row>
    <row r="109" spans="1:26" x14ac:dyDescent="0.25">
      <c r="A109" s="305"/>
      <c r="B109" s="305"/>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row>
    <row r="110" spans="1:26" x14ac:dyDescent="0.25">
      <c r="A110" s="305"/>
      <c r="B110" s="305"/>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row>
    <row r="111" spans="1:26" x14ac:dyDescent="0.25">
      <c r="A111" s="305"/>
      <c r="B111" s="305"/>
      <c r="C111" s="187"/>
      <c r="D111" s="187"/>
      <c r="E111" s="187"/>
      <c r="F111" s="187"/>
      <c r="G111" s="187"/>
      <c r="H111" s="187"/>
      <c r="I111" s="187"/>
      <c r="J111" s="187"/>
      <c r="K111" s="187"/>
      <c r="L111" s="187"/>
      <c r="M111" s="187"/>
      <c r="N111" s="187"/>
      <c r="O111" s="187"/>
      <c r="P111" s="187"/>
      <c r="Q111" s="187"/>
      <c r="R111" s="187"/>
      <c r="S111" s="187"/>
      <c r="T111" s="187"/>
      <c r="U111" s="187"/>
      <c r="V111" s="187"/>
      <c r="W111" s="187"/>
      <c r="X111" s="187"/>
      <c r="Y111" s="187"/>
      <c r="Z111" s="187"/>
    </row>
    <row r="112" spans="1:26" x14ac:dyDescent="0.25">
      <c r="A112" s="305"/>
      <c r="B112" s="305"/>
      <c r="C112" s="187"/>
      <c r="D112" s="187"/>
      <c r="E112" s="187"/>
      <c r="F112" s="187"/>
      <c r="G112" s="187"/>
      <c r="H112" s="187"/>
      <c r="I112" s="187"/>
      <c r="J112" s="187"/>
      <c r="K112" s="187"/>
      <c r="L112" s="187"/>
      <c r="M112" s="187"/>
      <c r="N112" s="187"/>
      <c r="O112" s="187"/>
      <c r="P112" s="187"/>
      <c r="Q112" s="187"/>
      <c r="R112" s="187"/>
      <c r="S112" s="187"/>
      <c r="T112" s="187"/>
      <c r="U112" s="187"/>
      <c r="V112" s="187"/>
      <c r="W112" s="187"/>
      <c r="X112" s="187"/>
      <c r="Y112" s="187"/>
      <c r="Z112" s="187"/>
    </row>
    <row r="113" spans="1:26" x14ac:dyDescent="0.25">
      <c r="A113" s="305"/>
      <c r="B113" s="305"/>
      <c r="C113" s="187"/>
      <c r="D113" s="187"/>
      <c r="E113" s="187"/>
      <c r="F113" s="187"/>
      <c r="G113" s="187"/>
      <c r="H113" s="187"/>
      <c r="I113" s="187"/>
      <c r="J113" s="187"/>
      <c r="K113" s="187"/>
      <c r="L113" s="187"/>
      <c r="M113" s="187"/>
      <c r="N113" s="187"/>
      <c r="O113" s="187"/>
      <c r="P113" s="187"/>
      <c r="Q113" s="187"/>
      <c r="R113" s="187"/>
      <c r="S113" s="187"/>
      <c r="T113" s="187"/>
      <c r="U113" s="187"/>
      <c r="V113" s="187"/>
      <c r="W113" s="187"/>
      <c r="X113" s="187"/>
      <c r="Y113" s="187"/>
      <c r="Z113" s="187"/>
    </row>
    <row r="114" spans="1:26" x14ac:dyDescent="0.25">
      <c r="A114" s="305"/>
      <c r="B114" s="305"/>
      <c r="C114" s="187"/>
      <c r="D114" s="187"/>
      <c r="E114" s="187"/>
      <c r="F114" s="187"/>
      <c r="G114" s="187"/>
      <c r="H114" s="187"/>
      <c r="I114" s="187"/>
      <c r="J114" s="187"/>
      <c r="K114" s="187"/>
      <c r="L114" s="187"/>
      <c r="M114" s="187"/>
      <c r="N114" s="187"/>
      <c r="O114" s="187"/>
      <c r="P114" s="187"/>
      <c r="Q114" s="187"/>
      <c r="R114" s="187"/>
      <c r="S114" s="187"/>
      <c r="T114" s="187"/>
      <c r="U114" s="187"/>
      <c r="V114" s="187"/>
      <c r="W114" s="187"/>
      <c r="X114" s="187"/>
      <c r="Y114" s="187"/>
      <c r="Z114" s="187"/>
    </row>
    <row r="115" spans="1:26" x14ac:dyDescent="0.25">
      <c r="A115" s="305"/>
      <c r="B115" s="305"/>
      <c r="C115" s="187"/>
      <c r="D115" s="187"/>
      <c r="E115" s="187"/>
      <c r="F115" s="187"/>
      <c r="G115" s="187"/>
      <c r="H115" s="187"/>
      <c r="I115" s="187"/>
      <c r="J115" s="187"/>
      <c r="K115" s="187"/>
      <c r="L115" s="187"/>
      <c r="M115" s="187"/>
      <c r="N115" s="187"/>
      <c r="O115" s="187"/>
      <c r="P115" s="187"/>
      <c r="Q115" s="187"/>
      <c r="R115" s="187"/>
      <c r="S115" s="187"/>
      <c r="T115" s="187"/>
      <c r="U115" s="187"/>
      <c r="V115" s="187"/>
      <c r="W115" s="187"/>
      <c r="X115" s="187"/>
      <c r="Y115" s="187"/>
      <c r="Z115" s="187"/>
    </row>
    <row r="116" spans="1:26" x14ac:dyDescent="0.25">
      <c r="A116" s="305"/>
      <c r="B116" s="305"/>
      <c r="C116" s="187"/>
      <c r="D116" s="187"/>
      <c r="E116" s="187"/>
      <c r="F116" s="187"/>
      <c r="G116" s="187"/>
      <c r="H116" s="187"/>
      <c r="I116" s="187"/>
      <c r="J116" s="187"/>
      <c r="K116" s="187"/>
      <c r="L116" s="187"/>
      <c r="M116" s="187"/>
      <c r="N116" s="187"/>
      <c r="O116" s="187"/>
      <c r="P116" s="187"/>
      <c r="Q116" s="187"/>
      <c r="R116" s="187"/>
      <c r="S116" s="187"/>
      <c r="T116" s="187"/>
      <c r="U116" s="187"/>
      <c r="V116" s="187"/>
      <c r="W116" s="187"/>
      <c r="X116" s="187"/>
      <c r="Y116" s="187"/>
      <c r="Z116" s="187"/>
    </row>
    <row r="117" spans="1:26" x14ac:dyDescent="0.25">
      <c r="A117" s="305"/>
      <c r="B117" s="305"/>
      <c r="C117" s="187"/>
      <c r="D117" s="187"/>
      <c r="E117" s="187"/>
      <c r="F117" s="187"/>
      <c r="G117" s="187"/>
      <c r="H117" s="187"/>
      <c r="I117" s="187"/>
      <c r="J117" s="187"/>
      <c r="K117" s="187"/>
      <c r="L117" s="187"/>
      <c r="M117" s="187"/>
      <c r="N117" s="187"/>
      <c r="O117" s="187"/>
      <c r="P117" s="187"/>
      <c r="Q117" s="187"/>
      <c r="R117" s="187"/>
      <c r="S117" s="187"/>
      <c r="T117" s="187"/>
      <c r="U117" s="187"/>
      <c r="V117" s="187"/>
      <c r="W117" s="187"/>
      <c r="X117" s="187"/>
      <c r="Y117" s="187"/>
      <c r="Z117" s="187"/>
    </row>
    <row r="118" spans="1:26" x14ac:dyDescent="0.25">
      <c r="A118" s="305"/>
      <c r="B118" s="305"/>
      <c r="C118" s="187"/>
      <c r="D118" s="187"/>
      <c r="E118" s="187"/>
      <c r="F118" s="187"/>
      <c r="G118" s="187"/>
      <c r="H118" s="187"/>
      <c r="I118" s="187"/>
      <c r="J118" s="187"/>
      <c r="K118" s="187"/>
      <c r="L118" s="187"/>
      <c r="M118" s="187"/>
      <c r="N118" s="187"/>
      <c r="O118" s="187"/>
      <c r="P118" s="187"/>
      <c r="Q118" s="187"/>
      <c r="R118" s="187"/>
      <c r="S118" s="187"/>
      <c r="T118" s="187"/>
      <c r="U118" s="187"/>
      <c r="V118" s="187"/>
      <c r="W118" s="187"/>
      <c r="X118" s="187"/>
      <c r="Y118" s="187"/>
      <c r="Z118" s="187"/>
    </row>
    <row r="119" spans="1:26" x14ac:dyDescent="0.25">
      <c r="A119" s="305"/>
      <c r="B119" s="305"/>
      <c r="C119" s="187"/>
      <c r="D119" s="187"/>
      <c r="E119" s="187"/>
      <c r="F119" s="187"/>
      <c r="G119" s="187"/>
      <c r="H119" s="187"/>
      <c r="I119" s="187"/>
      <c r="J119" s="187"/>
      <c r="K119" s="187"/>
      <c r="L119" s="187"/>
      <c r="M119" s="187"/>
      <c r="N119" s="187"/>
      <c r="O119" s="187"/>
      <c r="P119" s="187"/>
      <c r="Q119" s="187"/>
      <c r="R119" s="187"/>
      <c r="S119" s="187"/>
      <c r="T119" s="187"/>
      <c r="U119" s="187"/>
      <c r="V119" s="187"/>
      <c r="W119" s="187"/>
      <c r="X119" s="187"/>
      <c r="Y119" s="187"/>
      <c r="Z119" s="187"/>
    </row>
    <row r="120" spans="1:26" x14ac:dyDescent="0.25">
      <c r="A120" s="305"/>
      <c r="B120" s="305"/>
      <c r="C120" s="187"/>
      <c r="D120" s="187"/>
      <c r="E120" s="187"/>
      <c r="F120" s="187"/>
      <c r="G120" s="187"/>
      <c r="H120" s="187"/>
      <c r="I120" s="187"/>
      <c r="J120" s="187"/>
      <c r="K120" s="187"/>
      <c r="L120" s="187"/>
      <c r="M120" s="187"/>
      <c r="N120" s="187"/>
      <c r="O120" s="187"/>
      <c r="P120" s="187"/>
      <c r="Q120" s="187"/>
      <c r="R120" s="187"/>
      <c r="S120" s="187"/>
      <c r="T120" s="187"/>
      <c r="U120" s="187"/>
      <c r="V120" s="187"/>
      <c r="W120" s="187"/>
      <c r="X120" s="187"/>
      <c r="Y120" s="187"/>
      <c r="Z120" s="187"/>
    </row>
    <row r="121" spans="1:26" x14ac:dyDescent="0.25">
      <c r="A121" s="305"/>
      <c r="B121" s="305"/>
      <c r="C121" s="187"/>
      <c r="D121" s="187"/>
      <c r="E121" s="187"/>
      <c r="F121" s="187"/>
      <c r="G121" s="187"/>
      <c r="H121" s="187"/>
      <c r="I121" s="187"/>
      <c r="J121" s="187"/>
      <c r="K121" s="187"/>
      <c r="L121" s="187"/>
      <c r="M121" s="187"/>
      <c r="N121" s="187"/>
      <c r="O121" s="187"/>
      <c r="P121" s="187"/>
      <c r="Q121" s="187"/>
      <c r="R121" s="187"/>
      <c r="S121" s="187"/>
      <c r="T121" s="187"/>
      <c r="U121" s="187"/>
      <c r="V121" s="187"/>
      <c r="W121" s="187"/>
      <c r="X121" s="187"/>
      <c r="Y121" s="187"/>
      <c r="Z121" s="187"/>
    </row>
    <row r="122" spans="1:26" x14ac:dyDescent="0.25">
      <c r="A122" s="305"/>
      <c r="B122" s="305"/>
      <c r="C122" s="187"/>
      <c r="D122" s="187"/>
      <c r="E122" s="187"/>
      <c r="F122" s="187"/>
      <c r="G122" s="187"/>
      <c r="H122" s="187"/>
      <c r="I122" s="187"/>
      <c r="J122" s="187"/>
      <c r="K122" s="187"/>
      <c r="L122" s="187"/>
      <c r="M122" s="187"/>
      <c r="N122" s="187"/>
      <c r="O122" s="187"/>
      <c r="P122" s="187"/>
      <c r="Q122" s="187"/>
      <c r="R122" s="187"/>
      <c r="S122" s="187"/>
      <c r="T122" s="187"/>
      <c r="U122" s="187"/>
      <c r="V122" s="187"/>
      <c r="W122" s="187"/>
      <c r="X122" s="187"/>
      <c r="Y122" s="187"/>
      <c r="Z122" s="187"/>
    </row>
    <row r="123" spans="1:26" x14ac:dyDescent="0.25">
      <c r="A123" s="305"/>
      <c r="B123" s="305"/>
      <c r="C123" s="187"/>
      <c r="D123" s="187"/>
      <c r="E123" s="187"/>
      <c r="F123" s="187"/>
      <c r="G123" s="187"/>
      <c r="H123" s="187"/>
      <c r="I123" s="187"/>
      <c r="J123" s="187"/>
      <c r="K123" s="187"/>
      <c r="L123" s="187"/>
      <c r="M123" s="187"/>
      <c r="N123" s="187"/>
      <c r="O123" s="187"/>
      <c r="P123" s="187"/>
      <c r="Q123" s="187"/>
      <c r="R123" s="187"/>
      <c r="S123" s="187"/>
      <c r="T123" s="187"/>
      <c r="U123" s="187"/>
      <c r="V123" s="187"/>
      <c r="W123" s="187"/>
      <c r="X123" s="187"/>
      <c r="Y123" s="187"/>
      <c r="Z123" s="187"/>
    </row>
    <row r="124" spans="1:26" x14ac:dyDescent="0.25">
      <c r="A124" s="305"/>
      <c r="B124" s="305"/>
      <c r="C124" s="187"/>
      <c r="D124" s="187"/>
      <c r="E124" s="187"/>
      <c r="F124" s="187"/>
      <c r="G124" s="187"/>
      <c r="H124" s="187"/>
      <c r="I124" s="187"/>
      <c r="J124" s="187"/>
      <c r="K124" s="187"/>
      <c r="L124" s="187"/>
      <c r="M124" s="187"/>
      <c r="N124" s="187"/>
      <c r="O124" s="187"/>
      <c r="P124" s="187"/>
      <c r="Q124" s="187"/>
      <c r="R124" s="187"/>
      <c r="S124" s="187"/>
      <c r="T124" s="187"/>
      <c r="U124" s="187"/>
      <c r="V124" s="187"/>
      <c r="W124" s="187"/>
      <c r="X124" s="187"/>
      <c r="Y124" s="187"/>
      <c r="Z124" s="187"/>
    </row>
    <row r="125" spans="1:26" x14ac:dyDescent="0.25">
      <c r="A125" s="305"/>
      <c r="B125" s="305"/>
      <c r="C125" s="187"/>
      <c r="D125" s="187"/>
      <c r="E125" s="187"/>
      <c r="F125" s="187"/>
      <c r="G125" s="187"/>
      <c r="H125" s="187"/>
      <c r="I125" s="187"/>
      <c r="J125" s="187"/>
      <c r="K125" s="187"/>
      <c r="L125" s="187"/>
      <c r="M125" s="187"/>
      <c r="N125" s="187"/>
      <c r="O125" s="187"/>
      <c r="P125" s="187"/>
      <c r="Q125" s="187"/>
      <c r="R125" s="187"/>
      <c r="S125" s="187"/>
      <c r="T125" s="187"/>
      <c r="U125" s="187"/>
      <c r="V125" s="187"/>
      <c r="W125" s="187"/>
      <c r="X125" s="187"/>
      <c r="Y125" s="187"/>
      <c r="Z125" s="187"/>
    </row>
    <row r="126" spans="1:26" x14ac:dyDescent="0.25">
      <c r="A126" s="305"/>
      <c r="B126" s="305"/>
      <c r="C126" s="187"/>
      <c r="D126" s="187"/>
      <c r="E126" s="187"/>
      <c r="F126" s="187"/>
      <c r="G126" s="187"/>
      <c r="H126" s="187"/>
      <c r="I126" s="187"/>
      <c r="J126" s="187"/>
      <c r="K126" s="187"/>
      <c r="L126" s="187"/>
      <c r="M126" s="187"/>
      <c r="N126" s="187"/>
      <c r="O126" s="187"/>
      <c r="P126" s="187"/>
      <c r="Q126" s="187"/>
      <c r="R126" s="187"/>
      <c r="S126" s="187"/>
      <c r="T126" s="187"/>
      <c r="U126" s="187"/>
      <c r="V126" s="187"/>
      <c r="W126" s="187"/>
      <c r="X126" s="187"/>
      <c r="Y126" s="187"/>
      <c r="Z126" s="187"/>
    </row>
    <row r="127" spans="1:26" x14ac:dyDescent="0.25">
      <c r="A127" s="305"/>
      <c r="B127" s="305"/>
      <c r="C127" s="187"/>
      <c r="D127" s="187"/>
      <c r="E127" s="187"/>
      <c r="F127" s="187"/>
      <c r="G127" s="187"/>
      <c r="H127" s="187"/>
      <c r="I127" s="187"/>
      <c r="J127" s="187"/>
      <c r="K127" s="187"/>
      <c r="L127" s="187"/>
      <c r="M127" s="187"/>
      <c r="N127" s="187"/>
      <c r="O127" s="187"/>
      <c r="P127" s="187"/>
      <c r="Q127" s="187"/>
      <c r="R127" s="187"/>
      <c r="S127" s="187"/>
      <c r="T127" s="187"/>
      <c r="U127" s="187"/>
      <c r="V127" s="187"/>
      <c r="W127" s="187"/>
      <c r="X127" s="187"/>
      <c r="Y127" s="187"/>
      <c r="Z127" s="187"/>
    </row>
    <row r="128" spans="1:26" x14ac:dyDescent="0.25">
      <c r="A128" s="305"/>
      <c r="B128" s="305"/>
      <c r="C128" s="187"/>
      <c r="D128" s="187"/>
      <c r="E128" s="187"/>
      <c r="F128" s="187"/>
      <c r="G128" s="187"/>
      <c r="H128" s="187"/>
      <c r="I128" s="187"/>
      <c r="J128" s="187"/>
      <c r="K128" s="187"/>
      <c r="L128" s="187"/>
      <c r="M128" s="187"/>
      <c r="N128" s="187"/>
      <c r="O128" s="187"/>
      <c r="P128" s="187"/>
      <c r="Q128" s="187"/>
      <c r="R128" s="187"/>
      <c r="S128" s="187"/>
      <c r="T128" s="187"/>
      <c r="U128" s="187"/>
      <c r="V128" s="187"/>
      <c r="W128" s="187"/>
      <c r="X128" s="187"/>
      <c r="Y128" s="187"/>
      <c r="Z128" s="187"/>
    </row>
    <row r="129" spans="1:26" x14ac:dyDescent="0.25">
      <c r="A129" s="305"/>
      <c r="B129" s="305"/>
      <c r="C129" s="187"/>
      <c r="D129" s="187"/>
      <c r="E129" s="187"/>
      <c r="F129" s="187"/>
      <c r="G129" s="187"/>
      <c r="H129" s="187"/>
      <c r="I129" s="187"/>
      <c r="J129" s="187"/>
      <c r="K129" s="187"/>
      <c r="L129" s="187"/>
      <c r="M129" s="187"/>
      <c r="N129" s="187"/>
      <c r="O129" s="187"/>
      <c r="P129" s="187"/>
      <c r="Q129" s="187"/>
      <c r="R129" s="187"/>
      <c r="S129" s="187"/>
      <c r="T129" s="187"/>
      <c r="U129" s="187"/>
      <c r="V129" s="187"/>
      <c r="W129" s="187"/>
      <c r="X129" s="187"/>
      <c r="Y129" s="187"/>
      <c r="Z129" s="187"/>
    </row>
    <row r="130" spans="1:26" x14ac:dyDescent="0.25">
      <c r="A130" s="305"/>
      <c r="B130" s="305"/>
      <c r="C130" s="187"/>
      <c r="D130" s="187"/>
      <c r="E130" s="187"/>
      <c r="F130" s="187"/>
      <c r="G130" s="187"/>
      <c r="H130" s="187"/>
      <c r="I130" s="187"/>
      <c r="J130" s="187"/>
      <c r="K130" s="187"/>
      <c r="L130" s="187"/>
      <c r="M130" s="187"/>
      <c r="N130" s="187"/>
      <c r="O130" s="187"/>
      <c r="P130" s="187"/>
      <c r="Q130" s="187"/>
      <c r="R130" s="187"/>
      <c r="S130" s="187"/>
      <c r="T130" s="187"/>
      <c r="U130" s="187"/>
      <c r="V130" s="187"/>
      <c r="W130" s="187"/>
      <c r="X130" s="187"/>
      <c r="Y130" s="187"/>
      <c r="Z130" s="187"/>
    </row>
    <row r="131" spans="1:26" x14ac:dyDescent="0.25">
      <c r="A131" s="305"/>
      <c r="B131" s="305"/>
      <c r="C131" s="187"/>
      <c r="D131" s="187"/>
      <c r="E131" s="187"/>
      <c r="F131" s="187"/>
      <c r="G131" s="187"/>
      <c r="H131" s="187"/>
      <c r="I131" s="187"/>
      <c r="J131" s="187"/>
      <c r="K131" s="187"/>
      <c r="L131" s="187"/>
      <c r="M131" s="187"/>
      <c r="N131" s="187"/>
      <c r="O131" s="187"/>
      <c r="P131" s="187"/>
      <c r="Q131" s="187"/>
      <c r="R131" s="187"/>
      <c r="S131" s="187"/>
      <c r="T131" s="187"/>
      <c r="U131" s="187"/>
      <c r="V131" s="187"/>
      <c r="W131" s="187"/>
      <c r="X131" s="187"/>
      <c r="Y131" s="187"/>
      <c r="Z131" s="187"/>
    </row>
    <row r="132" spans="1:26" x14ac:dyDescent="0.25">
      <c r="A132" s="305"/>
      <c r="B132" s="305"/>
      <c r="C132" s="187"/>
      <c r="D132" s="187"/>
      <c r="E132" s="187"/>
      <c r="F132" s="187"/>
      <c r="G132" s="187"/>
      <c r="H132" s="187"/>
      <c r="I132" s="187"/>
      <c r="J132" s="187"/>
      <c r="K132" s="187"/>
      <c r="L132" s="187"/>
      <c r="M132" s="187"/>
      <c r="N132" s="187"/>
      <c r="O132" s="187"/>
      <c r="P132" s="187"/>
      <c r="Q132" s="187"/>
      <c r="R132" s="187"/>
      <c r="S132" s="187"/>
      <c r="T132" s="187"/>
      <c r="U132" s="187"/>
      <c r="V132" s="187"/>
      <c r="W132" s="187"/>
      <c r="X132" s="187"/>
      <c r="Y132" s="187"/>
      <c r="Z132" s="187"/>
    </row>
    <row r="133" spans="1:26" x14ac:dyDescent="0.25">
      <c r="A133" s="305"/>
      <c r="B133" s="305"/>
      <c r="C133" s="187"/>
      <c r="D133" s="187"/>
      <c r="E133" s="187"/>
      <c r="F133" s="187"/>
      <c r="G133" s="187"/>
      <c r="H133" s="187"/>
      <c r="I133" s="187"/>
      <c r="J133" s="187"/>
      <c r="K133" s="187"/>
      <c r="L133" s="187"/>
      <c r="M133" s="187"/>
      <c r="N133" s="187"/>
      <c r="O133" s="187"/>
      <c r="P133" s="187"/>
      <c r="Q133" s="187"/>
      <c r="R133" s="187"/>
      <c r="S133" s="187"/>
      <c r="T133" s="187"/>
      <c r="U133" s="187"/>
      <c r="V133" s="187"/>
      <c r="W133" s="187"/>
      <c r="X133" s="187"/>
      <c r="Y133" s="187"/>
      <c r="Z133" s="187"/>
    </row>
    <row r="134" spans="1:26" x14ac:dyDescent="0.25">
      <c r="A134" s="305"/>
      <c r="B134" s="305"/>
      <c r="C134" s="187"/>
      <c r="D134" s="187"/>
      <c r="E134" s="187"/>
      <c r="F134" s="187"/>
      <c r="G134" s="187"/>
      <c r="H134" s="187"/>
      <c r="I134" s="187"/>
      <c r="J134" s="187"/>
      <c r="K134" s="187"/>
      <c r="L134" s="187"/>
      <c r="M134" s="187"/>
      <c r="N134" s="187"/>
      <c r="O134" s="187"/>
      <c r="P134" s="187"/>
      <c r="Q134" s="187"/>
      <c r="R134" s="187"/>
      <c r="S134" s="187"/>
      <c r="T134" s="187"/>
      <c r="U134" s="187"/>
      <c r="V134" s="187"/>
      <c r="W134" s="187"/>
      <c r="X134" s="187"/>
      <c r="Y134" s="187"/>
      <c r="Z134" s="187"/>
    </row>
    <row r="135" spans="1:26" x14ac:dyDescent="0.25">
      <c r="A135" s="305"/>
      <c r="B135" s="305"/>
      <c r="C135" s="187"/>
      <c r="D135" s="187"/>
      <c r="E135" s="187"/>
      <c r="F135" s="187"/>
      <c r="G135" s="187"/>
      <c r="H135" s="187"/>
      <c r="I135" s="187"/>
      <c r="J135" s="187"/>
      <c r="K135" s="187"/>
      <c r="L135" s="187"/>
      <c r="M135" s="187"/>
      <c r="N135" s="187"/>
      <c r="O135" s="187"/>
      <c r="P135" s="187"/>
      <c r="Q135" s="187"/>
      <c r="R135" s="187"/>
      <c r="S135" s="187"/>
      <c r="T135" s="187"/>
      <c r="U135" s="187"/>
      <c r="V135" s="187"/>
      <c r="W135" s="187"/>
      <c r="X135" s="187"/>
      <c r="Y135" s="187"/>
      <c r="Z135" s="187"/>
    </row>
    <row r="136" spans="1:26" x14ac:dyDescent="0.25">
      <c r="A136" s="305"/>
      <c r="B136" s="305"/>
      <c r="C136" s="187"/>
      <c r="D136" s="187"/>
      <c r="E136" s="187"/>
      <c r="F136" s="187"/>
      <c r="G136" s="187"/>
      <c r="H136" s="187"/>
      <c r="I136" s="187"/>
      <c r="J136" s="187"/>
      <c r="K136" s="187"/>
      <c r="L136" s="187"/>
      <c r="M136" s="187"/>
      <c r="N136" s="187"/>
      <c r="O136" s="187"/>
      <c r="P136" s="187"/>
      <c r="Q136" s="187"/>
      <c r="R136" s="187"/>
      <c r="S136" s="187"/>
      <c r="T136" s="187"/>
      <c r="U136" s="187"/>
      <c r="V136" s="187"/>
      <c r="W136" s="187"/>
      <c r="X136" s="187"/>
      <c r="Y136" s="187"/>
      <c r="Z136" s="187"/>
    </row>
    <row r="137" spans="1:26" x14ac:dyDescent="0.25">
      <c r="A137" s="305"/>
      <c r="B137" s="305"/>
      <c r="C137" s="187"/>
      <c r="D137" s="187"/>
      <c r="E137" s="187"/>
      <c r="F137" s="187"/>
      <c r="G137" s="187"/>
      <c r="H137" s="187"/>
      <c r="I137" s="187"/>
      <c r="J137" s="187"/>
      <c r="K137" s="187"/>
      <c r="L137" s="187"/>
      <c r="M137" s="187"/>
      <c r="N137" s="187"/>
      <c r="O137" s="187"/>
      <c r="P137" s="187"/>
      <c r="Q137" s="187"/>
      <c r="R137" s="187"/>
      <c r="S137" s="187"/>
      <c r="T137" s="187"/>
      <c r="U137" s="187"/>
      <c r="V137" s="187"/>
      <c r="W137" s="187"/>
      <c r="X137" s="187"/>
      <c r="Y137" s="187"/>
      <c r="Z137" s="187"/>
    </row>
    <row r="138" spans="1:26" x14ac:dyDescent="0.25">
      <c r="A138" s="305"/>
      <c r="B138" s="305"/>
      <c r="C138" s="187"/>
      <c r="D138" s="187"/>
      <c r="E138" s="187"/>
      <c r="F138" s="187"/>
      <c r="G138" s="187"/>
      <c r="H138" s="187"/>
      <c r="I138" s="187"/>
      <c r="J138" s="187"/>
      <c r="K138" s="187"/>
      <c r="L138" s="187"/>
      <c r="M138" s="187"/>
      <c r="N138" s="187"/>
      <c r="O138" s="187"/>
      <c r="P138" s="187"/>
      <c r="Q138" s="187"/>
      <c r="R138" s="187"/>
      <c r="S138" s="187"/>
      <c r="T138" s="187"/>
      <c r="U138" s="187"/>
      <c r="V138" s="187"/>
      <c r="W138" s="187"/>
      <c r="X138" s="187"/>
      <c r="Y138" s="187"/>
      <c r="Z138" s="187"/>
    </row>
    <row r="139" spans="1:26" x14ac:dyDescent="0.25">
      <c r="A139" s="305"/>
      <c r="B139" s="305"/>
      <c r="C139" s="187"/>
      <c r="D139" s="187"/>
      <c r="E139" s="187"/>
      <c r="F139" s="187"/>
      <c r="G139" s="187"/>
      <c r="H139" s="187"/>
      <c r="I139" s="187"/>
      <c r="J139" s="187"/>
      <c r="K139" s="187"/>
      <c r="L139" s="187"/>
      <c r="M139" s="187"/>
      <c r="N139" s="187"/>
      <c r="O139" s="187"/>
      <c r="P139" s="187"/>
      <c r="Q139" s="187"/>
      <c r="R139" s="187"/>
      <c r="S139" s="187"/>
      <c r="T139" s="187"/>
      <c r="U139" s="187"/>
      <c r="V139" s="187"/>
      <c r="W139" s="187"/>
      <c r="X139" s="187"/>
      <c r="Y139" s="187"/>
      <c r="Z139" s="187"/>
    </row>
    <row r="140" spans="1:26" x14ac:dyDescent="0.25">
      <c r="A140" s="305"/>
      <c r="B140" s="305"/>
      <c r="C140" s="187"/>
      <c r="D140" s="187"/>
      <c r="E140" s="187"/>
      <c r="F140" s="187"/>
      <c r="G140" s="187"/>
      <c r="H140" s="187"/>
      <c r="I140" s="187"/>
      <c r="J140" s="187"/>
      <c r="K140" s="187"/>
      <c r="L140" s="187"/>
      <c r="M140" s="187"/>
      <c r="N140" s="187"/>
      <c r="O140" s="187"/>
      <c r="P140" s="187"/>
      <c r="Q140" s="187"/>
      <c r="R140" s="187"/>
      <c r="S140" s="187"/>
      <c r="T140" s="187"/>
      <c r="U140" s="187"/>
      <c r="V140" s="187"/>
      <c r="W140" s="187"/>
      <c r="X140" s="187"/>
      <c r="Y140" s="187"/>
      <c r="Z140" s="187"/>
    </row>
    <row r="141" spans="1:26" x14ac:dyDescent="0.25">
      <c r="A141" s="305"/>
      <c r="B141" s="305"/>
      <c r="C141" s="187"/>
      <c r="D141" s="187"/>
      <c r="E141" s="187"/>
      <c r="F141" s="187"/>
      <c r="G141" s="187"/>
      <c r="H141" s="187"/>
      <c r="I141" s="187"/>
      <c r="J141" s="187"/>
      <c r="K141" s="187"/>
      <c r="L141" s="187"/>
      <c r="M141" s="187"/>
      <c r="N141" s="187"/>
      <c r="O141" s="187"/>
      <c r="P141" s="187"/>
      <c r="Q141" s="187"/>
      <c r="R141" s="187"/>
      <c r="S141" s="187"/>
      <c r="T141" s="187"/>
      <c r="U141" s="187"/>
      <c r="V141" s="187"/>
      <c r="W141" s="187"/>
      <c r="X141" s="187"/>
      <c r="Y141" s="187"/>
      <c r="Z141" s="187"/>
    </row>
    <row r="142" spans="1:26" x14ac:dyDescent="0.25">
      <c r="A142" s="305"/>
      <c r="B142" s="305"/>
      <c r="C142" s="187"/>
      <c r="D142" s="187"/>
      <c r="E142" s="187"/>
      <c r="F142" s="187"/>
      <c r="G142" s="187"/>
      <c r="H142" s="187"/>
      <c r="I142" s="187"/>
      <c r="J142" s="187"/>
      <c r="K142" s="187"/>
      <c r="L142" s="187"/>
      <c r="M142" s="187"/>
      <c r="N142" s="187"/>
      <c r="O142" s="187"/>
      <c r="P142" s="187"/>
      <c r="Q142" s="187"/>
      <c r="R142" s="187"/>
      <c r="S142" s="187"/>
      <c r="T142" s="187"/>
      <c r="U142" s="187"/>
      <c r="V142" s="187"/>
      <c r="W142" s="187"/>
      <c r="X142" s="187"/>
      <c r="Y142" s="187"/>
      <c r="Z142" s="187"/>
    </row>
    <row r="143" spans="1:26" x14ac:dyDescent="0.25">
      <c r="A143" s="305"/>
      <c r="B143" s="305"/>
      <c r="C143" s="187"/>
      <c r="D143" s="187"/>
      <c r="E143" s="187"/>
      <c r="F143" s="187"/>
      <c r="G143" s="187"/>
      <c r="H143" s="187"/>
      <c r="I143" s="187"/>
      <c r="J143" s="187"/>
      <c r="K143" s="187"/>
      <c r="L143" s="187"/>
      <c r="M143" s="187"/>
      <c r="N143" s="187"/>
      <c r="O143" s="187"/>
      <c r="P143" s="187"/>
      <c r="Q143" s="187"/>
      <c r="R143" s="187"/>
      <c r="S143" s="187"/>
      <c r="T143" s="187"/>
      <c r="U143" s="187"/>
      <c r="V143" s="187"/>
      <c r="W143" s="187"/>
      <c r="X143" s="187"/>
      <c r="Y143" s="187"/>
      <c r="Z143" s="187"/>
    </row>
    <row r="144" spans="1:26" x14ac:dyDescent="0.25">
      <c r="A144" s="305"/>
      <c r="B144" s="305"/>
      <c r="C144" s="187"/>
      <c r="D144" s="187"/>
      <c r="E144" s="187"/>
      <c r="F144" s="187"/>
      <c r="G144" s="187"/>
      <c r="H144" s="187"/>
      <c r="I144" s="187"/>
      <c r="J144" s="187"/>
      <c r="K144" s="187"/>
      <c r="L144" s="187"/>
      <c r="M144" s="187"/>
      <c r="N144" s="187"/>
      <c r="O144" s="187"/>
      <c r="P144" s="187"/>
      <c r="Q144" s="187"/>
      <c r="R144" s="187"/>
      <c r="S144" s="187"/>
      <c r="T144" s="187"/>
      <c r="U144" s="187"/>
      <c r="V144" s="187"/>
      <c r="W144" s="187"/>
      <c r="X144" s="187"/>
      <c r="Y144" s="187"/>
      <c r="Z144" s="187"/>
    </row>
    <row r="145" spans="1:26" x14ac:dyDescent="0.25">
      <c r="A145" s="305"/>
      <c r="B145" s="305"/>
      <c r="C145" s="187"/>
      <c r="D145" s="187"/>
      <c r="E145" s="187"/>
      <c r="F145" s="187"/>
      <c r="G145" s="187"/>
      <c r="H145" s="187"/>
      <c r="I145" s="187"/>
      <c r="J145" s="187"/>
      <c r="K145" s="187"/>
      <c r="L145" s="187"/>
      <c r="M145" s="187"/>
      <c r="N145" s="187"/>
      <c r="O145" s="187"/>
      <c r="P145" s="187"/>
      <c r="Q145" s="187"/>
      <c r="R145" s="187"/>
      <c r="S145" s="187"/>
      <c r="T145" s="187"/>
      <c r="U145" s="187"/>
      <c r="V145" s="187"/>
      <c r="W145" s="187"/>
      <c r="X145" s="187"/>
      <c r="Y145" s="187"/>
      <c r="Z145" s="187"/>
    </row>
    <row r="146" spans="1:26" x14ac:dyDescent="0.25">
      <c r="A146" s="305"/>
      <c r="B146" s="305"/>
      <c r="C146" s="187"/>
      <c r="D146" s="187"/>
      <c r="E146" s="187"/>
      <c r="F146" s="187"/>
      <c r="G146" s="187"/>
      <c r="H146" s="187"/>
      <c r="I146" s="187"/>
      <c r="J146" s="187"/>
      <c r="K146" s="187"/>
      <c r="L146" s="187"/>
      <c r="M146" s="187"/>
      <c r="N146" s="187"/>
      <c r="O146" s="187"/>
      <c r="P146" s="187"/>
      <c r="Q146" s="187"/>
      <c r="R146" s="187"/>
      <c r="S146" s="187"/>
      <c r="T146" s="187"/>
      <c r="U146" s="187"/>
      <c r="V146" s="187"/>
      <c r="W146" s="187"/>
      <c r="X146" s="187"/>
      <c r="Y146" s="187"/>
      <c r="Z146" s="187"/>
    </row>
    <row r="147" spans="1:26" x14ac:dyDescent="0.25">
      <c r="A147" s="305"/>
      <c r="B147" s="305"/>
      <c r="C147" s="187"/>
      <c r="D147" s="187"/>
      <c r="E147" s="187"/>
      <c r="F147" s="187"/>
      <c r="G147" s="187"/>
      <c r="H147" s="187"/>
      <c r="I147" s="187"/>
      <c r="J147" s="187"/>
      <c r="K147" s="187"/>
      <c r="L147" s="187"/>
      <c r="M147" s="187"/>
      <c r="N147" s="187"/>
      <c r="O147" s="187"/>
      <c r="P147" s="187"/>
      <c r="Q147" s="187"/>
      <c r="R147" s="187"/>
      <c r="S147" s="187"/>
      <c r="T147" s="187"/>
      <c r="U147" s="187"/>
      <c r="V147" s="187"/>
      <c r="W147" s="187"/>
      <c r="X147" s="187"/>
      <c r="Y147" s="187"/>
      <c r="Z147" s="187"/>
    </row>
    <row r="148" spans="1:26" x14ac:dyDescent="0.25">
      <c r="A148" s="305"/>
      <c r="B148" s="305"/>
      <c r="C148" s="187"/>
      <c r="D148" s="187"/>
      <c r="E148" s="187"/>
      <c r="F148" s="187"/>
      <c r="G148" s="187"/>
      <c r="H148" s="187"/>
      <c r="I148" s="187"/>
      <c r="J148" s="187"/>
      <c r="K148" s="187"/>
      <c r="L148" s="187"/>
      <c r="M148" s="187"/>
      <c r="N148" s="187"/>
      <c r="O148" s="187"/>
      <c r="P148" s="187"/>
      <c r="Q148" s="187"/>
      <c r="R148" s="187"/>
      <c r="S148" s="187"/>
      <c r="T148" s="187"/>
      <c r="U148" s="187"/>
      <c r="V148" s="187"/>
      <c r="W148" s="187"/>
      <c r="X148" s="187"/>
      <c r="Y148" s="187"/>
      <c r="Z148" s="187"/>
    </row>
    <row r="149" spans="1:26" x14ac:dyDescent="0.25">
      <c r="A149" s="305"/>
      <c r="B149" s="305"/>
      <c r="C149" s="187"/>
      <c r="D149" s="187"/>
      <c r="E149" s="187"/>
      <c r="F149" s="187"/>
      <c r="G149" s="187"/>
      <c r="H149" s="187"/>
      <c r="I149" s="187"/>
      <c r="J149" s="187"/>
      <c r="K149" s="187"/>
      <c r="L149" s="187"/>
      <c r="M149" s="187"/>
      <c r="N149" s="187"/>
      <c r="O149" s="187"/>
      <c r="P149" s="187"/>
      <c r="Q149" s="187"/>
      <c r="R149" s="187"/>
      <c r="S149" s="187"/>
      <c r="T149" s="187"/>
      <c r="U149" s="187"/>
      <c r="V149" s="187"/>
      <c r="W149" s="187"/>
      <c r="X149" s="187"/>
      <c r="Y149" s="187"/>
      <c r="Z149" s="187"/>
    </row>
    <row r="150" spans="1:26" x14ac:dyDescent="0.25">
      <c r="A150" s="305"/>
      <c r="B150" s="305"/>
      <c r="C150" s="187"/>
      <c r="D150" s="187"/>
      <c r="E150" s="187"/>
      <c r="F150" s="187"/>
      <c r="G150" s="187"/>
      <c r="H150" s="187"/>
      <c r="I150" s="187"/>
      <c r="J150" s="187"/>
      <c r="K150" s="187"/>
      <c r="L150" s="187"/>
      <c r="M150" s="187"/>
      <c r="N150" s="187"/>
      <c r="O150" s="187"/>
      <c r="P150" s="187"/>
      <c r="Q150" s="187"/>
      <c r="R150" s="187"/>
      <c r="S150" s="187"/>
      <c r="T150" s="187"/>
      <c r="U150" s="187"/>
      <c r="V150" s="187"/>
      <c r="W150" s="187"/>
      <c r="X150" s="187"/>
      <c r="Y150" s="187"/>
      <c r="Z150" s="187"/>
    </row>
    <row r="151" spans="1:26" x14ac:dyDescent="0.25">
      <c r="A151" s="305"/>
      <c r="B151" s="305"/>
      <c r="C151" s="187"/>
      <c r="D151" s="187"/>
      <c r="E151" s="187"/>
      <c r="F151" s="187"/>
      <c r="G151" s="187"/>
      <c r="H151" s="187"/>
      <c r="I151" s="187"/>
      <c r="J151" s="187"/>
      <c r="K151" s="187"/>
      <c r="L151" s="187"/>
      <c r="M151" s="187"/>
      <c r="N151" s="187"/>
      <c r="O151" s="187"/>
      <c r="P151" s="187"/>
      <c r="Q151" s="187"/>
      <c r="R151" s="187"/>
      <c r="S151" s="187"/>
      <c r="T151" s="187"/>
      <c r="U151" s="187"/>
      <c r="V151" s="187"/>
      <c r="W151" s="187"/>
      <c r="X151" s="187"/>
      <c r="Y151" s="187"/>
      <c r="Z151" s="187"/>
    </row>
    <row r="152" spans="1:26" x14ac:dyDescent="0.25">
      <c r="A152" s="305"/>
      <c r="B152" s="305"/>
      <c r="C152" s="187"/>
      <c r="D152" s="187"/>
      <c r="E152" s="187"/>
      <c r="F152" s="187"/>
      <c r="G152" s="187"/>
      <c r="H152" s="187"/>
      <c r="I152" s="187"/>
      <c r="J152" s="187"/>
      <c r="K152" s="187"/>
      <c r="L152" s="187"/>
      <c r="M152" s="187"/>
      <c r="N152" s="187"/>
      <c r="O152" s="187"/>
      <c r="P152" s="187"/>
      <c r="Q152" s="187"/>
      <c r="R152" s="187"/>
      <c r="S152" s="187"/>
      <c r="T152" s="187"/>
      <c r="U152" s="187"/>
      <c r="V152" s="187"/>
      <c r="W152" s="187"/>
      <c r="X152" s="187"/>
      <c r="Y152" s="187"/>
      <c r="Z152" s="187"/>
    </row>
    <row r="153" spans="1:26" x14ac:dyDescent="0.25">
      <c r="A153" s="305"/>
      <c r="B153" s="305"/>
      <c r="C153" s="187"/>
      <c r="D153" s="187"/>
      <c r="E153" s="187"/>
      <c r="F153" s="187"/>
      <c r="G153" s="187"/>
      <c r="H153" s="187"/>
      <c r="I153" s="187"/>
      <c r="J153" s="187"/>
      <c r="K153" s="187"/>
      <c r="L153" s="187"/>
      <c r="M153" s="187"/>
      <c r="N153" s="187"/>
      <c r="O153" s="187"/>
      <c r="P153" s="187"/>
      <c r="Q153" s="187"/>
      <c r="R153" s="187"/>
      <c r="S153" s="187"/>
      <c r="T153" s="187"/>
      <c r="U153" s="187"/>
      <c r="V153" s="187"/>
      <c r="W153" s="187"/>
      <c r="X153" s="187"/>
      <c r="Y153" s="187"/>
      <c r="Z153" s="187"/>
    </row>
    <row r="154" spans="1:26" x14ac:dyDescent="0.25">
      <c r="A154" s="305"/>
      <c r="B154" s="305"/>
      <c r="C154" s="187"/>
      <c r="D154" s="187"/>
      <c r="E154" s="187"/>
      <c r="F154" s="187"/>
      <c r="G154" s="187"/>
      <c r="H154" s="187"/>
      <c r="I154" s="187"/>
      <c r="J154" s="187"/>
      <c r="K154" s="187"/>
      <c r="L154" s="187"/>
      <c r="M154" s="187"/>
      <c r="N154" s="187"/>
      <c r="O154" s="187"/>
      <c r="P154" s="187"/>
      <c r="Q154" s="187"/>
      <c r="R154" s="187"/>
      <c r="S154" s="187"/>
      <c r="T154" s="187"/>
      <c r="U154" s="187"/>
      <c r="V154" s="187"/>
      <c r="W154" s="187"/>
      <c r="X154" s="187"/>
      <c r="Y154" s="187"/>
      <c r="Z154" s="187"/>
    </row>
    <row r="155" spans="1:26" x14ac:dyDescent="0.25">
      <c r="A155" s="305"/>
      <c r="B155" s="305"/>
      <c r="C155" s="187"/>
      <c r="D155" s="187"/>
      <c r="E155" s="187"/>
      <c r="F155" s="187"/>
      <c r="G155" s="187"/>
      <c r="H155" s="187"/>
      <c r="I155" s="187"/>
      <c r="J155" s="187"/>
      <c r="K155" s="187"/>
      <c r="L155" s="187"/>
      <c r="M155" s="187"/>
      <c r="N155" s="187"/>
      <c r="O155" s="187"/>
      <c r="P155" s="187"/>
      <c r="Q155" s="187"/>
      <c r="R155" s="187"/>
      <c r="S155" s="187"/>
      <c r="T155" s="187"/>
      <c r="U155" s="187"/>
      <c r="V155" s="187"/>
      <c r="W155" s="187"/>
      <c r="X155" s="187"/>
      <c r="Y155" s="187"/>
      <c r="Z155" s="187"/>
    </row>
    <row r="156" spans="1:26" x14ac:dyDescent="0.25">
      <c r="A156" s="305"/>
      <c r="B156" s="305"/>
      <c r="C156" s="187"/>
      <c r="D156" s="187"/>
      <c r="E156" s="187"/>
      <c r="F156" s="187"/>
      <c r="G156" s="187"/>
      <c r="H156" s="187"/>
      <c r="I156" s="187"/>
      <c r="J156" s="187"/>
      <c r="K156" s="187"/>
      <c r="L156" s="187"/>
      <c r="M156" s="187"/>
      <c r="N156" s="187"/>
      <c r="O156" s="187"/>
      <c r="P156" s="187"/>
      <c r="Q156" s="187"/>
      <c r="R156" s="187"/>
      <c r="S156" s="187"/>
      <c r="T156" s="187"/>
      <c r="U156" s="187"/>
      <c r="V156" s="187"/>
      <c r="W156" s="187"/>
      <c r="X156" s="187"/>
      <c r="Y156" s="187"/>
      <c r="Z156" s="187"/>
    </row>
    <row r="157" spans="1:26" x14ac:dyDescent="0.25">
      <c r="A157" s="305"/>
      <c r="B157" s="305"/>
      <c r="C157" s="187"/>
      <c r="D157" s="187"/>
      <c r="E157" s="187"/>
      <c r="F157" s="187"/>
      <c r="G157" s="187"/>
      <c r="H157" s="187"/>
      <c r="I157" s="187"/>
      <c r="J157" s="187"/>
      <c r="K157" s="187"/>
      <c r="L157" s="187"/>
      <c r="M157" s="187"/>
      <c r="N157" s="187"/>
      <c r="O157" s="187"/>
      <c r="P157" s="187"/>
      <c r="Q157" s="187"/>
      <c r="R157" s="187"/>
      <c r="S157" s="187"/>
      <c r="T157" s="187"/>
      <c r="U157" s="187"/>
      <c r="V157" s="187"/>
      <c r="W157" s="187"/>
      <c r="X157" s="187"/>
      <c r="Y157" s="187"/>
      <c r="Z157" s="187"/>
    </row>
    <row r="158" spans="1:26" x14ac:dyDescent="0.25">
      <c r="A158" s="305"/>
      <c r="B158" s="305"/>
      <c r="C158" s="187"/>
      <c r="D158" s="187"/>
      <c r="E158" s="187"/>
      <c r="F158" s="187"/>
      <c r="G158" s="187"/>
      <c r="H158" s="187"/>
      <c r="I158" s="187"/>
      <c r="J158" s="187"/>
      <c r="K158" s="187"/>
      <c r="L158" s="187"/>
      <c r="M158" s="187"/>
      <c r="N158" s="187"/>
      <c r="O158" s="187"/>
      <c r="P158" s="187"/>
      <c r="Q158" s="187"/>
      <c r="R158" s="187"/>
      <c r="S158" s="187"/>
      <c r="T158" s="187"/>
      <c r="U158" s="187"/>
      <c r="V158" s="187"/>
      <c r="W158" s="187"/>
      <c r="X158" s="187"/>
      <c r="Y158" s="187"/>
      <c r="Z158" s="187"/>
    </row>
    <row r="159" spans="1:26" x14ac:dyDescent="0.25">
      <c r="A159" s="305"/>
      <c r="B159" s="305"/>
      <c r="C159" s="187"/>
      <c r="D159" s="187"/>
      <c r="E159" s="187"/>
      <c r="F159" s="187"/>
      <c r="G159" s="187"/>
      <c r="H159" s="187"/>
      <c r="I159" s="187"/>
      <c r="J159" s="187"/>
      <c r="K159" s="187"/>
      <c r="L159" s="187"/>
      <c r="M159" s="187"/>
      <c r="N159" s="187"/>
      <c r="O159" s="187"/>
      <c r="P159" s="187"/>
      <c r="Q159" s="187"/>
      <c r="R159" s="187"/>
      <c r="S159" s="187"/>
      <c r="T159" s="187"/>
      <c r="U159" s="187"/>
      <c r="V159" s="187"/>
      <c r="W159" s="187"/>
      <c r="X159" s="187"/>
      <c r="Y159" s="187"/>
      <c r="Z159" s="187"/>
    </row>
    <row r="160" spans="1:26" x14ac:dyDescent="0.25">
      <c r="A160" s="305"/>
      <c r="B160" s="305"/>
      <c r="C160" s="187"/>
      <c r="D160" s="187"/>
      <c r="E160" s="187"/>
      <c r="F160" s="187"/>
      <c r="G160" s="187"/>
      <c r="H160" s="187"/>
      <c r="I160" s="187"/>
      <c r="J160" s="187"/>
      <c r="K160" s="187"/>
      <c r="L160" s="187"/>
      <c r="M160" s="187"/>
      <c r="N160" s="187"/>
      <c r="O160" s="187"/>
      <c r="P160" s="187"/>
      <c r="Q160" s="187"/>
      <c r="R160" s="187"/>
      <c r="S160" s="187"/>
      <c r="T160" s="187"/>
      <c r="U160" s="187"/>
      <c r="V160" s="187"/>
      <c r="W160" s="187"/>
      <c r="X160" s="187"/>
      <c r="Y160" s="187"/>
      <c r="Z160" s="187"/>
    </row>
    <row r="161" spans="1:26" x14ac:dyDescent="0.25">
      <c r="A161" s="305"/>
      <c r="B161" s="305"/>
      <c r="C161" s="187"/>
      <c r="D161" s="187"/>
      <c r="E161" s="187"/>
      <c r="F161" s="187"/>
      <c r="G161" s="187"/>
      <c r="H161" s="187"/>
      <c r="I161" s="187"/>
      <c r="J161" s="187"/>
      <c r="K161" s="187"/>
      <c r="L161" s="187"/>
      <c r="M161" s="187"/>
      <c r="N161" s="187"/>
      <c r="O161" s="187"/>
      <c r="P161" s="187"/>
      <c r="Q161" s="187"/>
      <c r="R161" s="187"/>
      <c r="S161" s="187"/>
      <c r="T161" s="187"/>
      <c r="U161" s="187"/>
      <c r="V161" s="187"/>
      <c r="W161" s="187"/>
      <c r="X161" s="187"/>
      <c r="Y161" s="187"/>
      <c r="Z161" s="187"/>
    </row>
    <row r="162" spans="1:26" x14ac:dyDescent="0.25">
      <c r="A162" s="305"/>
      <c r="B162" s="305"/>
      <c r="C162" s="187"/>
      <c r="D162" s="187"/>
      <c r="E162" s="187"/>
      <c r="F162" s="187"/>
      <c r="G162" s="187"/>
      <c r="H162" s="187"/>
      <c r="I162" s="187"/>
      <c r="J162" s="187"/>
      <c r="K162" s="187"/>
      <c r="L162" s="187"/>
      <c r="M162" s="187"/>
      <c r="N162" s="187"/>
      <c r="O162" s="187"/>
      <c r="P162" s="187"/>
      <c r="Q162" s="187"/>
      <c r="R162" s="187"/>
      <c r="S162" s="187"/>
      <c r="T162" s="187"/>
      <c r="U162" s="187"/>
      <c r="V162" s="187"/>
      <c r="W162" s="187"/>
      <c r="X162" s="187"/>
      <c r="Y162" s="187"/>
      <c r="Z162" s="187"/>
    </row>
    <row r="163" spans="1:26" x14ac:dyDescent="0.25">
      <c r="A163" s="305"/>
      <c r="B163" s="305"/>
      <c r="C163" s="187"/>
      <c r="D163" s="187"/>
      <c r="E163" s="187"/>
      <c r="F163" s="187"/>
      <c r="G163" s="187"/>
      <c r="H163" s="187"/>
      <c r="I163" s="187"/>
      <c r="J163" s="187"/>
      <c r="K163" s="187"/>
      <c r="L163" s="187"/>
      <c r="M163" s="187"/>
      <c r="N163" s="187"/>
      <c r="O163" s="187"/>
      <c r="P163" s="187"/>
      <c r="Q163" s="187"/>
      <c r="R163" s="187"/>
      <c r="S163" s="187"/>
      <c r="T163" s="187"/>
      <c r="U163" s="187"/>
      <c r="V163" s="187"/>
      <c r="W163" s="187"/>
      <c r="X163" s="187"/>
      <c r="Y163" s="187"/>
      <c r="Z163" s="187"/>
    </row>
    <row r="164" spans="1:26" x14ac:dyDescent="0.25">
      <c r="A164" s="305"/>
      <c r="B164" s="305"/>
      <c r="C164" s="187"/>
      <c r="D164" s="187"/>
      <c r="E164" s="187"/>
      <c r="F164" s="187"/>
      <c r="G164" s="187"/>
      <c r="H164" s="187"/>
      <c r="I164" s="187"/>
      <c r="J164" s="187"/>
      <c r="K164" s="187"/>
      <c r="L164" s="187"/>
      <c r="M164" s="187"/>
      <c r="N164" s="187"/>
      <c r="O164" s="187"/>
      <c r="P164" s="187"/>
      <c r="Q164" s="187"/>
      <c r="R164" s="187"/>
      <c r="S164" s="187"/>
      <c r="T164" s="187"/>
      <c r="U164" s="187"/>
      <c r="V164" s="187"/>
      <c r="W164" s="187"/>
      <c r="X164" s="187"/>
      <c r="Y164" s="187"/>
      <c r="Z164" s="187"/>
    </row>
    <row r="165" spans="1:26" x14ac:dyDescent="0.25">
      <c r="A165" s="305"/>
      <c r="B165" s="305"/>
      <c r="C165" s="187"/>
      <c r="D165" s="187"/>
      <c r="E165" s="187"/>
      <c r="F165" s="187"/>
      <c r="G165" s="187"/>
      <c r="H165" s="187"/>
      <c r="I165" s="187"/>
      <c r="J165" s="187"/>
      <c r="K165" s="187"/>
      <c r="L165" s="187"/>
      <c r="M165" s="187"/>
      <c r="N165" s="187"/>
      <c r="O165" s="187"/>
      <c r="P165" s="187"/>
      <c r="Q165" s="187"/>
      <c r="R165" s="187"/>
      <c r="S165" s="187"/>
      <c r="T165" s="187"/>
      <c r="U165" s="187"/>
      <c r="V165" s="187"/>
      <c r="W165" s="187"/>
      <c r="X165" s="187"/>
      <c r="Y165" s="187"/>
      <c r="Z165" s="187"/>
    </row>
    <row r="166" spans="1:26" x14ac:dyDescent="0.25">
      <c r="A166" s="305"/>
      <c r="B166" s="305"/>
      <c r="C166" s="187"/>
      <c r="D166" s="187"/>
      <c r="E166" s="187"/>
      <c r="F166" s="187"/>
      <c r="G166" s="187"/>
      <c r="H166" s="187"/>
      <c r="I166" s="187"/>
      <c r="J166" s="187"/>
      <c r="K166" s="187"/>
      <c r="L166" s="187"/>
      <c r="M166" s="187"/>
      <c r="N166" s="187"/>
      <c r="O166" s="187"/>
      <c r="P166" s="187"/>
      <c r="Q166" s="187"/>
      <c r="R166" s="187"/>
      <c r="S166" s="187"/>
      <c r="T166" s="187"/>
      <c r="U166" s="187"/>
      <c r="V166" s="187"/>
      <c r="W166" s="187"/>
      <c r="X166" s="187"/>
      <c r="Y166" s="187"/>
      <c r="Z166" s="187"/>
    </row>
    <row r="167" spans="1:26" x14ac:dyDescent="0.25">
      <c r="A167" s="305"/>
      <c r="B167" s="305"/>
      <c r="C167" s="187"/>
      <c r="D167" s="187"/>
      <c r="E167" s="187"/>
      <c r="F167" s="187"/>
      <c r="G167" s="187"/>
      <c r="H167" s="187"/>
      <c r="I167" s="187"/>
      <c r="J167" s="187"/>
      <c r="K167" s="187"/>
      <c r="L167" s="187"/>
      <c r="M167" s="187"/>
      <c r="N167" s="187"/>
      <c r="O167" s="187"/>
      <c r="P167" s="187"/>
      <c r="Q167" s="187"/>
      <c r="R167" s="187"/>
      <c r="S167" s="187"/>
      <c r="T167" s="187"/>
      <c r="U167" s="187"/>
      <c r="V167" s="187"/>
      <c r="W167" s="187"/>
      <c r="X167" s="187"/>
      <c r="Y167" s="187"/>
      <c r="Z167" s="187"/>
    </row>
    <row r="168" spans="1:26" x14ac:dyDescent="0.25">
      <c r="A168" s="305"/>
      <c r="B168" s="305"/>
      <c r="C168" s="187"/>
      <c r="D168" s="187"/>
      <c r="E168" s="187"/>
      <c r="F168" s="187"/>
      <c r="G168" s="187"/>
      <c r="H168" s="187"/>
      <c r="I168" s="187"/>
      <c r="J168" s="187"/>
      <c r="K168" s="187"/>
      <c r="L168" s="187"/>
      <c r="M168" s="187"/>
      <c r="N168" s="187"/>
      <c r="O168" s="187"/>
      <c r="P168" s="187"/>
      <c r="Q168" s="187"/>
      <c r="R168" s="187"/>
      <c r="S168" s="187"/>
      <c r="T168" s="187"/>
      <c r="U168" s="187"/>
      <c r="V168" s="187"/>
      <c r="W168" s="187"/>
      <c r="X168" s="187"/>
      <c r="Y168" s="187"/>
      <c r="Z168" s="187"/>
    </row>
    <row r="169" spans="1:26" x14ac:dyDescent="0.25">
      <c r="A169" s="305"/>
      <c r="B169" s="305"/>
      <c r="C169" s="187"/>
      <c r="D169" s="187"/>
      <c r="E169" s="187"/>
      <c r="F169" s="187"/>
      <c r="G169" s="187"/>
      <c r="H169" s="187"/>
      <c r="I169" s="187"/>
      <c r="J169" s="187"/>
      <c r="K169" s="187"/>
      <c r="L169" s="187"/>
      <c r="M169" s="187"/>
      <c r="N169" s="187"/>
      <c r="O169" s="187"/>
      <c r="P169" s="187"/>
      <c r="Q169" s="187"/>
      <c r="R169" s="187"/>
      <c r="S169" s="187"/>
      <c r="T169" s="187"/>
      <c r="U169" s="187"/>
      <c r="V169" s="187"/>
      <c r="W169" s="187"/>
      <c r="X169" s="187"/>
      <c r="Y169" s="187"/>
      <c r="Z169" s="187"/>
    </row>
    <row r="170" spans="1:26" x14ac:dyDescent="0.25">
      <c r="A170" s="305"/>
      <c r="B170" s="305"/>
      <c r="C170" s="187"/>
      <c r="D170" s="187"/>
      <c r="E170" s="187"/>
      <c r="F170" s="187"/>
      <c r="G170" s="187"/>
      <c r="H170" s="187"/>
      <c r="I170" s="187"/>
      <c r="J170" s="187"/>
      <c r="K170" s="187"/>
      <c r="L170" s="187"/>
      <c r="M170" s="187"/>
      <c r="N170" s="187"/>
      <c r="O170" s="187"/>
      <c r="P170" s="187"/>
      <c r="Q170" s="187"/>
      <c r="R170" s="187"/>
      <c r="S170" s="187"/>
      <c r="T170" s="187"/>
      <c r="U170" s="187"/>
      <c r="V170" s="187"/>
      <c r="W170" s="187"/>
      <c r="X170" s="187"/>
      <c r="Y170" s="187"/>
      <c r="Z170" s="187"/>
    </row>
    <row r="171" spans="1:26" x14ac:dyDescent="0.25">
      <c r="A171" s="305"/>
      <c r="B171" s="305"/>
      <c r="C171" s="187"/>
      <c r="D171" s="187"/>
      <c r="E171" s="187"/>
      <c r="F171" s="187"/>
      <c r="G171" s="187"/>
      <c r="H171" s="187"/>
      <c r="I171" s="187"/>
      <c r="J171" s="187"/>
      <c r="K171" s="187"/>
      <c r="L171" s="187"/>
      <c r="M171" s="187"/>
      <c r="N171" s="187"/>
      <c r="O171" s="187"/>
      <c r="P171" s="187"/>
      <c r="Q171" s="187"/>
      <c r="R171" s="187"/>
      <c r="S171" s="187"/>
      <c r="T171" s="187"/>
      <c r="U171" s="187"/>
      <c r="V171" s="187"/>
      <c r="W171" s="187"/>
      <c r="X171" s="187"/>
      <c r="Y171" s="187"/>
      <c r="Z171" s="187"/>
    </row>
    <row r="172" spans="1:26" x14ac:dyDescent="0.25">
      <c r="A172" s="305"/>
      <c r="B172" s="305"/>
      <c r="C172" s="187"/>
      <c r="D172" s="187"/>
      <c r="E172" s="187"/>
      <c r="F172" s="187"/>
      <c r="G172" s="187"/>
      <c r="H172" s="187"/>
      <c r="I172" s="187"/>
      <c r="J172" s="187"/>
      <c r="K172" s="187"/>
      <c r="L172" s="187"/>
      <c r="M172" s="187"/>
      <c r="N172" s="187"/>
      <c r="O172" s="187"/>
      <c r="P172" s="187"/>
      <c r="Q172" s="187"/>
      <c r="R172" s="187"/>
      <c r="S172" s="187"/>
      <c r="T172" s="187"/>
      <c r="U172" s="187"/>
      <c r="V172" s="187"/>
      <c r="W172" s="187"/>
      <c r="X172" s="187"/>
      <c r="Y172" s="187"/>
      <c r="Z172" s="187"/>
    </row>
    <row r="173" spans="1:26" x14ac:dyDescent="0.25">
      <c r="A173" s="305"/>
      <c r="B173" s="305"/>
      <c r="C173" s="187"/>
      <c r="D173" s="187"/>
      <c r="E173" s="187"/>
      <c r="F173" s="187"/>
      <c r="G173" s="187"/>
      <c r="H173" s="187"/>
      <c r="I173" s="187"/>
      <c r="J173" s="187"/>
      <c r="K173" s="187"/>
      <c r="L173" s="187"/>
      <c r="M173" s="187"/>
      <c r="N173" s="187"/>
      <c r="O173" s="187"/>
      <c r="P173" s="187"/>
      <c r="Q173" s="187"/>
      <c r="R173" s="187"/>
      <c r="S173" s="187"/>
      <c r="T173" s="187"/>
      <c r="U173" s="187"/>
      <c r="V173" s="187"/>
      <c r="W173" s="187"/>
      <c r="X173" s="187"/>
      <c r="Y173" s="187"/>
      <c r="Z173" s="187"/>
    </row>
    <row r="174" spans="1:26" x14ac:dyDescent="0.25">
      <c r="A174" s="305"/>
      <c r="B174" s="305"/>
      <c r="C174" s="187"/>
      <c r="D174" s="187"/>
      <c r="E174" s="187"/>
      <c r="F174" s="187"/>
      <c r="G174" s="187"/>
      <c r="H174" s="187"/>
      <c r="I174" s="187"/>
      <c r="J174" s="187"/>
      <c r="K174" s="187"/>
      <c r="L174" s="187"/>
      <c r="M174" s="187"/>
      <c r="N174" s="187"/>
      <c r="O174" s="187"/>
      <c r="P174" s="187"/>
      <c r="Q174" s="187"/>
      <c r="R174" s="187"/>
      <c r="S174" s="187"/>
      <c r="T174" s="187"/>
      <c r="U174" s="187"/>
      <c r="V174" s="187"/>
      <c r="W174" s="187"/>
      <c r="X174" s="187"/>
      <c r="Y174" s="187"/>
      <c r="Z174" s="187"/>
    </row>
    <row r="175" spans="1:26" x14ac:dyDescent="0.25">
      <c r="A175" s="305"/>
      <c r="B175" s="305"/>
      <c r="C175" s="187"/>
      <c r="D175" s="187"/>
      <c r="E175" s="187"/>
      <c r="F175" s="187"/>
      <c r="G175" s="187"/>
      <c r="H175" s="187"/>
      <c r="I175" s="187"/>
      <c r="J175" s="187"/>
      <c r="K175" s="187"/>
      <c r="L175" s="187"/>
      <c r="M175" s="187"/>
      <c r="N175" s="187"/>
      <c r="O175" s="187"/>
      <c r="P175" s="187"/>
      <c r="Q175" s="187"/>
      <c r="R175" s="187"/>
      <c r="S175" s="187"/>
      <c r="T175" s="187"/>
      <c r="U175" s="187"/>
      <c r="V175" s="187"/>
      <c r="W175" s="187"/>
      <c r="X175" s="187"/>
      <c r="Y175" s="187"/>
      <c r="Z175" s="187"/>
    </row>
    <row r="176" spans="1:26" x14ac:dyDescent="0.25">
      <c r="A176" s="305"/>
      <c r="B176" s="305"/>
      <c r="C176" s="187"/>
      <c r="D176" s="187"/>
      <c r="E176" s="187"/>
      <c r="F176" s="187"/>
      <c r="G176" s="187"/>
      <c r="H176" s="187"/>
      <c r="I176" s="187"/>
      <c r="J176" s="187"/>
      <c r="K176" s="187"/>
      <c r="L176" s="187"/>
      <c r="M176" s="187"/>
      <c r="N176" s="187"/>
      <c r="O176" s="187"/>
      <c r="P176" s="187"/>
      <c r="Q176" s="187"/>
      <c r="R176" s="187"/>
      <c r="S176" s="187"/>
      <c r="T176" s="187"/>
      <c r="U176" s="187"/>
      <c r="V176" s="187"/>
      <c r="W176" s="187"/>
      <c r="X176" s="187"/>
      <c r="Y176" s="187"/>
      <c r="Z176" s="187"/>
    </row>
    <row r="177" spans="1:26" x14ac:dyDescent="0.25">
      <c r="A177" s="305"/>
      <c r="B177" s="305"/>
      <c r="C177" s="187"/>
      <c r="D177" s="187"/>
      <c r="E177" s="187"/>
      <c r="F177" s="187"/>
      <c r="G177" s="187"/>
      <c r="H177" s="187"/>
      <c r="I177" s="187"/>
      <c r="J177" s="187"/>
      <c r="K177" s="187"/>
      <c r="L177" s="187"/>
      <c r="M177" s="187"/>
      <c r="N177" s="187"/>
      <c r="O177" s="187"/>
      <c r="P177" s="187"/>
      <c r="Q177" s="187"/>
      <c r="R177" s="187"/>
      <c r="S177" s="187"/>
      <c r="T177" s="187"/>
      <c r="U177" s="187"/>
      <c r="V177" s="187"/>
      <c r="W177" s="187"/>
      <c r="X177" s="187"/>
      <c r="Y177" s="187"/>
      <c r="Z177" s="187"/>
    </row>
    <row r="178" spans="1:26" x14ac:dyDescent="0.25">
      <c r="A178" s="305"/>
      <c r="B178" s="305"/>
      <c r="C178" s="187"/>
      <c r="D178" s="187"/>
      <c r="E178" s="187"/>
      <c r="F178" s="187"/>
      <c r="G178" s="187"/>
      <c r="H178" s="187"/>
      <c r="I178" s="187"/>
      <c r="J178" s="187"/>
      <c r="K178" s="187"/>
      <c r="L178" s="187"/>
      <c r="M178" s="187"/>
      <c r="N178" s="187"/>
      <c r="O178" s="187"/>
      <c r="P178" s="187"/>
      <c r="Q178" s="187"/>
      <c r="R178" s="187"/>
      <c r="S178" s="187"/>
      <c r="T178" s="187"/>
      <c r="U178" s="187"/>
      <c r="V178" s="187"/>
      <c r="W178" s="187"/>
      <c r="X178" s="187"/>
      <c r="Y178" s="187"/>
      <c r="Z178" s="187"/>
    </row>
    <row r="179" spans="1:26" x14ac:dyDescent="0.25">
      <c r="A179" s="305"/>
      <c r="B179" s="305"/>
      <c r="C179" s="187"/>
      <c r="D179" s="187"/>
      <c r="E179" s="187"/>
      <c r="F179" s="187"/>
      <c r="G179" s="187"/>
      <c r="H179" s="187"/>
      <c r="I179" s="187"/>
      <c r="J179" s="187"/>
      <c r="K179" s="187"/>
      <c r="L179" s="187"/>
      <c r="M179" s="187"/>
      <c r="N179" s="187"/>
      <c r="O179" s="187"/>
      <c r="P179" s="187"/>
      <c r="Q179" s="187"/>
      <c r="R179" s="187"/>
      <c r="S179" s="187"/>
      <c r="T179" s="187"/>
      <c r="U179" s="187"/>
      <c r="V179" s="187"/>
      <c r="W179" s="187"/>
      <c r="X179" s="187"/>
      <c r="Y179" s="187"/>
      <c r="Z179" s="187"/>
    </row>
    <row r="180" spans="1:26" x14ac:dyDescent="0.25">
      <c r="A180" s="305"/>
      <c r="B180" s="305"/>
      <c r="C180" s="187"/>
      <c r="D180" s="187"/>
      <c r="E180" s="187"/>
      <c r="F180" s="187"/>
      <c r="G180" s="187"/>
      <c r="H180" s="187"/>
      <c r="I180" s="187"/>
      <c r="J180" s="187"/>
      <c r="K180" s="187"/>
      <c r="L180" s="187"/>
      <c r="M180" s="187"/>
      <c r="N180" s="187"/>
      <c r="O180" s="187"/>
      <c r="P180" s="187"/>
      <c r="Q180" s="187"/>
      <c r="R180" s="187"/>
      <c r="S180" s="187"/>
      <c r="T180" s="187"/>
      <c r="U180" s="187"/>
      <c r="V180" s="187"/>
      <c r="W180" s="187"/>
      <c r="X180" s="187"/>
      <c r="Y180" s="187"/>
      <c r="Z180" s="187"/>
    </row>
    <row r="181" spans="1:26" x14ac:dyDescent="0.25">
      <c r="A181" s="305"/>
      <c r="B181" s="305"/>
      <c r="C181" s="187"/>
      <c r="D181" s="187"/>
      <c r="E181" s="187"/>
      <c r="F181" s="187"/>
      <c r="G181" s="187"/>
      <c r="H181" s="187"/>
      <c r="I181" s="187"/>
      <c r="J181" s="187"/>
      <c r="K181" s="187"/>
      <c r="L181" s="187"/>
      <c r="M181" s="187"/>
      <c r="N181" s="187"/>
      <c r="O181" s="187"/>
      <c r="P181" s="187"/>
      <c r="Q181" s="187"/>
      <c r="R181" s="187"/>
      <c r="S181" s="187"/>
      <c r="T181" s="187"/>
      <c r="U181" s="187"/>
      <c r="V181" s="187"/>
      <c r="W181" s="187"/>
      <c r="X181" s="187"/>
      <c r="Y181" s="187"/>
      <c r="Z181" s="187"/>
    </row>
    <row r="182" spans="1:26" x14ac:dyDescent="0.25">
      <c r="A182" s="305"/>
      <c r="B182" s="305"/>
      <c r="C182" s="187"/>
      <c r="D182" s="187"/>
      <c r="E182" s="187"/>
      <c r="F182" s="187"/>
      <c r="G182" s="187"/>
      <c r="H182" s="187"/>
      <c r="I182" s="187"/>
      <c r="J182" s="187"/>
      <c r="K182" s="187"/>
      <c r="L182" s="187"/>
      <c r="M182" s="187"/>
      <c r="N182" s="187"/>
      <c r="O182" s="187"/>
      <c r="P182" s="187"/>
      <c r="Q182" s="187"/>
      <c r="R182" s="187"/>
      <c r="S182" s="187"/>
      <c r="T182" s="187"/>
      <c r="U182" s="187"/>
      <c r="V182" s="187"/>
      <c r="W182" s="187"/>
      <c r="X182" s="187"/>
      <c r="Y182" s="187"/>
      <c r="Z182" s="187"/>
    </row>
    <row r="183" spans="1:26" x14ac:dyDescent="0.25">
      <c r="A183" s="305"/>
      <c r="B183" s="305"/>
      <c r="C183" s="187"/>
      <c r="D183" s="187"/>
      <c r="E183" s="187"/>
      <c r="F183" s="187"/>
      <c r="G183" s="187"/>
      <c r="H183" s="187"/>
      <c r="I183" s="187"/>
      <c r="J183" s="187"/>
      <c r="K183" s="187"/>
      <c r="L183" s="187"/>
      <c r="M183" s="187"/>
      <c r="N183" s="187"/>
      <c r="O183" s="187"/>
      <c r="P183" s="187"/>
      <c r="Q183" s="187"/>
      <c r="R183" s="187"/>
      <c r="S183" s="187"/>
      <c r="T183" s="187"/>
      <c r="U183" s="187"/>
      <c r="V183" s="187"/>
      <c r="W183" s="187"/>
      <c r="X183" s="187"/>
      <c r="Y183" s="187"/>
      <c r="Z183" s="187"/>
    </row>
    <row r="184" spans="1:26" x14ac:dyDescent="0.25">
      <c r="A184" s="305"/>
      <c r="B184" s="305"/>
      <c r="C184" s="187"/>
      <c r="D184" s="187"/>
      <c r="E184" s="187"/>
      <c r="F184" s="187"/>
      <c r="G184" s="187"/>
      <c r="H184" s="187"/>
      <c r="I184" s="187"/>
      <c r="J184" s="187"/>
      <c r="K184" s="187"/>
      <c r="L184" s="187"/>
      <c r="M184" s="187"/>
      <c r="N184" s="187"/>
      <c r="O184" s="187"/>
      <c r="P184" s="187"/>
      <c r="Q184" s="187"/>
      <c r="R184" s="187"/>
      <c r="S184" s="187"/>
      <c r="T184" s="187"/>
      <c r="U184" s="187"/>
      <c r="V184" s="187"/>
      <c r="W184" s="187"/>
      <c r="X184" s="187"/>
      <c r="Y184" s="187"/>
      <c r="Z184" s="187"/>
    </row>
    <row r="185" spans="1:26" x14ac:dyDescent="0.25">
      <c r="A185" s="305"/>
      <c r="B185" s="305"/>
      <c r="C185" s="187"/>
      <c r="D185" s="187"/>
      <c r="E185" s="187"/>
      <c r="F185" s="187"/>
      <c r="G185" s="187"/>
      <c r="H185" s="187"/>
      <c r="I185" s="187"/>
      <c r="J185" s="187"/>
      <c r="K185" s="187"/>
      <c r="L185" s="187"/>
      <c r="M185" s="187"/>
      <c r="N185" s="187"/>
      <c r="O185" s="187"/>
      <c r="P185" s="187"/>
      <c r="Q185" s="187"/>
      <c r="R185" s="187"/>
      <c r="S185" s="187"/>
      <c r="T185" s="187"/>
      <c r="U185" s="187"/>
      <c r="V185" s="187"/>
      <c r="W185" s="187"/>
      <c r="X185" s="187"/>
      <c r="Y185" s="187"/>
      <c r="Z185" s="187"/>
    </row>
    <row r="186" spans="1:26" x14ac:dyDescent="0.25">
      <c r="A186" s="305"/>
      <c r="B186" s="305"/>
      <c r="C186" s="187"/>
      <c r="D186" s="187"/>
      <c r="E186" s="187"/>
      <c r="F186" s="187"/>
      <c r="G186" s="187"/>
      <c r="H186" s="187"/>
      <c r="I186" s="187"/>
      <c r="J186" s="187"/>
      <c r="K186" s="187"/>
      <c r="L186" s="187"/>
      <c r="M186" s="187"/>
      <c r="N186" s="187"/>
      <c r="O186" s="187"/>
      <c r="P186" s="187"/>
      <c r="Q186" s="187"/>
      <c r="R186" s="187"/>
      <c r="S186" s="187"/>
      <c r="T186" s="187"/>
      <c r="U186" s="187"/>
      <c r="V186" s="187"/>
      <c r="W186" s="187"/>
      <c r="X186" s="187"/>
      <c r="Y186" s="187"/>
      <c r="Z186" s="187"/>
    </row>
    <row r="187" spans="1:26" x14ac:dyDescent="0.25">
      <c r="A187" s="305"/>
      <c r="B187" s="305"/>
      <c r="C187" s="187"/>
      <c r="D187" s="187"/>
      <c r="E187" s="187"/>
      <c r="F187" s="187"/>
      <c r="G187" s="187"/>
      <c r="H187" s="187"/>
      <c r="I187" s="187"/>
      <c r="J187" s="187"/>
      <c r="K187" s="187"/>
      <c r="L187" s="187"/>
      <c r="M187" s="187"/>
      <c r="N187" s="187"/>
      <c r="O187" s="187"/>
      <c r="P187" s="187"/>
      <c r="Q187" s="187"/>
      <c r="R187" s="187"/>
      <c r="S187" s="187"/>
      <c r="T187" s="187"/>
      <c r="U187" s="187"/>
      <c r="V187" s="187"/>
      <c r="W187" s="187"/>
      <c r="X187" s="187"/>
      <c r="Y187" s="187"/>
      <c r="Z187" s="187"/>
    </row>
    <row r="188" spans="1:26" x14ac:dyDescent="0.25">
      <c r="A188" s="305"/>
      <c r="B188" s="305"/>
      <c r="C188" s="187"/>
      <c r="D188" s="187"/>
      <c r="E188" s="187"/>
      <c r="F188" s="187"/>
      <c r="G188" s="187"/>
      <c r="H188" s="187"/>
      <c r="I188" s="187"/>
      <c r="J188" s="187"/>
      <c r="K188" s="187"/>
      <c r="L188" s="187"/>
      <c r="M188" s="187"/>
      <c r="N188" s="187"/>
      <c r="O188" s="187"/>
      <c r="P188" s="187"/>
      <c r="Q188" s="187"/>
      <c r="R188" s="187"/>
      <c r="S188" s="187"/>
      <c r="T188" s="187"/>
      <c r="U188" s="187"/>
      <c r="V188" s="187"/>
      <c r="W188" s="187"/>
      <c r="X188" s="187"/>
      <c r="Y188" s="187"/>
      <c r="Z188" s="187"/>
    </row>
    <row r="189" spans="1:26" x14ac:dyDescent="0.25">
      <c r="A189" s="305"/>
      <c r="B189" s="305"/>
      <c r="C189" s="187"/>
      <c r="D189" s="187"/>
      <c r="E189" s="187"/>
      <c r="F189" s="187"/>
      <c r="G189" s="187"/>
      <c r="H189" s="187"/>
      <c r="I189" s="187"/>
      <c r="J189" s="187"/>
      <c r="K189" s="187"/>
      <c r="L189" s="187"/>
      <c r="M189" s="187"/>
      <c r="N189" s="187"/>
      <c r="O189" s="187"/>
      <c r="P189" s="187"/>
      <c r="Q189" s="187"/>
      <c r="R189" s="187"/>
      <c r="S189" s="187"/>
      <c r="T189" s="187"/>
      <c r="U189" s="187"/>
      <c r="V189" s="187"/>
      <c r="W189" s="187"/>
      <c r="X189" s="187"/>
      <c r="Y189" s="187"/>
      <c r="Z189" s="187"/>
    </row>
    <row r="190" spans="1:26" x14ac:dyDescent="0.25">
      <c r="A190" s="305"/>
      <c r="B190" s="305"/>
      <c r="C190" s="187"/>
      <c r="D190" s="187"/>
      <c r="E190" s="187"/>
      <c r="F190" s="187"/>
      <c r="G190" s="187"/>
      <c r="H190" s="187"/>
      <c r="I190" s="187"/>
      <c r="J190" s="187"/>
      <c r="K190" s="187"/>
      <c r="L190" s="187"/>
      <c r="M190" s="187"/>
      <c r="N190" s="187"/>
      <c r="O190" s="187"/>
      <c r="P190" s="187"/>
      <c r="Q190" s="187"/>
      <c r="R190" s="187"/>
      <c r="S190" s="187"/>
      <c r="T190" s="187"/>
      <c r="U190" s="187"/>
      <c r="V190" s="187"/>
      <c r="W190" s="187"/>
      <c r="X190" s="187"/>
      <c r="Y190" s="187"/>
      <c r="Z190" s="187"/>
    </row>
    <row r="191" spans="1:26" x14ac:dyDescent="0.25">
      <c r="A191" s="305"/>
      <c r="B191" s="305"/>
      <c r="C191" s="187"/>
      <c r="D191" s="187"/>
      <c r="E191" s="187"/>
      <c r="F191" s="187"/>
      <c r="G191" s="187"/>
      <c r="H191" s="187"/>
      <c r="I191" s="187"/>
      <c r="J191" s="187"/>
      <c r="K191" s="187"/>
      <c r="L191" s="187"/>
      <c r="M191" s="187"/>
      <c r="N191" s="187"/>
      <c r="O191" s="187"/>
      <c r="P191" s="187"/>
      <c r="Q191" s="187"/>
      <c r="R191" s="187"/>
      <c r="S191" s="187"/>
      <c r="T191" s="187"/>
      <c r="U191" s="187"/>
      <c r="V191" s="187"/>
      <c r="W191" s="187"/>
      <c r="X191" s="187"/>
      <c r="Y191" s="187"/>
      <c r="Z191" s="187"/>
    </row>
    <row r="192" spans="1:26" x14ac:dyDescent="0.25">
      <c r="A192" s="305"/>
      <c r="B192" s="305"/>
      <c r="C192" s="187"/>
      <c r="D192" s="187"/>
      <c r="E192" s="187"/>
      <c r="F192" s="187"/>
      <c r="G192" s="187"/>
      <c r="H192" s="187"/>
      <c r="I192" s="187"/>
      <c r="J192" s="187"/>
      <c r="K192" s="187"/>
      <c r="L192" s="187"/>
      <c r="M192" s="187"/>
      <c r="N192" s="187"/>
      <c r="O192" s="187"/>
      <c r="P192" s="187"/>
      <c r="Q192" s="187"/>
      <c r="R192" s="187"/>
      <c r="S192" s="187"/>
      <c r="T192" s="187"/>
      <c r="U192" s="187"/>
      <c r="V192" s="187"/>
      <c r="W192" s="187"/>
      <c r="X192" s="187"/>
      <c r="Y192" s="187"/>
      <c r="Z192" s="187"/>
    </row>
    <row r="193" spans="1:26" x14ac:dyDescent="0.25">
      <c r="A193" s="305"/>
      <c r="B193" s="305"/>
      <c r="C193" s="187"/>
      <c r="D193" s="187"/>
      <c r="E193" s="187"/>
      <c r="F193" s="187"/>
      <c r="G193" s="187"/>
      <c r="H193" s="187"/>
      <c r="I193" s="187"/>
      <c r="J193" s="187"/>
      <c r="K193" s="187"/>
      <c r="L193" s="187"/>
      <c r="M193" s="187"/>
      <c r="N193" s="187"/>
      <c r="O193" s="187"/>
      <c r="P193" s="187"/>
      <c r="Q193" s="187"/>
      <c r="R193" s="187"/>
      <c r="S193" s="187"/>
      <c r="T193" s="187"/>
      <c r="U193" s="187"/>
      <c r="V193" s="187"/>
      <c r="W193" s="187"/>
      <c r="X193" s="187"/>
      <c r="Y193" s="187"/>
      <c r="Z193" s="187"/>
    </row>
    <row r="194" spans="1:26" x14ac:dyDescent="0.25">
      <c r="A194" s="305"/>
      <c r="B194" s="305"/>
      <c r="C194" s="187"/>
      <c r="D194" s="187"/>
      <c r="E194" s="187"/>
      <c r="F194" s="187"/>
      <c r="G194" s="187"/>
      <c r="H194" s="187"/>
      <c r="I194" s="187"/>
      <c r="J194" s="187"/>
      <c r="K194" s="187"/>
      <c r="L194" s="187"/>
      <c r="M194" s="187"/>
      <c r="N194" s="187"/>
      <c r="O194" s="187"/>
      <c r="P194" s="187"/>
      <c r="Q194" s="187"/>
      <c r="R194" s="187"/>
      <c r="S194" s="187"/>
      <c r="T194" s="187"/>
      <c r="U194" s="187"/>
      <c r="V194" s="187"/>
      <c r="W194" s="187"/>
      <c r="X194" s="187"/>
      <c r="Y194" s="187"/>
      <c r="Z194" s="187"/>
    </row>
    <row r="195" spans="1:26" x14ac:dyDescent="0.25">
      <c r="A195" s="305"/>
      <c r="B195" s="305"/>
      <c r="C195" s="187"/>
      <c r="D195" s="187"/>
      <c r="E195" s="187"/>
      <c r="F195" s="187"/>
      <c r="G195" s="187"/>
      <c r="H195" s="187"/>
      <c r="I195" s="187"/>
      <c r="J195" s="187"/>
      <c r="K195" s="187"/>
      <c r="L195" s="187"/>
      <c r="M195" s="187"/>
      <c r="N195" s="187"/>
      <c r="O195" s="187"/>
      <c r="P195" s="187"/>
      <c r="Q195" s="187"/>
      <c r="R195" s="187"/>
      <c r="S195" s="187"/>
      <c r="T195" s="187"/>
      <c r="U195" s="187"/>
      <c r="V195" s="187"/>
      <c r="W195" s="187"/>
      <c r="X195" s="187"/>
      <c r="Y195" s="187"/>
      <c r="Z195" s="187"/>
    </row>
    <row r="196" spans="1:26" x14ac:dyDescent="0.25">
      <c r="A196" s="305"/>
      <c r="B196" s="305"/>
      <c r="C196" s="187"/>
      <c r="D196" s="187"/>
      <c r="E196" s="187"/>
      <c r="F196" s="187"/>
      <c r="G196" s="187"/>
      <c r="H196" s="187"/>
      <c r="I196" s="187"/>
      <c r="J196" s="187"/>
      <c r="K196" s="187"/>
      <c r="L196" s="187"/>
      <c r="M196" s="187"/>
      <c r="N196" s="187"/>
      <c r="O196" s="187"/>
      <c r="P196" s="187"/>
      <c r="Q196" s="187"/>
      <c r="R196" s="187"/>
      <c r="S196" s="187"/>
      <c r="T196" s="187"/>
      <c r="U196" s="187"/>
      <c r="V196" s="187"/>
      <c r="W196" s="187"/>
      <c r="X196" s="187"/>
      <c r="Y196" s="187"/>
      <c r="Z196" s="187"/>
    </row>
    <row r="197" spans="1:26" x14ac:dyDescent="0.25">
      <c r="A197" s="305"/>
      <c r="B197" s="305"/>
      <c r="C197" s="187"/>
      <c r="D197" s="187"/>
      <c r="E197" s="187"/>
      <c r="F197" s="187"/>
      <c r="G197" s="187"/>
      <c r="H197" s="187"/>
      <c r="I197" s="187"/>
      <c r="J197" s="187"/>
      <c r="K197" s="187"/>
      <c r="L197" s="187"/>
      <c r="M197" s="187"/>
      <c r="N197" s="187"/>
      <c r="O197" s="187"/>
      <c r="P197" s="187"/>
      <c r="Q197" s="187"/>
      <c r="R197" s="187"/>
      <c r="S197" s="187"/>
      <c r="T197" s="187"/>
      <c r="U197" s="187"/>
      <c r="V197" s="187"/>
      <c r="W197" s="187"/>
      <c r="X197" s="187"/>
      <c r="Y197" s="187"/>
      <c r="Z197" s="187"/>
    </row>
    <row r="198" spans="1:26" x14ac:dyDescent="0.25">
      <c r="A198" s="305"/>
      <c r="B198" s="305"/>
      <c r="C198" s="187"/>
      <c r="D198" s="187"/>
      <c r="E198" s="187"/>
      <c r="F198" s="187"/>
      <c r="G198" s="187"/>
      <c r="H198" s="187"/>
      <c r="I198" s="187"/>
      <c r="J198" s="187"/>
      <c r="K198" s="187"/>
      <c r="L198" s="187"/>
      <c r="M198" s="187"/>
      <c r="N198" s="187"/>
      <c r="O198" s="187"/>
      <c r="P198" s="187"/>
      <c r="Q198" s="187"/>
      <c r="R198" s="187"/>
      <c r="S198" s="187"/>
      <c r="T198" s="187"/>
      <c r="U198" s="187"/>
      <c r="V198" s="187"/>
      <c r="W198" s="187"/>
      <c r="X198" s="187"/>
      <c r="Y198" s="187"/>
      <c r="Z198" s="187"/>
    </row>
    <row r="199" spans="1:26" x14ac:dyDescent="0.25">
      <c r="A199" s="305"/>
      <c r="B199" s="305"/>
      <c r="C199" s="187"/>
      <c r="D199" s="187"/>
      <c r="E199" s="187"/>
      <c r="F199" s="187"/>
      <c r="G199" s="187"/>
      <c r="H199" s="187"/>
      <c r="I199" s="187"/>
      <c r="J199" s="187"/>
      <c r="K199" s="187"/>
      <c r="L199" s="187"/>
      <c r="M199" s="187"/>
      <c r="N199" s="187"/>
      <c r="O199" s="187"/>
      <c r="P199" s="187"/>
      <c r="Q199" s="187"/>
      <c r="R199" s="187"/>
      <c r="S199" s="187"/>
      <c r="T199" s="187"/>
      <c r="U199" s="187"/>
      <c r="V199" s="187"/>
      <c r="W199" s="187"/>
      <c r="X199" s="187"/>
      <c r="Y199" s="187"/>
      <c r="Z199" s="187"/>
    </row>
    <row r="200" spans="1:26" x14ac:dyDescent="0.25">
      <c r="A200" s="305"/>
      <c r="B200" s="305"/>
      <c r="C200" s="187"/>
      <c r="D200" s="187"/>
      <c r="E200" s="187"/>
      <c r="F200" s="187"/>
      <c r="G200" s="187"/>
      <c r="H200" s="187"/>
      <c r="I200" s="187"/>
      <c r="J200" s="187"/>
      <c r="K200" s="187"/>
      <c r="L200" s="187"/>
      <c r="M200" s="187"/>
      <c r="N200" s="187"/>
      <c r="O200" s="187"/>
      <c r="P200" s="187"/>
      <c r="Q200" s="187"/>
      <c r="R200" s="187"/>
      <c r="S200" s="187"/>
      <c r="T200" s="187"/>
      <c r="U200" s="187"/>
      <c r="V200" s="187"/>
      <c r="W200" s="187"/>
      <c r="X200" s="187"/>
      <c r="Y200" s="187"/>
      <c r="Z200" s="187"/>
    </row>
    <row r="201" spans="1:26" x14ac:dyDescent="0.25">
      <c r="A201" s="305"/>
      <c r="B201" s="305"/>
      <c r="C201" s="187"/>
      <c r="D201" s="187"/>
      <c r="E201" s="187"/>
      <c r="F201" s="187"/>
      <c r="G201" s="187"/>
      <c r="H201" s="187"/>
      <c r="I201" s="187"/>
      <c r="J201" s="187"/>
      <c r="K201" s="187"/>
      <c r="L201" s="187"/>
      <c r="M201" s="187"/>
      <c r="N201" s="187"/>
      <c r="O201" s="187"/>
      <c r="P201" s="187"/>
      <c r="Q201" s="187"/>
      <c r="R201" s="187"/>
      <c r="S201" s="187"/>
      <c r="T201" s="187"/>
      <c r="U201" s="187"/>
      <c r="V201" s="187"/>
      <c r="W201" s="187"/>
      <c r="X201" s="187"/>
      <c r="Y201" s="187"/>
      <c r="Z201" s="187"/>
    </row>
    <row r="202" spans="1:26" x14ac:dyDescent="0.25">
      <c r="A202" s="305"/>
      <c r="B202" s="305"/>
      <c r="C202" s="187"/>
      <c r="D202" s="187"/>
      <c r="E202" s="187"/>
      <c r="F202" s="187"/>
      <c r="G202" s="187"/>
      <c r="H202" s="187"/>
      <c r="I202" s="187"/>
      <c r="J202" s="187"/>
      <c r="K202" s="187"/>
      <c r="L202" s="187"/>
      <c r="M202" s="187"/>
      <c r="N202" s="187"/>
      <c r="O202" s="187"/>
      <c r="P202" s="187"/>
      <c r="Q202" s="187"/>
      <c r="R202" s="187"/>
      <c r="S202" s="187"/>
      <c r="T202" s="187"/>
      <c r="U202" s="187"/>
      <c r="V202" s="187"/>
      <c r="W202" s="187"/>
      <c r="X202" s="187"/>
      <c r="Y202" s="187"/>
      <c r="Z202" s="187"/>
    </row>
    <row r="203" spans="1:26" x14ac:dyDescent="0.25">
      <c r="A203" s="305"/>
      <c r="B203" s="305"/>
      <c r="C203" s="187"/>
      <c r="D203" s="187"/>
      <c r="E203" s="187"/>
      <c r="F203" s="187"/>
      <c r="G203" s="187"/>
      <c r="H203" s="187"/>
      <c r="I203" s="187"/>
      <c r="J203" s="187"/>
      <c r="K203" s="187"/>
      <c r="L203" s="187"/>
      <c r="M203" s="187"/>
      <c r="N203" s="187"/>
      <c r="O203" s="187"/>
      <c r="P203" s="187"/>
      <c r="Q203" s="187"/>
      <c r="R203" s="187"/>
      <c r="S203" s="187"/>
      <c r="T203" s="187"/>
      <c r="U203" s="187"/>
      <c r="V203" s="187"/>
      <c r="W203" s="187"/>
      <c r="X203" s="187"/>
      <c r="Y203" s="187"/>
      <c r="Z203" s="187"/>
    </row>
    <row r="204" spans="1:26" x14ac:dyDescent="0.25">
      <c r="A204" s="305"/>
      <c r="B204" s="305"/>
      <c r="C204" s="187"/>
      <c r="D204" s="187"/>
      <c r="E204" s="187"/>
      <c r="F204" s="187"/>
      <c r="G204" s="187"/>
      <c r="H204" s="187"/>
      <c r="I204" s="187"/>
      <c r="J204" s="187"/>
      <c r="K204" s="187"/>
      <c r="L204" s="187"/>
      <c r="M204" s="187"/>
      <c r="N204" s="187"/>
      <c r="O204" s="187"/>
      <c r="P204" s="187"/>
      <c r="Q204" s="187"/>
      <c r="R204" s="187"/>
      <c r="S204" s="187"/>
      <c r="T204" s="187"/>
      <c r="U204" s="187"/>
      <c r="V204" s="187"/>
      <c r="W204" s="187"/>
      <c r="X204" s="187"/>
      <c r="Y204" s="187"/>
      <c r="Z204" s="187"/>
    </row>
    <row r="205" spans="1:26" x14ac:dyDescent="0.25">
      <c r="A205" s="305"/>
      <c r="B205" s="305"/>
      <c r="C205" s="187"/>
      <c r="D205" s="187"/>
      <c r="E205" s="187"/>
      <c r="F205" s="187"/>
      <c r="G205" s="187"/>
      <c r="H205" s="187"/>
      <c r="I205" s="187"/>
      <c r="J205" s="187"/>
      <c r="K205" s="187"/>
      <c r="L205" s="187"/>
      <c r="M205" s="187"/>
      <c r="N205" s="187"/>
      <c r="O205" s="187"/>
      <c r="P205" s="187"/>
      <c r="Q205" s="187"/>
      <c r="R205" s="187"/>
      <c r="S205" s="187"/>
      <c r="T205" s="187"/>
      <c r="U205" s="187"/>
      <c r="V205" s="187"/>
      <c r="W205" s="187"/>
      <c r="X205" s="187"/>
      <c r="Y205" s="187"/>
      <c r="Z205" s="187"/>
    </row>
    <row r="206" spans="1:26" x14ac:dyDescent="0.25">
      <c r="A206" s="305"/>
      <c r="B206" s="305"/>
      <c r="C206" s="187"/>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row>
    <row r="207" spans="1:26" x14ac:dyDescent="0.25">
      <c r="A207" s="305"/>
      <c r="B207" s="305"/>
      <c r="C207" s="187"/>
      <c r="D207" s="187"/>
      <c r="E207" s="187"/>
      <c r="F207" s="187"/>
      <c r="G207" s="187"/>
      <c r="H207" s="187"/>
      <c r="I207" s="187"/>
      <c r="J207" s="187"/>
      <c r="K207" s="187"/>
      <c r="L207" s="187"/>
      <c r="M207" s="187"/>
      <c r="N207" s="187"/>
      <c r="O207" s="187"/>
      <c r="P207" s="187"/>
      <c r="Q207" s="187"/>
      <c r="R207" s="187"/>
      <c r="S207" s="187"/>
      <c r="T207" s="187"/>
      <c r="U207" s="187"/>
      <c r="V207" s="187"/>
      <c r="W207" s="187"/>
      <c r="X207" s="187"/>
      <c r="Y207" s="187"/>
      <c r="Z207" s="187"/>
    </row>
    <row r="208" spans="1:26" x14ac:dyDescent="0.25">
      <c r="A208" s="305"/>
      <c r="B208" s="305"/>
      <c r="C208" s="187"/>
      <c r="D208" s="187"/>
      <c r="E208" s="187"/>
      <c r="F208" s="187"/>
      <c r="G208" s="187"/>
      <c r="H208" s="187"/>
      <c r="I208" s="187"/>
      <c r="J208" s="187"/>
      <c r="K208" s="187"/>
      <c r="L208" s="187"/>
      <c r="M208" s="187"/>
      <c r="N208" s="187"/>
      <c r="O208" s="187"/>
      <c r="P208" s="187"/>
      <c r="Q208" s="187"/>
      <c r="R208" s="187"/>
      <c r="S208" s="187"/>
      <c r="T208" s="187"/>
      <c r="U208" s="187"/>
      <c r="V208" s="187"/>
      <c r="W208" s="187"/>
      <c r="X208" s="187"/>
      <c r="Y208" s="187"/>
      <c r="Z208" s="187"/>
    </row>
    <row r="209" spans="1:26" x14ac:dyDescent="0.25">
      <c r="A209" s="305"/>
      <c r="B209" s="305"/>
      <c r="C209" s="187"/>
      <c r="D209" s="187"/>
      <c r="E209" s="187"/>
      <c r="F209" s="187"/>
      <c r="G209" s="187"/>
      <c r="H209" s="187"/>
      <c r="I209" s="187"/>
      <c r="J209" s="187"/>
      <c r="K209" s="187"/>
      <c r="L209" s="187"/>
      <c r="M209" s="187"/>
      <c r="N209" s="187"/>
      <c r="O209" s="187"/>
      <c r="P209" s="187"/>
      <c r="Q209" s="187"/>
      <c r="R209" s="187"/>
      <c r="S209" s="187"/>
      <c r="T209" s="187"/>
      <c r="U209" s="187"/>
      <c r="V209" s="187"/>
      <c r="W209" s="187"/>
      <c r="X209" s="187"/>
      <c r="Y209" s="187"/>
      <c r="Z209" s="187"/>
    </row>
    <row r="210" spans="1:26" x14ac:dyDescent="0.25">
      <c r="A210" s="305"/>
      <c r="B210" s="305"/>
      <c r="C210" s="187"/>
      <c r="D210" s="187"/>
      <c r="E210" s="187"/>
      <c r="F210" s="187"/>
      <c r="G210" s="187"/>
      <c r="H210" s="187"/>
      <c r="I210" s="187"/>
      <c r="J210" s="187"/>
      <c r="K210" s="187"/>
      <c r="L210" s="187"/>
      <c r="M210" s="187"/>
      <c r="N210" s="187"/>
      <c r="O210" s="187"/>
      <c r="P210" s="187"/>
      <c r="Q210" s="187"/>
      <c r="R210" s="187"/>
      <c r="S210" s="187"/>
      <c r="T210" s="187"/>
      <c r="U210" s="187"/>
      <c r="V210" s="187"/>
      <c r="W210" s="187"/>
      <c r="X210" s="187"/>
      <c r="Y210" s="187"/>
      <c r="Z210" s="187"/>
    </row>
    <row r="211" spans="1:26" x14ac:dyDescent="0.25">
      <c r="A211" s="305"/>
      <c r="B211" s="305"/>
      <c r="C211" s="187"/>
      <c r="D211" s="187"/>
      <c r="E211" s="187"/>
      <c r="F211" s="187"/>
      <c r="G211" s="187"/>
      <c r="H211" s="187"/>
      <c r="I211" s="187"/>
      <c r="J211" s="187"/>
      <c r="K211" s="187"/>
      <c r="L211" s="187"/>
      <c r="M211" s="187"/>
      <c r="N211" s="187"/>
      <c r="O211" s="187"/>
      <c r="P211" s="187"/>
      <c r="Q211" s="187"/>
      <c r="R211" s="187"/>
      <c r="S211" s="187"/>
      <c r="T211" s="187"/>
      <c r="U211" s="187"/>
      <c r="V211" s="187"/>
      <c r="W211" s="187"/>
      <c r="X211" s="187"/>
      <c r="Y211" s="187"/>
      <c r="Z211" s="187"/>
    </row>
    <row r="212" spans="1:26" x14ac:dyDescent="0.25">
      <c r="A212" s="305"/>
      <c r="B212" s="305"/>
      <c r="C212" s="187"/>
      <c r="D212" s="187"/>
      <c r="E212" s="187"/>
      <c r="F212" s="187"/>
      <c r="G212" s="187"/>
      <c r="H212" s="187"/>
      <c r="I212" s="187"/>
      <c r="J212" s="187"/>
      <c r="K212" s="187"/>
      <c r="L212" s="187"/>
      <c r="M212" s="187"/>
      <c r="N212" s="187"/>
      <c r="O212" s="187"/>
      <c r="P212" s="187"/>
      <c r="Q212" s="187"/>
      <c r="R212" s="187"/>
      <c r="S212" s="187"/>
      <c r="T212" s="187"/>
      <c r="U212" s="187"/>
      <c r="V212" s="187"/>
      <c r="W212" s="187"/>
      <c r="X212" s="187"/>
      <c r="Y212" s="187"/>
      <c r="Z212" s="187"/>
    </row>
    <row r="213" spans="1:26" x14ac:dyDescent="0.25">
      <c r="A213" s="305"/>
      <c r="B213" s="305"/>
      <c r="C213" s="187"/>
      <c r="D213" s="187"/>
      <c r="E213" s="187"/>
      <c r="F213" s="187"/>
      <c r="G213" s="187"/>
      <c r="H213" s="187"/>
      <c r="I213" s="187"/>
      <c r="J213" s="187"/>
      <c r="K213" s="187"/>
      <c r="L213" s="187"/>
      <c r="M213" s="187"/>
      <c r="N213" s="187"/>
      <c r="O213" s="187"/>
      <c r="P213" s="187"/>
      <c r="Q213" s="187"/>
      <c r="R213" s="187"/>
      <c r="S213" s="187"/>
      <c r="T213" s="187"/>
      <c r="U213" s="187"/>
      <c r="V213" s="187"/>
      <c r="W213" s="187"/>
      <c r="X213" s="187"/>
      <c r="Y213" s="187"/>
      <c r="Z213" s="187"/>
    </row>
    <row r="214" spans="1:26" x14ac:dyDescent="0.25">
      <c r="A214" s="305"/>
      <c r="B214" s="305"/>
      <c r="C214" s="187"/>
      <c r="D214" s="187"/>
      <c r="E214" s="187"/>
      <c r="F214" s="187"/>
      <c r="G214" s="187"/>
      <c r="H214" s="187"/>
      <c r="I214" s="187"/>
      <c r="J214" s="187"/>
      <c r="K214" s="187"/>
      <c r="L214" s="187"/>
      <c r="M214" s="187"/>
      <c r="N214" s="187"/>
      <c r="O214" s="187"/>
      <c r="P214" s="187"/>
      <c r="Q214" s="187"/>
      <c r="R214" s="187"/>
      <c r="S214" s="187"/>
      <c r="T214" s="187"/>
      <c r="U214" s="187"/>
      <c r="V214" s="187"/>
      <c r="W214" s="187"/>
      <c r="X214" s="187"/>
      <c r="Y214" s="187"/>
      <c r="Z214" s="187"/>
    </row>
    <row r="215" spans="1:26" x14ac:dyDescent="0.25">
      <c r="A215" s="305"/>
      <c r="B215" s="305"/>
      <c r="C215" s="187"/>
      <c r="D215" s="187"/>
      <c r="E215" s="187"/>
      <c r="F215" s="187"/>
      <c r="G215" s="187"/>
      <c r="H215" s="187"/>
      <c r="I215" s="187"/>
      <c r="J215" s="187"/>
      <c r="K215" s="187"/>
      <c r="L215" s="187"/>
      <c r="M215" s="187"/>
      <c r="N215" s="187"/>
      <c r="O215" s="187"/>
      <c r="P215" s="187"/>
      <c r="Q215" s="187"/>
      <c r="R215" s="187"/>
      <c r="S215" s="187"/>
      <c r="T215" s="187"/>
      <c r="U215" s="187"/>
      <c r="V215" s="187"/>
      <c r="W215" s="187"/>
      <c r="X215" s="187"/>
      <c r="Y215" s="187"/>
      <c r="Z215" s="187"/>
    </row>
    <row r="216" spans="1:26" x14ac:dyDescent="0.25">
      <c r="A216" s="305"/>
      <c r="B216" s="305"/>
      <c r="C216" s="187"/>
      <c r="D216" s="187"/>
      <c r="E216" s="187"/>
      <c r="F216" s="187"/>
      <c r="G216" s="187"/>
      <c r="H216" s="187"/>
      <c r="I216" s="187"/>
      <c r="J216" s="187"/>
      <c r="K216" s="187"/>
      <c r="L216" s="187"/>
      <c r="M216" s="187"/>
      <c r="N216" s="187"/>
      <c r="O216" s="187"/>
      <c r="P216" s="187"/>
      <c r="Q216" s="187"/>
      <c r="R216" s="187"/>
      <c r="S216" s="187"/>
      <c r="T216" s="187"/>
      <c r="U216" s="187"/>
      <c r="V216" s="187"/>
      <c r="W216" s="187"/>
      <c r="X216" s="187"/>
      <c r="Y216" s="187"/>
      <c r="Z216" s="187"/>
    </row>
    <row r="217" spans="1:26" x14ac:dyDescent="0.25">
      <c r="A217" s="305"/>
      <c r="B217" s="305"/>
      <c r="C217" s="187"/>
      <c r="D217" s="187"/>
      <c r="E217" s="187"/>
      <c r="F217" s="187"/>
      <c r="G217" s="187"/>
      <c r="H217" s="187"/>
      <c r="I217" s="187"/>
      <c r="J217" s="187"/>
      <c r="K217" s="187"/>
      <c r="L217" s="187"/>
      <c r="M217" s="187"/>
      <c r="N217" s="187"/>
      <c r="O217" s="187"/>
      <c r="P217" s="187"/>
      <c r="Q217" s="187"/>
      <c r="R217" s="187"/>
      <c r="S217" s="187"/>
      <c r="T217" s="187"/>
      <c r="U217" s="187"/>
      <c r="V217" s="187"/>
      <c r="W217" s="187"/>
      <c r="X217" s="187"/>
      <c r="Y217" s="187"/>
      <c r="Z217" s="187"/>
    </row>
    <row r="218" spans="1:26" x14ac:dyDescent="0.25">
      <c r="A218" s="305"/>
      <c r="B218" s="305"/>
      <c r="C218" s="187"/>
      <c r="D218" s="187"/>
      <c r="E218" s="187"/>
      <c r="F218" s="187"/>
      <c r="G218" s="187"/>
      <c r="H218" s="187"/>
      <c r="I218" s="187"/>
      <c r="J218" s="187"/>
      <c r="K218" s="187"/>
      <c r="L218" s="187"/>
      <c r="M218" s="187"/>
      <c r="N218" s="187"/>
      <c r="O218" s="187"/>
      <c r="P218" s="187"/>
      <c r="Q218" s="187"/>
      <c r="R218" s="187"/>
      <c r="S218" s="187"/>
      <c r="T218" s="187"/>
      <c r="U218" s="187"/>
      <c r="V218" s="187"/>
      <c r="W218" s="187"/>
      <c r="X218" s="187"/>
      <c r="Y218" s="187"/>
      <c r="Z218" s="187"/>
    </row>
    <row r="219" spans="1:26" x14ac:dyDescent="0.25">
      <c r="A219" s="305"/>
      <c r="B219" s="305"/>
      <c r="C219" s="187"/>
      <c r="D219" s="187"/>
      <c r="E219" s="187"/>
      <c r="F219" s="187"/>
      <c r="G219" s="187"/>
      <c r="H219" s="187"/>
      <c r="I219" s="187"/>
      <c r="J219" s="187"/>
      <c r="K219" s="187"/>
      <c r="L219" s="187"/>
      <c r="M219" s="187"/>
      <c r="N219" s="187"/>
      <c r="O219" s="187"/>
      <c r="P219" s="187"/>
      <c r="Q219" s="187"/>
      <c r="R219" s="187"/>
      <c r="S219" s="187"/>
      <c r="T219" s="187"/>
      <c r="U219" s="187"/>
      <c r="V219" s="187"/>
      <c r="W219" s="187"/>
      <c r="X219" s="187"/>
      <c r="Y219" s="187"/>
      <c r="Z219" s="187"/>
    </row>
    <row r="220" spans="1:26" x14ac:dyDescent="0.25">
      <c r="A220" s="305"/>
      <c r="B220" s="305"/>
      <c r="C220" s="187"/>
      <c r="D220" s="187"/>
      <c r="E220" s="187"/>
      <c r="F220" s="187"/>
      <c r="G220" s="187"/>
      <c r="H220" s="187"/>
      <c r="I220" s="187"/>
      <c r="J220" s="187"/>
      <c r="K220" s="187"/>
      <c r="L220" s="187"/>
      <c r="M220" s="187"/>
      <c r="N220" s="187"/>
      <c r="O220" s="187"/>
      <c r="P220" s="187"/>
      <c r="Q220" s="187"/>
      <c r="R220" s="187"/>
      <c r="S220" s="187"/>
      <c r="T220" s="187"/>
      <c r="U220" s="187"/>
      <c r="V220" s="187"/>
      <c r="W220" s="187"/>
      <c r="X220" s="187"/>
      <c r="Y220" s="187"/>
      <c r="Z220" s="187"/>
    </row>
    <row r="221" spans="1:26" x14ac:dyDescent="0.25">
      <c r="A221" s="305"/>
      <c r="B221" s="305"/>
      <c r="C221" s="187"/>
      <c r="D221" s="187"/>
      <c r="E221" s="187"/>
      <c r="F221" s="187"/>
      <c r="G221" s="187"/>
      <c r="H221" s="187"/>
      <c r="I221" s="187"/>
      <c r="J221" s="187"/>
      <c r="K221" s="187"/>
      <c r="L221" s="187"/>
      <c r="M221" s="187"/>
      <c r="N221" s="187"/>
      <c r="O221" s="187"/>
      <c r="P221" s="187"/>
      <c r="Q221" s="187"/>
      <c r="R221" s="187"/>
      <c r="S221" s="187"/>
      <c r="T221" s="187"/>
      <c r="U221" s="187"/>
      <c r="V221" s="187"/>
      <c r="W221" s="187"/>
      <c r="X221" s="187"/>
      <c r="Y221" s="187"/>
      <c r="Z221" s="187"/>
    </row>
    <row r="222" spans="1:26" x14ac:dyDescent="0.25">
      <c r="A222" s="305"/>
      <c r="B222" s="305"/>
      <c r="C222" s="187"/>
      <c r="D222" s="187"/>
      <c r="E222" s="187"/>
      <c r="F222" s="187"/>
      <c r="G222" s="187"/>
      <c r="H222" s="187"/>
      <c r="I222" s="187"/>
      <c r="J222" s="187"/>
      <c r="K222" s="187"/>
      <c r="L222" s="187"/>
      <c r="M222" s="187"/>
      <c r="N222" s="187"/>
      <c r="O222" s="187"/>
      <c r="P222" s="187"/>
      <c r="Q222" s="187"/>
      <c r="R222" s="187"/>
      <c r="S222" s="187"/>
      <c r="T222" s="187"/>
      <c r="U222" s="187"/>
      <c r="V222" s="187"/>
      <c r="W222" s="187"/>
      <c r="X222" s="187"/>
      <c r="Y222" s="187"/>
      <c r="Z222" s="187"/>
    </row>
    <row r="223" spans="1:26" x14ac:dyDescent="0.25">
      <c r="A223" s="305"/>
      <c r="B223" s="305"/>
      <c r="C223" s="187"/>
      <c r="D223" s="187"/>
      <c r="E223" s="187"/>
      <c r="F223" s="187"/>
      <c r="G223" s="187"/>
      <c r="H223" s="187"/>
      <c r="I223" s="187"/>
      <c r="J223" s="187"/>
      <c r="K223" s="187"/>
      <c r="L223" s="187"/>
      <c r="M223" s="187"/>
      <c r="N223" s="187"/>
      <c r="O223" s="187"/>
      <c r="P223" s="187"/>
      <c r="Q223" s="187"/>
      <c r="R223" s="187"/>
      <c r="S223" s="187"/>
      <c r="T223" s="187"/>
      <c r="U223" s="187"/>
      <c r="V223" s="187"/>
      <c r="W223" s="187"/>
      <c r="X223" s="187"/>
      <c r="Y223" s="187"/>
      <c r="Z223" s="187"/>
    </row>
    <row r="224" spans="1:26" x14ac:dyDescent="0.25">
      <c r="A224" s="305"/>
      <c r="B224" s="305"/>
      <c r="C224" s="187"/>
      <c r="D224" s="187"/>
      <c r="E224" s="187"/>
      <c r="F224" s="187"/>
      <c r="G224" s="187"/>
      <c r="H224" s="187"/>
      <c r="I224" s="187"/>
      <c r="J224" s="187"/>
      <c r="K224" s="187"/>
      <c r="L224" s="187"/>
      <c r="M224" s="187"/>
      <c r="N224" s="187"/>
      <c r="O224" s="187"/>
      <c r="P224" s="187"/>
      <c r="Q224" s="187"/>
      <c r="R224" s="187"/>
      <c r="S224" s="187"/>
      <c r="T224" s="187"/>
      <c r="U224" s="187"/>
      <c r="V224" s="187"/>
      <c r="W224" s="187"/>
      <c r="X224" s="187"/>
      <c r="Y224" s="187"/>
      <c r="Z224" s="187"/>
    </row>
    <row r="225" spans="1:26" x14ac:dyDescent="0.25">
      <c r="A225" s="305"/>
      <c r="B225" s="305"/>
      <c r="C225" s="187"/>
      <c r="D225" s="187"/>
      <c r="E225" s="187"/>
      <c r="F225" s="187"/>
      <c r="G225" s="187"/>
      <c r="H225" s="187"/>
      <c r="I225" s="187"/>
      <c r="J225" s="187"/>
      <c r="K225" s="187"/>
      <c r="L225" s="187"/>
      <c r="M225" s="187"/>
      <c r="N225" s="187"/>
      <c r="O225" s="187"/>
      <c r="P225" s="187"/>
      <c r="Q225" s="187"/>
      <c r="R225" s="187"/>
      <c r="S225" s="187"/>
      <c r="T225" s="187"/>
      <c r="U225" s="187"/>
      <c r="V225" s="187"/>
      <c r="W225" s="187"/>
      <c r="X225" s="187"/>
      <c r="Y225" s="187"/>
      <c r="Z225" s="187"/>
    </row>
    <row r="226" spans="1:26" x14ac:dyDescent="0.25">
      <c r="A226" s="305"/>
      <c r="B226" s="305"/>
      <c r="C226" s="187"/>
      <c r="D226" s="187"/>
      <c r="E226" s="187"/>
      <c r="F226" s="187"/>
      <c r="G226" s="187"/>
      <c r="H226" s="187"/>
      <c r="I226" s="187"/>
      <c r="J226" s="187"/>
      <c r="K226" s="187"/>
      <c r="L226" s="187"/>
      <c r="M226" s="187"/>
      <c r="N226" s="187"/>
      <c r="O226" s="187"/>
      <c r="P226" s="187"/>
      <c r="Q226" s="187"/>
      <c r="R226" s="187"/>
      <c r="S226" s="187"/>
      <c r="T226" s="187"/>
      <c r="U226" s="187"/>
      <c r="V226" s="187"/>
      <c r="W226" s="187"/>
      <c r="X226" s="187"/>
      <c r="Y226" s="187"/>
      <c r="Z226" s="187"/>
    </row>
    <row r="227" spans="1:26" x14ac:dyDescent="0.25">
      <c r="A227" s="305"/>
      <c r="B227" s="305"/>
      <c r="C227" s="187"/>
      <c r="D227" s="187"/>
      <c r="E227" s="187"/>
      <c r="F227" s="187"/>
      <c r="G227" s="187"/>
      <c r="H227" s="187"/>
      <c r="I227" s="187"/>
      <c r="J227" s="187"/>
      <c r="K227" s="187"/>
      <c r="L227" s="187"/>
      <c r="M227" s="187"/>
      <c r="N227" s="187"/>
      <c r="O227" s="187"/>
      <c r="P227" s="187"/>
      <c r="Q227" s="187"/>
      <c r="R227" s="187"/>
      <c r="S227" s="187"/>
      <c r="T227" s="187"/>
      <c r="U227" s="187"/>
      <c r="V227" s="187"/>
      <c r="W227" s="187"/>
      <c r="X227" s="187"/>
      <c r="Y227" s="187"/>
      <c r="Z227" s="187"/>
    </row>
    <row r="228" spans="1:26" x14ac:dyDescent="0.25">
      <c r="A228" s="305"/>
      <c r="B228" s="305"/>
      <c r="C228" s="187"/>
      <c r="D228" s="187"/>
      <c r="E228" s="187"/>
      <c r="F228" s="187"/>
      <c r="G228" s="187"/>
      <c r="H228" s="187"/>
      <c r="I228" s="187"/>
      <c r="J228" s="187"/>
      <c r="K228" s="187"/>
      <c r="L228" s="187"/>
      <c r="M228" s="187"/>
      <c r="N228" s="187"/>
      <c r="O228" s="187"/>
      <c r="P228" s="187"/>
      <c r="Q228" s="187"/>
      <c r="R228" s="187"/>
      <c r="S228" s="187"/>
      <c r="T228" s="187"/>
      <c r="U228" s="187"/>
      <c r="V228" s="187"/>
      <c r="W228" s="187"/>
      <c r="X228" s="187"/>
      <c r="Y228" s="187"/>
      <c r="Z228" s="187"/>
    </row>
    <row r="229" spans="1:26" x14ac:dyDescent="0.25">
      <c r="A229" s="305"/>
      <c r="B229" s="305"/>
      <c r="C229" s="187"/>
      <c r="D229" s="187"/>
      <c r="E229" s="187"/>
      <c r="F229" s="187"/>
      <c r="G229" s="187"/>
      <c r="H229" s="187"/>
      <c r="I229" s="187"/>
      <c r="J229" s="187"/>
      <c r="K229" s="187"/>
      <c r="L229" s="187"/>
      <c r="M229" s="187"/>
      <c r="N229" s="187"/>
      <c r="O229" s="187"/>
      <c r="P229" s="187"/>
      <c r="Q229" s="187"/>
      <c r="R229" s="187"/>
      <c r="S229" s="187"/>
      <c r="T229" s="187"/>
      <c r="U229" s="187"/>
      <c r="V229" s="187"/>
      <c r="W229" s="187"/>
      <c r="X229" s="187"/>
      <c r="Y229" s="187"/>
      <c r="Z229" s="187"/>
    </row>
    <row r="230" spans="1:26" x14ac:dyDescent="0.25">
      <c r="A230" s="305"/>
      <c r="B230" s="305"/>
      <c r="C230" s="187"/>
      <c r="D230" s="187"/>
      <c r="E230" s="187"/>
      <c r="F230" s="187"/>
      <c r="G230" s="187"/>
      <c r="H230" s="187"/>
      <c r="I230" s="187"/>
      <c r="J230" s="187"/>
      <c r="K230" s="187"/>
      <c r="L230" s="187"/>
      <c r="M230" s="187"/>
      <c r="N230" s="187"/>
      <c r="O230" s="187"/>
      <c r="P230" s="187"/>
      <c r="Q230" s="187"/>
      <c r="R230" s="187"/>
      <c r="S230" s="187"/>
      <c r="T230" s="187"/>
      <c r="U230" s="187"/>
      <c r="V230" s="187"/>
      <c r="W230" s="187"/>
      <c r="X230" s="187"/>
      <c r="Y230" s="187"/>
      <c r="Z230" s="187"/>
    </row>
    <row r="231" spans="1:26" x14ac:dyDescent="0.25">
      <c r="A231" s="305"/>
      <c r="B231" s="305"/>
      <c r="C231" s="187"/>
      <c r="D231" s="187"/>
      <c r="E231" s="187"/>
      <c r="F231" s="187"/>
      <c r="G231" s="187"/>
      <c r="H231" s="187"/>
      <c r="I231" s="187"/>
      <c r="J231" s="187"/>
      <c r="K231" s="187"/>
      <c r="L231" s="187"/>
      <c r="M231" s="187"/>
      <c r="N231" s="187"/>
      <c r="O231" s="187"/>
      <c r="P231" s="187"/>
      <c r="Q231" s="187"/>
      <c r="R231" s="187"/>
      <c r="S231" s="187"/>
      <c r="T231" s="187"/>
      <c r="U231" s="187"/>
      <c r="V231" s="187"/>
      <c r="W231" s="187"/>
      <c r="X231" s="187"/>
      <c r="Y231" s="187"/>
      <c r="Z231" s="187"/>
    </row>
    <row r="232" spans="1:26" x14ac:dyDescent="0.25">
      <c r="A232" s="305"/>
      <c r="B232" s="305"/>
      <c r="C232" s="187"/>
      <c r="D232" s="187"/>
      <c r="E232" s="187"/>
      <c r="F232" s="187"/>
      <c r="G232" s="187"/>
      <c r="H232" s="187"/>
      <c r="I232" s="187"/>
      <c r="J232" s="187"/>
      <c r="K232" s="187"/>
      <c r="L232" s="187"/>
      <c r="M232" s="187"/>
      <c r="N232" s="187"/>
      <c r="O232" s="187"/>
      <c r="P232" s="187"/>
      <c r="Q232" s="187"/>
      <c r="R232" s="187"/>
      <c r="S232" s="187"/>
      <c r="T232" s="187"/>
      <c r="U232" s="187"/>
      <c r="V232" s="187"/>
      <c r="W232" s="187"/>
      <c r="X232" s="187"/>
      <c r="Y232" s="187"/>
      <c r="Z232" s="187"/>
    </row>
    <row r="233" spans="1:26" x14ac:dyDescent="0.25">
      <c r="A233" s="305"/>
      <c r="B233" s="305"/>
      <c r="C233" s="187"/>
      <c r="D233" s="187"/>
      <c r="E233" s="187"/>
      <c r="F233" s="187"/>
      <c r="G233" s="187"/>
      <c r="H233" s="187"/>
      <c r="I233" s="187"/>
      <c r="J233" s="187"/>
      <c r="K233" s="187"/>
      <c r="L233" s="187"/>
      <c r="M233" s="187"/>
      <c r="N233" s="187"/>
      <c r="O233" s="187"/>
      <c r="P233" s="187"/>
      <c r="Q233" s="187"/>
      <c r="R233" s="187"/>
      <c r="S233" s="187"/>
      <c r="T233" s="187"/>
      <c r="U233" s="187"/>
      <c r="V233" s="187"/>
      <c r="W233" s="187"/>
      <c r="X233" s="187"/>
      <c r="Y233" s="187"/>
      <c r="Z233" s="187"/>
    </row>
    <row r="234" spans="1:26" x14ac:dyDescent="0.25">
      <c r="A234" s="305"/>
      <c r="B234" s="305"/>
      <c r="C234" s="187"/>
      <c r="D234" s="187"/>
      <c r="E234" s="187"/>
      <c r="F234" s="187"/>
      <c r="G234" s="187"/>
      <c r="H234" s="187"/>
      <c r="I234" s="187"/>
      <c r="J234" s="187"/>
      <c r="K234" s="187"/>
      <c r="L234" s="187"/>
      <c r="M234" s="187"/>
      <c r="N234" s="187"/>
      <c r="O234" s="187"/>
      <c r="P234" s="187"/>
      <c r="Q234" s="187"/>
      <c r="R234" s="187"/>
      <c r="S234" s="187"/>
      <c r="T234" s="187"/>
      <c r="U234" s="187"/>
      <c r="V234" s="187"/>
      <c r="W234" s="187"/>
      <c r="X234" s="187"/>
      <c r="Y234" s="187"/>
      <c r="Z234" s="187"/>
    </row>
    <row r="235" spans="1:26" x14ac:dyDescent="0.25">
      <c r="A235" s="305"/>
      <c r="B235" s="305"/>
      <c r="C235" s="187"/>
      <c r="D235" s="187"/>
      <c r="E235" s="187"/>
      <c r="F235" s="187"/>
      <c r="G235" s="187"/>
      <c r="H235" s="187"/>
      <c r="I235" s="187"/>
      <c r="J235" s="187"/>
      <c r="K235" s="187"/>
      <c r="L235" s="187"/>
      <c r="M235" s="187"/>
      <c r="N235" s="187"/>
      <c r="O235" s="187"/>
      <c r="P235" s="187"/>
      <c r="Q235" s="187"/>
      <c r="R235" s="187"/>
      <c r="S235" s="187"/>
      <c r="T235" s="187"/>
      <c r="U235" s="187"/>
      <c r="V235" s="187"/>
      <c r="W235" s="187"/>
      <c r="X235" s="187"/>
      <c r="Y235" s="187"/>
      <c r="Z235" s="187"/>
    </row>
    <row r="236" spans="1:26" x14ac:dyDescent="0.25">
      <c r="A236" s="305"/>
      <c r="B236" s="305"/>
      <c r="C236" s="187"/>
      <c r="D236" s="187"/>
      <c r="E236" s="187"/>
      <c r="F236" s="187"/>
      <c r="G236" s="187"/>
      <c r="H236" s="187"/>
      <c r="I236" s="187"/>
      <c r="J236" s="187"/>
      <c r="K236" s="187"/>
      <c r="L236" s="187"/>
      <c r="M236" s="187"/>
      <c r="N236" s="187"/>
      <c r="O236" s="187"/>
      <c r="P236" s="187"/>
      <c r="Q236" s="187"/>
      <c r="R236" s="187"/>
      <c r="S236" s="187"/>
      <c r="T236" s="187"/>
      <c r="U236" s="187"/>
      <c r="V236" s="187"/>
      <c r="W236" s="187"/>
      <c r="X236" s="187"/>
      <c r="Y236" s="187"/>
      <c r="Z236" s="187"/>
    </row>
    <row r="237" spans="1:26" x14ac:dyDescent="0.25">
      <c r="A237" s="305"/>
      <c r="B237" s="305"/>
      <c r="C237" s="187"/>
      <c r="D237" s="187"/>
      <c r="E237" s="187"/>
      <c r="F237" s="187"/>
      <c r="G237" s="187"/>
      <c r="H237" s="187"/>
      <c r="I237" s="187"/>
      <c r="J237" s="187"/>
      <c r="K237" s="187"/>
      <c r="L237" s="187"/>
      <c r="M237" s="187"/>
      <c r="N237" s="187"/>
      <c r="O237" s="187"/>
      <c r="P237" s="187"/>
      <c r="Q237" s="187"/>
      <c r="R237" s="187"/>
      <c r="S237" s="187"/>
      <c r="T237" s="187"/>
      <c r="U237" s="187"/>
      <c r="V237" s="187"/>
      <c r="W237" s="187"/>
      <c r="X237" s="187"/>
      <c r="Y237" s="187"/>
      <c r="Z237" s="187"/>
    </row>
    <row r="238" spans="1:26" x14ac:dyDescent="0.25">
      <c r="A238" s="305"/>
      <c r="B238" s="305"/>
      <c r="C238" s="187"/>
      <c r="D238" s="187"/>
      <c r="E238" s="187"/>
      <c r="F238" s="187"/>
      <c r="G238" s="187"/>
      <c r="H238" s="187"/>
      <c r="I238" s="187"/>
      <c r="J238" s="187"/>
      <c r="K238" s="187"/>
      <c r="L238" s="187"/>
      <c r="M238" s="187"/>
      <c r="N238" s="187"/>
      <c r="O238" s="187"/>
      <c r="P238" s="187"/>
      <c r="Q238" s="187"/>
      <c r="R238" s="187"/>
      <c r="S238" s="187"/>
      <c r="T238" s="187"/>
      <c r="U238" s="187"/>
      <c r="V238" s="187"/>
      <c r="W238" s="187"/>
      <c r="X238" s="187"/>
      <c r="Y238" s="187"/>
      <c r="Z238" s="187"/>
    </row>
    <row r="239" spans="1:26" x14ac:dyDescent="0.25">
      <c r="A239" s="305"/>
      <c r="B239" s="305"/>
      <c r="C239" s="187"/>
      <c r="D239" s="187"/>
      <c r="E239" s="187"/>
      <c r="F239" s="187"/>
      <c r="G239" s="187"/>
      <c r="H239" s="187"/>
      <c r="I239" s="187"/>
      <c r="J239" s="187"/>
      <c r="K239" s="187"/>
      <c r="L239" s="187"/>
      <c r="M239" s="187"/>
      <c r="N239" s="187"/>
      <c r="O239" s="187"/>
      <c r="P239" s="187"/>
      <c r="Q239" s="187"/>
      <c r="R239" s="187"/>
      <c r="S239" s="187"/>
      <c r="T239" s="187"/>
      <c r="U239" s="187"/>
      <c r="V239" s="187"/>
      <c r="W239" s="187"/>
      <c r="X239" s="187"/>
      <c r="Y239" s="187"/>
      <c r="Z239" s="187"/>
    </row>
    <row r="240" spans="1:26" x14ac:dyDescent="0.25">
      <c r="A240" s="305"/>
      <c r="B240" s="305"/>
      <c r="C240" s="187"/>
      <c r="D240" s="187"/>
      <c r="E240" s="187"/>
      <c r="F240" s="187"/>
      <c r="G240" s="187"/>
      <c r="H240" s="187"/>
      <c r="I240" s="187"/>
      <c r="J240" s="187"/>
      <c r="K240" s="187"/>
      <c r="L240" s="187"/>
      <c r="M240" s="187"/>
      <c r="N240" s="187"/>
      <c r="O240" s="187"/>
      <c r="P240" s="187"/>
      <c r="Q240" s="187"/>
      <c r="R240" s="187"/>
      <c r="S240" s="187"/>
      <c r="T240" s="187"/>
      <c r="U240" s="187"/>
      <c r="V240" s="187"/>
      <c r="W240" s="187"/>
      <c r="X240" s="187"/>
      <c r="Y240" s="187"/>
      <c r="Z240" s="187"/>
    </row>
    <row r="241" spans="1:26" x14ac:dyDescent="0.25">
      <c r="A241" s="305"/>
      <c r="B241" s="305"/>
      <c r="C241" s="187"/>
      <c r="D241" s="187"/>
      <c r="E241" s="187"/>
      <c r="F241" s="187"/>
      <c r="G241" s="187"/>
      <c r="H241" s="187"/>
      <c r="I241" s="187"/>
      <c r="J241" s="187"/>
      <c r="K241" s="187"/>
      <c r="L241" s="187"/>
      <c r="M241" s="187"/>
      <c r="N241" s="187"/>
      <c r="O241" s="187"/>
      <c r="P241" s="187"/>
      <c r="Q241" s="187"/>
      <c r="R241" s="187"/>
      <c r="S241" s="187"/>
      <c r="T241" s="187"/>
      <c r="U241" s="187"/>
      <c r="V241" s="187"/>
      <c r="W241" s="187"/>
      <c r="X241" s="187"/>
      <c r="Y241" s="187"/>
      <c r="Z241" s="187"/>
    </row>
    <row r="242" spans="1:26" x14ac:dyDescent="0.25">
      <c r="A242" s="305"/>
      <c r="B242" s="305"/>
      <c r="C242" s="187"/>
      <c r="D242" s="187"/>
      <c r="E242" s="187"/>
      <c r="F242" s="187"/>
      <c r="G242" s="187"/>
      <c r="H242" s="187"/>
      <c r="I242" s="187"/>
      <c r="J242" s="187"/>
      <c r="K242" s="187"/>
      <c r="L242" s="187"/>
      <c r="M242" s="187"/>
      <c r="N242" s="187"/>
      <c r="O242" s="187"/>
      <c r="P242" s="187"/>
      <c r="Q242" s="187"/>
      <c r="R242" s="187"/>
      <c r="S242" s="187"/>
      <c r="T242" s="187"/>
      <c r="U242" s="187"/>
      <c r="V242" s="187"/>
      <c r="W242" s="187"/>
      <c r="X242" s="187"/>
      <c r="Y242" s="187"/>
      <c r="Z242" s="187"/>
    </row>
    <row r="243" spans="1:26" x14ac:dyDescent="0.25">
      <c r="A243" s="305"/>
      <c r="B243" s="305"/>
      <c r="C243" s="187"/>
      <c r="D243" s="187"/>
      <c r="E243" s="187"/>
      <c r="F243" s="187"/>
      <c r="G243" s="187"/>
      <c r="H243" s="187"/>
      <c r="I243" s="187"/>
      <c r="J243" s="187"/>
      <c r="K243" s="187"/>
      <c r="L243" s="187"/>
      <c r="M243" s="187"/>
      <c r="N243" s="187"/>
      <c r="O243" s="187"/>
      <c r="P243" s="187"/>
      <c r="Q243" s="187"/>
      <c r="R243" s="187"/>
      <c r="S243" s="187"/>
      <c r="T243" s="187"/>
      <c r="U243" s="187"/>
      <c r="V243" s="187"/>
      <c r="W243" s="187"/>
      <c r="X243" s="187"/>
      <c r="Y243" s="187"/>
      <c r="Z243" s="187"/>
    </row>
    <row r="244" spans="1:26" x14ac:dyDescent="0.25">
      <c r="A244" s="305"/>
      <c r="B244" s="305"/>
      <c r="C244" s="187"/>
      <c r="D244" s="187"/>
      <c r="E244" s="187"/>
      <c r="F244" s="187"/>
      <c r="G244" s="187"/>
      <c r="H244" s="187"/>
      <c r="I244" s="187"/>
      <c r="J244" s="187"/>
      <c r="K244" s="187"/>
      <c r="L244" s="187"/>
      <c r="M244" s="187"/>
      <c r="N244" s="187"/>
      <c r="O244" s="187"/>
      <c r="P244" s="187"/>
      <c r="Q244" s="187"/>
      <c r="R244" s="187"/>
      <c r="S244" s="187"/>
      <c r="T244" s="187"/>
      <c r="U244" s="187"/>
      <c r="V244" s="187"/>
      <c r="W244" s="187"/>
      <c r="X244" s="187"/>
      <c r="Y244" s="187"/>
      <c r="Z244" s="187"/>
    </row>
    <row r="245" spans="1:26" x14ac:dyDescent="0.25">
      <c r="A245" s="305"/>
      <c r="B245" s="305"/>
      <c r="C245" s="187"/>
      <c r="D245" s="187"/>
      <c r="E245" s="187"/>
      <c r="F245" s="187"/>
      <c r="G245" s="187"/>
      <c r="H245" s="187"/>
      <c r="I245" s="187"/>
      <c r="J245" s="187"/>
      <c r="K245" s="187"/>
      <c r="L245" s="187"/>
      <c r="M245" s="187"/>
      <c r="N245" s="187"/>
      <c r="O245" s="187"/>
      <c r="P245" s="187"/>
      <c r="Q245" s="187"/>
      <c r="R245" s="187"/>
      <c r="S245" s="187"/>
      <c r="T245" s="187"/>
      <c r="U245" s="187"/>
      <c r="V245" s="187"/>
      <c r="W245" s="187"/>
      <c r="X245" s="187"/>
      <c r="Y245" s="187"/>
      <c r="Z245" s="187"/>
    </row>
    <row r="246" spans="1:26" x14ac:dyDescent="0.25">
      <c r="A246" s="305"/>
      <c r="B246" s="305"/>
      <c r="C246" s="187"/>
      <c r="D246" s="187"/>
      <c r="E246" s="187"/>
      <c r="F246" s="187"/>
      <c r="G246" s="187"/>
      <c r="H246" s="187"/>
      <c r="I246" s="187"/>
      <c r="J246" s="187"/>
      <c r="K246" s="187"/>
      <c r="L246" s="187"/>
      <c r="M246" s="187"/>
      <c r="N246" s="187"/>
      <c r="O246" s="187"/>
      <c r="P246" s="187"/>
      <c r="Q246" s="187"/>
      <c r="R246" s="187"/>
      <c r="S246" s="187"/>
      <c r="T246" s="187"/>
      <c r="U246" s="187"/>
      <c r="V246" s="187"/>
      <c r="W246" s="187"/>
      <c r="X246" s="187"/>
      <c r="Y246" s="187"/>
      <c r="Z246" s="187"/>
    </row>
    <row r="247" spans="1:26" x14ac:dyDescent="0.25">
      <c r="A247" s="305"/>
      <c r="B247" s="305"/>
      <c r="C247" s="187"/>
      <c r="D247" s="187"/>
      <c r="E247" s="187"/>
      <c r="F247" s="187"/>
      <c r="G247" s="187"/>
      <c r="H247" s="187"/>
      <c r="I247" s="187"/>
      <c r="J247" s="187"/>
      <c r="K247" s="187"/>
      <c r="L247" s="187"/>
      <c r="M247" s="187"/>
      <c r="N247" s="187"/>
      <c r="O247" s="187"/>
      <c r="P247" s="187"/>
      <c r="Q247" s="187"/>
      <c r="R247" s="187"/>
      <c r="S247" s="187"/>
      <c r="T247" s="187"/>
      <c r="U247" s="187"/>
      <c r="V247" s="187"/>
      <c r="W247" s="187"/>
      <c r="X247" s="187"/>
      <c r="Y247" s="187"/>
      <c r="Z247" s="187"/>
    </row>
    <row r="248" spans="1:26" x14ac:dyDescent="0.25">
      <c r="A248" s="305"/>
      <c r="B248" s="305"/>
      <c r="C248" s="187"/>
      <c r="D248" s="187"/>
      <c r="E248" s="187"/>
      <c r="F248" s="187"/>
      <c r="G248" s="187"/>
      <c r="H248" s="187"/>
      <c r="I248" s="187"/>
      <c r="J248" s="187"/>
      <c r="K248" s="187"/>
      <c r="L248" s="187"/>
      <c r="M248" s="187"/>
      <c r="N248" s="187"/>
      <c r="O248" s="187"/>
      <c r="P248" s="187"/>
      <c r="Q248" s="187"/>
      <c r="R248" s="187"/>
      <c r="S248" s="187"/>
      <c r="T248" s="187"/>
      <c r="U248" s="187"/>
      <c r="V248" s="187"/>
      <c r="W248" s="187"/>
      <c r="X248" s="187"/>
      <c r="Y248" s="187"/>
      <c r="Z248" s="187"/>
    </row>
    <row r="249" spans="1:26" x14ac:dyDescent="0.25">
      <c r="A249" s="305"/>
      <c r="B249" s="305"/>
      <c r="C249" s="187"/>
      <c r="D249" s="187"/>
      <c r="E249" s="187"/>
      <c r="F249" s="187"/>
      <c r="G249" s="187"/>
      <c r="H249" s="187"/>
      <c r="I249" s="187"/>
      <c r="J249" s="187"/>
      <c r="K249" s="187"/>
      <c r="L249" s="187"/>
      <c r="M249" s="187"/>
      <c r="N249" s="187"/>
      <c r="O249" s="187"/>
      <c r="P249" s="187"/>
      <c r="Q249" s="187"/>
      <c r="R249" s="187"/>
      <c r="S249" s="187"/>
      <c r="T249" s="187"/>
      <c r="U249" s="187"/>
      <c r="V249" s="187"/>
      <c r="W249" s="187"/>
      <c r="X249" s="187"/>
      <c r="Y249" s="187"/>
      <c r="Z249" s="187"/>
    </row>
    <row r="250" spans="1:26" x14ac:dyDescent="0.25">
      <c r="A250" s="305"/>
      <c r="B250" s="305"/>
      <c r="C250" s="187"/>
      <c r="D250" s="187"/>
      <c r="E250" s="187"/>
      <c r="F250" s="187"/>
      <c r="G250" s="187"/>
      <c r="H250" s="187"/>
      <c r="I250" s="187"/>
      <c r="J250" s="187"/>
      <c r="K250" s="187"/>
      <c r="L250" s="187"/>
      <c r="M250" s="187"/>
      <c r="N250" s="187"/>
      <c r="O250" s="187"/>
      <c r="P250" s="187"/>
      <c r="Q250" s="187"/>
      <c r="R250" s="187"/>
      <c r="S250" s="187"/>
      <c r="T250" s="187"/>
      <c r="U250" s="187"/>
      <c r="V250" s="187"/>
      <c r="W250" s="187"/>
      <c r="X250" s="187"/>
      <c r="Y250" s="187"/>
      <c r="Z250" s="187"/>
    </row>
    <row r="251" spans="1:26" x14ac:dyDescent="0.25">
      <c r="A251" s="305"/>
      <c r="B251" s="305"/>
      <c r="C251" s="187"/>
      <c r="D251" s="187"/>
      <c r="E251" s="187"/>
      <c r="F251" s="187"/>
      <c r="G251" s="187"/>
      <c r="H251" s="187"/>
      <c r="I251" s="187"/>
      <c r="J251" s="187"/>
      <c r="K251" s="187"/>
      <c r="L251" s="187"/>
      <c r="M251" s="187"/>
      <c r="N251" s="187"/>
      <c r="O251" s="187"/>
      <c r="P251" s="187"/>
      <c r="Q251" s="187"/>
      <c r="R251" s="187"/>
      <c r="S251" s="187"/>
      <c r="T251" s="187"/>
      <c r="U251" s="187"/>
      <c r="V251" s="187"/>
      <c r="W251" s="187"/>
      <c r="X251" s="187"/>
      <c r="Y251" s="187"/>
      <c r="Z251" s="187"/>
    </row>
    <row r="252" spans="1:26" x14ac:dyDescent="0.25">
      <c r="A252" s="305"/>
      <c r="B252" s="305"/>
      <c r="C252" s="187"/>
      <c r="D252" s="187"/>
      <c r="E252" s="187"/>
      <c r="F252" s="187"/>
      <c r="G252" s="187"/>
      <c r="H252" s="187"/>
      <c r="I252" s="187"/>
      <c r="J252" s="187"/>
      <c r="K252" s="187"/>
      <c r="L252" s="187"/>
      <c r="M252" s="187"/>
      <c r="N252" s="187"/>
      <c r="O252" s="187"/>
      <c r="P252" s="187"/>
      <c r="Q252" s="187"/>
      <c r="R252" s="187"/>
      <c r="S252" s="187"/>
      <c r="T252" s="187"/>
      <c r="U252" s="187"/>
      <c r="V252" s="187"/>
      <c r="W252" s="187"/>
      <c r="X252" s="187"/>
      <c r="Y252" s="187"/>
      <c r="Z252" s="187"/>
    </row>
    <row r="253" spans="1:26" x14ac:dyDescent="0.25">
      <c r="A253" s="305"/>
      <c r="B253" s="305"/>
      <c r="C253" s="187"/>
      <c r="D253" s="187"/>
      <c r="E253" s="187"/>
      <c r="F253" s="187"/>
      <c r="G253" s="187"/>
      <c r="H253" s="187"/>
      <c r="I253" s="187"/>
      <c r="J253" s="187"/>
      <c r="K253" s="187"/>
      <c r="L253" s="187"/>
      <c r="M253" s="187"/>
      <c r="N253" s="187"/>
      <c r="O253" s="187"/>
      <c r="P253" s="187"/>
      <c r="Q253" s="187"/>
      <c r="R253" s="187"/>
      <c r="S253" s="187"/>
      <c r="T253" s="187"/>
      <c r="U253" s="187"/>
      <c r="V253" s="187"/>
      <c r="W253" s="187"/>
      <c r="X253" s="187"/>
      <c r="Y253" s="187"/>
      <c r="Z253" s="187"/>
    </row>
    <row r="254" spans="1:26" x14ac:dyDescent="0.25">
      <c r="A254" s="305"/>
      <c r="B254" s="305"/>
      <c r="C254" s="187"/>
      <c r="D254" s="187"/>
      <c r="E254" s="187"/>
      <c r="F254" s="187"/>
      <c r="G254" s="187"/>
      <c r="H254" s="187"/>
      <c r="I254" s="187"/>
      <c r="J254" s="187"/>
      <c r="K254" s="187"/>
      <c r="L254" s="187"/>
      <c r="M254" s="187"/>
      <c r="N254" s="187"/>
      <c r="O254" s="187"/>
      <c r="P254" s="187"/>
      <c r="Q254" s="187"/>
      <c r="R254" s="187"/>
      <c r="S254" s="187"/>
      <c r="T254" s="187"/>
      <c r="U254" s="187"/>
      <c r="V254" s="187"/>
      <c r="W254" s="187"/>
      <c r="X254" s="187"/>
      <c r="Y254" s="187"/>
      <c r="Z254" s="187"/>
    </row>
    <row r="255" spans="1:26" x14ac:dyDescent="0.25">
      <c r="A255" s="305"/>
      <c r="B255" s="305"/>
      <c r="C255" s="187"/>
      <c r="D255" s="187"/>
      <c r="E255" s="187"/>
      <c r="F255" s="187"/>
      <c r="G255" s="187"/>
      <c r="H255" s="187"/>
      <c r="I255" s="187"/>
      <c r="J255" s="187"/>
      <c r="K255" s="187"/>
      <c r="L255" s="187"/>
      <c r="M255" s="187"/>
      <c r="N255" s="187"/>
      <c r="O255" s="187"/>
      <c r="P255" s="187"/>
      <c r="Q255" s="187"/>
      <c r="R255" s="187"/>
      <c r="S255" s="187"/>
      <c r="T255" s="187"/>
      <c r="U255" s="187"/>
      <c r="V255" s="187"/>
      <c r="W255" s="187"/>
      <c r="X255" s="187"/>
      <c r="Y255" s="187"/>
      <c r="Z255" s="187"/>
    </row>
    <row r="256" spans="1:26" x14ac:dyDescent="0.25">
      <c r="A256" s="305"/>
      <c r="B256" s="305"/>
      <c r="C256" s="187"/>
      <c r="D256" s="187"/>
      <c r="E256" s="187"/>
      <c r="F256" s="187"/>
      <c r="G256" s="187"/>
      <c r="H256" s="187"/>
      <c r="I256" s="187"/>
      <c r="J256" s="187"/>
      <c r="K256" s="187"/>
      <c r="L256" s="187"/>
      <c r="M256" s="187"/>
      <c r="N256" s="187"/>
      <c r="O256" s="187"/>
      <c r="P256" s="187"/>
      <c r="Q256" s="187"/>
      <c r="R256" s="187"/>
      <c r="S256" s="187"/>
      <c r="T256" s="187"/>
      <c r="U256" s="187"/>
      <c r="V256" s="187"/>
      <c r="W256" s="187"/>
      <c r="X256" s="187"/>
      <c r="Y256" s="187"/>
      <c r="Z256" s="187"/>
    </row>
    <row r="257" spans="1:26" x14ac:dyDescent="0.25">
      <c r="A257" s="305"/>
      <c r="B257" s="305"/>
      <c r="C257" s="187"/>
      <c r="D257" s="187"/>
      <c r="E257" s="187"/>
      <c r="F257" s="187"/>
      <c r="G257" s="187"/>
      <c r="H257" s="187"/>
      <c r="I257" s="187"/>
      <c r="J257" s="187"/>
      <c r="K257" s="187"/>
      <c r="L257" s="187"/>
      <c r="M257" s="187"/>
      <c r="N257" s="187"/>
      <c r="O257" s="187"/>
      <c r="P257" s="187"/>
      <c r="Q257" s="187"/>
      <c r="R257" s="187"/>
      <c r="S257" s="187"/>
      <c r="T257" s="187"/>
      <c r="U257" s="187"/>
      <c r="V257" s="187"/>
      <c r="W257" s="187"/>
      <c r="X257" s="187"/>
      <c r="Y257" s="187"/>
      <c r="Z257" s="187"/>
    </row>
    <row r="258" spans="1:26" x14ac:dyDescent="0.25">
      <c r="A258" s="305"/>
      <c r="B258" s="305"/>
      <c r="C258" s="187"/>
      <c r="D258" s="187"/>
      <c r="E258" s="187"/>
      <c r="F258" s="187"/>
      <c r="G258" s="187"/>
      <c r="H258" s="187"/>
      <c r="I258" s="187"/>
      <c r="J258" s="187"/>
      <c r="K258" s="187"/>
      <c r="L258" s="187"/>
      <c r="M258" s="187"/>
      <c r="N258" s="187"/>
      <c r="O258" s="187"/>
      <c r="P258" s="187"/>
      <c r="Q258" s="187"/>
      <c r="R258" s="187"/>
      <c r="S258" s="187"/>
      <c r="T258" s="187"/>
      <c r="U258" s="187"/>
      <c r="V258" s="187"/>
      <c r="W258" s="187"/>
      <c r="X258" s="187"/>
      <c r="Y258" s="187"/>
      <c r="Z258" s="187"/>
    </row>
    <row r="259" spans="1:26" x14ac:dyDescent="0.25">
      <c r="A259" s="305"/>
      <c r="B259" s="305"/>
      <c r="C259" s="187"/>
      <c r="D259" s="187"/>
      <c r="E259" s="187"/>
      <c r="F259" s="187"/>
      <c r="G259" s="187"/>
      <c r="H259" s="187"/>
      <c r="I259" s="187"/>
      <c r="J259" s="187"/>
      <c r="K259" s="187"/>
      <c r="L259" s="187"/>
      <c r="M259" s="187"/>
      <c r="N259" s="187"/>
      <c r="O259" s="187"/>
      <c r="P259" s="187"/>
      <c r="Q259" s="187"/>
      <c r="R259" s="187"/>
      <c r="S259" s="187"/>
      <c r="T259" s="187"/>
      <c r="U259" s="187"/>
      <c r="V259" s="187"/>
      <c r="W259" s="187"/>
      <c r="X259" s="187"/>
      <c r="Y259" s="187"/>
      <c r="Z259" s="187"/>
    </row>
    <row r="260" spans="1:26" x14ac:dyDescent="0.25">
      <c r="A260" s="305"/>
      <c r="B260" s="305"/>
      <c r="C260" s="187"/>
      <c r="D260" s="187"/>
      <c r="E260" s="187"/>
      <c r="F260" s="187"/>
      <c r="G260" s="187"/>
      <c r="H260" s="187"/>
      <c r="I260" s="187"/>
      <c r="J260" s="187"/>
      <c r="K260" s="187"/>
      <c r="L260" s="187"/>
      <c r="M260" s="187"/>
      <c r="N260" s="187"/>
      <c r="O260" s="187"/>
      <c r="P260" s="187"/>
      <c r="Q260" s="187"/>
      <c r="R260" s="187"/>
      <c r="S260" s="187"/>
      <c r="T260" s="187"/>
      <c r="U260" s="187"/>
      <c r="V260" s="187"/>
      <c r="W260" s="187"/>
      <c r="X260" s="187"/>
      <c r="Y260" s="187"/>
      <c r="Z260" s="187"/>
    </row>
    <row r="261" spans="1:26" x14ac:dyDescent="0.25">
      <c r="A261" s="305"/>
      <c r="B261" s="305"/>
      <c r="C261" s="187"/>
      <c r="D261" s="187"/>
      <c r="E261" s="187"/>
      <c r="F261" s="187"/>
      <c r="G261" s="187"/>
      <c r="H261" s="187"/>
      <c r="I261" s="187"/>
      <c r="J261" s="187"/>
      <c r="K261" s="187"/>
      <c r="L261" s="187"/>
      <c r="M261" s="187"/>
      <c r="N261" s="187"/>
      <c r="O261" s="187"/>
      <c r="P261" s="187"/>
      <c r="Q261" s="187"/>
      <c r="R261" s="187"/>
      <c r="S261" s="187"/>
      <c r="T261" s="187"/>
      <c r="U261" s="187"/>
      <c r="V261" s="187"/>
      <c r="W261" s="187"/>
      <c r="X261" s="187"/>
      <c r="Y261" s="187"/>
      <c r="Z261" s="187"/>
    </row>
    <row r="262" spans="1:26" x14ac:dyDescent="0.25">
      <c r="A262" s="305"/>
      <c r="B262" s="305"/>
      <c r="C262" s="187"/>
      <c r="D262" s="187"/>
      <c r="E262" s="187"/>
      <c r="F262" s="187"/>
      <c r="G262" s="187"/>
      <c r="H262" s="187"/>
      <c r="I262" s="187"/>
      <c r="J262" s="187"/>
      <c r="K262" s="187"/>
      <c r="L262" s="187"/>
      <c r="M262" s="187"/>
      <c r="N262" s="187"/>
      <c r="O262" s="187"/>
      <c r="P262" s="187"/>
      <c r="Q262" s="187"/>
      <c r="R262" s="187"/>
      <c r="S262" s="187"/>
      <c r="T262" s="187"/>
      <c r="U262" s="187"/>
      <c r="V262" s="187"/>
      <c r="W262" s="187"/>
      <c r="X262" s="187"/>
      <c r="Y262" s="187"/>
      <c r="Z262" s="187"/>
    </row>
    <row r="263" spans="1:26" x14ac:dyDescent="0.25">
      <c r="A263" s="305"/>
      <c r="B263" s="305"/>
      <c r="C263" s="187"/>
      <c r="D263" s="187"/>
      <c r="E263" s="187"/>
      <c r="F263" s="187"/>
      <c r="G263" s="187"/>
      <c r="H263" s="187"/>
      <c r="I263" s="187"/>
      <c r="J263" s="187"/>
      <c r="K263" s="187"/>
      <c r="L263" s="187"/>
      <c r="M263" s="187"/>
      <c r="N263" s="187"/>
      <c r="O263" s="187"/>
      <c r="P263" s="187"/>
      <c r="Q263" s="187"/>
      <c r="R263" s="187"/>
      <c r="S263" s="187"/>
      <c r="T263" s="187"/>
      <c r="U263" s="187"/>
      <c r="V263" s="187"/>
      <c r="W263" s="187"/>
      <c r="X263" s="187"/>
      <c r="Y263" s="187"/>
      <c r="Z263" s="187"/>
    </row>
    <row r="264" spans="1:26" x14ac:dyDescent="0.25">
      <c r="A264" s="305"/>
      <c r="B264" s="305"/>
      <c r="C264" s="187"/>
      <c r="D264" s="187"/>
      <c r="E264" s="187"/>
      <c r="F264" s="187"/>
      <c r="G264" s="187"/>
      <c r="H264" s="187"/>
      <c r="I264" s="187"/>
      <c r="J264" s="187"/>
      <c r="K264" s="187"/>
      <c r="L264" s="187"/>
      <c r="M264" s="187"/>
      <c r="N264" s="187"/>
      <c r="O264" s="187"/>
      <c r="P264" s="187"/>
      <c r="Q264" s="187"/>
      <c r="R264" s="187"/>
      <c r="S264" s="187"/>
      <c r="T264" s="187"/>
      <c r="U264" s="187"/>
      <c r="V264" s="187"/>
      <c r="W264" s="187"/>
      <c r="X264" s="187"/>
      <c r="Y264" s="187"/>
      <c r="Z264" s="187"/>
    </row>
    <row r="265" spans="1:26" x14ac:dyDescent="0.25">
      <c r="A265" s="305"/>
      <c r="B265" s="305"/>
      <c r="C265" s="187"/>
      <c r="D265" s="187"/>
      <c r="E265" s="187"/>
      <c r="F265" s="187"/>
      <c r="G265" s="187"/>
      <c r="H265" s="187"/>
      <c r="I265" s="187"/>
      <c r="J265" s="187"/>
      <c r="K265" s="187"/>
      <c r="L265" s="187"/>
      <c r="M265" s="187"/>
      <c r="N265" s="187"/>
      <c r="O265" s="187"/>
      <c r="P265" s="187"/>
      <c r="Q265" s="187"/>
      <c r="R265" s="187"/>
      <c r="S265" s="187"/>
      <c r="T265" s="187"/>
      <c r="U265" s="187"/>
      <c r="V265" s="187"/>
      <c r="W265" s="187"/>
      <c r="X265" s="187"/>
      <c r="Y265" s="187"/>
      <c r="Z265" s="187"/>
    </row>
    <row r="266" spans="1:26" x14ac:dyDescent="0.25">
      <c r="A266" s="305"/>
      <c r="B266" s="305"/>
      <c r="C266" s="187"/>
      <c r="D266" s="187"/>
      <c r="E266" s="187"/>
      <c r="F266" s="187"/>
      <c r="G266" s="187"/>
      <c r="H266" s="187"/>
      <c r="I266" s="187"/>
      <c r="J266" s="187"/>
      <c r="K266" s="187"/>
      <c r="L266" s="187"/>
      <c r="M266" s="187"/>
      <c r="N266" s="187"/>
      <c r="O266" s="187"/>
      <c r="P266" s="187"/>
      <c r="Q266" s="187"/>
      <c r="R266" s="187"/>
      <c r="S266" s="187"/>
      <c r="T266" s="187"/>
      <c r="U266" s="187"/>
      <c r="V266" s="187"/>
      <c r="W266" s="187"/>
      <c r="X266" s="187"/>
      <c r="Y266" s="187"/>
      <c r="Z266" s="187"/>
    </row>
    <row r="267" spans="1:26" x14ac:dyDescent="0.25">
      <c r="A267" s="305"/>
      <c r="B267" s="305"/>
      <c r="C267" s="187"/>
      <c r="D267" s="187"/>
      <c r="E267" s="187"/>
      <c r="F267" s="187"/>
      <c r="G267" s="187"/>
      <c r="H267" s="187"/>
      <c r="I267" s="187"/>
      <c r="J267" s="187"/>
      <c r="K267" s="187"/>
      <c r="L267" s="187"/>
      <c r="M267" s="187"/>
      <c r="N267" s="187"/>
      <c r="O267" s="187"/>
      <c r="P267" s="187"/>
      <c r="Q267" s="187"/>
      <c r="R267" s="187"/>
      <c r="S267" s="187"/>
      <c r="T267" s="187"/>
      <c r="U267" s="187"/>
      <c r="V267" s="187"/>
      <c r="W267" s="187"/>
      <c r="X267" s="187"/>
      <c r="Y267" s="187"/>
      <c r="Z267" s="187"/>
    </row>
    <row r="268" spans="1:26" x14ac:dyDescent="0.25">
      <c r="A268" s="305"/>
      <c r="B268" s="305"/>
      <c r="C268" s="187"/>
      <c r="D268" s="187"/>
      <c r="E268" s="187"/>
      <c r="F268" s="187"/>
      <c r="G268" s="187"/>
      <c r="H268" s="187"/>
      <c r="I268" s="187"/>
      <c r="J268" s="187"/>
      <c r="K268" s="187"/>
      <c r="L268" s="187"/>
      <c r="M268" s="187"/>
      <c r="N268" s="187"/>
      <c r="O268" s="187"/>
      <c r="P268" s="187"/>
      <c r="Q268" s="187"/>
      <c r="R268" s="187"/>
      <c r="S268" s="187"/>
      <c r="T268" s="187"/>
      <c r="U268" s="187"/>
      <c r="V268" s="187"/>
      <c r="W268" s="187"/>
      <c r="X268" s="187"/>
      <c r="Y268" s="187"/>
      <c r="Z268" s="187"/>
    </row>
    <row r="269" spans="1:26" x14ac:dyDescent="0.25">
      <c r="A269" s="305"/>
      <c r="B269" s="305"/>
      <c r="C269" s="187"/>
      <c r="D269" s="187"/>
      <c r="E269" s="187"/>
      <c r="F269" s="187"/>
      <c r="G269" s="187"/>
      <c r="H269" s="187"/>
      <c r="I269" s="187"/>
      <c r="J269" s="187"/>
      <c r="K269" s="187"/>
      <c r="L269" s="187"/>
      <c r="M269" s="187"/>
      <c r="N269" s="187"/>
      <c r="O269" s="187"/>
      <c r="P269" s="187"/>
      <c r="Q269" s="187"/>
      <c r="R269" s="187"/>
      <c r="S269" s="187"/>
      <c r="T269" s="187"/>
      <c r="U269" s="187"/>
      <c r="V269" s="187"/>
      <c r="W269" s="187"/>
      <c r="X269" s="187"/>
      <c r="Y269" s="187"/>
      <c r="Z269" s="187"/>
    </row>
    <row r="270" spans="1:26" x14ac:dyDescent="0.25">
      <c r="A270" s="305"/>
      <c r="B270" s="305"/>
      <c r="C270" s="187"/>
      <c r="D270" s="187"/>
      <c r="E270" s="187"/>
      <c r="F270" s="187"/>
      <c r="G270" s="187"/>
      <c r="H270" s="187"/>
      <c r="I270" s="187"/>
      <c r="J270" s="187"/>
      <c r="K270" s="187"/>
      <c r="L270" s="187"/>
      <c r="M270" s="187"/>
      <c r="N270" s="187"/>
      <c r="O270" s="187"/>
      <c r="P270" s="187"/>
      <c r="Q270" s="187"/>
      <c r="R270" s="187"/>
      <c r="S270" s="187"/>
      <c r="T270" s="187"/>
      <c r="U270" s="187"/>
      <c r="V270" s="187"/>
      <c r="W270" s="187"/>
      <c r="X270" s="187"/>
      <c r="Y270" s="187"/>
      <c r="Z270" s="187"/>
    </row>
    <row r="271" spans="1:26" x14ac:dyDescent="0.25">
      <c r="A271" s="305"/>
      <c r="B271" s="305"/>
      <c r="C271" s="187"/>
      <c r="D271" s="187"/>
      <c r="E271" s="187"/>
      <c r="F271" s="187"/>
      <c r="G271" s="187"/>
      <c r="H271" s="187"/>
      <c r="I271" s="187"/>
      <c r="J271" s="187"/>
      <c r="K271" s="187"/>
      <c r="L271" s="187"/>
      <c r="M271" s="187"/>
      <c r="N271" s="187"/>
      <c r="O271" s="187"/>
      <c r="P271" s="187"/>
      <c r="Q271" s="187"/>
      <c r="R271" s="187"/>
      <c r="S271" s="187"/>
      <c r="T271" s="187"/>
      <c r="U271" s="187"/>
      <c r="V271" s="187"/>
      <c r="W271" s="187"/>
      <c r="X271" s="187"/>
      <c r="Y271" s="187"/>
      <c r="Z271" s="187"/>
    </row>
    <row r="272" spans="1:26" x14ac:dyDescent="0.25">
      <c r="A272" s="305"/>
      <c r="B272" s="305"/>
      <c r="C272" s="187"/>
      <c r="D272" s="187"/>
      <c r="E272" s="187"/>
      <c r="F272" s="187"/>
      <c r="G272" s="187"/>
      <c r="H272" s="187"/>
      <c r="I272" s="187"/>
      <c r="J272" s="187"/>
      <c r="K272" s="187"/>
      <c r="L272" s="187"/>
      <c r="M272" s="187"/>
      <c r="N272" s="187"/>
      <c r="O272" s="187"/>
      <c r="P272" s="187"/>
      <c r="Q272" s="187"/>
      <c r="R272" s="187"/>
      <c r="S272" s="187"/>
      <c r="T272" s="187"/>
      <c r="U272" s="187"/>
      <c r="V272" s="187"/>
      <c r="W272" s="187"/>
      <c r="X272" s="187"/>
      <c r="Y272" s="187"/>
      <c r="Z272" s="187"/>
    </row>
    <row r="273" spans="1:26" x14ac:dyDescent="0.25">
      <c r="A273" s="305"/>
      <c r="B273" s="305"/>
      <c r="C273" s="187"/>
      <c r="D273" s="187"/>
      <c r="E273" s="187"/>
      <c r="F273" s="187"/>
      <c r="G273" s="187"/>
      <c r="H273" s="187"/>
      <c r="I273" s="187"/>
      <c r="J273" s="187"/>
      <c r="K273" s="187"/>
      <c r="L273" s="187"/>
      <c r="M273" s="187"/>
      <c r="N273" s="187"/>
      <c r="O273" s="187"/>
      <c r="P273" s="187"/>
      <c r="Q273" s="187"/>
      <c r="R273" s="187"/>
      <c r="S273" s="187"/>
      <c r="T273" s="187"/>
      <c r="U273" s="187"/>
      <c r="V273" s="187"/>
      <c r="W273" s="187"/>
      <c r="X273" s="187"/>
      <c r="Y273" s="187"/>
      <c r="Z273" s="187"/>
    </row>
    <row r="274" spans="1:26" x14ac:dyDescent="0.25">
      <c r="A274" s="305"/>
      <c r="B274" s="305"/>
      <c r="C274" s="187"/>
      <c r="D274" s="187"/>
      <c r="E274" s="187"/>
      <c r="F274" s="187"/>
      <c r="G274" s="187"/>
      <c r="H274" s="187"/>
      <c r="I274" s="187"/>
      <c r="J274" s="187"/>
      <c r="K274" s="187"/>
      <c r="L274" s="187"/>
      <c r="M274" s="187"/>
      <c r="N274" s="187"/>
      <c r="O274" s="187"/>
      <c r="P274" s="187"/>
      <c r="Q274" s="187"/>
      <c r="R274" s="187"/>
      <c r="S274" s="187"/>
      <c r="T274" s="187"/>
      <c r="U274" s="187"/>
      <c r="V274" s="187"/>
      <c r="W274" s="187"/>
      <c r="X274" s="187"/>
      <c r="Y274" s="187"/>
      <c r="Z274" s="187"/>
    </row>
    <row r="275" spans="1:26" x14ac:dyDescent="0.25">
      <c r="A275" s="305"/>
      <c r="B275" s="305"/>
      <c r="C275" s="187"/>
      <c r="D275" s="187"/>
      <c r="E275" s="187"/>
      <c r="F275" s="187"/>
      <c r="G275" s="187"/>
      <c r="H275" s="187"/>
      <c r="I275" s="187"/>
      <c r="J275" s="187"/>
      <c r="K275" s="187"/>
      <c r="L275" s="187"/>
      <c r="M275" s="187"/>
      <c r="N275" s="187"/>
      <c r="O275" s="187"/>
      <c r="P275" s="187"/>
      <c r="Q275" s="187"/>
      <c r="R275" s="187"/>
      <c r="S275" s="187"/>
      <c r="T275" s="187"/>
      <c r="U275" s="187"/>
      <c r="V275" s="187"/>
      <c r="W275" s="187"/>
      <c r="X275" s="187"/>
      <c r="Y275" s="187"/>
      <c r="Z275" s="187"/>
    </row>
    <row r="276" spans="1:26" x14ac:dyDescent="0.25">
      <c r="A276" s="305"/>
      <c r="B276" s="305"/>
      <c r="C276" s="187"/>
      <c r="D276" s="187"/>
      <c r="E276" s="187"/>
      <c r="F276" s="187"/>
      <c r="G276" s="187"/>
      <c r="H276" s="187"/>
      <c r="I276" s="187"/>
      <c r="J276" s="187"/>
      <c r="K276" s="187"/>
      <c r="L276" s="187"/>
      <c r="M276" s="187"/>
      <c r="N276" s="187"/>
      <c r="O276" s="187"/>
      <c r="P276" s="187"/>
      <c r="Q276" s="187"/>
      <c r="R276" s="187"/>
      <c r="S276" s="187"/>
      <c r="T276" s="187"/>
      <c r="U276" s="187"/>
      <c r="V276" s="187"/>
      <c r="W276" s="187"/>
      <c r="X276" s="187"/>
      <c r="Y276" s="187"/>
      <c r="Z276" s="187"/>
    </row>
    <row r="277" spans="1:26" x14ac:dyDescent="0.25">
      <c r="A277" s="305"/>
      <c r="B277" s="305"/>
      <c r="C277" s="187"/>
      <c r="D277" s="187"/>
      <c r="E277" s="187"/>
      <c r="F277" s="187"/>
      <c r="G277" s="187"/>
      <c r="H277" s="187"/>
      <c r="I277" s="187"/>
      <c r="J277" s="187"/>
      <c r="K277" s="187"/>
      <c r="L277" s="187"/>
      <c r="M277" s="187"/>
      <c r="N277" s="187"/>
      <c r="O277" s="187"/>
      <c r="P277" s="187"/>
      <c r="Q277" s="187"/>
      <c r="R277" s="187"/>
      <c r="S277" s="187"/>
      <c r="T277" s="187"/>
      <c r="U277" s="187"/>
      <c r="V277" s="187"/>
      <c r="W277" s="187"/>
      <c r="X277" s="187"/>
      <c r="Y277" s="187"/>
      <c r="Z277" s="187"/>
    </row>
    <row r="278" spans="1:26" x14ac:dyDescent="0.25">
      <c r="A278" s="305"/>
      <c r="B278" s="305"/>
      <c r="C278" s="187"/>
      <c r="D278" s="187"/>
      <c r="E278" s="187"/>
      <c r="F278" s="187"/>
      <c r="G278" s="187"/>
      <c r="H278" s="187"/>
      <c r="I278" s="187"/>
      <c r="J278" s="187"/>
      <c r="K278" s="187"/>
      <c r="L278" s="187"/>
      <c r="M278" s="187"/>
      <c r="N278" s="187"/>
      <c r="O278" s="187"/>
      <c r="P278" s="187"/>
      <c r="Q278" s="187"/>
      <c r="R278" s="187"/>
      <c r="S278" s="187"/>
      <c r="T278" s="187"/>
      <c r="U278" s="187"/>
      <c r="V278" s="187"/>
      <c r="W278" s="187"/>
      <c r="X278" s="187"/>
      <c r="Y278" s="187"/>
      <c r="Z278" s="187"/>
    </row>
    <row r="279" spans="1:26" x14ac:dyDescent="0.25">
      <c r="A279" s="305"/>
      <c r="B279" s="305"/>
      <c r="C279" s="187"/>
      <c r="D279" s="187"/>
      <c r="E279" s="187"/>
      <c r="F279" s="187"/>
      <c r="G279" s="187"/>
      <c r="H279" s="187"/>
      <c r="I279" s="187"/>
      <c r="J279" s="187"/>
      <c r="K279" s="187"/>
      <c r="L279" s="187"/>
      <c r="M279" s="187"/>
      <c r="N279" s="187"/>
      <c r="O279" s="187"/>
      <c r="P279" s="187"/>
      <c r="Q279" s="187"/>
      <c r="R279" s="187"/>
      <c r="S279" s="187"/>
      <c r="T279" s="187"/>
      <c r="U279" s="187"/>
      <c r="V279" s="187"/>
      <c r="W279" s="187"/>
      <c r="X279" s="187"/>
      <c r="Y279" s="187"/>
      <c r="Z279" s="187"/>
    </row>
    <row r="280" spans="1:26" x14ac:dyDescent="0.25">
      <c r="A280" s="305"/>
      <c r="B280" s="305"/>
      <c r="C280" s="187"/>
      <c r="D280" s="187"/>
      <c r="E280" s="187"/>
      <c r="F280" s="187"/>
      <c r="G280" s="187"/>
      <c r="H280" s="187"/>
      <c r="I280" s="187"/>
      <c r="J280" s="187"/>
      <c r="K280" s="187"/>
      <c r="L280" s="187"/>
      <c r="M280" s="187"/>
      <c r="N280" s="187"/>
      <c r="O280" s="187"/>
      <c r="P280" s="187"/>
      <c r="Q280" s="187"/>
      <c r="R280" s="187"/>
      <c r="S280" s="187"/>
      <c r="T280" s="187"/>
      <c r="U280" s="187"/>
      <c r="V280" s="187"/>
      <c r="W280" s="187"/>
      <c r="X280" s="187"/>
      <c r="Y280" s="187"/>
      <c r="Z280" s="187"/>
    </row>
    <row r="281" spans="1:26" x14ac:dyDescent="0.25">
      <c r="A281" s="305"/>
      <c r="B281" s="305"/>
      <c r="C281" s="187"/>
      <c r="D281" s="187"/>
      <c r="E281" s="187"/>
      <c r="F281" s="187"/>
      <c r="G281" s="187"/>
      <c r="H281" s="187"/>
      <c r="I281" s="187"/>
      <c r="J281" s="187"/>
      <c r="K281" s="187"/>
      <c r="L281" s="187"/>
      <c r="M281" s="187"/>
      <c r="N281" s="187"/>
      <c r="O281" s="187"/>
      <c r="P281" s="187"/>
      <c r="Q281" s="187"/>
      <c r="R281" s="187"/>
      <c r="S281" s="187"/>
      <c r="T281" s="187"/>
      <c r="U281" s="187"/>
      <c r="V281" s="187"/>
      <c r="W281" s="187"/>
      <c r="X281" s="187"/>
      <c r="Y281" s="187"/>
      <c r="Z281" s="187"/>
    </row>
    <row r="282" spans="1:26" x14ac:dyDescent="0.25">
      <c r="A282" s="305"/>
      <c r="B282" s="305"/>
      <c r="C282" s="187"/>
      <c r="D282" s="187"/>
      <c r="E282" s="187"/>
      <c r="F282" s="187"/>
      <c r="G282" s="187"/>
      <c r="H282" s="187"/>
      <c r="I282" s="187"/>
      <c r="J282" s="187"/>
      <c r="K282" s="187"/>
      <c r="L282" s="187"/>
      <c r="M282" s="187"/>
      <c r="N282" s="187"/>
      <c r="O282" s="187"/>
      <c r="P282" s="187"/>
      <c r="Q282" s="187"/>
      <c r="R282" s="187"/>
      <c r="S282" s="187"/>
      <c r="T282" s="187"/>
      <c r="U282" s="187"/>
      <c r="V282" s="187"/>
      <c r="W282" s="187"/>
      <c r="X282" s="187"/>
      <c r="Y282" s="187"/>
      <c r="Z282" s="187"/>
    </row>
    <row r="283" spans="1:26" x14ac:dyDescent="0.25">
      <c r="A283" s="305"/>
      <c r="B283" s="305"/>
      <c r="C283" s="187"/>
      <c r="D283" s="187"/>
      <c r="E283" s="187"/>
      <c r="F283" s="187"/>
      <c r="G283" s="187"/>
      <c r="H283" s="187"/>
      <c r="I283" s="187"/>
      <c r="J283" s="187"/>
      <c r="K283" s="187"/>
      <c r="L283" s="187"/>
      <c r="M283" s="187"/>
      <c r="N283" s="187"/>
      <c r="O283" s="187"/>
      <c r="P283" s="187"/>
      <c r="Q283" s="187"/>
      <c r="R283" s="187"/>
      <c r="S283" s="187"/>
      <c r="T283" s="187"/>
      <c r="U283" s="187"/>
      <c r="V283" s="187"/>
      <c r="W283" s="187"/>
      <c r="X283" s="187"/>
      <c r="Y283" s="187"/>
      <c r="Z283" s="187"/>
    </row>
    <row r="284" spans="1:26" x14ac:dyDescent="0.25">
      <c r="A284" s="305"/>
      <c r="B284" s="305"/>
      <c r="C284" s="187"/>
      <c r="D284" s="187"/>
      <c r="E284" s="187"/>
      <c r="F284" s="187"/>
      <c r="G284" s="187"/>
      <c r="H284" s="187"/>
      <c r="I284" s="187"/>
      <c r="J284" s="187"/>
      <c r="K284" s="187"/>
      <c r="L284" s="187"/>
      <c r="M284" s="187"/>
      <c r="N284" s="187"/>
      <c r="O284" s="187"/>
      <c r="P284" s="187"/>
      <c r="Q284" s="187"/>
      <c r="R284" s="187"/>
      <c r="S284" s="187"/>
      <c r="T284" s="187"/>
      <c r="U284" s="187"/>
      <c r="V284" s="187"/>
      <c r="W284" s="187"/>
      <c r="X284" s="187"/>
      <c r="Y284" s="187"/>
      <c r="Z284" s="187"/>
    </row>
    <row r="285" spans="1:26" x14ac:dyDescent="0.25">
      <c r="A285" s="305"/>
      <c r="B285" s="305"/>
      <c r="C285" s="187"/>
      <c r="D285" s="187"/>
      <c r="E285" s="187"/>
      <c r="F285" s="187"/>
      <c r="G285" s="187"/>
      <c r="H285" s="187"/>
      <c r="I285" s="187"/>
      <c r="J285" s="187"/>
      <c r="K285" s="187"/>
      <c r="L285" s="187"/>
      <c r="M285" s="187"/>
      <c r="N285" s="187"/>
      <c r="O285" s="187"/>
      <c r="P285" s="187"/>
      <c r="Q285" s="187"/>
      <c r="R285" s="187"/>
      <c r="S285" s="187"/>
      <c r="T285" s="187"/>
      <c r="U285" s="187"/>
      <c r="V285" s="187"/>
      <c r="W285" s="187"/>
      <c r="X285" s="187"/>
      <c r="Y285" s="187"/>
      <c r="Z285" s="187"/>
    </row>
    <row r="286" spans="1:26" x14ac:dyDescent="0.25">
      <c r="A286" s="305"/>
      <c r="B286" s="305"/>
      <c r="C286" s="187"/>
      <c r="D286" s="187"/>
      <c r="E286" s="187"/>
      <c r="F286" s="187"/>
      <c r="G286" s="187"/>
      <c r="H286" s="187"/>
      <c r="I286" s="187"/>
      <c r="J286" s="187"/>
      <c r="K286" s="187"/>
      <c r="L286" s="187"/>
      <c r="M286" s="187"/>
      <c r="N286" s="187"/>
      <c r="O286" s="187"/>
      <c r="P286" s="187"/>
      <c r="Q286" s="187"/>
      <c r="R286" s="187"/>
      <c r="S286" s="187"/>
      <c r="T286" s="187"/>
      <c r="U286" s="187"/>
      <c r="V286" s="187"/>
      <c r="W286" s="187"/>
      <c r="X286" s="187"/>
      <c r="Y286" s="187"/>
      <c r="Z286" s="187"/>
    </row>
    <row r="287" spans="1:26" x14ac:dyDescent="0.25">
      <c r="A287" s="305"/>
      <c r="B287" s="305"/>
      <c r="C287" s="187"/>
      <c r="D287" s="187"/>
      <c r="E287" s="187"/>
      <c r="F287" s="187"/>
      <c r="G287" s="187"/>
      <c r="H287" s="187"/>
      <c r="I287" s="187"/>
      <c r="J287" s="187"/>
      <c r="K287" s="187"/>
      <c r="L287" s="187"/>
      <c r="M287" s="187"/>
      <c r="N287" s="187"/>
      <c r="O287" s="187"/>
      <c r="P287" s="187"/>
      <c r="Q287" s="187"/>
      <c r="R287" s="187"/>
      <c r="S287" s="187"/>
      <c r="T287" s="187"/>
      <c r="U287" s="187"/>
      <c r="V287" s="187"/>
      <c r="W287" s="187"/>
      <c r="X287" s="187"/>
      <c r="Y287" s="187"/>
      <c r="Z287" s="187"/>
    </row>
    <row r="288" spans="1:26" x14ac:dyDescent="0.25">
      <c r="A288" s="305"/>
      <c r="B288" s="305"/>
      <c r="C288" s="187"/>
      <c r="D288" s="187"/>
      <c r="E288" s="187"/>
      <c r="F288" s="187"/>
      <c r="G288" s="187"/>
      <c r="H288" s="187"/>
      <c r="I288" s="187"/>
      <c r="J288" s="187"/>
      <c r="K288" s="187"/>
      <c r="L288" s="187"/>
      <c r="M288" s="187"/>
      <c r="N288" s="187"/>
      <c r="O288" s="187"/>
      <c r="P288" s="187"/>
      <c r="Q288" s="187"/>
      <c r="R288" s="187"/>
      <c r="S288" s="187"/>
      <c r="T288" s="187"/>
      <c r="U288" s="187"/>
      <c r="V288" s="187"/>
      <c r="W288" s="187"/>
      <c r="X288" s="187"/>
      <c r="Y288" s="187"/>
      <c r="Z288" s="187"/>
    </row>
    <row r="289" spans="1:26" x14ac:dyDescent="0.25">
      <c r="A289" s="305"/>
      <c r="B289" s="305"/>
      <c r="C289" s="187"/>
      <c r="D289" s="187"/>
      <c r="E289" s="187"/>
      <c r="F289" s="187"/>
      <c r="G289" s="187"/>
      <c r="H289" s="187"/>
      <c r="I289" s="187"/>
      <c r="J289" s="187"/>
      <c r="K289" s="187"/>
      <c r="L289" s="187"/>
      <c r="M289" s="187"/>
      <c r="N289" s="187"/>
      <c r="O289" s="187"/>
      <c r="P289" s="187"/>
      <c r="Q289" s="187"/>
      <c r="R289" s="187"/>
      <c r="S289" s="187"/>
      <c r="T289" s="187"/>
      <c r="U289" s="187"/>
      <c r="V289" s="187"/>
      <c r="W289" s="187"/>
      <c r="X289" s="187"/>
      <c r="Y289" s="187"/>
      <c r="Z289" s="187"/>
    </row>
    <row r="290" spans="1:26" x14ac:dyDescent="0.25">
      <c r="A290" s="305"/>
      <c r="B290" s="305"/>
      <c r="C290" s="187"/>
      <c r="D290" s="187"/>
      <c r="E290" s="187"/>
      <c r="F290" s="187"/>
      <c r="G290" s="187"/>
      <c r="H290" s="187"/>
      <c r="I290" s="187"/>
      <c r="J290" s="187"/>
      <c r="K290" s="187"/>
      <c r="L290" s="187"/>
      <c r="M290" s="187"/>
      <c r="N290" s="187"/>
      <c r="O290" s="187"/>
      <c r="P290" s="187"/>
      <c r="Q290" s="187"/>
      <c r="R290" s="187"/>
      <c r="S290" s="187"/>
      <c r="T290" s="187"/>
      <c r="U290" s="187"/>
      <c r="V290" s="187"/>
      <c r="W290" s="187"/>
      <c r="X290" s="187"/>
      <c r="Y290" s="187"/>
      <c r="Z290" s="187"/>
    </row>
    <row r="291" spans="1:26" x14ac:dyDescent="0.25">
      <c r="A291" s="305"/>
      <c r="B291" s="305"/>
      <c r="C291" s="187"/>
      <c r="D291" s="187"/>
      <c r="E291" s="187"/>
      <c r="F291" s="187"/>
      <c r="G291" s="187"/>
      <c r="H291" s="187"/>
      <c r="I291" s="187"/>
      <c r="J291" s="187"/>
      <c r="K291" s="187"/>
      <c r="L291" s="187"/>
      <c r="M291" s="187"/>
      <c r="N291" s="187"/>
      <c r="O291" s="187"/>
      <c r="P291" s="187"/>
      <c r="Q291" s="187"/>
      <c r="R291" s="187"/>
      <c r="S291" s="187"/>
      <c r="T291" s="187"/>
      <c r="U291" s="187"/>
      <c r="V291" s="187"/>
      <c r="W291" s="187"/>
      <c r="X291" s="187"/>
      <c r="Y291" s="187"/>
      <c r="Z291" s="187"/>
    </row>
    <row r="292" spans="1:26" x14ac:dyDescent="0.25">
      <c r="A292" s="305"/>
      <c r="B292" s="305"/>
      <c r="C292" s="187"/>
      <c r="D292" s="187"/>
      <c r="E292" s="187"/>
      <c r="F292" s="187"/>
      <c r="G292" s="187"/>
      <c r="H292" s="187"/>
      <c r="I292" s="187"/>
      <c r="J292" s="187"/>
      <c r="K292" s="187"/>
      <c r="L292" s="187"/>
      <c r="M292" s="187"/>
      <c r="N292" s="187"/>
      <c r="O292" s="187"/>
      <c r="P292" s="187"/>
      <c r="Q292" s="187"/>
      <c r="R292" s="187"/>
      <c r="S292" s="187"/>
      <c r="T292" s="187"/>
      <c r="U292" s="187"/>
      <c r="V292" s="187"/>
      <c r="W292" s="187"/>
      <c r="X292" s="187"/>
      <c r="Y292" s="187"/>
      <c r="Z292" s="187"/>
    </row>
    <row r="293" spans="1:26" x14ac:dyDescent="0.25">
      <c r="A293" s="305"/>
      <c r="B293" s="305"/>
      <c r="C293" s="187"/>
      <c r="D293" s="187"/>
      <c r="E293" s="187"/>
      <c r="F293" s="187"/>
      <c r="G293" s="187"/>
      <c r="H293" s="187"/>
      <c r="I293" s="187"/>
      <c r="J293" s="187"/>
      <c r="K293" s="187"/>
      <c r="L293" s="187"/>
      <c r="M293" s="187"/>
      <c r="N293" s="187"/>
      <c r="O293" s="187"/>
      <c r="P293" s="187"/>
      <c r="Q293" s="187"/>
      <c r="R293" s="187"/>
      <c r="S293" s="187"/>
      <c r="T293" s="187"/>
      <c r="U293" s="187"/>
      <c r="V293" s="187"/>
      <c r="W293" s="187"/>
      <c r="X293" s="187"/>
      <c r="Y293" s="187"/>
      <c r="Z293" s="187"/>
    </row>
    <row r="294" spans="1:26" x14ac:dyDescent="0.25">
      <c r="A294" s="305"/>
      <c r="B294" s="305"/>
      <c r="C294" s="187"/>
      <c r="D294" s="187"/>
      <c r="E294" s="187"/>
      <c r="F294" s="187"/>
      <c r="G294" s="187"/>
      <c r="H294" s="187"/>
      <c r="I294" s="187"/>
      <c r="J294" s="187"/>
      <c r="K294" s="187"/>
      <c r="L294" s="187"/>
      <c r="M294" s="187"/>
      <c r="N294" s="187"/>
      <c r="O294" s="187"/>
      <c r="P294" s="187"/>
      <c r="Q294" s="187"/>
      <c r="R294" s="187"/>
      <c r="S294" s="187"/>
      <c r="T294" s="187"/>
      <c r="U294" s="187"/>
      <c r="V294" s="187"/>
      <c r="W294" s="187"/>
      <c r="X294" s="187"/>
      <c r="Y294" s="187"/>
      <c r="Z294" s="187"/>
    </row>
    <row r="295" spans="1:26" x14ac:dyDescent="0.25">
      <c r="A295" s="305"/>
      <c r="B295" s="305"/>
      <c r="C295" s="187"/>
      <c r="D295" s="187"/>
      <c r="E295" s="187"/>
      <c r="F295" s="187"/>
      <c r="G295" s="187"/>
      <c r="H295" s="187"/>
      <c r="I295" s="187"/>
      <c r="J295" s="187"/>
      <c r="K295" s="187"/>
      <c r="L295" s="187"/>
      <c r="M295" s="187"/>
      <c r="N295" s="187"/>
      <c r="O295" s="187"/>
      <c r="P295" s="187"/>
      <c r="Q295" s="187"/>
      <c r="R295" s="187"/>
      <c r="S295" s="187"/>
      <c r="T295" s="187"/>
      <c r="U295" s="187"/>
      <c r="V295" s="187"/>
      <c r="W295" s="187"/>
      <c r="X295" s="187"/>
      <c r="Y295" s="187"/>
      <c r="Z295" s="187"/>
    </row>
    <row r="296" spans="1:26" x14ac:dyDescent="0.25">
      <c r="A296" s="305"/>
      <c r="B296" s="305"/>
      <c r="C296" s="187"/>
      <c r="D296" s="187"/>
      <c r="E296" s="187"/>
      <c r="F296" s="187"/>
      <c r="G296" s="187"/>
      <c r="H296" s="187"/>
      <c r="I296" s="187"/>
      <c r="J296" s="187"/>
      <c r="K296" s="187"/>
      <c r="L296" s="187"/>
      <c r="M296" s="187"/>
      <c r="N296" s="187"/>
      <c r="O296" s="187"/>
      <c r="P296" s="187"/>
      <c r="Q296" s="187"/>
      <c r="R296" s="187"/>
      <c r="S296" s="187"/>
      <c r="T296" s="187"/>
      <c r="U296" s="187"/>
      <c r="V296" s="187"/>
      <c r="W296" s="187"/>
      <c r="X296" s="187"/>
      <c r="Y296" s="187"/>
      <c r="Z296" s="187"/>
    </row>
    <row r="297" spans="1:26" x14ac:dyDescent="0.25">
      <c r="A297" s="305"/>
      <c r="B297" s="305"/>
      <c r="C297" s="187"/>
      <c r="D297" s="187"/>
      <c r="E297" s="187"/>
      <c r="F297" s="187"/>
      <c r="G297" s="187"/>
      <c r="H297" s="187"/>
      <c r="I297" s="187"/>
      <c r="J297" s="187"/>
      <c r="K297" s="187"/>
      <c r="L297" s="187"/>
      <c r="M297" s="187"/>
      <c r="N297" s="187"/>
      <c r="O297" s="187"/>
      <c r="P297" s="187"/>
      <c r="Q297" s="187"/>
      <c r="R297" s="187"/>
      <c r="S297" s="187"/>
      <c r="T297" s="187"/>
      <c r="U297" s="187"/>
      <c r="V297" s="187"/>
      <c r="W297" s="187"/>
      <c r="X297" s="187"/>
      <c r="Y297" s="187"/>
      <c r="Z297" s="187"/>
    </row>
    <row r="298" spans="1:26" x14ac:dyDescent="0.25">
      <c r="A298" s="305"/>
      <c r="B298" s="305"/>
      <c r="C298" s="187"/>
      <c r="D298" s="187"/>
      <c r="E298" s="187"/>
      <c r="F298" s="187"/>
      <c r="G298" s="187"/>
      <c r="H298" s="187"/>
      <c r="I298" s="187"/>
      <c r="J298" s="187"/>
      <c r="K298" s="187"/>
      <c r="L298" s="187"/>
      <c r="M298" s="187"/>
      <c r="N298" s="187"/>
      <c r="O298" s="187"/>
      <c r="P298" s="187"/>
      <c r="Q298" s="187"/>
      <c r="R298" s="187"/>
      <c r="S298" s="187"/>
      <c r="T298" s="187"/>
      <c r="U298" s="187"/>
      <c r="V298" s="187"/>
      <c r="W298" s="187"/>
      <c r="X298" s="187"/>
      <c r="Y298" s="187"/>
      <c r="Z298" s="187"/>
    </row>
    <row r="299" spans="1:26" x14ac:dyDescent="0.25">
      <c r="A299" s="305"/>
      <c r="B299" s="305"/>
      <c r="C299" s="187"/>
      <c r="D299" s="187"/>
      <c r="E299" s="187"/>
      <c r="F299" s="187"/>
      <c r="G299" s="187"/>
      <c r="H299" s="187"/>
      <c r="I299" s="187"/>
      <c r="J299" s="187"/>
      <c r="K299" s="187"/>
      <c r="L299" s="187"/>
      <c r="M299" s="187"/>
      <c r="N299" s="187"/>
      <c r="O299" s="187"/>
      <c r="P299" s="187"/>
      <c r="Q299" s="187"/>
      <c r="R299" s="187"/>
      <c r="S299" s="187"/>
      <c r="T299" s="187"/>
      <c r="U299" s="187"/>
      <c r="V299" s="187"/>
      <c r="W299" s="187"/>
      <c r="X299" s="187"/>
      <c r="Y299" s="187"/>
      <c r="Z299" s="187"/>
    </row>
    <row r="300" spans="1:26" x14ac:dyDescent="0.25">
      <c r="A300" s="305"/>
      <c r="B300" s="305"/>
      <c r="C300" s="187"/>
      <c r="D300" s="187"/>
      <c r="E300" s="187"/>
      <c r="F300" s="187"/>
      <c r="G300" s="187"/>
      <c r="H300" s="187"/>
      <c r="I300" s="187"/>
      <c r="J300" s="187"/>
      <c r="K300" s="187"/>
      <c r="L300" s="187"/>
      <c r="M300" s="187"/>
      <c r="N300" s="187"/>
      <c r="O300" s="187"/>
      <c r="P300" s="187"/>
      <c r="Q300" s="187"/>
      <c r="R300" s="187"/>
      <c r="S300" s="187"/>
      <c r="T300" s="187"/>
      <c r="U300" s="187"/>
      <c r="V300" s="187"/>
      <c r="W300" s="187"/>
      <c r="X300" s="187"/>
      <c r="Y300" s="187"/>
      <c r="Z300" s="187"/>
    </row>
    <row r="301" spans="1:26" x14ac:dyDescent="0.25">
      <c r="A301" s="305"/>
      <c r="B301" s="305"/>
      <c r="C301" s="187"/>
      <c r="D301" s="187"/>
      <c r="E301" s="187"/>
      <c r="F301" s="187"/>
      <c r="G301" s="187"/>
      <c r="H301" s="187"/>
      <c r="I301" s="187"/>
      <c r="J301" s="187"/>
      <c r="K301" s="187"/>
      <c r="L301" s="187"/>
      <c r="M301" s="187"/>
      <c r="N301" s="187"/>
      <c r="O301" s="187"/>
      <c r="P301" s="187"/>
      <c r="Q301" s="187"/>
      <c r="R301" s="187"/>
      <c r="S301" s="187"/>
      <c r="T301" s="187"/>
      <c r="U301" s="187"/>
      <c r="V301" s="187"/>
      <c r="W301" s="187"/>
      <c r="X301" s="187"/>
      <c r="Y301" s="187"/>
      <c r="Z301" s="187"/>
    </row>
    <row r="302" spans="1:26" x14ac:dyDescent="0.25">
      <c r="A302" s="305"/>
      <c r="B302" s="305"/>
      <c r="C302" s="187"/>
      <c r="D302" s="187"/>
      <c r="E302" s="187"/>
      <c r="F302" s="187"/>
      <c r="G302" s="187"/>
      <c r="H302" s="187"/>
      <c r="I302" s="187"/>
      <c r="J302" s="187"/>
      <c r="K302" s="187"/>
      <c r="L302" s="187"/>
      <c r="M302" s="187"/>
      <c r="N302" s="187"/>
      <c r="O302" s="187"/>
      <c r="P302" s="187"/>
      <c r="Q302" s="187"/>
      <c r="R302" s="187"/>
      <c r="S302" s="187"/>
      <c r="T302" s="187"/>
      <c r="U302" s="187"/>
      <c r="V302" s="187"/>
      <c r="W302" s="187"/>
      <c r="X302" s="187"/>
      <c r="Y302" s="187"/>
      <c r="Z302" s="187"/>
    </row>
    <row r="303" spans="1:26" x14ac:dyDescent="0.25">
      <c r="A303" s="305"/>
      <c r="B303" s="305"/>
      <c r="C303" s="187"/>
      <c r="D303" s="187"/>
      <c r="E303" s="187"/>
      <c r="F303" s="187"/>
      <c r="G303" s="187"/>
      <c r="H303" s="187"/>
      <c r="I303" s="187"/>
      <c r="J303" s="187"/>
      <c r="K303" s="187"/>
      <c r="L303" s="187"/>
      <c r="M303" s="187"/>
      <c r="N303" s="187"/>
      <c r="O303" s="187"/>
      <c r="P303" s="187"/>
      <c r="Q303" s="187"/>
      <c r="R303" s="187"/>
      <c r="S303" s="187"/>
      <c r="T303" s="187"/>
      <c r="U303" s="187"/>
      <c r="V303" s="187"/>
      <c r="W303" s="187"/>
      <c r="X303" s="187"/>
      <c r="Y303" s="187"/>
      <c r="Z303" s="187"/>
    </row>
    <row r="304" spans="1:26" x14ac:dyDescent="0.25">
      <c r="A304" s="305"/>
      <c r="B304" s="305"/>
      <c r="C304" s="187"/>
      <c r="D304" s="187"/>
      <c r="E304" s="187"/>
      <c r="F304" s="187"/>
      <c r="G304" s="187"/>
      <c r="H304" s="187"/>
      <c r="I304" s="187"/>
      <c r="J304" s="187"/>
      <c r="K304" s="187"/>
      <c r="L304" s="187"/>
      <c r="M304" s="187"/>
      <c r="N304" s="187"/>
      <c r="O304" s="187"/>
      <c r="P304" s="187"/>
      <c r="Q304" s="187"/>
      <c r="R304" s="187"/>
      <c r="S304" s="187"/>
      <c r="T304" s="187"/>
      <c r="U304" s="187"/>
      <c r="V304" s="187"/>
      <c r="W304" s="187"/>
      <c r="X304" s="187"/>
      <c r="Y304" s="187"/>
      <c r="Z304" s="187"/>
    </row>
    <row r="305" spans="1:26" x14ac:dyDescent="0.25">
      <c r="A305" s="305"/>
      <c r="B305" s="305"/>
      <c r="C305" s="187"/>
      <c r="D305" s="187"/>
      <c r="E305" s="187"/>
      <c r="F305" s="187"/>
      <c r="G305" s="187"/>
      <c r="H305" s="187"/>
      <c r="I305" s="187"/>
      <c r="J305" s="187"/>
      <c r="K305" s="187"/>
      <c r="L305" s="187"/>
      <c r="M305" s="187"/>
      <c r="N305" s="187"/>
      <c r="O305" s="187"/>
      <c r="P305" s="187"/>
      <c r="Q305" s="187"/>
      <c r="R305" s="187"/>
      <c r="S305" s="187"/>
      <c r="T305" s="187"/>
      <c r="U305" s="187"/>
      <c r="V305" s="187"/>
      <c r="W305" s="187"/>
      <c r="X305" s="187"/>
      <c r="Y305" s="187"/>
      <c r="Z305" s="187"/>
    </row>
    <row r="306" spans="1:26" x14ac:dyDescent="0.25">
      <c r="A306" s="305"/>
      <c r="B306" s="305"/>
      <c r="C306" s="187"/>
      <c r="D306" s="187"/>
      <c r="E306" s="187"/>
      <c r="F306" s="187"/>
      <c r="G306" s="187"/>
      <c r="H306" s="187"/>
      <c r="I306" s="187"/>
      <c r="J306" s="187"/>
      <c r="K306" s="187"/>
      <c r="L306" s="187"/>
      <c r="M306" s="187"/>
      <c r="N306" s="187"/>
      <c r="O306" s="187"/>
      <c r="P306" s="187"/>
      <c r="Q306" s="187"/>
      <c r="R306" s="187"/>
      <c r="S306" s="187"/>
      <c r="T306" s="187"/>
      <c r="U306" s="187"/>
      <c r="V306" s="187"/>
      <c r="W306" s="187"/>
      <c r="X306" s="187"/>
      <c r="Y306" s="187"/>
      <c r="Z306" s="187"/>
    </row>
    <row r="307" spans="1:26" x14ac:dyDescent="0.25">
      <c r="A307" s="305"/>
      <c r="B307" s="305"/>
      <c r="C307" s="187"/>
      <c r="D307" s="187"/>
      <c r="E307" s="187"/>
      <c r="F307" s="187"/>
      <c r="G307" s="187"/>
      <c r="H307" s="187"/>
      <c r="I307" s="187"/>
      <c r="J307" s="187"/>
      <c r="K307" s="187"/>
      <c r="L307" s="187"/>
      <c r="M307" s="187"/>
      <c r="N307" s="187"/>
      <c r="O307" s="187"/>
      <c r="P307" s="187"/>
      <c r="Q307" s="187"/>
      <c r="R307" s="187"/>
      <c r="S307" s="187"/>
      <c r="T307" s="187"/>
      <c r="U307" s="187"/>
      <c r="V307" s="187"/>
      <c r="W307" s="187"/>
      <c r="X307" s="187"/>
      <c r="Y307" s="187"/>
      <c r="Z307" s="187"/>
    </row>
    <row r="308" spans="1:26" x14ac:dyDescent="0.25">
      <c r="A308" s="305"/>
      <c r="B308" s="305"/>
      <c r="C308" s="187"/>
      <c r="D308" s="187"/>
      <c r="E308" s="187"/>
      <c r="F308" s="187"/>
      <c r="G308" s="187"/>
      <c r="H308" s="187"/>
      <c r="I308" s="187"/>
      <c r="J308" s="187"/>
      <c r="K308" s="187"/>
      <c r="L308" s="187"/>
      <c r="M308" s="187"/>
      <c r="N308" s="187"/>
      <c r="O308" s="187"/>
      <c r="P308" s="187"/>
      <c r="Q308" s="187"/>
      <c r="R308" s="187"/>
      <c r="S308" s="187"/>
      <c r="T308" s="187"/>
      <c r="U308" s="187"/>
      <c r="V308" s="187"/>
      <c r="W308" s="187"/>
      <c r="X308" s="187"/>
      <c r="Y308" s="187"/>
      <c r="Z308" s="187"/>
    </row>
    <row r="309" spans="1:26" x14ac:dyDescent="0.25">
      <c r="A309" s="305"/>
      <c r="B309" s="305"/>
      <c r="C309" s="187"/>
      <c r="D309" s="187"/>
      <c r="E309" s="187"/>
      <c r="F309" s="187"/>
      <c r="G309" s="187"/>
      <c r="H309" s="187"/>
      <c r="I309" s="187"/>
      <c r="J309" s="187"/>
      <c r="K309" s="187"/>
      <c r="L309" s="187"/>
      <c r="M309" s="187"/>
      <c r="N309" s="187"/>
      <c r="O309" s="187"/>
      <c r="P309" s="187"/>
      <c r="Q309" s="187"/>
      <c r="R309" s="187"/>
      <c r="S309" s="187"/>
      <c r="T309" s="187"/>
      <c r="U309" s="187"/>
      <c r="V309" s="187"/>
      <c r="W309" s="187"/>
      <c r="X309" s="187"/>
      <c r="Y309" s="187"/>
      <c r="Z309" s="187"/>
    </row>
    <row r="310" spans="1:26" x14ac:dyDescent="0.25">
      <c r="A310" s="305"/>
      <c r="B310" s="305"/>
      <c r="C310" s="187"/>
      <c r="D310" s="187"/>
      <c r="E310" s="187"/>
      <c r="F310" s="187"/>
      <c r="G310" s="187"/>
      <c r="H310" s="187"/>
      <c r="I310" s="187"/>
      <c r="J310" s="187"/>
      <c r="K310" s="187"/>
      <c r="L310" s="187"/>
      <c r="M310" s="187"/>
      <c r="N310" s="187"/>
      <c r="O310" s="187"/>
      <c r="P310" s="187"/>
      <c r="Q310" s="187"/>
      <c r="R310" s="187"/>
      <c r="S310" s="187"/>
      <c r="T310" s="187"/>
      <c r="U310" s="187"/>
      <c r="V310" s="187"/>
      <c r="W310" s="187"/>
      <c r="X310" s="187"/>
      <c r="Y310" s="187"/>
      <c r="Z310" s="187"/>
    </row>
    <row r="311" spans="1:26" x14ac:dyDescent="0.25">
      <c r="A311" s="305"/>
      <c r="B311" s="305"/>
      <c r="C311" s="187"/>
      <c r="D311" s="187"/>
      <c r="E311" s="187"/>
      <c r="F311" s="187"/>
      <c r="G311" s="187"/>
      <c r="H311" s="187"/>
      <c r="I311" s="187"/>
      <c r="J311" s="187"/>
      <c r="K311" s="187"/>
      <c r="L311" s="187"/>
      <c r="M311" s="187"/>
      <c r="N311" s="187"/>
      <c r="O311" s="187"/>
      <c r="P311" s="187"/>
      <c r="Q311" s="187"/>
      <c r="R311" s="187"/>
      <c r="S311" s="187"/>
      <c r="T311" s="187"/>
      <c r="U311" s="187"/>
      <c r="V311" s="187"/>
      <c r="W311" s="187"/>
      <c r="X311" s="187"/>
      <c r="Y311" s="187"/>
      <c r="Z311" s="187"/>
    </row>
    <row r="312" spans="1:26" x14ac:dyDescent="0.25">
      <c r="A312" s="305"/>
      <c r="B312" s="305"/>
      <c r="C312" s="187"/>
      <c r="D312" s="187"/>
      <c r="E312" s="187"/>
      <c r="F312" s="187"/>
      <c r="G312" s="187"/>
      <c r="H312" s="187"/>
      <c r="I312" s="187"/>
      <c r="J312" s="187"/>
      <c r="K312" s="187"/>
      <c r="L312" s="187"/>
      <c r="M312" s="187"/>
      <c r="N312" s="187"/>
      <c r="O312" s="187"/>
      <c r="P312" s="187"/>
      <c r="Q312" s="187"/>
      <c r="R312" s="187"/>
      <c r="S312" s="187"/>
      <c r="T312" s="187"/>
      <c r="U312" s="187"/>
      <c r="V312" s="187"/>
      <c r="W312" s="187"/>
      <c r="X312" s="187"/>
      <c r="Y312" s="187"/>
      <c r="Z312" s="187"/>
    </row>
    <row r="313" spans="1:26" x14ac:dyDescent="0.25">
      <c r="A313" s="305"/>
      <c r="B313" s="305"/>
      <c r="C313" s="187"/>
      <c r="D313" s="187"/>
      <c r="E313" s="187"/>
      <c r="F313" s="187"/>
      <c r="G313" s="187"/>
      <c r="H313" s="187"/>
      <c r="I313" s="187"/>
      <c r="J313" s="187"/>
      <c r="K313" s="187"/>
      <c r="L313" s="187"/>
      <c r="M313" s="187"/>
      <c r="N313" s="187"/>
      <c r="O313" s="187"/>
      <c r="P313" s="187"/>
      <c r="Q313" s="187"/>
      <c r="R313" s="187"/>
      <c r="S313" s="187"/>
      <c r="T313" s="187"/>
      <c r="U313" s="187"/>
      <c r="V313" s="187"/>
      <c r="W313" s="187"/>
      <c r="X313" s="187"/>
      <c r="Y313" s="187"/>
      <c r="Z313" s="187"/>
    </row>
    <row r="314" spans="1:26" x14ac:dyDescent="0.25">
      <c r="A314" s="305"/>
      <c r="B314" s="305"/>
      <c r="C314" s="187"/>
      <c r="D314" s="187"/>
      <c r="E314" s="187"/>
      <c r="F314" s="187"/>
      <c r="G314" s="187"/>
      <c r="H314" s="187"/>
      <c r="I314" s="187"/>
      <c r="J314" s="187"/>
      <c r="K314" s="187"/>
      <c r="L314" s="187"/>
      <c r="M314" s="187"/>
      <c r="N314" s="187"/>
      <c r="O314" s="187"/>
      <c r="P314" s="187"/>
      <c r="Q314" s="187"/>
      <c r="R314" s="187"/>
      <c r="S314" s="187"/>
      <c r="T314" s="187"/>
      <c r="U314" s="187"/>
      <c r="V314" s="187"/>
      <c r="W314" s="187"/>
      <c r="X314" s="187"/>
      <c r="Y314" s="187"/>
      <c r="Z314" s="187"/>
    </row>
    <row r="315" spans="1:26" x14ac:dyDescent="0.25">
      <c r="A315" s="305"/>
      <c r="B315" s="305"/>
      <c r="C315" s="187"/>
      <c r="D315" s="187"/>
      <c r="E315" s="187"/>
      <c r="F315" s="187"/>
      <c r="G315" s="187"/>
      <c r="H315" s="187"/>
      <c r="I315" s="187"/>
      <c r="J315" s="187"/>
      <c r="K315" s="187"/>
      <c r="L315" s="187"/>
      <c r="M315" s="187"/>
      <c r="N315" s="187"/>
      <c r="O315" s="187"/>
      <c r="P315" s="187"/>
      <c r="Q315" s="187"/>
      <c r="R315" s="187"/>
      <c r="S315" s="187"/>
      <c r="T315" s="187"/>
      <c r="U315" s="187"/>
      <c r="V315" s="187"/>
      <c r="W315" s="187"/>
      <c r="X315" s="187"/>
      <c r="Y315" s="187"/>
      <c r="Z315" s="187"/>
    </row>
    <row r="316" spans="1:26" x14ac:dyDescent="0.25">
      <c r="A316" s="305"/>
      <c r="B316" s="305"/>
      <c r="C316" s="187"/>
      <c r="D316" s="187"/>
      <c r="E316" s="187"/>
      <c r="F316" s="187"/>
      <c r="G316" s="187"/>
      <c r="H316" s="187"/>
      <c r="I316" s="187"/>
      <c r="J316" s="187"/>
      <c r="K316" s="187"/>
      <c r="L316" s="187"/>
      <c r="M316" s="187"/>
      <c r="N316" s="187"/>
      <c r="O316" s="187"/>
      <c r="P316" s="187"/>
      <c r="Q316" s="187"/>
      <c r="R316" s="187"/>
      <c r="S316" s="187"/>
      <c r="T316" s="187"/>
      <c r="U316" s="187"/>
      <c r="V316" s="187"/>
      <c r="W316" s="187"/>
      <c r="X316" s="187"/>
      <c r="Y316" s="187"/>
      <c r="Z316" s="187"/>
    </row>
    <row r="317" spans="1:26" x14ac:dyDescent="0.25">
      <c r="A317" s="305"/>
      <c r="B317" s="305"/>
      <c r="C317" s="187"/>
      <c r="D317" s="187"/>
      <c r="E317" s="187"/>
      <c r="F317" s="187"/>
      <c r="G317" s="187"/>
      <c r="H317" s="187"/>
      <c r="I317" s="187"/>
      <c r="J317" s="187"/>
      <c r="K317" s="187"/>
      <c r="L317" s="187"/>
      <c r="M317" s="187"/>
      <c r="N317" s="187"/>
      <c r="O317" s="187"/>
      <c r="P317" s="187"/>
      <c r="Q317" s="187"/>
      <c r="R317" s="187"/>
      <c r="S317" s="187"/>
      <c r="T317" s="187"/>
      <c r="U317" s="187"/>
      <c r="V317" s="187"/>
      <c r="W317" s="187"/>
      <c r="X317" s="187"/>
      <c r="Y317" s="187"/>
      <c r="Z317" s="187"/>
    </row>
    <row r="318" spans="1:26" x14ac:dyDescent="0.25">
      <c r="A318" s="305"/>
      <c r="B318" s="305"/>
      <c r="C318" s="187"/>
      <c r="D318" s="187"/>
      <c r="E318" s="187"/>
      <c r="F318" s="187"/>
      <c r="G318" s="187"/>
      <c r="H318" s="187"/>
      <c r="I318" s="187"/>
      <c r="J318" s="187"/>
      <c r="K318" s="187"/>
      <c r="L318" s="187"/>
      <c r="M318" s="187"/>
      <c r="N318" s="187"/>
      <c r="O318" s="187"/>
      <c r="P318" s="187"/>
      <c r="Q318" s="187"/>
      <c r="R318" s="187"/>
      <c r="S318" s="187"/>
      <c r="T318" s="187"/>
      <c r="U318" s="187"/>
      <c r="V318" s="187"/>
      <c r="W318" s="187"/>
      <c r="X318" s="187"/>
      <c r="Y318" s="187"/>
      <c r="Z318" s="187"/>
    </row>
    <row r="319" spans="1:26" x14ac:dyDescent="0.25">
      <c r="A319" s="305"/>
      <c r="B319" s="305"/>
      <c r="C319" s="187"/>
      <c r="D319" s="187"/>
      <c r="E319" s="187"/>
      <c r="F319" s="187"/>
      <c r="G319" s="187"/>
      <c r="H319" s="187"/>
      <c r="I319" s="187"/>
      <c r="J319" s="187"/>
      <c r="K319" s="187"/>
      <c r="L319" s="187"/>
      <c r="M319" s="187"/>
      <c r="N319" s="187"/>
      <c r="O319" s="187"/>
      <c r="P319" s="187"/>
      <c r="Q319" s="187"/>
      <c r="R319" s="187"/>
      <c r="S319" s="187"/>
      <c r="T319" s="187"/>
      <c r="U319" s="187"/>
      <c r="V319" s="187"/>
      <c r="W319" s="187"/>
      <c r="X319" s="187"/>
      <c r="Y319" s="187"/>
      <c r="Z319" s="187"/>
    </row>
    <row r="320" spans="1:26" x14ac:dyDescent="0.25">
      <c r="A320" s="305"/>
      <c r="B320" s="305"/>
      <c r="C320" s="187"/>
      <c r="D320" s="187"/>
      <c r="E320" s="187"/>
      <c r="F320" s="187"/>
      <c r="G320" s="187"/>
      <c r="H320" s="187"/>
      <c r="I320" s="187"/>
      <c r="J320" s="187"/>
      <c r="K320" s="187"/>
      <c r="L320" s="187"/>
      <c r="M320" s="187"/>
      <c r="N320" s="187"/>
      <c r="O320" s="187"/>
      <c r="P320" s="187"/>
      <c r="Q320" s="187"/>
      <c r="R320" s="187"/>
      <c r="S320" s="187"/>
      <c r="T320" s="187"/>
      <c r="U320" s="187"/>
      <c r="V320" s="187"/>
      <c r="W320" s="187"/>
      <c r="X320" s="187"/>
      <c r="Y320" s="187"/>
      <c r="Z320" s="187"/>
    </row>
    <row r="321" spans="1:26" x14ac:dyDescent="0.25">
      <c r="A321" s="305"/>
      <c r="B321" s="305"/>
      <c r="C321" s="187"/>
      <c r="D321" s="187"/>
      <c r="E321" s="187"/>
      <c r="F321" s="187"/>
      <c r="G321" s="187"/>
      <c r="H321" s="187"/>
      <c r="I321" s="187"/>
      <c r="J321" s="187"/>
      <c r="K321" s="187"/>
      <c r="L321" s="187"/>
      <c r="M321" s="187"/>
      <c r="N321" s="187"/>
      <c r="O321" s="187"/>
      <c r="P321" s="187"/>
      <c r="Q321" s="187"/>
      <c r="R321" s="187"/>
      <c r="S321" s="187"/>
      <c r="T321" s="187"/>
      <c r="U321" s="187"/>
      <c r="V321" s="187"/>
      <c r="W321" s="187"/>
      <c r="X321" s="187"/>
      <c r="Y321" s="187"/>
      <c r="Z321" s="187"/>
    </row>
    <row r="322" spans="1:26" x14ac:dyDescent="0.25">
      <c r="A322" s="305"/>
      <c r="B322" s="305"/>
      <c r="C322" s="187"/>
      <c r="D322" s="187"/>
      <c r="E322" s="187"/>
      <c r="F322" s="187"/>
      <c r="G322" s="187"/>
      <c r="H322" s="187"/>
      <c r="I322" s="187"/>
      <c r="J322" s="187"/>
      <c r="K322" s="187"/>
      <c r="L322" s="187"/>
      <c r="M322" s="187"/>
      <c r="N322" s="187"/>
      <c r="O322" s="187"/>
      <c r="P322" s="187"/>
      <c r="Q322" s="187"/>
      <c r="R322" s="187"/>
      <c r="S322" s="187"/>
      <c r="T322" s="187"/>
      <c r="U322" s="187"/>
      <c r="V322" s="187"/>
      <c r="W322" s="187"/>
      <c r="X322" s="187"/>
      <c r="Y322" s="187"/>
      <c r="Z322" s="187"/>
    </row>
    <row r="323" spans="1:26" x14ac:dyDescent="0.25">
      <c r="A323" s="305"/>
      <c r="B323" s="305"/>
      <c r="C323" s="187"/>
      <c r="D323" s="187"/>
      <c r="E323" s="187"/>
      <c r="F323" s="187"/>
      <c r="G323" s="187"/>
      <c r="H323" s="187"/>
      <c r="I323" s="187"/>
      <c r="J323" s="187"/>
      <c r="K323" s="187"/>
      <c r="L323" s="187"/>
      <c r="M323" s="187"/>
      <c r="N323" s="187"/>
      <c r="O323" s="187"/>
      <c r="P323" s="187"/>
      <c r="Q323" s="187"/>
      <c r="R323" s="187"/>
      <c r="S323" s="187"/>
      <c r="T323" s="187"/>
      <c r="U323" s="187"/>
      <c r="V323" s="187"/>
      <c r="W323" s="187"/>
      <c r="X323" s="187"/>
      <c r="Y323" s="187"/>
      <c r="Z323" s="187"/>
    </row>
    <row r="324" spans="1:26" x14ac:dyDescent="0.25">
      <c r="A324" s="305"/>
      <c r="B324" s="305"/>
      <c r="C324" s="187"/>
      <c r="D324" s="187"/>
      <c r="E324" s="187"/>
      <c r="F324" s="187"/>
      <c r="G324" s="187"/>
      <c r="H324" s="187"/>
      <c r="I324" s="187"/>
      <c r="J324" s="187"/>
      <c r="K324" s="187"/>
      <c r="L324" s="187"/>
      <c r="M324" s="187"/>
      <c r="N324" s="187"/>
      <c r="O324" s="187"/>
      <c r="P324" s="187"/>
      <c r="Q324" s="187"/>
      <c r="R324" s="187"/>
      <c r="S324" s="187"/>
      <c r="T324" s="187"/>
      <c r="U324" s="187"/>
      <c r="V324" s="187"/>
      <c r="W324" s="187"/>
      <c r="X324" s="187"/>
      <c r="Y324" s="187"/>
      <c r="Z324" s="187"/>
    </row>
    <row r="325" spans="1:26" x14ac:dyDescent="0.25">
      <c r="A325" s="305"/>
      <c r="B325" s="305"/>
      <c r="C325" s="187"/>
      <c r="D325" s="187"/>
      <c r="E325" s="187"/>
      <c r="F325" s="187"/>
      <c r="G325" s="187"/>
      <c r="H325" s="187"/>
      <c r="I325" s="187"/>
      <c r="J325" s="187"/>
      <c r="K325" s="187"/>
      <c r="L325" s="187"/>
      <c r="M325" s="187"/>
      <c r="N325" s="187"/>
      <c r="O325" s="187"/>
      <c r="P325" s="187"/>
      <c r="Q325" s="187"/>
      <c r="R325" s="187"/>
      <c r="S325" s="187"/>
      <c r="T325" s="187"/>
      <c r="U325" s="187"/>
      <c r="V325" s="187"/>
      <c r="W325" s="187"/>
      <c r="X325" s="187"/>
      <c r="Y325" s="187"/>
      <c r="Z325" s="187"/>
    </row>
    <row r="326" spans="1:26" x14ac:dyDescent="0.25">
      <c r="A326" s="305"/>
      <c r="B326" s="305"/>
      <c r="C326" s="187"/>
      <c r="D326" s="187"/>
      <c r="E326" s="187"/>
      <c r="F326" s="187"/>
      <c r="G326" s="187"/>
      <c r="H326" s="187"/>
      <c r="I326" s="187"/>
      <c r="J326" s="187"/>
      <c r="K326" s="187"/>
      <c r="L326" s="187"/>
      <c r="M326" s="187"/>
      <c r="N326" s="187"/>
      <c r="O326" s="187"/>
      <c r="P326" s="187"/>
      <c r="Q326" s="187"/>
      <c r="R326" s="187"/>
      <c r="S326" s="187"/>
      <c r="T326" s="187"/>
      <c r="U326" s="187"/>
      <c r="V326" s="187"/>
      <c r="W326" s="187"/>
      <c r="X326" s="187"/>
      <c r="Y326" s="187"/>
      <c r="Z326" s="187"/>
    </row>
    <row r="327" spans="1:26" x14ac:dyDescent="0.25">
      <c r="A327" s="305"/>
      <c r="B327" s="305"/>
      <c r="C327" s="187"/>
      <c r="D327" s="187"/>
      <c r="E327" s="187"/>
      <c r="F327" s="187"/>
      <c r="G327" s="187"/>
      <c r="H327" s="187"/>
      <c r="I327" s="187"/>
      <c r="J327" s="187"/>
      <c r="K327" s="187"/>
      <c r="L327" s="187"/>
      <c r="M327" s="187"/>
      <c r="N327" s="187"/>
      <c r="O327" s="187"/>
      <c r="P327" s="187"/>
      <c r="Q327" s="187"/>
      <c r="R327" s="187"/>
      <c r="S327" s="187"/>
      <c r="T327" s="187"/>
      <c r="U327" s="187"/>
      <c r="V327" s="187"/>
      <c r="W327" s="187"/>
      <c r="X327" s="187"/>
      <c r="Y327" s="187"/>
      <c r="Z327" s="187"/>
    </row>
    <row r="328" spans="1:26" x14ac:dyDescent="0.25">
      <c r="A328" s="305"/>
      <c r="B328" s="305"/>
      <c r="C328" s="187"/>
      <c r="D328" s="187"/>
      <c r="E328" s="187"/>
      <c r="F328" s="187"/>
      <c r="G328" s="187"/>
      <c r="H328" s="187"/>
      <c r="I328" s="187"/>
      <c r="J328" s="187"/>
      <c r="K328" s="187"/>
      <c r="L328" s="187"/>
      <c r="M328" s="187"/>
      <c r="N328" s="187"/>
      <c r="O328" s="187"/>
      <c r="P328" s="187"/>
      <c r="Q328" s="187"/>
      <c r="R328" s="187"/>
      <c r="S328" s="187"/>
      <c r="T328" s="187"/>
      <c r="U328" s="187"/>
      <c r="V328" s="187"/>
      <c r="W328" s="187"/>
      <c r="X328" s="187"/>
      <c r="Y328" s="187"/>
      <c r="Z328" s="187"/>
    </row>
    <row r="329" spans="1:26" x14ac:dyDescent="0.25">
      <c r="A329" s="305"/>
      <c r="B329" s="305"/>
      <c r="C329" s="187"/>
      <c r="D329" s="187"/>
      <c r="E329" s="187"/>
      <c r="F329" s="187"/>
      <c r="G329" s="187"/>
      <c r="H329" s="187"/>
      <c r="I329" s="187"/>
      <c r="J329" s="187"/>
      <c r="K329" s="187"/>
      <c r="L329" s="187"/>
      <c r="M329" s="187"/>
      <c r="N329" s="187"/>
      <c r="O329" s="187"/>
      <c r="P329" s="187"/>
      <c r="Q329" s="187"/>
      <c r="R329" s="187"/>
      <c r="S329" s="187"/>
      <c r="T329" s="187"/>
      <c r="U329" s="187"/>
      <c r="V329" s="187"/>
      <c r="W329" s="187"/>
      <c r="X329" s="187"/>
      <c r="Y329" s="187"/>
      <c r="Z329" s="187"/>
    </row>
    <row r="330" spans="1:26" x14ac:dyDescent="0.25">
      <c r="A330" s="305"/>
      <c r="B330" s="305"/>
      <c r="C330" s="187"/>
      <c r="D330" s="187"/>
      <c r="E330" s="187"/>
      <c r="F330" s="187"/>
      <c r="G330" s="187"/>
      <c r="H330" s="187"/>
      <c r="I330" s="187"/>
      <c r="J330" s="187"/>
      <c r="K330" s="187"/>
      <c r="L330" s="187"/>
      <c r="M330" s="187"/>
      <c r="N330" s="187"/>
      <c r="O330" s="187"/>
      <c r="P330" s="187"/>
      <c r="Q330" s="187"/>
      <c r="R330" s="187"/>
      <c r="S330" s="187"/>
      <c r="T330" s="187"/>
      <c r="U330" s="187"/>
      <c r="V330" s="187"/>
      <c r="W330" s="187"/>
      <c r="X330" s="187"/>
      <c r="Y330" s="187"/>
      <c r="Z330" s="187"/>
    </row>
    <row r="331" spans="1:26" x14ac:dyDescent="0.25">
      <c r="A331" s="305"/>
      <c r="B331" s="305"/>
      <c r="C331" s="187"/>
      <c r="D331" s="187"/>
      <c r="E331" s="187"/>
      <c r="F331" s="187"/>
      <c r="G331" s="187"/>
      <c r="H331" s="187"/>
      <c r="I331" s="187"/>
      <c r="J331" s="187"/>
      <c r="K331" s="187"/>
      <c r="L331" s="187"/>
      <c r="M331" s="187"/>
      <c r="N331" s="187"/>
      <c r="O331" s="187"/>
      <c r="P331" s="187"/>
      <c r="Q331" s="187"/>
      <c r="R331" s="187"/>
      <c r="S331" s="187"/>
      <c r="T331" s="187"/>
      <c r="U331" s="187"/>
      <c r="V331" s="187"/>
      <c r="W331" s="187"/>
      <c r="X331" s="187"/>
      <c r="Y331" s="187"/>
      <c r="Z331" s="187"/>
    </row>
    <row r="332" spans="1:26" x14ac:dyDescent="0.25">
      <c r="A332" s="305"/>
      <c r="B332" s="305"/>
      <c r="C332" s="187"/>
      <c r="D332" s="187"/>
      <c r="E332" s="187"/>
      <c r="F332" s="187"/>
      <c r="G332" s="187"/>
      <c r="H332" s="187"/>
      <c r="I332" s="187"/>
      <c r="J332" s="187"/>
      <c r="K332" s="187"/>
      <c r="L332" s="187"/>
      <c r="M332" s="187"/>
      <c r="N332" s="187"/>
      <c r="O332" s="187"/>
      <c r="P332" s="187"/>
      <c r="Q332" s="187"/>
      <c r="R332" s="187"/>
      <c r="S332" s="187"/>
      <c r="T332" s="187"/>
      <c r="U332" s="187"/>
      <c r="V332" s="187"/>
      <c r="W332" s="187"/>
      <c r="X332" s="187"/>
      <c r="Y332" s="187"/>
      <c r="Z332" s="187"/>
    </row>
    <row r="333" spans="1:26" x14ac:dyDescent="0.25">
      <c r="A333" s="305"/>
      <c r="B333" s="305"/>
      <c r="C333" s="187"/>
      <c r="D333" s="187"/>
      <c r="E333" s="187"/>
      <c r="F333" s="187"/>
      <c r="G333" s="187"/>
      <c r="H333" s="187"/>
      <c r="I333" s="187"/>
      <c r="J333" s="187"/>
      <c r="K333" s="187"/>
      <c r="L333" s="187"/>
      <c r="M333" s="187"/>
      <c r="N333" s="187"/>
      <c r="O333" s="187"/>
      <c r="P333" s="187"/>
      <c r="Q333" s="187"/>
      <c r="R333" s="187"/>
      <c r="S333" s="187"/>
      <c r="T333" s="187"/>
      <c r="U333" s="187"/>
      <c r="V333" s="187"/>
      <c r="W333" s="187"/>
      <c r="X333" s="187"/>
      <c r="Y333" s="187"/>
      <c r="Z333" s="187"/>
    </row>
    <row r="334" spans="1:26" x14ac:dyDescent="0.25">
      <c r="A334" s="305"/>
      <c r="B334" s="305"/>
      <c r="C334" s="187"/>
      <c r="D334" s="187"/>
      <c r="E334" s="187"/>
      <c r="F334" s="187"/>
      <c r="G334" s="187"/>
      <c r="H334" s="187"/>
      <c r="I334" s="187"/>
      <c r="J334" s="187"/>
      <c r="K334" s="187"/>
      <c r="L334" s="187"/>
      <c r="M334" s="187"/>
      <c r="N334" s="187"/>
      <c r="O334" s="187"/>
      <c r="P334" s="187"/>
      <c r="Q334" s="187"/>
      <c r="R334" s="187"/>
      <c r="S334" s="187"/>
      <c r="T334" s="187"/>
      <c r="U334" s="187"/>
      <c r="V334" s="187"/>
      <c r="W334" s="187"/>
      <c r="X334" s="187"/>
      <c r="Y334" s="187"/>
      <c r="Z334" s="187"/>
    </row>
    <row r="335" spans="1:26" x14ac:dyDescent="0.25">
      <c r="A335" s="305"/>
      <c r="B335" s="305"/>
      <c r="C335" s="187"/>
      <c r="D335" s="187"/>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row>
    <row r="336" spans="1:26" x14ac:dyDescent="0.25">
      <c r="A336" s="305"/>
      <c r="B336" s="305"/>
      <c r="C336" s="187"/>
      <c r="D336" s="187"/>
      <c r="E336" s="187"/>
      <c r="F336" s="187"/>
      <c r="G336" s="187"/>
      <c r="H336" s="187"/>
      <c r="I336" s="187"/>
      <c r="J336" s="187"/>
      <c r="K336" s="187"/>
      <c r="L336" s="187"/>
      <c r="M336" s="187"/>
      <c r="N336" s="187"/>
      <c r="O336" s="187"/>
      <c r="P336" s="187"/>
      <c r="Q336" s="187"/>
      <c r="R336" s="187"/>
      <c r="S336" s="187"/>
      <c r="T336" s="187"/>
      <c r="U336" s="187"/>
      <c r="V336" s="187"/>
      <c r="W336" s="187"/>
      <c r="X336" s="187"/>
      <c r="Y336" s="187"/>
      <c r="Z336" s="187"/>
    </row>
    <row r="337" spans="1:26" x14ac:dyDescent="0.25">
      <c r="A337" s="305"/>
      <c r="B337" s="305"/>
      <c r="C337" s="187"/>
      <c r="D337" s="187"/>
      <c r="E337" s="187"/>
      <c r="F337" s="187"/>
      <c r="G337" s="187"/>
      <c r="H337" s="187"/>
      <c r="I337" s="187"/>
      <c r="J337" s="187"/>
      <c r="K337" s="187"/>
      <c r="L337" s="187"/>
      <c r="M337" s="187"/>
      <c r="N337" s="187"/>
      <c r="O337" s="187"/>
      <c r="P337" s="187"/>
      <c r="Q337" s="187"/>
      <c r="R337" s="187"/>
      <c r="S337" s="187"/>
      <c r="T337" s="187"/>
      <c r="U337" s="187"/>
      <c r="V337" s="187"/>
      <c r="W337" s="187"/>
      <c r="X337" s="187"/>
      <c r="Y337" s="187"/>
      <c r="Z337" s="187"/>
    </row>
    <row r="338" spans="1:26" x14ac:dyDescent="0.25">
      <c r="A338" s="305"/>
      <c r="B338" s="305"/>
      <c r="C338" s="187"/>
      <c r="D338" s="187"/>
      <c r="E338" s="187"/>
      <c r="F338" s="187"/>
      <c r="G338" s="187"/>
      <c r="H338" s="187"/>
      <c r="I338" s="187"/>
      <c r="J338" s="187"/>
      <c r="K338" s="187"/>
      <c r="L338" s="187"/>
      <c r="M338" s="187"/>
      <c r="N338" s="187"/>
      <c r="O338" s="187"/>
      <c r="P338" s="187"/>
      <c r="Q338" s="187"/>
      <c r="R338" s="187"/>
      <c r="S338" s="187"/>
      <c r="T338" s="187"/>
      <c r="U338" s="187"/>
      <c r="V338" s="187"/>
      <c r="W338" s="187"/>
      <c r="X338" s="187"/>
      <c r="Y338" s="187"/>
      <c r="Z338" s="187"/>
    </row>
    <row r="339" spans="1:26" x14ac:dyDescent="0.25">
      <c r="A339" s="305"/>
      <c r="B339" s="305"/>
      <c r="C339" s="187"/>
      <c r="D339" s="187"/>
      <c r="E339" s="187"/>
      <c r="F339" s="187"/>
      <c r="G339" s="187"/>
      <c r="H339" s="187"/>
      <c r="I339" s="187"/>
      <c r="J339" s="187"/>
      <c r="K339" s="187"/>
      <c r="L339" s="187"/>
      <c r="M339" s="187"/>
      <c r="N339" s="187"/>
      <c r="O339" s="187"/>
      <c r="P339" s="187"/>
      <c r="Q339" s="187"/>
      <c r="R339" s="187"/>
      <c r="S339" s="187"/>
      <c r="T339" s="187"/>
      <c r="U339" s="187"/>
      <c r="V339" s="187"/>
      <c r="W339" s="187"/>
      <c r="X339" s="187"/>
      <c r="Y339" s="187"/>
      <c r="Z339" s="187"/>
    </row>
    <row r="340" spans="1:26" x14ac:dyDescent="0.25">
      <c r="A340" s="305"/>
      <c r="B340" s="305"/>
      <c r="C340" s="187"/>
      <c r="D340" s="187"/>
      <c r="E340" s="187"/>
      <c r="F340" s="187"/>
      <c r="G340" s="187"/>
      <c r="H340" s="187"/>
      <c r="I340" s="187"/>
      <c r="J340" s="187"/>
      <c r="K340" s="187"/>
      <c r="L340" s="187"/>
      <c r="M340" s="187"/>
      <c r="N340" s="187"/>
      <c r="O340" s="187"/>
      <c r="P340" s="187"/>
      <c r="Q340" s="187"/>
      <c r="R340" s="187"/>
      <c r="S340" s="187"/>
      <c r="T340" s="187"/>
      <c r="U340" s="187"/>
      <c r="V340" s="187"/>
      <c r="W340" s="187"/>
      <c r="X340" s="187"/>
      <c r="Y340" s="187"/>
      <c r="Z340" s="187"/>
    </row>
    <row r="341" spans="1:26" x14ac:dyDescent="0.25">
      <c r="A341" s="305"/>
      <c r="B341" s="305"/>
      <c r="C341" s="187"/>
      <c r="D341" s="187"/>
      <c r="E341" s="187"/>
      <c r="F341" s="187"/>
      <c r="G341" s="187"/>
      <c r="H341" s="187"/>
      <c r="I341" s="187"/>
      <c r="J341" s="187"/>
      <c r="K341" s="187"/>
      <c r="L341" s="187"/>
      <c r="M341" s="187"/>
      <c r="N341" s="187"/>
      <c r="O341" s="187"/>
      <c r="P341" s="187"/>
      <c r="Q341" s="187"/>
      <c r="R341" s="187"/>
      <c r="S341" s="187"/>
      <c r="T341" s="187"/>
      <c r="U341" s="187"/>
      <c r="V341" s="187"/>
      <c r="W341" s="187"/>
      <c r="X341" s="187"/>
      <c r="Y341" s="187"/>
      <c r="Z341" s="187"/>
    </row>
    <row r="342" spans="1:26" x14ac:dyDescent="0.25">
      <c r="A342" s="305"/>
      <c r="B342" s="305"/>
      <c r="C342" s="187"/>
      <c r="D342" s="187"/>
      <c r="E342" s="187"/>
      <c r="F342" s="187"/>
      <c r="G342" s="187"/>
      <c r="H342" s="187"/>
      <c r="I342" s="187"/>
      <c r="J342" s="187"/>
      <c r="K342" s="187"/>
      <c r="L342" s="187"/>
      <c r="M342" s="187"/>
      <c r="N342" s="187"/>
      <c r="O342" s="187"/>
      <c r="P342" s="187"/>
      <c r="Q342" s="187"/>
      <c r="R342" s="187"/>
      <c r="S342" s="187"/>
      <c r="T342" s="187"/>
      <c r="U342" s="187"/>
      <c r="V342" s="187"/>
      <c r="W342" s="187"/>
      <c r="X342" s="187"/>
      <c r="Y342" s="187"/>
      <c r="Z342" s="187"/>
    </row>
    <row r="343" spans="1:26" x14ac:dyDescent="0.25">
      <c r="A343" s="305"/>
      <c r="B343" s="305"/>
      <c r="C343" s="187"/>
      <c r="D343" s="187"/>
      <c r="E343" s="187"/>
      <c r="F343" s="187"/>
      <c r="G343" s="187"/>
      <c r="H343" s="187"/>
      <c r="I343" s="187"/>
      <c r="J343" s="187"/>
      <c r="K343" s="187"/>
      <c r="L343" s="187"/>
      <c r="M343" s="187"/>
      <c r="N343" s="187"/>
      <c r="O343" s="187"/>
      <c r="P343" s="187"/>
      <c r="Q343" s="187"/>
      <c r="R343" s="187"/>
      <c r="S343" s="187"/>
      <c r="T343" s="187"/>
      <c r="U343" s="187"/>
      <c r="V343" s="187"/>
      <c r="W343" s="187"/>
      <c r="X343" s="187"/>
      <c r="Y343" s="187"/>
      <c r="Z343" s="187"/>
    </row>
    <row r="344" spans="1:26" x14ac:dyDescent="0.25">
      <c r="A344" s="305"/>
      <c r="B344" s="305"/>
      <c r="C344" s="187"/>
      <c r="D344" s="187"/>
      <c r="E344" s="187"/>
      <c r="F344" s="187"/>
      <c r="G344" s="187"/>
      <c r="H344" s="187"/>
      <c r="I344" s="187"/>
      <c r="J344" s="187"/>
      <c r="K344" s="187"/>
      <c r="L344" s="187"/>
      <c r="M344" s="187"/>
      <c r="N344" s="187"/>
      <c r="O344" s="187"/>
      <c r="P344" s="187"/>
      <c r="Q344" s="187"/>
      <c r="R344" s="187"/>
      <c r="S344" s="187"/>
      <c r="T344" s="187"/>
      <c r="U344" s="187"/>
      <c r="V344" s="187"/>
      <c r="W344" s="187"/>
      <c r="X344" s="187"/>
      <c r="Y344" s="187"/>
      <c r="Z344" s="187"/>
    </row>
    <row r="345" spans="1:26" x14ac:dyDescent="0.25">
      <c r="A345" s="305"/>
      <c r="B345" s="305"/>
      <c r="C345" s="187"/>
      <c r="D345" s="187"/>
      <c r="E345" s="187"/>
      <c r="F345" s="187"/>
      <c r="G345" s="187"/>
      <c r="H345" s="187"/>
      <c r="I345" s="187"/>
      <c r="J345" s="187"/>
      <c r="K345" s="187"/>
      <c r="L345" s="187"/>
      <c r="M345" s="187"/>
      <c r="N345" s="187"/>
      <c r="O345" s="187"/>
      <c r="P345" s="187"/>
      <c r="Q345" s="187"/>
      <c r="R345" s="187"/>
      <c r="S345" s="187"/>
      <c r="T345" s="187"/>
      <c r="U345" s="187"/>
      <c r="V345" s="187"/>
      <c r="W345" s="187"/>
      <c r="X345" s="187"/>
      <c r="Y345" s="187"/>
      <c r="Z345" s="187"/>
    </row>
    <row r="346" spans="1:26" x14ac:dyDescent="0.25">
      <c r="A346" s="305"/>
      <c r="B346" s="305"/>
      <c r="C346" s="187"/>
      <c r="D346" s="187"/>
      <c r="E346" s="187"/>
      <c r="F346" s="187"/>
      <c r="G346" s="187"/>
      <c r="H346" s="187"/>
      <c r="I346" s="187"/>
      <c r="J346" s="187"/>
      <c r="K346" s="187"/>
      <c r="L346" s="187"/>
      <c r="M346" s="187"/>
      <c r="N346" s="187"/>
      <c r="O346" s="187"/>
      <c r="P346" s="187"/>
      <c r="Q346" s="187"/>
      <c r="R346" s="187"/>
      <c r="S346" s="187"/>
      <c r="T346" s="187"/>
      <c r="U346" s="187"/>
      <c r="V346" s="187"/>
      <c r="W346" s="187"/>
      <c r="X346" s="187"/>
      <c r="Y346" s="187"/>
      <c r="Z346" s="187"/>
    </row>
    <row r="347" spans="1:26" x14ac:dyDescent="0.25">
      <c r="A347" s="305"/>
      <c r="B347" s="305"/>
      <c r="C347" s="187"/>
      <c r="D347" s="187"/>
      <c r="E347" s="187"/>
      <c r="F347" s="187"/>
      <c r="G347" s="187"/>
      <c r="H347" s="187"/>
      <c r="I347" s="187"/>
      <c r="J347" s="187"/>
      <c r="K347" s="187"/>
      <c r="L347" s="187"/>
      <c r="M347" s="187"/>
      <c r="N347" s="187"/>
      <c r="O347" s="187"/>
      <c r="P347" s="187"/>
      <c r="Q347" s="187"/>
      <c r="R347" s="187"/>
      <c r="S347" s="187"/>
      <c r="T347" s="187"/>
      <c r="U347" s="187"/>
      <c r="V347" s="187"/>
      <c r="W347" s="187"/>
      <c r="X347" s="187"/>
      <c r="Y347" s="187"/>
      <c r="Z347" s="187"/>
    </row>
    <row r="348" spans="1:26" x14ac:dyDescent="0.25">
      <c r="A348" s="305"/>
      <c r="B348" s="305"/>
      <c r="C348" s="187"/>
      <c r="D348" s="187"/>
      <c r="E348" s="187"/>
      <c r="F348" s="187"/>
      <c r="G348" s="187"/>
      <c r="H348" s="187"/>
      <c r="I348" s="187"/>
      <c r="J348" s="187"/>
      <c r="K348" s="187"/>
      <c r="L348" s="187"/>
      <c r="M348" s="187"/>
      <c r="N348" s="187"/>
      <c r="O348" s="187"/>
      <c r="P348" s="187"/>
      <c r="Q348" s="187"/>
      <c r="R348" s="187"/>
      <c r="S348" s="187"/>
      <c r="T348" s="187"/>
      <c r="U348" s="187"/>
      <c r="V348" s="187"/>
      <c r="W348" s="187"/>
      <c r="X348" s="187"/>
      <c r="Y348" s="187"/>
      <c r="Z348" s="187"/>
    </row>
    <row r="349" spans="1:26" x14ac:dyDescent="0.25">
      <c r="A349" s="305"/>
      <c r="B349" s="305"/>
      <c r="C349" s="187"/>
      <c r="D349" s="187"/>
      <c r="E349" s="187"/>
      <c r="F349" s="187"/>
      <c r="G349" s="187"/>
      <c r="H349" s="187"/>
      <c r="I349" s="187"/>
      <c r="J349" s="187"/>
      <c r="K349" s="187"/>
      <c r="L349" s="187"/>
      <c r="M349" s="187"/>
      <c r="N349" s="187"/>
      <c r="O349" s="187"/>
      <c r="P349" s="187"/>
      <c r="Q349" s="187"/>
      <c r="R349" s="187"/>
      <c r="S349" s="187"/>
      <c r="T349" s="187"/>
      <c r="U349" s="187"/>
      <c r="V349" s="187"/>
      <c r="W349" s="187"/>
      <c r="X349" s="187"/>
      <c r="Y349" s="187"/>
      <c r="Z349" s="187"/>
    </row>
    <row r="350" spans="1:26" x14ac:dyDescent="0.25">
      <c r="A350" s="305"/>
      <c r="B350" s="305"/>
      <c r="C350" s="187"/>
      <c r="D350" s="187"/>
      <c r="E350" s="187"/>
      <c r="F350" s="187"/>
      <c r="G350" s="187"/>
      <c r="H350" s="187"/>
      <c r="I350" s="187"/>
      <c r="J350" s="187"/>
      <c r="K350" s="187"/>
      <c r="L350" s="187"/>
      <c r="M350" s="187"/>
      <c r="N350" s="187"/>
      <c r="O350" s="187"/>
      <c r="P350" s="187"/>
      <c r="Q350" s="187"/>
      <c r="R350" s="187"/>
      <c r="S350" s="187"/>
      <c r="T350" s="187"/>
      <c r="U350" s="187"/>
      <c r="V350" s="187"/>
      <c r="W350" s="187"/>
      <c r="X350" s="187"/>
      <c r="Y350" s="187"/>
      <c r="Z350" s="187"/>
    </row>
    <row r="351" spans="1:26" x14ac:dyDescent="0.25">
      <c r="A351" s="305"/>
      <c r="B351" s="305"/>
      <c r="C351" s="187"/>
      <c r="D351" s="187"/>
      <c r="E351" s="187"/>
      <c r="F351" s="187"/>
      <c r="G351" s="187"/>
      <c r="H351" s="187"/>
      <c r="I351" s="187"/>
      <c r="J351" s="187"/>
      <c r="K351" s="187"/>
      <c r="L351" s="187"/>
      <c r="M351" s="187"/>
      <c r="N351" s="187"/>
      <c r="O351" s="187"/>
      <c r="P351" s="187"/>
      <c r="Q351" s="187"/>
      <c r="R351" s="187"/>
      <c r="S351" s="187"/>
      <c r="T351" s="187"/>
      <c r="U351" s="187"/>
      <c r="V351" s="187"/>
      <c r="W351" s="187"/>
      <c r="X351" s="187"/>
      <c r="Y351" s="187"/>
      <c r="Z351" s="187"/>
    </row>
    <row r="352" spans="1:26" x14ac:dyDescent="0.25">
      <c r="A352" s="305"/>
      <c r="B352" s="305"/>
      <c r="C352" s="187"/>
      <c r="D352" s="187"/>
      <c r="E352" s="187"/>
      <c r="F352" s="187"/>
      <c r="G352" s="187"/>
      <c r="H352" s="187"/>
      <c r="I352" s="187"/>
      <c r="J352" s="187"/>
      <c r="K352" s="187"/>
      <c r="L352" s="187"/>
      <c r="M352" s="187"/>
      <c r="N352" s="187"/>
      <c r="O352" s="187"/>
      <c r="P352" s="187"/>
      <c r="Q352" s="187"/>
      <c r="R352" s="187"/>
      <c r="S352" s="187"/>
      <c r="T352" s="187"/>
      <c r="U352" s="187"/>
      <c r="V352" s="187"/>
      <c r="W352" s="187"/>
      <c r="X352" s="187"/>
      <c r="Y352" s="187"/>
      <c r="Z352" s="187"/>
    </row>
    <row r="353" spans="1:26" x14ac:dyDescent="0.25">
      <c r="A353" s="305"/>
      <c r="B353" s="305"/>
      <c r="C353" s="187"/>
      <c r="D353" s="187"/>
      <c r="E353" s="187"/>
      <c r="F353" s="187"/>
      <c r="G353" s="187"/>
      <c r="H353" s="187"/>
      <c r="I353" s="187"/>
      <c r="J353" s="187"/>
      <c r="K353" s="187"/>
      <c r="L353" s="187"/>
      <c r="M353" s="187"/>
      <c r="N353" s="187"/>
      <c r="O353" s="187"/>
      <c r="P353" s="187"/>
      <c r="Q353" s="187"/>
      <c r="R353" s="187"/>
      <c r="S353" s="187"/>
      <c r="T353" s="187"/>
      <c r="U353" s="187"/>
      <c r="V353" s="187"/>
      <c r="W353" s="187"/>
      <c r="X353" s="187"/>
      <c r="Y353" s="187"/>
      <c r="Z353" s="187"/>
    </row>
    <row r="354" spans="1:26" x14ac:dyDescent="0.25">
      <c r="A354" s="305"/>
      <c r="B354" s="305"/>
      <c r="C354" s="187"/>
      <c r="D354" s="187"/>
      <c r="E354" s="187"/>
      <c r="F354" s="187"/>
      <c r="G354" s="187"/>
      <c r="H354" s="187"/>
      <c r="I354" s="187"/>
      <c r="J354" s="187"/>
      <c r="K354" s="187"/>
      <c r="L354" s="187"/>
      <c r="M354" s="187"/>
      <c r="N354" s="187"/>
      <c r="O354" s="187"/>
      <c r="P354" s="187"/>
      <c r="Q354" s="187"/>
      <c r="R354" s="187"/>
      <c r="S354" s="187"/>
      <c r="T354" s="187"/>
      <c r="U354" s="187"/>
      <c r="V354" s="187"/>
      <c r="W354" s="187"/>
      <c r="X354" s="187"/>
      <c r="Y354" s="187"/>
      <c r="Z354" s="187"/>
    </row>
    <row r="355" spans="1:26" x14ac:dyDescent="0.25">
      <c r="A355" s="305"/>
      <c r="B355" s="305"/>
      <c r="C355" s="187"/>
      <c r="D355" s="187"/>
      <c r="E355" s="187"/>
      <c r="F355" s="187"/>
      <c r="G355" s="187"/>
      <c r="H355" s="187"/>
      <c r="I355" s="187"/>
      <c r="J355" s="187"/>
      <c r="K355" s="187"/>
      <c r="L355" s="187"/>
      <c r="M355" s="187"/>
      <c r="N355" s="187"/>
      <c r="O355" s="187"/>
      <c r="P355" s="187"/>
      <c r="Q355" s="187"/>
      <c r="R355" s="187"/>
      <c r="S355" s="187"/>
      <c r="T355" s="187"/>
      <c r="U355" s="187"/>
      <c r="V355" s="187"/>
      <c r="W355" s="187"/>
      <c r="X355" s="187"/>
      <c r="Y355" s="187"/>
      <c r="Z355" s="187"/>
    </row>
    <row r="356" spans="1:26" x14ac:dyDescent="0.25">
      <c r="A356" s="305"/>
      <c r="B356" s="305"/>
      <c r="C356" s="187"/>
      <c r="D356" s="187"/>
      <c r="E356" s="187"/>
      <c r="F356" s="187"/>
      <c r="G356" s="187"/>
      <c r="H356" s="187"/>
      <c r="I356" s="187"/>
      <c r="J356" s="187"/>
      <c r="K356" s="187"/>
      <c r="L356" s="187"/>
      <c r="M356" s="187"/>
      <c r="N356" s="187"/>
      <c r="O356" s="187"/>
      <c r="P356" s="187"/>
      <c r="Q356" s="187"/>
      <c r="R356" s="187"/>
      <c r="S356" s="187"/>
      <c r="T356" s="187"/>
      <c r="U356" s="187"/>
      <c r="V356" s="187"/>
      <c r="W356" s="187"/>
      <c r="X356" s="187"/>
      <c r="Y356" s="187"/>
      <c r="Z356" s="187"/>
    </row>
    <row r="357" spans="1:26" x14ac:dyDescent="0.25">
      <c r="A357" s="305"/>
      <c r="B357" s="305"/>
      <c r="C357" s="187"/>
      <c r="D357" s="187"/>
      <c r="E357" s="187"/>
      <c r="F357" s="187"/>
      <c r="G357" s="187"/>
      <c r="H357" s="187"/>
      <c r="I357" s="187"/>
      <c r="J357" s="187"/>
      <c r="K357" s="187"/>
      <c r="L357" s="187"/>
      <c r="M357" s="187"/>
      <c r="N357" s="187"/>
      <c r="O357" s="187"/>
      <c r="P357" s="187"/>
      <c r="Q357" s="187"/>
      <c r="R357" s="187"/>
      <c r="S357" s="187"/>
      <c r="T357" s="187"/>
      <c r="U357" s="187"/>
      <c r="V357" s="187"/>
      <c r="W357" s="187"/>
      <c r="X357" s="187"/>
      <c r="Y357" s="187"/>
      <c r="Z357" s="187"/>
    </row>
    <row r="358" spans="1:26" x14ac:dyDescent="0.25">
      <c r="A358" s="305"/>
      <c r="B358" s="305"/>
      <c r="C358" s="187"/>
      <c r="D358" s="187"/>
      <c r="E358" s="187"/>
      <c r="F358" s="187"/>
      <c r="G358" s="187"/>
      <c r="H358" s="187"/>
      <c r="I358" s="187"/>
      <c r="J358" s="187"/>
      <c r="K358" s="187"/>
      <c r="L358" s="187"/>
      <c r="M358" s="187"/>
      <c r="N358" s="187"/>
      <c r="O358" s="187"/>
      <c r="P358" s="187"/>
      <c r="Q358" s="187"/>
      <c r="R358" s="187"/>
      <c r="S358" s="187"/>
      <c r="T358" s="187"/>
      <c r="U358" s="187"/>
      <c r="V358" s="187"/>
      <c r="W358" s="187"/>
      <c r="X358" s="187"/>
      <c r="Y358" s="187"/>
      <c r="Z358" s="187"/>
    </row>
    <row r="359" spans="1:26" x14ac:dyDescent="0.25">
      <c r="A359" s="305"/>
      <c r="B359" s="305"/>
      <c r="C359" s="187"/>
      <c r="D359" s="187"/>
      <c r="E359" s="187"/>
      <c r="F359" s="187"/>
      <c r="G359" s="187"/>
      <c r="H359" s="187"/>
      <c r="I359" s="187"/>
      <c r="J359" s="187"/>
      <c r="K359" s="187"/>
      <c r="L359" s="187"/>
      <c r="M359" s="187"/>
      <c r="N359" s="187"/>
      <c r="O359" s="187"/>
      <c r="P359" s="187"/>
      <c r="Q359" s="187"/>
      <c r="R359" s="187"/>
      <c r="S359" s="187"/>
      <c r="T359" s="187"/>
      <c r="U359" s="187"/>
      <c r="V359" s="187"/>
      <c r="W359" s="187"/>
      <c r="X359" s="187"/>
      <c r="Y359" s="187"/>
      <c r="Z359" s="187"/>
    </row>
    <row r="360" spans="1:26" x14ac:dyDescent="0.25">
      <c r="A360" s="305"/>
      <c r="B360" s="305"/>
      <c r="C360" s="187"/>
      <c r="D360" s="187"/>
      <c r="E360" s="187"/>
      <c r="F360" s="187"/>
      <c r="G360" s="187"/>
      <c r="H360" s="187"/>
      <c r="I360" s="187"/>
      <c r="J360" s="187"/>
      <c r="K360" s="187"/>
      <c r="L360" s="187"/>
      <c r="M360" s="187"/>
      <c r="N360" s="187"/>
      <c r="O360" s="187"/>
      <c r="P360" s="187"/>
      <c r="Q360" s="187"/>
      <c r="R360" s="187"/>
      <c r="S360" s="187"/>
      <c r="T360" s="187"/>
      <c r="U360" s="187"/>
      <c r="V360" s="187"/>
      <c r="W360" s="187"/>
      <c r="X360" s="187"/>
      <c r="Y360" s="187"/>
      <c r="Z360" s="187"/>
    </row>
    <row r="361" spans="1:26" x14ac:dyDescent="0.25">
      <c r="A361" s="305"/>
      <c r="B361" s="305"/>
      <c r="C361" s="187"/>
      <c r="D361" s="187"/>
      <c r="E361" s="187"/>
      <c r="F361" s="187"/>
      <c r="G361" s="187"/>
      <c r="H361" s="187"/>
      <c r="I361" s="187"/>
      <c r="J361" s="187"/>
      <c r="K361" s="187"/>
      <c r="L361" s="187"/>
      <c r="M361" s="187"/>
      <c r="N361" s="187"/>
      <c r="O361" s="187"/>
      <c r="P361" s="187"/>
      <c r="Q361" s="187"/>
      <c r="R361" s="187"/>
      <c r="S361" s="187"/>
      <c r="T361" s="187"/>
      <c r="U361" s="187"/>
      <c r="V361" s="187"/>
      <c r="W361" s="187"/>
      <c r="X361" s="187"/>
      <c r="Y361" s="187"/>
      <c r="Z361" s="187"/>
    </row>
    <row r="362" spans="1:26" x14ac:dyDescent="0.25">
      <c r="A362" s="305"/>
      <c r="B362" s="305"/>
      <c r="C362" s="187"/>
      <c r="D362" s="187"/>
      <c r="E362" s="187"/>
      <c r="F362" s="187"/>
      <c r="G362" s="187"/>
      <c r="H362" s="187"/>
      <c r="I362" s="187"/>
      <c r="J362" s="187"/>
      <c r="K362" s="187"/>
      <c r="L362" s="187"/>
      <c r="M362" s="187"/>
      <c r="N362" s="187"/>
      <c r="O362" s="187"/>
      <c r="P362" s="187"/>
      <c r="Q362" s="187"/>
      <c r="R362" s="187"/>
      <c r="S362" s="187"/>
      <c r="T362" s="187"/>
      <c r="U362" s="187"/>
      <c r="V362" s="187"/>
      <c r="W362" s="187"/>
      <c r="X362" s="187"/>
      <c r="Y362" s="187"/>
      <c r="Z362" s="187"/>
    </row>
    <row r="363" spans="1:26" x14ac:dyDescent="0.25">
      <c r="A363" s="305"/>
      <c r="B363" s="305"/>
      <c r="C363" s="187"/>
      <c r="D363" s="187"/>
      <c r="E363" s="187"/>
      <c r="F363" s="187"/>
      <c r="G363" s="187"/>
      <c r="H363" s="187"/>
      <c r="I363" s="187"/>
      <c r="J363" s="187"/>
      <c r="K363" s="187"/>
      <c r="L363" s="187"/>
      <c r="M363" s="187"/>
      <c r="N363" s="187"/>
      <c r="O363" s="187"/>
      <c r="P363" s="187"/>
      <c r="Q363" s="187"/>
      <c r="R363" s="187"/>
      <c r="S363" s="187"/>
      <c r="T363" s="187"/>
      <c r="U363" s="187"/>
      <c r="V363" s="187"/>
      <c r="W363" s="187"/>
      <c r="X363" s="187"/>
      <c r="Y363" s="187"/>
      <c r="Z363" s="187"/>
    </row>
    <row r="364" spans="1:26" x14ac:dyDescent="0.25">
      <c r="A364" s="305"/>
      <c r="B364" s="305"/>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row>
    <row r="365" spans="1:26" x14ac:dyDescent="0.25">
      <c r="A365" s="305"/>
      <c r="B365" s="305"/>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row>
    <row r="366" spans="1:26" x14ac:dyDescent="0.25">
      <c r="A366" s="305"/>
      <c r="B366" s="305"/>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row>
    <row r="367" spans="1:26" x14ac:dyDescent="0.25">
      <c r="A367" s="305"/>
      <c r="B367" s="305"/>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row>
    <row r="368" spans="1:26" x14ac:dyDescent="0.25">
      <c r="A368" s="305"/>
      <c r="B368" s="305"/>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row>
    <row r="369" spans="1:26" x14ac:dyDescent="0.25">
      <c r="A369" s="305"/>
      <c r="B369" s="305"/>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row>
    <row r="370" spans="1:26" x14ac:dyDescent="0.25">
      <c r="A370" s="305"/>
      <c r="B370" s="305"/>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row>
    <row r="371" spans="1:26" x14ac:dyDescent="0.25">
      <c r="A371" s="305"/>
      <c r="B371" s="305"/>
      <c r="C371" s="187"/>
      <c r="D371" s="187"/>
      <c r="E371" s="187"/>
      <c r="F371" s="187"/>
      <c r="G371" s="187"/>
      <c r="H371" s="187"/>
      <c r="I371" s="187"/>
      <c r="J371" s="187"/>
      <c r="K371" s="187"/>
      <c r="L371" s="187"/>
      <c r="M371" s="187"/>
      <c r="N371" s="187"/>
      <c r="O371" s="187"/>
      <c r="P371" s="187"/>
      <c r="Q371" s="187"/>
      <c r="R371" s="187"/>
      <c r="S371" s="187"/>
      <c r="T371" s="187"/>
      <c r="U371" s="187"/>
      <c r="V371" s="187"/>
      <c r="W371" s="187"/>
      <c r="X371" s="187"/>
      <c r="Y371" s="187"/>
      <c r="Z371" s="187"/>
    </row>
    <row r="372" spans="1:26" x14ac:dyDescent="0.25">
      <c r="A372" s="305"/>
      <c r="B372" s="305"/>
      <c r="C372" s="187"/>
      <c r="D372" s="187"/>
      <c r="E372" s="187"/>
      <c r="F372" s="187"/>
      <c r="G372" s="187"/>
      <c r="H372" s="187"/>
      <c r="I372" s="187"/>
      <c r="J372" s="187"/>
      <c r="K372" s="187"/>
      <c r="L372" s="187"/>
      <c r="M372" s="187"/>
      <c r="N372" s="187"/>
      <c r="O372" s="187"/>
      <c r="P372" s="187"/>
      <c r="Q372" s="187"/>
      <c r="R372" s="187"/>
      <c r="S372" s="187"/>
      <c r="T372" s="187"/>
      <c r="U372" s="187"/>
      <c r="V372" s="187"/>
      <c r="W372" s="187"/>
      <c r="X372" s="187"/>
      <c r="Y372" s="187"/>
      <c r="Z372" s="187"/>
    </row>
    <row r="373" spans="1:26" x14ac:dyDescent="0.25">
      <c r="A373" s="305"/>
      <c r="B373" s="305"/>
      <c r="C373" s="187"/>
      <c r="D373" s="187"/>
      <c r="E373" s="187"/>
      <c r="F373" s="187"/>
      <c r="G373" s="187"/>
      <c r="H373" s="187"/>
      <c r="I373" s="187"/>
      <c r="J373" s="187"/>
      <c r="K373" s="187"/>
      <c r="L373" s="187"/>
      <c r="M373" s="187"/>
      <c r="N373" s="187"/>
      <c r="O373" s="187"/>
      <c r="P373" s="187"/>
      <c r="Q373" s="187"/>
      <c r="R373" s="187"/>
      <c r="S373" s="187"/>
      <c r="T373" s="187"/>
      <c r="U373" s="187"/>
      <c r="V373" s="187"/>
      <c r="W373" s="187"/>
      <c r="X373" s="187"/>
      <c r="Y373" s="187"/>
      <c r="Z373" s="187"/>
    </row>
    <row r="374" spans="1:26" x14ac:dyDescent="0.25">
      <c r="A374" s="305"/>
      <c r="B374" s="305"/>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row>
    <row r="375" spans="1:26" x14ac:dyDescent="0.25">
      <c r="A375" s="305"/>
      <c r="B375" s="305"/>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row>
    <row r="376" spans="1:26" x14ac:dyDescent="0.25">
      <c r="A376" s="305"/>
      <c r="B376" s="305"/>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row>
    <row r="377" spans="1:26" x14ac:dyDescent="0.25">
      <c r="A377" s="305"/>
      <c r="B377" s="305"/>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row>
    <row r="378" spans="1:26" x14ac:dyDescent="0.25">
      <c r="A378" s="305"/>
      <c r="B378" s="305"/>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row>
    <row r="379" spans="1:26" x14ac:dyDescent="0.25">
      <c r="A379" s="305"/>
      <c r="B379" s="305"/>
      <c r="C379" s="187"/>
      <c r="D379" s="187"/>
      <c r="E379" s="187"/>
      <c r="F379" s="187"/>
      <c r="G379" s="187"/>
      <c r="H379" s="187"/>
      <c r="I379" s="187"/>
      <c r="J379" s="187"/>
      <c r="K379" s="187"/>
      <c r="L379" s="187"/>
      <c r="M379" s="187"/>
      <c r="N379" s="187"/>
      <c r="O379" s="187"/>
      <c r="P379" s="187"/>
      <c r="Q379" s="187"/>
      <c r="R379" s="187"/>
      <c r="S379" s="187"/>
      <c r="T379" s="187"/>
      <c r="U379" s="187"/>
      <c r="V379" s="187"/>
      <c r="W379" s="187"/>
      <c r="X379" s="187"/>
      <c r="Y379" s="187"/>
      <c r="Z379" s="187"/>
    </row>
    <row r="380" spans="1:26" x14ac:dyDescent="0.25">
      <c r="A380" s="305"/>
      <c r="B380" s="305"/>
      <c r="C380" s="187"/>
      <c r="D380" s="187"/>
      <c r="E380" s="187"/>
      <c r="F380" s="187"/>
      <c r="G380" s="187"/>
      <c r="H380" s="187"/>
      <c r="I380" s="187"/>
      <c r="J380" s="187"/>
      <c r="K380" s="187"/>
      <c r="L380" s="187"/>
      <c r="M380" s="187"/>
      <c r="N380" s="187"/>
      <c r="O380" s="187"/>
      <c r="P380" s="187"/>
      <c r="Q380" s="187"/>
      <c r="R380" s="187"/>
      <c r="S380" s="187"/>
      <c r="T380" s="187"/>
      <c r="U380" s="187"/>
      <c r="V380" s="187"/>
      <c r="W380" s="187"/>
      <c r="X380" s="187"/>
      <c r="Y380" s="187"/>
      <c r="Z380" s="187"/>
    </row>
    <row r="381" spans="1:26" x14ac:dyDescent="0.25">
      <c r="A381" s="305"/>
      <c r="B381" s="305"/>
      <c r="C381" s="187"/>
      <c r="D381" s="187"/>
      <c r="E381" s="187"/>
      <c r="F381" s="187"/>
      <c r="G381" s="187"/>
      <c r="H381" s="187"/>
      <c r="I381" s="187"/>
      <c r="J381" s="187"/>
      <c r="K381" s="187"/>
      <c r="L381" s="187"/>
      <c r="M381" s="187"/>
      <c r="N381" s="187"/>
      <c r="O381" s="187"/>
      <c r="P381" s="187"/>
      <c r="Q381" s="187"/>
      <c r="R381" s="187"/>
      <c r="S381" s="187"/>
      <c r="T381" s="187"/>
      <c r="U381" s="187"/>
      <c r="V381" s="187"/>
      <c r="W381" s="187"/>
      <c r="X381" s="187"/>
      <c r="Y381" s="187"/>
      <c r="Z381" s="187"/>
    </row>
    <row r="382" spans="1:26" x14ac:dyDescent="0.25">
      <c r="A382" s="305"/>
      <c r="B382" s="305"/>
      <c r="C382" s="187"/>
      <c r="D382" s="187"/>
      <c r="E382" s="187"/>
      <c r="F382" s="187"/>
      <c r="G382" s="187"/>
      <c r="H382" s="187"/>
      <c r="I382" s="187"/>
      <c r="J382" s="187"/>
      <c r="K382" s="187"/>
      <c r="L382" s="187"/>
      <c r="M382" s="187"/>
      <c r="N382" s="187"/>
      <c r="O382" s="187"/>
      <c r="P382" s="187"/>
      <c r="Q382" s="187"/>
      <c r="R382" s="187"/>
      <c r="S382" s="187"/>
      <c r="T382" s="187"/>
      <c r="U382" s="187"/>
      <c r="V382" s="187"/>
      <c r="W382" s="187"/>
      <c r="X382" s="187"/>
      <c r="Y382" s="187"/>
      <c r="Z382" s="187"/>
    </row>
    <row r="383" spans="1:26" x14ac:dyDescent="0.25">
      <c r="A383" s="305"/>
      <c r="B383" s="305"/>
      <c r="C383" s="187"/>
      <c r="D383" s="187"/>
      <c r="E383" s="187"/>
      <c r="F383" s="187"/>
      <c r="G383" s="187"/>
      <c r="H383" s="187"/>
      <c r="I383" s="187"/>
      <c r="J383" s="187"/>
      <c r="K383" s="187"/>
      <c r="L383" s="187"/>
      <c r="M383" s="187"/>
      <c r="N383" s="187"/>
      <c r="O383" s="187"/>
      <c r="P383" s="187"/>
      <c r="Q383" s="187"/>
      <c r="R383" s="187"/>
      <c r="S383" s="187"/>
      <c r="T383" s="187"/>
      <c r="U383" s="187"/>
      <c r="V383" s="187"/>
      <c r="W383" s="187"/>
      <c r="X383" s="187"/>
      <c r="Y383" s="187"/>
      <c r="Z383" s="187"/>
    </row>
    <row r="384" spans="1:26" x14ac:dyDescent="0.25">
      <c r="A384" s="305"/>
      <c r="B384" s="305"/>
      <c r="C384" s="187"/>
      <c r="D384" s="187"/>
      <c r="E384" s="187"/>
      <c r="F384" s="187"/>
      <c r="G384" s="187"/>
      <c r="H384" s="187"/>
      <c r="I384" s="187"/>
      <c r="J384" s="187"/>
      <c r="K384" s="187"/>
      <c r="L384" s="187"/>
      <c r="M384" s="187"/>
      <c r="N384" s="187"/>
      <c r="O384" s="187"/>
      <c r="P384" s="187"/>
      <c r="Q384" s="187"/>
      <c r="R384" s="187"/>
      <c r="S384" s="187"/>
      <c r="T384" s="187"/>
      <c r="U384" s="187"/>
      <c r="V384" s="187"/>
      <c r="W384" s="187"/>
      <c r="X384" s="187"/>
      <c r="Y384" s="187"/>
      <c r="Z384" s="187"/>
    </row>
    <row r="385" spans="1:26" x14ac:dyDescent="0.25">
      <c r="A385" s="305"/>
      <c r="B385" s="305"/>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row>
    <row r="386" spans="1:26" x14ac:dyDescent="0.25">
      <c r="A386" s="305"/>
      <c r="B386" s="305"/>
      <c r="C386" s="187"/>
      <c r="D386" s="187"/>
      <c r="E386" s="187"/>
      <c r="F386" s="187"/>
      <c r="G386" s="187"/>
      <c r="H386" s="187"/>
      <c r="I386" s="187"/>
      <c r="J386" s="187"/>
      <c r="K386" s="187"/>
      <c r="L386" s="187"/>
      <c r="M386" s="187"/>
      <c r="N386" s="187"/>
      <c r="O386" s="187"/>
      <c r="P386" s="187"/>
      <c r="Q386" s="187"/>
      <c r="R386" s="187"/>
      <c r="S386" s="187"/>
      <c r="T386" s="187"/>
      <c r="U386" s="187"/>
      <c r="V386" s="187"/>
      <c r="W386" s="187"/>
      <c r="X386" s="187"/>
      <c r="Y386" s="187"/>
      <c r="Z386" s="187"/>
    </row>
    <row r="387" spans="1:26" x14ac:dyDescent="0.25">
      <c r="A387" s="305"/>
      <c r="B387" s="305"/>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row>
    <row r="388" spans="1:26" x14ac:dyDescent="0.25">
      <c r="A388" s="305"/>
      <c r="B388" s="305"/>
      <c r="C388" s="187"/>
      <c r="D388" s="187"/>
      <c r="E388" s="187"/>
      <c r="F388" s="187"/>
      <c r="G388" s="187"/>
      <c r="H388" s="187"/>
      <c r="I388" s="187"/>
      <c r="J388" s="187"/>
      <c r="K388" s="187"/>
      <c r="L388" s="187"/>
      <c r="M388" s="187"/>
      <c r="N388" s="187"/>
      <c r="O388" s="187"/>
      <c r="P388" s="187"/>
      <c r="Q388" s="187"/>
      <c r="R388" s="187"/>
      <c r="S388" s="187"/>
      <c r="T388" s="187"/>
      <c r="U388" s="187"/>
      <c r="V388" s="187"/>
      <c r="W388" s="187"/>
      <c r="X388" s="187"/>
      <c r="Y388" s="187"/>
      <c r="Z388" s="187"/>
    </row>
    <row r="389" spans="1:26" x14ac:dyDescent="0.25">
      <c r="A389" s="305"/>
      <c r="B389" s="305"/>
      <c r="C389" s="187"/>
      <c r="D389" s="187"/>
      <c r="E389" s="187"/>
      <c r="F389" s="187"/>
      <c r="G389" s="187"/>
      <c r="H389" s="187"/>
      <c r="I389" s="187"/>
      <c r="J389" s="187"/>
      <c r="K389" s="187"/>
      <c r="L389" s="187"/>
      <c r="M389" s="187"/>
      <c r="N389" s="187"/>
      <c r="O389" s="187"/>
      <c r="P389" s="187"/>
      <c r="Q389" s="187"/>
      <c r="R389" s="187"/>
      <c r="S389" s="187"/>
      <c r="T389" s="187"/>
      <c r="U389" s="187"/>
      <c r="V389" s="187"/>
      <c r="W389" s="187"/>
      <c r="X389" s="187"/>
      <c r="Y389" s="187"/>
      <c r="Z389" s="187"/>
    </row>
    <row r="390" spans="1:26" x14ac:dyDescent="0.25">
      <c r="A390" s="305"/>
      <c r="B390" s="305"/>
      <c r="C390" s="187"/>
      <c r="D390" s="187"/>
      <c r="E390" s="187"/>
      <c r="F390" s="187"/>
      <c r="G390" s="187"/>
      <c r="H390" s="187"/>
      <c r="I390" s="187"/>
      <c r="J390" s="187"/>
      <c r="K390" s="187"/>
      <c r="L390" s="187"/>
      <c r="M390" s="187"/>
      <c r="N390" s="187"/>
      <c r="O390" s="187"/>
      <c r="P390" s="187"/>
      <c r="Q390" s="187"/>
      <c r="R390" s="187"/>
      <c r="S390" s="187"/>
      <c r="T390" s="187"/>
      <c r="U390" s="187"/>
      <c r="V390" s="187"/>
      <c r="W390" s="187"/>
      <c r="X390" s="187"/>
      <c r="Y390" s="187"/>
      <c r="Z390" s="187"/>
    </row>
    <row r="391" spans="1:26" x14ac:dyDescent="0.25">
      <c r="A391" s="305"/>
      <c r="B391" s="305"/>
      <c r="C391" s="187"/>
      <c r="D391" s="187"/>
      <c r="E391" s="187"/>
      <c r="F391" s="187"/>
      <c r="G391" s="187"/>
      <c r="H391" s="187"/>
      <c r="I391" s="187"/>
      <c r="J391" s="187"/>
      <c r="K391" s="187"/>
      <c r="L391" s="187"/>
      <c r="M391" s="187"/>
      <c r="N391" s="187"/>
      <c r="O391" s="187"/>
      <c r="P391" s="187"/>
      <c r="Q391" s="187"/>
      <c r="R391" s="187"/>
      <c r="S391" s="187"/>
      <c r="T391" s="187"/>
      <c r="U391" s="187"/>
      <c r="V391" s="187"/>
      <c r="W391" s="187"/>
      <c r="X391" s="187"/>
      <c r="Y391" s="187"/>
      <c r="Z391" s="187"/>
    </row>
    <row r="392" spans="1:26" x14ac:dyDescent="0.25">
      <c r="A392" s="305"/>
      <c r="B392" s="305"/>
      <c r="C392" s="187"/>
      <c r="D392" s="187"/>
      <c r="E392" s="187"/>
      <c r="F392" s="187"/>
      <c r="G392" s="187"/>
      <c r="H392" s="187"/>
      <c r="I392" s="187"/>
      <c r="J392" s="187"/>
      <c r="K392" s="187"/>
      <c r="L392" s="187"/>
      <c r="M392" s="187"/>
      <c r="N392" s="187"/>
      <c r="O392" s="187"/>
      <c r="P392" s="187"/>
      <c r="Q392" s="187"/>
      <c r="R392" s="187"/>
      <c r="S392" s="187"/>
      <c r="T392" s="187"/>
      <c r="U392" s="187"/>
      <c r="V392" s="187"/>
      <c r="W392" s="187"/>
      <c r="X392" s="187"/>
      <c r="Y392" s="187"/>
      <c r="Z392" s="187"/>
    </row>
    <row r="393" spans="1:26" x14ac:dyDescent="0.25">
      <c r="A393" s="305"/>
      <c r="B393" s="305"/>
      <c r="C393" s="187"/>
      <c r="D393" s="187"/>
      <c r="E393" s="187"/>
      <c r="F393" s="187"/>
      <c r="G393" s="187"/>
      <c r="H393" s="187"/>
      <c r="I393" s="187"/>
      <c r="J393" s="187"/>
      <c r="K393" s="187"/>
      <c r="L393" s="187"/>
      <c r="M393" s="187"/>
      <c r="N393" s="187"/>
      <c r="O393" s="187"/>
      <c r="P393" s="187"/>
      <c r="Q393" s="187"/>
      <c r="R393" s="187"/>
      <c r="S393" s="187"/>
      <c r="T393" s="187"/>
      <c r="U393" s="187"/>
      <c r="V393" s="187"/>
      <c r="W393" s="187"/>
      <c r="X393" s="187"/>
      <c r="Y393" s="187"/>
      <c r="Z393" s="187"/>
    </row>
    <row r="394" spans="1:26" x14ac:dyDescent="0.25">
      <c r="A394" s="305"/>
      <c r="B394" s="305"/>
      <c r="C394" s="187"/>
      <c r="D394" s="187"/>
      <c r="E394" s="187"/>
      <c r="F394" s="187"/>
      <c r="G394" s="187"/>
      <c r="H394" s="187"/>
      <c r="I394" s="187"/>
      <c r="J394" s="187"/>
      <c r="K394" s="187"/>
      <c r="L394" s="187"/>
      <c r="M394" s="187"/>
      <c r="N394" s="187"/>
      <c r="O394" s="187"/>
      <c r="P394" s="187"/>
      <c r="Q394" s="187"/>
      <c r="R394" s="187"/>
      <c r="S394" s="187"/>
      <c r="T394" s="187"/>
      <c r="U394" s="187"/>
      <c r="V394" s="187"/>
      <c r="W394" s="187"/>
      <c r="X394" s="187"/>
      <c r="Y394" s="187"/>
      <c r="Z394" s="187"/>
    </row>
    <row r="395" spans="1:26" x14ac:dyDescent="0.25">
      <c r="A395" s="305"/>
      <c r="B395" s="305"/>
      <c r="C395" s="187"/>
      <c r="D395" s="187"/>
      <c r="E395" s="187"/>
      <c r="F395" s="187"/>
      <c r="G395" s="187"/>
      <c r="H395" s="187"/>
      <c r="I395" s="187"/>
      <c r="J395" s="187"/>
      <c r="K395" s="187"/>
      <c r="L395" s="187"/>
      <c r="M395" s="187"/>
      <c r="N395" s="187"/>
      <c r="O395" s="187"/>
      <c r="P395" s="187"/>
      <c r="Q395" s="187"/>
      <c r="R395" s="187"/>
      <c r="S395" s="187"/>
      <c r="T395" s="187"/>
      <c r="U395" s="187"/>
      <c r="V395" s="187"/>
      <c r="W395" s="187"/>
      <c r="X395" s="187"/>
      <c r="Y395" s="187"/>
      <c r="Z395" s="187"/>
    </row>
    <row r="396" spans="1:26" x14ac:dyDescent="0.25">
      <c r="A396" s="305"/>
      <c r="B396" s="305"/>
      <c r="C396" s="187"/>
      <c r="D396" s="187"/>
      <c r="E396" s="187"/>
      <c r="F396" s="187"/>
      <c r="G396" s="187"/>
      <c r="H396" s="187"/>
      <c r="I396" s="187"/>
      <c r="J396" s="187"/>
      <c r="K396" s="187"/>
      <c r="L396" s="187"/>
      <c r="M396" s="187"/>
      <c r="N396" s="187"/>
      <c r="O396" s="187"/>
      <c r="P396" s="187"/>
      <c r="Q396" s="187"/>
      <c r="R396" s="187"/>
      <c r="S396" s="187"/>
      <c r="T396" s="187"/>
      <c r="U396" s="187"/>
      <c r="V396" s="187"/>
      <c r="W396" s="187"/>
      <c r="X396" s="187"/>
      <c r="Y396" s="187"/>
      <c r="Z396" s="187"/>
    </row>
    <row r="397" spans="1:26" x14ac:dyDescent="0.25">
      <c r="A397" s="305"/>
      <c r="B397" s="305"/>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row>
    <row r="398" spans="1:26" x14ac:dyDescent="0.25">
      <c r="A398" s="305"/>
      <c r="B398" s="305"/>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row>
    <row r="399" spans="1:26" x14ac:dyDescent="0.25">
      <c r="A399" s="305"/>
      <c r="B399" s="305"/>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row>
    <row r="400" spans="1:26" x14ac:dyDescent="0.25">
      <c r="A400" s="305"/>
      <c r="B400" s="305"/>
      <c r="C400" s="187"/>
      <c r="D400" s="187"/>
      <c r="E400" s="187"/>
      <c r="F400" s="187"/>
      <c r="G400" s="187"/>
      <c r="H400" s="187"/>
      <c r="I400" s="187"/>
      <c r="J400" s="187"/>
      <c r="K400" s="187"/>
      <c r="L400" s="187"/>
      <c r="M400" s="187"/>
      <c r="N400" s="187"/>
      <c r="O400" s="187"/>
      <c r="P400" s="187"/>
      <c r="Q400" s="187"/>
      <c r="R400" s="187"/>
      <c r="S400" s="187"/>
      <c r="T400" s="187"/>
      <c r="U400" s="187"/>
      <c r="V400" s="187"/>
      <c r="W400" s="187"/>
      <c r="X400" s="187"/>
      <c r="Y400" s="187"/>
      <c r="Z400" s="187"/>
    </row>
    <row r="401" spans="1:26" x14ac:dyDescent="0.25">
      <c r="A401" s="305"/>
      <c r="B401" s="305"/>
      <c r="C401" s="187"/>
      <c r="D401" s="187"/>
      <c r="E401" s="187"/>
      <c r="F401" s="187"/>
      <c r="G401" s="187"/>
      <c r="H401" s="187"/>
      <c r="I401" s="187"/>
      <c r="J401" s="187"/>
      <c r="K401" s="187"/>
      <c r="L401" s="187"/>
      <c r="M401" s="187"/>
      <c r="N401" s="187"/>
      <c r="O401" s="187"/>
      <c r="P401" s="187"/>
      <c r="Q401" s="187"/>
      <c r="R401" s="187"/>
      <c r="S401" s="187"/>
      <c r="T401" s="187"/>
      <c r="U401" s="187"/>
      <c r="V401" s="187"/>
      <c r="W401" s="187"/>
      <c r="X401" s="187"/>
      <c r="Y401" s="187"/>
      <c r="Z401" s="187"/>
    </row>
    <row r="402" spans="1:26" x14ac:dyDescent="0.25">
      <c r="A402" s="305"/>
      <c r="B402" s="305"/>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row>
    <row r="403" spans="1:26" x14ac:dyDescent="0.25">
      <c r="A403" s="305"/>
      <c r="B403" s="305"/>
      <c r="C403" s="187"/>
      <c r="D403" s="187"/>
      <c r="E403" s="187"/>
      <c r="F403" s="187"/>
      <c r="G403" s="187"/>
      <c r="H403" s="187"/>
      <c r="I403" s="187"/>
      <c r="J403" s="187"/>
      <c r="K403" s="187"/>
      <c r="L403" s="187"/>
      <c r="M403" s="187"/>
      <c r="N403" s="187"/>
      <c r="O403" s="187"/>
      <c r="P403" s="187"/>
      <c r="Q403" s="187"/>
      <c r="R403" s="187"/>
      <c r="S403" s="187"/>
      <c r="T403" s="187"/>
      <c r="U403" s="187"/>
      <c r="V403" s="187"/>
      <c r="W403" s="187"/>
      <c r="X403" s="187"/>
      <c r="Y403" s="187"/>
      <c r="Z403" s="187"/>
    </row>
    <row r="404" spans="1:26" x14ac:dyDescent="0.25">
      <c r="A404" s="305"/>
      <c r="B404" s="305"/>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row>
    <row r="405" spans="1:26" x14ac:dyDescent="0.25">
      <c r="A405" s="305"/>
      <c r="B405" s="305"/>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row>
    <row r="406" spans="1:26" x14ac:dyDescent="0.25">
      <c r="A406" s="305"/>
      <c r="B406" s="305"/>
      <c r="C406" s="187"/>
      <c r="D406" s="187"/>
      <c r="E406" s="187"/>
      <c r="F406" s="187"/>
      <c r="G406" s="187"/>
      <c r="H406" s="187"/>
      <c r="I406" s="187"/>
      <c r="J406" s="187"/>
      <c r="K406" s="187"/>
      <c r="L406" s="187"/>
      <c r="M406" s="187"/>
      <c r="N406" s="187"/>
      <c r="O406" s="187"/>
      <c r="P406" s="187"/>
      <c r="Q406" s="187"/>
      <c r="R406" s="187"/>
      <c r="S406" s="187"/>
      <c r="T406" s="187"/>
      <c r="U406" s="187"/>
      <c r="V406" s="187"/>
      <c r="W406" s="187"/>
      <c r="X406" s="187"/>
      <c r="Y406" s="187"/>
      <c r="Z406" s="187"/>
    </row>
    <row r="407" spans="1:26" x14ac:dyDescent="0.25">
      <c r="A407" s="305"/>
      <c r="B407" s="305"/>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row>
    <row r="408" spans="1:26" x14ac:dyDescent="0.25">
      <c r="A408" s="305"/>
      <c r="B408" s="305"/>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row>
    <row r="409" spans="1:26" x14ac:dyDescent="0.25">
      <c r="A409" s="305"/>
      <c r="B409" s="305"/>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row>
    <row r="410" spans="1:26" x14ac:dyDescent="0.25">
      <c r="A410" s="305"/>
      <c r="B410" s="305"/>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row>
    <row r="411" spans="1:26" x14ac:dyDescent="0.25">
      <c r="A411" s="305"/>
      <c r="B411" s="305"/>
      <c r="C411" s="187"/>
      <c r="D411" s="187"/>
      <c r="E411" s="187"/>
      <c r="F411" s="187"/>
      <c r="G411" s="187"/>
      <c r="H411" s="187"/>
      <c r="I411" s="187"/>
      <c r="J411" s="187"/>
      <c r="K411" s="187"/>
      <c r="L411" s="187"/>
      <c r="M411" s="187"/>
      <c r="N411" s="187"/>
      <c r="O411" s="187"/>
      <c r="P411" s="187"/>
      <c r="Q411" s="187"/>
      <c r="R411" s="187"/>
      <c r="S411" s="187"/>
      <c r="T411" s="187"/>
      <c r="U411" s="187"/>
      <c r="V411" s="187"/>
      <c r="W411" s="187"/>
      <c r="X411" s="187"/>
      <c r="Y411" s="187"/>
      <c r="Z411" s="187"/>
    </row>
    <row r="412" spans="1:26" x14ac:dyDescent="0.25">
      <c r="A412" s="305"/>
      <c r="B412" s="305"/>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row>
    <row r="413" spans="1:26" x14ac:dyDescent="0.25">
      <c r="A413" s="305"/>
      <c r="B413" s="305"/>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row>
    <row r="414" spans="1:26" x14ac:dyDescent="0.25">
      <c r="A414" s="305"/>
      <c r="B414" s="305"/>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row>
    <row r="415" spans="1:26" x14ac:dyDescent="0.25">
      <c r="A415" s="305"/>
      <c r="B415" s="305"/>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row>
    <row r="416" spans="1:26" x14ac:dyDescent="0.25">
      <c r="A416" s="305"/>
      <c r="B416" s="305"/>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row>
    <row r="417" spans="1:26" x14ac:dyDescent="0.25">
      <c r="A417" s="305"/>
      <c r="B417" s="305"/>
      <c r="C417" s="187"/>
      <c r="D417" s="187"/>
      <c r="E417" s="187"/>
      <c r="F417" s="187"/>
      <c r="G417" s="187"/>
      <c r="H417" s="187"/>
      <c r="I417" s="187"/>
      <c r="J417" s="187"/>
      <c r="K417" s="187"/>
      <c r="L417" s="187"/>
      <c r="M417" s="187"/>
      <c r="N417" s="187"/>
      <c r="O417" s="187"/>
      <c r="P417" s="187"/>
      <c r="Q417" s="187"/>
      <c r="R417" s="187"/>
      <c r="S417" s="187"/>
      <c r="T417" s="187"/>
      <c r="U417" s="187"/>
      <c r="V417" s="187"/>
      <c r="W417" s="187"/>
      <c r="X417" s="187"/>
      <c r="Y417" s="187"/>
      <c r="Z417" s="187"/>
    </row>
    <row r="418" spans="1:26" x14ac:dyDescent="0.25">
      <c r="A418" s="305"/>
      <c r="B418" s="305"/>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row>
    <row r="419" spans="1:26" x14ac:dyDescent="0.25">
      <c r="A419" s="305"/>
      <c r="B419" s="305"/>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row>
    <row r="420" spans="1:26" x14ac:dyDescent="0.25">
      <c r="A420" s="305"/>
      <c r="B420" s="305"/>
      <c r="C420" s="187"/>
      <c r="D420" s="187"/>
      <c r="E420" s="187"/>
      <c r="F420" s="187"/>
      <c r="G420" s="187"/>
      <c r="H420" s="187"/>
      <c r="I420" s="187"/>
      <c r="J420" s="187"/>
      <c r="K420" s="187"/>
      <c r="L420" s="187"/>
      <c r="M420" s="187"/>
      <c r="N420" s="187"/>
      <c r="O420" s="187"/>
      <c r="P420" s="187"/>
      <c r="Q420" s="187"/>
      <c r="R420" s="187"/>
      <c r="S420" s="187"/>
      <c r="T420" s="187"/>
      <c r="U420" s="187"/>
      <c r="V420" s="187"/>
      <c r="W420" s="187"/>
      <c r="X420" s="187"/>
      <c r="Y420" s="187"/>
      <c r="Z420" s="187"/>
    </row>
    <row r="421" spans="1:26" x14ac:dyDescent="0.25">
      <c r="A421" s="305"/>
      <c r="B421" s="305"/>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row>
    <row r="422" spans="1:26" x14ac:dyDescent="0.25">
      <c r="A422" s="305"/>
      <c r="B422" s="305"/>
      <c r="C422" s="187"/>
      <c r="D422" s="187"/>
      <c r="E422" s="187"/>
      <c r="F422" s="187"/>
      <c r="G422" s="187"/>
      <c r="H422" s="187"/>
      <c r="I422" s="187"/>
      <c r="J422" s="187"/>
      <c r="K422" s="187"/>
      <c r="L422" s="187"/>
      <c r="M422" s="187"/>
      <c r="N422" s="187"/>
      <c r="O422" s="187"/>
      <c r="P422" s="187"/>
      <c r="Q422" s="187"/>
      <c r="R422" s="187"/>
      <c r="S422" s="187"/>
      <c r="T422" s="187"/>
      <c r="U422" s="187"/>
      <c r="V422" s="187"/>
      <c r="W422" s="187"/>
      <c r="X422" s="187"/>
      <c r="Y422" s="187"/>
      <c r="Z422" s="187"/>
    </row>
    <row r="423" spans="1:26" x14ac:dyDescent="0.25">
      <c r="A423" s="305"/>
      <c r="B423" s="305"/>
      <c r="C423" s="187"/>
      <c r="D423" s="187"/>
      <c r="E423" s="187"/>
      <c r="F423" s="187"/>
      <c r="G423" s="187"/>
      <c r="H423" s="187"/>
      <c r="I423" s="187"/>
      <c r="J423" s="187"/>
      <c r="K423" s="187"/>
      <c r="L423" s="187"/>
      <c r="M423" s="187"/>
      <c r="N423" s="187"/>
      <c r="O423" s="187"/>
      <c r="P423" s="187"/>
      <c r="Q423" s="187"/>
      <c r="R423" s="187"/>
      <c r="S423" s="187"/>
      <c r="T423" s="187"/>
      <c r="U423" s="187"/>
      <c r="V423" s="187"/>
      <c r="W423" s="187"/>
      <c r="X423" s="187"/>
      <c r="Y423" s="187"/>
      <c r="Z423" s="187"/>
    </row>
    <row r="424" spans="1:26" x14ac:dyDescent="0.25">
      <c r="A424" s="305"/>
      <c r="B424" s="305"/>
      <c r="C424" s="187"/>
      <c r="D424" s="187"/>
      <c r="E424" s="187"/>
      <c r="F424" s="187"/>
      <c r="G424" s="187"/>
      <c r="H424" s="187"/>
      <c r="I424" s="187"/>
      <c r="J424" s="187"/>
      <c r="K424" s="187"/>
      <c r="L424" s="187"/>
      <c r="M424" s="187"/>
      <c r="N424" s="187"/>
      <c r="O424" s="187"/>
      <c r="P424" s="187"/>
      <c r="Q424" s="187"/>
      <c r="R424" s="187"/>
      <c r="S424" s="187"/>
      <c r="T424" s="187"/>
      <c r="U424" s="187"/>
      <c r="V424" s="187"/>
      <c r="W424" s="187"/>
      <c r="X424" s="187"/>
      <c r="Y424" s="187"/>
      <c r="Z424" s="187"/>
    </row>
    <row r="425" spans="1:26" x14ac:dyDescent="0.25">
      <c r="A425" s="305"/>
      <c r="B425" s="305"/>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row>
    <row r="426" spans="1:26" x14ac:dyDescent="0.25">
      <c r="A426" s="305"/>
      <c r="B426" s="305"/>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row>
    <row r="427" spans="1:26" x14ac:dyDescent="0.25">
      <c r="A427" s="305"/>
      <c r="B427" s="305"/>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row>
    <row r="428" spans="1:26" x14ac:dyDescent="0.25">
      <c r="A428" s="305"/>
      <c r="B428" s="305"/>
      <c r="C428" s="187"/>
      <c r="D428" s="187"/>
      <c r="E428" s="187"/>
      <c r="F428" s="187"/>
      <c r="G428" s="187"/>
      <c r="H428" s="187"/>
      <c r="I428" s="187"/>
      <c r="J428" s="187"/>
      <c r="K428" s="187"/>
      <c r="L428" s="187"/>
      <c r="M428" s="187"/>
      <c r="N428" s="187"/>
      <c r="O428" s="187"/>
      <c r="P428" s="187"/>
      <c r="Q428" s="187"/>
      <c r="R428" s="187"/>
      <c r="S428" s="187"/>
      <c r="T428" s="187"/>
      <c r="U428" s="187"/>
      <c r="V428" s="187"/>
      <c r="W428" s="187"/>
      <c r="X428" s="187"/>
      <c r="Y428" s="187"/>
      <c r="Z428" s="187"/>
    </row>
    <row r="429" spans="1:26" x14ac:dyDescent="0.25">
      <c r="A429" s="305"/>
      <c r="B429" s="305"/>
      <c r="C429" s="187"/>
      <c r="D429" s="187"/>
      <c r="E429" s="187"/>
      <c r="F429" s="187"/>
      <c r="G429" s="187"/>
      <c r="H429" s="187"/>
      <c r="I429" s="187"/>
      <c r="J429" s="187"/>
      <c r="K429" s="187"/>
      <c r="L429" s="187"/>
      <c r="M429" s="187"/>
      <c r="N429" s="187"/>
      <c r="O429" s="187"/>
      <c r="P429" s="187"/>
      <c r="Q429" s="187"/>
      <c r="R429" s="187"/>
      <c r="S429" s="187"/>
      <c r="T429" s="187"/>
      <c r="U429" s="187"/>
      <c r="V429" s="187"/>
      <c r="W429" s="187"/>
      <c r="X429" s="187"/>
      <c r="Y429" s="187"/>
      <c r="Z429" s="187"/>
    </row>
    <row r="430" spans="1:26" x14ac:dyDescent="0.25">
      <c r="A430" s="305"/>
      <c r="B430" s="305"/>
      <c r="C430" s="187"/>
      <c r="D430" s="187"/>
      <c r="E430" s="187"/>
      <c r="F430" s="187"/>
      <c r="G430" s="187"/>
      <c r="H430" s="187"/>
      <c r="I430" s="187"/>
      <c r="J430" s="187"/>
      <c r="K430" s="187"/>
      <c r="L430" s="187"/>
      <c r="M430" s="187"/>
      <c r="N430" s="187"/>
      <c r="O430" s="187"/>
      <c r="P430" s="187"/>
      <c r="Q430" s="187"/>
      <c r="R430" s="187"/>
      <c r="S430" s="187"/>
      <c r="T430" s="187"/>
      <c r="U430" s="187"/>
      <c r="V430" s="187"/>
      <c r="W430" s="187"/>
      <c r="X430" s="187"/>
      <c r="Y430" s="187"/>
      <c r="Z430" s="187"/>
    </row>
    <row r="431" spans="1:26" x14ac:dyDescent="0.25">
      <c r="A431" s="305"/>
      <c r="B431" s="305"/>
      <c r="C431" s="187"/>
      <c r="D431" s="187"/>
      <c r="E431" s="187"/>
      <c r="F431" s="187"/>
      <c r="G431" s="187"/>
      <c r="H431" s="187"/>
      <c r="I431" s="187"/>
      <c r="J431" s="187"/>
      <c r="K431" s="187"/>
      <c r="L431" s="187"/>
      <c r="M431" s="187"/>
      <c r="N431" s="187"/>
      <c r="O431" s="187"/>
      <c r="P431" s="187"/>
      <c r="Q431" s="187"/>
      <c r="R431" s="187"/>
      <c r="S431" s="187"/>
      <c r="T431" s="187"/>
      <c r="U431" s="187"/>
      <c r="V431" s="187"/>
      <c r="W431" s="187"/>
      <c r="X431" s="187"/>
      <c r="Y431" s="187"/>
      <c r="Z431" s="187"/>
    </row>
    <row r="432" spans="1:26" x14ac:dyDescent="0.25">
      <c r="A432" s="305"/>
      <c r="B432" s="305"/>
      <c r="C432" s="187"/>
      <c r="D432" s="187"/>
      <c r="E432" s="187"/>
      <c r="F432" s="187"/>
      <c r="G432" s="187"/>
      <c r="H432" s="187"/>
      <c r="I432" s="187"/>
      <c r="J432" s="187"/>
      <c r="K432" s="187"/>
      <c r="L432" s="187"/>
      <c r="M432" s="187"/>
      <c r="N432" s="187"/>
      <c r="O432" s="187"/>
      <c r="P432" s="187"/>
      <c r="Q432" s="187"/>
      <c r="R432" s="187"/>
      <c r="S432" s="187"/>
      <c r="T432" s="187"/>
      <c r="U432" s="187"/>
      <c r="V432" s="187"/>
      <c r="W432" s="187"/>
      <c r="X432" s="187"/>
      <c r="Y432" s="187"/>
      <c r="Z432" s="187"/>
    </row>
    <row r="433" spans="1:26" x14ac:dyDescent="0.25">
      <c r="A433" s="305"/>
      <c r="B433" s="305"/>
      <c r="C433" s="187"/>
      <c r="D433" s="187"/>
      <c r="E433" s="187"/>
      <c r="F433" s="187"/>
      <c r="G433" s="187"/>
      <c r="H433" s="187"/>
      <c r="I433" s="187"/>
      <c r="J433" s="187"/>
      <c r="K433" s="187"/>
      <c r="L433" s="187"/>
      <c r="M433" s="187"/>
      <c r="N433" s="187"/>
      <c r="O433" s="187"/>
      <c r="P433" s="187"/>
      <c r="Q433" s="187"/>
      <c r="R433" s="187"/>
      <c r="S433" s="187"/>
      <c r="T433" s="187"/>
      <c r="U433" s="187"/>
      <c r="V433" s="187"/>
      <c r="W433" s="187"/>
      <c r="X433" s="187"/>
      <c r="Y433" s="187"/>
      <c r="Z433" s="187"/>
    </row>
    <row r="434" spans="1:26" x14ac:dyDescent="0.25">
      <c r="A434" s="305"/>
      <c r="B434" s="305"/>
      <c r="C434" s="187"/>
      <c r="D434" s="187"/>
      <c r="E434" s="187"/>
      <c r="F434" s="187"/>
      <c r="G434" s="187"/>
      <c r="H434" s="187"/>
      <c r="I434" s="187"/>
      <c r="J434" s="187"/>
      <c r="K434" s="187"/>
      <c r="L434" s="187"/>
      <c r="M434" s="187"/>
      <c r="N434" s="187"/>
      <c r="O434" s="187"/>
      <c r="P434" s="187"/>
      <c r="Q434" s="187"/>
      <c r="R434" s="187"/>
      <c r="S434" s="187"/>
      <c r="T434" s="187"/>
      <c r="U434" s="187"/>
      <c r="V434" s="187"/>
      <c r="W434" s="187"/>
      <c r="X434" s="187"/>
      <c r="Y434" s="187"/>
      <c r="Z434" s="187"/>
    </row>
    <row r="435" spans="1:26" x14ac:dyDescent="0.25">
      <c r="A435" s="305"/>
      <c r="B435" s="305"/>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row>
    <row r="436" spans="1:26" x14ac:dyDescent="0.25">
      <c r="A436" s="305"/>
      <c r="B436" s="305"/>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row>
    <row r="437" spans="1:26" x14ac:dyDescent="0.25">
      <c r="A437" s="305"/>
      <c r="B437" s="305"/>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row>
    <row r="438" spans="1:26" x14ac:dyDescent="0.25">
      <c r="A438" s="305"/>
      <c r="B438" s="305"/>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row>
    <row r="439" spans="1:26" x14ac:dyDescent="0.25">
      <c r="A439" s="305"/>
      <c r="B439" s="305"/>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row>
    <row r="440" spans="1:26" x14ac:dyDescent="0.25">
      <c r="A440" s="305"/>
      <c r="B440" s="305"/>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row>
    <row r="441" spans="1:26" x14ac:dyDescent="0.25">
      <c r="A441" s="305"/>
      <c r="B441" s="305"/>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row>
    <row r="442" spans="1:26" x14ac:dyDescent="0.25">
      <c r="A442" s="305"/>
      <c r="B442" s="305"/>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row>
    <row r="443" spans="1:26" x14ac:dyDescent="0.25">
      <c r="A443" s="305"/>
      <c r="B443" s="305"/>
      <c r="C443" s="187"/>
      <c r="D443" s="187"/>
      <c r="E443" s="187"/>
      <c r="F443" s="187"/>
      <c r="G443" s="187"/>
      <c r="H443" s="187"/>
      <c r="I443" s="187"/>
      <c r="J443" s="187"/>
      <c r="K443" s="187"/>
      <c r="L443" s="187"/>
      <c r="M443" s="187"/>
      <c r="N443" s="187"/>
      <c r="O443" s="187"/>
      <c r="P443" s="187"/>
      <c r="Q443" s="187"/>
      <c r="R443" s="187"/>
      <c r="S443" s="187"/>
      <c r="T443" s="187"/>
      <c r="U443" s="187"/>
      <c r="V443" s="187"/>
      <c r="W443" s="187"/>
      <c r="X443" s="187"/>
      <c r="Y443" s="187"/>
      <c r="Z443" s="187"/>
    </row>
    <row r="444" spans="1:26" x14ac:dyDescent="0.25">
      <c r="A444" s="305"/>
      <c r="B444" s="305"/>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row>
    <row r="445" spans="1:26" x14ac:dyDescent="0.25">
      <c r="A445" s="305"/>
      <c r="B445" s="305"/>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row>
    <row r="446" spans="1:26" x14ac:dyDescent="0.25">
      <c r="A446" s="305"/>
      <c r="B446" s="305"/>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row>
    <row r="447" spans="1:26" x14ac:dyDescent="0.25">
      <c r="A447" s="305"/>
      <c r="B447" s="305"/>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row>
    <row r="448" spans="1:26" x14ac:dyDescent="0.25">
      <c r="A448" s="305"/>
      <c r="B448" s="305"/>
      <c r="C448" s="187"/>
      <c r="D448" s="187"/>
      <c r="E448" s="187"/>
      <c r="F448" s="187"/>
      <c r="G448" s="187"/>
      <c r="H448" s="187"/>
      <c r="I448" s="187"/>
      <c r="J448" s="187"/>
      <c r="K448" s="187"/>
      <c r="L448" s="187"/>
      <c r="M448" s="187"/>
      <c r="N448" s="187"/>
      <c r="O448" s="187"/>
      <c r="P448" s="187"/>
      <c r="Q448" s="187"/>
      <c r="R448" s="187"/>
      <c r="S448" s="187"/>
      <c r="T448" s="187"/>
      <c r="U448" s="187"/>
      <c r="V448" s="187"/>
      <c r="W448" s="187"/>
      <c r="X448" s="187"/>
      <c r="Y448" s="187"/>
      <c r="Z448" s="187"/>
    </row>
    <row r="449" spans="1:26" x14ac:dyDescent="0.25">
      <c r="A449" s="305"/>
      <c r="B449" s="305"/>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row>
    <row r="450" spans="1:26" x14ac:dyDescent="0.25">
      <c r="A450" s="305"/>
      <c r="B450" s="305"/>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row>
    <row r="451" spans="1:26" x14ac:dyDescent="0.25">
      <c r="A451" s="305"/>
      <c r="B451" s="305"/>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row>
    <row r="452" spans="1:26" x14ac:dyDescent="0.25">
      <c r="A452" s="305"/>
      <c r="B452" s="305"/>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row>
    <row r="453" spans="1:26" x14ac:dyDescent="0.25">
      <c r="A453" s="305"/>
      <c r="B453" s="305"/>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row>
    <row r="454" spans="1:26" x14ac:dyDescent="0.25">
      <c r="A454" s="305"/>
      <c r="B454" s="305"/>
      <c r="C454" s="187"/>
      <c r="D454" s="187"/>
      <c r="E454" s="187"/>
      <c r="F454" s="187"/>
      <c r="G454" s="187"/>
      <c r="H454" s="187"/>
      <c r="I454" s="187"/>
      <c r="J454" s="187"/>
      <c r="K454" s="187"/>
      <c r="L454" s="187"/>
      <c r="M454" s="187"/>
      <c r="N454" s="187"/>
      <c r="O454" s="187"/>
      <c r="P454" s="187"/>
      <c r="Q454" s="187"/>
      <c r="R454" s="187"/>
      <c r="S454" s="187"/>
      <c r="T454" s="187"/>
      <c r="U454" s="187"/>
      <c r="V454" s="187"/>
      <c r="W454" s="187"/>
      <c r="X454" s="187"/>
      <c r="Y454" s="187"/>
      <c r="Z454" s="187"/>
    </row>
    <row r="455" spans="1:26" x14ac:dyDescent="0.25">
      <c r="A455" s="305"/>
      <c r="B455" s="305"/>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row>
    <row r="456" spans="1:26" x14ac:dyDescent="0.25">
      <c r="A456" s="305"/>
      <c r="B456" s="305"/>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row>
    <row r="457" spans="1:26" x14ac:dyDescent="0.25">
      <c r="A457" s="305"/>
      <c r="B457" s="305"/>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row>
    <row r="458" spans="1:26" x14ac:dyDescent="0.25">
      <c r="A458" s="305"/>
      <c r="B458" s="305"/>
      <c r="C458" s="187"/>
      <c r="D458" s="187"/>
      <c r="E458" s="187"/>
      <c r="F458" s="187"/>
      <c r="G458" s="187"/>
      <c r="H458" s="187"/>
      <c r="I458" s="187"/>
      <c r="J458" s="187"/>
      <c r="K458" s="187"/>
      <c r="L458" s="187"/>
      <c r="M458" s="187"/>
      <c r="N458" s="187"/>
      <c r="O458" s="187"/>
      <c r="P458" s="187"/>
      <c r="Q458" s="187"/>
      <c r="R458" s="187"/>
      <c r="S458" s="187"/>
      <c r="T458" s="187"/>
      <c r="U458" s="187"/>
      <c r="V458" s="187"/>
      <c r="W458" s="187"/>
      <c r="X458" s="187"/>
      <c r="Y458" s="187"/>
      <c r="Z458" s="187"/>
    </row>
    <row r="459" spans="1:26" x14ac:dyDescent="0.25">
      <c r="A459" s="305"/>
      <c r="B459" s="305"/>
      <c r="C459" s="187"/>
      <c r="D459" s="187"/>
      <c r="E459" s="187"/>
      <c r="F459" s="187"/>
      <c r="G459" s="187"/>
      <c r="H459" s="187"/>
      <c r="I459" s="187"/>
      <c r="J459" s="187"/>
      <c r="K459" s="187"/>
      <c r="L459" s="187"/>
      <c r="M459" s="187"/>
      <c r="N459" s="187"/>
      <c r="O459" s="187"/>
      <c r="P459" s="187"/>
      <c r="Q459" s="187"/>
      <c r="R459" s="187"/>
      <c r="S459" s="187"/>
      <c r="T459" s="187"/>
      <c r="U459" s="187"/>
      <c r="V459" s="187"/>
      <c r="W459" s="187"/>
      <c r="X459" s="187"/>
      <c r="Y459" s="187"/>
      <c r="Z459" s="187"/>
    </row>
    <row r="460" spans="1:26" x14ac:dyDescent="0.25">
      <c r="A460" s="305"/>
      <c r="B460" s="305"/>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row>
    <row r="461" spans="1:26" x14ac:dyDescent="0.25">
      <c r="A461" s="305"/>
      <c r="B461" s="305"/>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row>
    <row r="462" spans="1:26" x14ac:dyDescent="0.25">
      <c r="A462" s="305"/>
      <c r="B462" s="305"/>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row>
    <row r="463" spans="1:26" x14ac:dyDescent="0.25">
      <c r="A463" s="305"/>
      <c r="B463" s="305"/>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row>
    <row r="464" spans="1:26" x14ac:dyDescent="0.25">
      <c r="A464" s="305"/>
      <c r="B464" s="305"/>
      <c r="C464" s="187"/>
      <c r="D464" s="187"/>
      <c r="E464" s="187"/>
      <c r="F464" s="187"/>
      <c r="G464" s="187"/>
      <c r="H464" s="187"/>
      <c r="I464" s="187"/>
      <c r="J464" s="187"/>
      <c r="K464" s="187"/>
      <c r="L464" s="187"/>
      <c r="M464" s="187"/>
      <c r="N464" s="187"/>
      <c r="O464" s="187"/>
      <c r="P464" s="187"/>
      <c r="Q464" s="187"/>
      <c r="R464" s="187"/>
      <c r="S464" s="187"/>
      <c r="T464" s="187"/>
      <c r="U464" s="187"/>
      <c r="V464" s="187"/>
      <c r="W464" s="187"/>
      <c r="X464" s="187"/>
      <c r="Y464" s="187"/>
      <c r="Z464" s="187"/>
    </row>
    <row r="465" spans="1:26" x14ac:dyDescent="0.25">
      <c r="A465" s="305"/>
      <c r="B465" s="305"/>
      <c r="C465" s="187"/>
      <c r="D465" s="187"/>
      <c r="E465" s="187"/>
      <c r="F465" s="187"/>
      <c r="G465" s="187"/>
      <c r="H465" s="187"/>
      <c r="I465" s="187"/>
      <c r="J465" s="187"/>
      <c r="K465" s="187"/>
      <c r="L465" s="187"/>
      <c r="M465" s="187"/>
      <c r="N465" s="187"/>
      <c r="O465" s="187"/>
      <c r="P465" s="187"/>
      <c r="Q465" s="187"/>
      <c r="R465" s="187"/>
      <c r="S465" s="187"/>
      <c r="T465" s="187"/>
      <c r="U465" s="187"/>
      <c r="V465" s="187"/>
      <c r="W465" s="187"/>
      <c r="X465" s="187"/>
      <c r="Y465" s="187"/>
      <c r="Z465" s="187"/>
    </row>
    <row r="466" spans="1:26" x14ac:dyDescent="0.25">
      <c r="A466" s="305"/>
      <c r="B466" s="305"/>
      <c r="C466" s="187"/>
      <c r="D466" s="187"/>
      <c r="E466" s="187"/>
      <c r="F466" s="187"/>
      <c r="G466" s="187"/>
      <c r="H466" s="187"/>
      <c r="I466" s="187"/>
      <c r="J466" s="187"/>
      <c r="K466" s="187"/>
      <c r="L466" s="187"/>
      <c r="M466" s="187"/>
      <c r="N466" s="187"/>
      <c r="O466" s="187"/>
      <c r="P466" s="187"/>
      <c r="Q466" s="187"/>
      <c r="R466" s="187"/>
      <c r="S466" s="187"/>
      <c r="T466" s="187"/>
      <c r="U466" s="187"/>
      <c r="V466" s="187"/>
      <c r="W466" s="187"/>
      <c r="X466" s="187"/>
      <c r="Y466" s="187"/>
      <c r="Z466" s="187"/>
    </row>
    <row r="467" spans="1:26" x14ac:dyDescent="0.25">
      <c r="A467" s="305"/>
      <c r="B467" s="305"/>
      <c r="C467" s="187"/>
      <c r="D467" s="187"/>
      <c r="E467" s="187"/>
      <c r="F467" s="187"/>
      <c r="G467" s="187"/>
      <c r="H467" s="187"/>
      <c r="I467" s="187"/>
      <c r="J467" s="187"/>
      <c r="K467" s="187"/>
      <c r="L467" s="187"/>
      <c r="M467" s="187"/>
      <c r="N467" s="187"/>
      <c r="O467" s="187"/>
      <c r="P467" s="187"/>
      <c r="Q467" s="187"/>
      <c r="R467" s="187"/>
      <c r="S467" s="187"/>
      <c r="T467" s="187"/>
      <c r="U467" s="187"/>
      <c r="V467" s="187"/>
      <c r="W467" s="187"/>
      <c r="X467" s="187"/>
      <c r="Y467" s="187"/>
      <c r="Z467" s="187"/>
    </row>
    <row r="468" spans="1:26" x14ac:dyDescent="0.25">
      <c r="A468" s="305"/>
      <c r="B468" s="305"/>
      <c r="C468" s="187"/>
      <c r="D468" s="187"/>
      <c r="E468" s="187"/>
      <c r="F468" s="187"/>
      <c r="G468" s="187"/>
      <c r="H468" s="187"/>
      <c r="I468" s="187"/>
      <c r="J468" s="187"/>
      <c r="K468" s="187"/>
      <c r="L468" s="187"/>
      <c r="M468" s="187"/>
      <c r="N468" s="187"/>
      <c r="O468" s="187"/>
      <c r="P468" s="187"/>
      <c r="Q468" s="187"/>
      <c r="R468" s="187"/>
      <c r="S468" s="187"/>
      <c r="T468" s="187"/>
      <c r="U468" s="187"/>
      <c r="V468" s="187"/>
      <c r="W468" s="187"/>
      <c r="X468" s="187"/>
      <c r="Y468" s="187"/>
      <c r="Z468" s="187"/>
    </row>
    <row r="469" spans="1:26" x14ac:dyDescent="0.25">
      <c r="A469" s="305"/>
      <c r="B469" s="305"/>
      <c r="C469" s="187"/>
      <c r="D469" s="187"/>
      <c r="E469" s="187"/>
      <c r="F469" s="187"/>
      <c r="G469" s="187"/>
      <c r="H469" s="187"/>
      <c r="I469" s="187"/>
      <c r="J469" s="187"/>
      <c r="K469" s="187"/>
      <c r="L469" s="187"/>
      <c r="M469" s="187"/>
      <c r="N469" s="187"/>
      <c r="O469" s="187"/>
      <c r="P469" s="187"/>
      <c r="Q469" s="187"/>
      <c r="R469" s="187"/>
      <c r="S469" s="187"/>
      <c r="T469" s="187"/>
      <c r="U469" s="187"/>
      <c r="V469" s="187"/>
      <c r="W469" s="187"/>
      <c r="X469" s="187"/>
      <c r="Y469" s="187"/>
      <c r="Z469" s="187"/>
    </row>
    <row r="470" spans="1:26" x14ac:dyDescent="0.25">
      <c r="A470" s="305"/>
      <c r="B470" s="305"/>
      <c r="C470" s="187"/>
      <c r="D470" s="187"/>
      <c r="E470" s="187"/>
      <c r="F470" s="187"/>
      <c r="G470" s="187"/>
      <c r="H470" s="187"/>
      <c r="I470" s="187"/>
      <c r="J470" s="187"/>
      <c r="K470" s="187"/>
      <c r="L470" s="187"/>
      <c r="M470" s="187"/>
      <c r="N470" s="187"/>
      <c r="O470" s="187"/>
      <c r="P470" s="187"/>
      <c r="Q470" s="187"/>
      <c r="R470" s="187"/>
      <c r="S470" s="187"/>
      <c r="T470" s="187"/>
      <c r="U470" s="187"/>
      <c r="V470" s="187"/>
      <c r="W470" s="187"/>
      <c r="X470" s="187"/>
      <c r="Y470" s="187"/>
      <c r="Z470" s="187"/>
    </row>
    <row r="471" spans="1:26" x14ac:dyDescent="0.25">
      <c r="A471" s="305"/>
      <c r="B471" s="305"/>
      <c r="C471" s="187"/>
      <c r="D471" s="187"/>
      <c r="E471" s="187"/>
      <c r="F471" s="187"/>
      <c r="G471" s="187"/>
      <c r="H471" s="187"/>
      <c r="I471" s="187"/>
      <c r="J471" s="187"/>
      <c r="K471" s="187"/>
      <c r="L471" s="187"/>
      <c r="M471" s="187"/>
      <c r="N471" s="187"/>
      <c r="O471" s="187"/>
      <c r="P471" s="187"/>
      <c r="Q471" s="187"/>
      <c r="R471" s="187"/>
      <c r="S471" s="187"/>
      <c r="T471" s="187"/>
      <c r="U471" s="187"/>
      <c r="V471" s="187"/>
      <c r="W471" s="187"/>
      <c r="X471" s="187"/>
      <c r="Y471" s="187"/>
      <c r="Z471" s="187"/>
    </row>
    <row r="472" spans="1:26" x14ac:dyDescent="0.25">
      <c r="A472" s="305"/>
      <c r="B472" s="305"/>
      <c r="C472" s="187"/>
      <c r="D472" s="187"/>
      <c r="E472" s="187"/>
      <c r="F472" s="187"/>
      <c r="G472" s="187"/>
      <c r="H472" s="187"/>
      <c r="I472" s="187"/>
      <c r="J472" s="187"/>
      <c r="K472" s="187"/>
      <c r="L472" s="187"/>
      <c r="M472" s="187"/>
      <c r="N472" s="187"/>
      <c r="O472" s="187"/>
      <c r="P472" s="187"/>
      <c r="Q472" s="187"/>
      <c r="R472" s="187"/>
      <c r="S472" s="187"/>
      <c r="T472" s="187"/>
      <c r="U472" s="187"/>
      <c r="V472" s="187"/>
      <c r="W472" s="187"/>
      <c r="X472" s="187"/>
      <c r="Y472" s="187"/>
      <c r="Z472" s="187"/>
    </row>
    <row r="473" spans="1:26" x14ac:dyDescent="0.25">
      <c r="A473" s="305"/>
      <c r="B473" s="305"/>
      <c r="C473" s="187"/>
      <c r="D473" s="187"/>
      <c r="E473" s="187"/>
      <c r="F473" s="187"/>
      <c r="G473" s="187"/>
      <c r="H473" s="187"/>
      <c r="I473" s="187"/>
      <c r="J473" s="187"/>
      <c r="K473" s="187"/>
      <c r="L473" s="187"/>
      <c r="M473" s="187"/>
      <c r="N473" s="187"/>
      <c r="O473" s="187"/>
      <c r="P473" s="187"/>
      <c r="Q473" s="187"/>
      <c r="R473" s="187"/>
      <c r="S473" s="187"/>
      <c r="T473" s="187"/>
      <c r="U473" s="187"/>
      <c r="V473" s="187"/>
      <c r="W473" s="187"/>
      <c r="X473" s="187"/>
      <c r="Y473" s="187"/>
      <c r="Z473" s="187"/>
    </row>
    <row r="474" spans="1:26" x14ac:dyDescent="0.25">
      <c r="A474" s="305"/>
      <c r="B474" s="305"/>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row>
    <row r="475" spans="1:26" x14ac:dyDescent="0.25">
      <c r="A475" s="305"/>
      <c r="B475" s="305"/>
      <c r="C475" s="187"/>
      <c r="D475" s="187"/>
      <c r="E475" s="187"/>
      <c r="F475" s="187"/>
      <c r="G475" s="187"/>
      <c r="H475" s="187"/>
      <c r="I475" s="187"/>
      <c r="J475" s="187"/>
      <c r="K475" s="187"/>
      <c r="L475" s="187"/>
      <c r="M475" s="187"/>
      <c r="N475" s="187"/>
      <c r="O475" s="187"/>
      <c r="P475" s="187"/>
      <c r="Q475" s="187"/>
      <c r="R475" s="187"/>
      <c r="S475" s="187"/>
      <c r="T475" s="187"/>
      <c r="U475" s="187"/>
      <c r="V475" s="187"/>
      <c r="W475" s="187"/>
      <c r="X475" s="187"/>
      <c r="Y475" s="187"/>
      <c r="Z475" s="187"/>
    </row>
    <row r="476" spans="1:26" x14ac:dyDescent="0.25">
      <c r="A476" s="305"/>
      <c r="B476" s="305"/>
      <c r="C476" s="187"/>
      <c r="D476" s="187"/>
      <c r="E476" s="187"/>
      <c r="F476" s="187"/>
      <c r="G476" s="187"/>
      <c r="H476" s="187"/>
      <c r="I476" s="187"/>
      <c r="J476" s="187"/>
      <c r="K476" s="187"/>
      <c r="L476" s="187"/>
      <c r="M476" s="187"/>
      <c r="N476" s="187"/>
      <c r="O476" s="187"/>
      <c r="P476" s="187"/>
      <c r="Q476" s="187"/>
      <c r="R476" s="187"/>
      <c r="S476" s="187"/>
      <c r="T476" s="187"/>
      <c r="U476" s="187"/>
      <c r="V476" s="187"/>
      <c r="W476" s="187"/>
      <c r="X476" s="187"/>
      <c r="Y476" s="187"/>
      <c r="Z476" s="187"/>
    </row>
    <row r="477" spans="1:26" x14ac:dyDescent="0.25">
      <c r="A477" s="305"/>
      <c r="B477" s="305"/>
      <c r="C477" s="187"/>
      <c r="D477" s="187"/>
      <c r="E477" s="187"/>
      <c r="F477" s="187"/>
      <c r="G477" s="187"/>
      <c r="H477" s="187"/>
      <c r="I477" s="187"/>
      <c r="J477" s="187"/>
      <c r="K477" s="187"/>
      <c r="L477" s="187"/>
      <c r="M477" s="187"/>
      <c r="N477" s="187"/>
      <c r="O477" s="187"/>
      <c r="P477" s="187"/>
      <c r="Q477" s="187"/>
      <c r="R477" s="187"/>
      <c r="S477" s="187"/>
      <c r="T477" s="187"/>
      <c r="U477" s="187"/>
      <c r="V477" s="187"/>
      <c r="W477" s="187"/>
      <c r="X477" s="187"/>
      <c r="Y477" s="187"/>
      <c r="Z477" s="187"/>
    </row>
    <row r="478" spans="1:26" x14ac:dyDescent="0.25">
      <c r="A478" s="305"/>
      <c r="B478" s="305"/>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row>
    <row r="479" spans="1:26" x14ac:dyDescent="0.25">
      <c r="A479" s="305"/>
      <c r="B479" s="305"/>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row>
    <row r="480" spans="1:26" x14ac:dyDescent="0.25">
      <c r="A480" s="305"/>
      <c r="B480" s="305"/>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row>
    <row r="481" spans="1:26" x14ac:dyDescent="0.25">
      <c r="A481" s="305"/>
      <c r="B481" s="305"/>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row>
    <row r="482" spans="1:26" x14ac:dyDescent="0.25">
      <c r="A482" s="305"/>
      <c r="B482" s="305"/>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row>
    <row r="483" spans="1:26" x14ac:dyDescent="0.25">
      <c r="A483" s="305"/>
      <c r="B483" s="305"/>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row>
    <row r="484" spans="1:26" x14ac:dyDescent="0.25">
      <c r="A484" s="305"/>
      <c r="B484" s="305"/>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row>
    <row r="485" spans="1:26" x14ac:dyDescent="0.25">
      <c r="A485" s="305"/>
      <c r="B485" s="305"/>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row>
    <row r="486" spans="1:26" x14ac:dyDescent="0.25">
      <c r="A486" s="305"/>
      <c r="B486" s="305"/>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row>
    <row r="487" spans="1:26" x14ac:dyDescent="0.25">
      <c r="A487" s="305"/>
      <c r="B487" s="305"/>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row>
    <row r="488" spans="1:26" x14ac:dyDescent="0.25">
      <c r="A488" s="305"/>
      <c r="B488" s="305"/>
      <c r="C488" s="187"/>
      <c r="D488" s="187"/>
      <c r="E488" s="187"/>
      <c r="F488" s="187"/>
      <c r="G488" s="187"/>
      <c r="H488" s="187"/>
      <c r="I488" s="187"/>
      <c r="J488" s="187"/>
      <c r="K488" s="187"/>
      <c r="L488" s="187"/>
      <c r="M488" s="187"/>
      <c r="N488" s="187"/>
      <c r="O488" s="187"/>
      <c r="P488" s="187"/>
      <c r="Q488" s="187"/>
      <c r="R488" s="187"/>
      <c r="S488" s="187"/>
      <c r="T488" s="187"/>
      <c r="U488" s="187"/>
      <c r="V488" s="187"/>
      <c r="W488" s="187"/>
      <c r="X488" s="187"/>
      <c r="Y488" s="187"/>
      <c r="Z488" s="187"/>
    </row>
    <row r="489" spans="1:26" x14ac:dyDescent="0.25">
      <c r="A489" s="305"/>
      <c r="B489" s="305"/>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row>
    <row r="490" spans="1:26" x14ac:dyDescent="0.25">
      <c r="A490" s="305"/>
      <c r="B490" s="305"/>
      <c r="C490" s="187"/>
      <c r="D490" s="187"/>
      <c r="E490" s="187"/>
      <c r="F490" s="187"/>
      <c r="G490" s="187"/>
      <c r="H490" s="187"/>
      <c r="I490" s="187"/>
      <c r="J490" s="187"/>
      <c r="K490" s="187"/>
      <c r="L490" s="187"/>
      <c r="M490" s="187"/>
      <c r="N490" s="187"/>
      <c r="O490" s="187"/>
      <c r="P490" s="187"/>
      <c r="Q490" s="187"/>
      <c r="R490" s="187"/>
      <c r="S490" s="187"/>
      <c r="T490" s="187"/>
      <c r="U490" s="187"/>
      <c r="V490" s="187"/>
      <c r="W490" s="187"/>
      <c r="X490" s="187"/>
      <c r="Y490" s="187"/>
      <c r="Z490" s="187"/>
    </row>
    <row r="491" spans="1:26" x14ac:dyDescent="0.25">
      <c r="A491" s="305"/>
      <c r="B491" s="305"/>
      <c r="C491" s="187"/>
      <c r="D491" s="187"/>
      <c r="E491" s="187"/>
      <c r="F491" s="187"/>
      <c r="G491" s="187"/>
      <c r="H491" s="187"/>
      <c r="I491" s="187"/>
      <c r="J491" s="187"/>
      <c r="K491" s="187"/>
      <c r="L491" s="187"/>
      <c r="M491" s="187"/>
      <c r="N491" s="187"/>
      <c r="O491" s="187"/>
      <c r="P491" s="187"/>
      <c r="Q491" s="187"/>
      <c r="R491" s="187"/>
      <c r="S491" s="187"/>
      <c r="T491" s="187"/>
      <c r="U491" s="187"/>
      <c r="V491" s="187"/>
      <c r="W491" s="187"/>
      <c r="X491" s="187"/>
      <c r="Y491" s="187"/>
      <c r="Z491" s="187"/>
    </row>
    <row r="492" spans="1:26" x14ac:dyDescent="0.25">
      <c r="A492" s="305"/>
      <c r="B492" s="305"/>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row>
    <row r="493" spans="1:26" x14ac:dyDescent="0.25">
      <c r="A493" s="305"/>
      <c r="B493" s="305"/>
      <c r="C493" s="187"/>
      <c r="D493" s="187"/>
      <c r="E493" s="187"/>
      <c r="F493" s="187"/>
      <c r="G493" s="187"/>
      <c r="H493" s="187"/>
      <c r="I493" s="187"/>
      <c r="J493" s="187"/>
      <c r="K493" s="187"/>
      <c r="L493" s="187"/>
      <c r="M493" s="187"/>
      <c r="N493" s="187"/>
      <c r="O493" s="187"/>
      <c r="P493" s="187"/>
      <c r="Q493" s="187"/>
      <c r="R493" s="187"/>
      <c r="S493" s="187"/>
      <c r="T493" s="187"/>
      <c r="U493" s="187"/>
      <c r="V493" s="187"/>
      <c r="W493" s="187"/>
      <c r="X493" s="187"/>
      <c r="Y493" s="187"/>
      <c r="Z493" s="187"/>
    </row>
    <row r="494" spans="1:26" x14ac:dyDescent="0.25">
      <c r="A494" s="305"/>
      <c r="B494" s="305"/>
      <c r="C494" s="187"/>
      <c r="D494" s="187"/>
      <c r="E494" s="187"/>
      <c r="F494" s="187"/>
      <c r="G494" s="187"/>
      <c r="H494" s="187"/>
      <c r="I494" s="187"/>
      <c r="J494" s="187"/>
      <c r="K494" s="187"/>
      <c r="L494" s="187"/>
      <c r="M494" s="187"/>
      <c r="N494" s="187"/>
      <c r="O494" s="187"/>
      <c r="P494" s="187"/>
      <c r="Q494" s="187"/>
      <c r="R494" s="187"/>
      <c r="S494" s="187"/>
      <c r="T494" s="187"/>
      <c r="U494" s="187"/>
      <c r="V494" s="187"/>
      <c r="W494" s="187"/>
      <c r="X494" s="187"/>
      <c r="Y494" s="187"/>
      <c r="Z494" s="187"/>
    </row>
    <row r="495" spans="1:26" x14ac:dyDescent="0.25">
      <c r="A495" s="305"/>
      <c r="B495" s="305"/>
      <c r="C495" s="187"/>
      <c r="D495" s="187"/>
      <c r="E495" s="187"/>
      <c r="F495" s="187"/>
      <c r="G495" s="187"/>
      <c r="H495" s="187"/>
      <c r="I495" s="187"/>
      <c r="J495" s="187"/>
      <c r="K495" s="187"/>
      <c r="L495" s="187"/>
      <c r="M495" s="187"/>
      <c r="N495" s="187"/>
      <c r="O495" s="187"/>
      <c r="P495" s="187"/>
      <c r="Q495" s="187"/>
      <c r="R495" s="187"/>
      <c r="S495" s="187"/>
      <c r="T495" s="187"/>
      <c r="U495" s="187"/>
      <c r="V495" s="187"/>
      <c r="W495" s="187"/>
      <c r="X495" s="187"/>
      <c r="Y495" s="187"/>
      <c r="Z495" s="187"/>
    </row>
    <row r="496" spans="1:26" x14ac:dyDescent="0.25">
      <c r="A496" s="305"/>
      <c r="B496" s="305"/>
      <c r="C496" s="187"/>
      <c r="D496" s="187"/>
      <c r="E496" s="187"/>
      <c r="F496" s="187"/>
      <c r="G496" s="187"/>
      <c r="H496" s="187"/>
      <c r="I496" s="187"/>
      <c r="J496" s="187"/>
      <c r="K496" s="187"/>
      <c r="L496" s="187"/>
      <c r="M496" s="187"/>
      <c r="N496" s="187"/>
      <c r="O496" s="187"/>
      <c r="P496" s="187"/>
      <c r="Q496" s="187"/>
      <c r="R496" s="187"/>
      <c r="S496" s="187"/>
      <c r="T496" s="187"/>
      <c r="U496" s="187"/>
      <c r="V496" s="187"/>
      <c r="W496" s="187"/>
      <c r="X496" s="187"/>
      <c r="Y496" s="187"/>
      <c r="Z496" s="187"/>
    </row>
    <row r="497" spans="1:26" x14ac:dyDescent="0.25">
      <c r="A497" s="305"/>
      <c r="B497" s="305"/>
      <c r="C497" s="187"/>
      <c r="D497" s="187"/>
      <c r="E497" s="187"/>
      <c r="F497" s="187"/>
      <c r="G497" s="187"/>
      <c r="H497" s="187"/>
      <c r="I497" s="187"/>
      <c r="J497" s="187"/>
      <c r="K497" s="187"/>
      <c r="L497" s="187"/>
      <c r="M497" s="187"/>
      <c r="N497" s="187"/>
      <c r="O497" s="187"/>
      <c r="P497" s="187"/>
      <c r="Q497" s="187"/>
      <c r="R497" s="187"/>
      <c r="S497" s="187"/>
      <c r="T497" s="187"/>
      <c r="U497" s="187"/>
      <c r="V497" s="187"/>
      <c r="W497" s="187"/>
      <c r="X497" s="187"/>
      <c r="Y497" s="187"/>
      <c r="Z497" s="187"/>
    </row>
    <row r="498" spans="1:26" x14ac:dyDescent="0.25">
      <c r="A498" s="305"/>
      <c r="B498" s="305"/>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row>
    <row r="499" spans="1:26" x14ac:dyDescent="0.25">
      <c r="A499" s="305"/>
      <c r="B499" s="305"/>
      <c r="C499" s="187"/>
      <c r="D499" s="187"/>
      <c r="E499" s="187"/>
      <c r="F499" s="187"/>
      <c r="G499" s="187"/>
      <c r="H499" s="187"/>
      <c r="I499" s="187"/>
      <c r="J499" s="187"/>
      <c r="K499" s="187"/>
      <c r="L499" s="187"/>
      <c r="M499" s="187"/>
      <c r="N499" s="187"/>
      <c r="O499" s="187"/>
      <c r="P499" s="187"/>
      <c r="Q499" s="187"/>
      <c r="R499" s="187"/>
      <c r="S499" s="187"/>
      <c r="T499" s="187"/>
      <c r="U499" s="187"/>
      <c r="V499" s="187"/>
      <c r="W499" s="187"/>
      <c r="X499" s="187"/>
      <c r="Y499" s="187"/>
      <c r="Z499" s="187"/>
    </row>
    <row r="500" spans="1:26" x14ac:dyDescent="0.25">
      <c r="A500" s="305"/>
      <c r="B500" s="305"/>
      <c r="C500" s="187"/>
      <c r="D500" s="187"/>
      <c r="E500" s="187"/>
      <c r="F500" s="187"/>
      <c r="G500" s="187"/>
      <c r="H500" s="187"/>
      <c r="I500" s="187"/>
      <c r="J500" s="187"/>
      <c r="K500" s="187"/>
      <c r="L500" s="187"/>
      <c r="M500" s="187"/>
      <c r="N500" s="187"/>
      <c r="O500" s="187"/>
      <c r="P500" s="187"/>
      <c r="Q500" s="187"/>
      <c r="R500" s="187"/>
      <c r="S500" s="187"/>
      <c r="T500" s="187"/>
      <c r="U500" s="187"/>
      <c r="V500" s="187"/>
      <c r="W500" s="187"/>
      <c r="X500" s="187"/>
      <c r="Y500" s="187"/>
      <c r="Z500" s="187"/>
    </row>
    <row r="501" spans="1:26" x14ac:dyDescent="0.25">
      <c r="A501" s="305"/>
      <c r="B501" s="305"/>
      <c r="C501" s="187"/>
      <c r="D501" s="187"/>
      <c r="E501" s="187"/>
      <c r="F501" s="187"/>
      <c r="G501" s="187"/>
      <c r="H501" s="187"/>
      <c r="I501" s="187"/>
      <c r="J501" s="187"/>
      <c r="K501" s="187"/>
      <c r="L501" s="187"/>
      <c r="M501" s="187"/>
      <c r="N501" s="187"/>
      <c r="O501" s="187"/>
      <c r="P501" s="187"/>
      <c r="Q501" s="187"/>
      <c r="R501" s="187"/>
      <c r="S501" s="187"/>
      <c r="T501" s="187"/>
      <c r="U501" s="187"/>
      <c r="V501" s="187"/>
      <c r="W501" s="187"/>
      <c r="X501" s="187"/>
      <c r="Y501" s="187"/>
      <c r="Z501" s="187"/>
    </row>
    <row r="502" spans="1:26" x14ac:dyDescent="0.25">
      <c r="A502" s="305"/>
      <c r="B502" s="305"/>
      <c r="C502" s="187"/>
      <c r="D502" s="187"/>
      <c r="E502" s="187"/>
      <c r="F502" s="187"/>
      <c r="G502" s="187"/>
      <c r="H502" s="187"/>
      <c r="I502" s="187"/>
      <c r="J502" s="187"/>
      <c r="K502" s="187"/>
      <c r="L502" s="187"/>
      <c r="M502" s="187"/>
      <c r="N502" s="187"/>
      <c r="O502" s="187"/>
      <c r="P502" s="187"/>
      <c r="Q502" s="187"/>
      <c r="R502" s="187"/>
      <c r="S502" s="187"/>
      <c r="T502" s="187"/>
      <c r="U502" s="187"/>
      <c r="V502" s="187"/>
      <c r="W502" s="187"/>
      <c r="X502" s="187"/>
      <c r="Y502" s="187"/>
      <c r="Z502" s="187"/>
    </row>
    <row r="503" spans="1:26" x14ac:dyDescent="0.25">
      <c r="A503" s="305"/>
      <c r="B503" s="305"/>
      <c r="C503" s="187"/>
      <c r="D503" s="187"/>
      <c r="E503" s="187"/>
      <c r="F503" s="187"/>
      <c r="G503" s="187"/>
      <c r="H503" s="187"/>
      <c r="I503" s="187"/>
      <c r="J503" s="187"/>
      <c r="K503" s="187"/>
      <c r="L503" s="187"/>
      <c r="M503" s="187"/>
      <c r="N503" s="187"/>
      <c r="O503" s="187"/>
      <c r="P503" s="187"/>
      <c r="Q503" s="187"/>
      <c r="R503" s="187"/>
      <c r="S503" s="187"/>
      <c r="T503" s="187"/>
      <c r="U503" s="187"/>
      <c r="V503" s="187"/>
      <c r="W503" s="187"/>
      <c r="X503" s="187"/>
      <c r="Y503" s="187"/>
      <c r="Z503" s="187"/>
    </row>
    <row r="504" spans="1:26" x14ac:dyDescent="0.25">
      <c r="A504" s="305"/>
      <c r="B504" s="305"/>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row>
    <row r="505" spans="1:26" x14ac:dyDescent="0.25">
      <c r="A505" s="305"/>
      <c r="B505" s="305"/>
      <c r="C505" s="187"/>
      <c r="D505" s="187"/>
      <c r="E505" s="187"/>
      <c r="F505" s="187"/>
      <c r="G505" s="187"/>
      <c r="H505" s="187"/>
      <c r="I505" s="187"/>
      <c r="J505" s="187"/>
      <c r="K505" s="187"/>
      <c r="L505" s="187"/>
      <c r="M505" s="187"/>
      <c r="N505" s="187"/>
      <c r="O505" s="187"/>
      <c r="P505" s="187"/>
      <c r="Q505" s="187"/>
      <c r="R505" s="187"/>
      <c r="S505" s="187"/>
      <c r="T505" s="187"/>
      <c r="U505" s="187"/>
      <c r="V505" s="187"/>
      <c r="W505" s="187"/>
      <c r="X505" s="187"/>
      <c r="Y505" s="187"/>
      <c r="Z505" s="187"/>
    </row>
    <row r="506" spans="1:26" x14ac:dyDescent="0.25">
      <c r="A506" s="305"/>
      <c r="B506" s="305"/>
      <c r="C506" s="187"/>
      <c r="D506" s="187"/>
      <c r="E506" s="187"/>
      <c r="F506" s="187"/>
      <c r="G506" s="187"/>
      <c r="H506" s="187"/>
      <c r="I506" s="187"/>
      <c r="J506" s="187"/>
      <c r="K506" s="187"/>
      <c r="L506" s="187"/>
      <c r="M506" s="187"/>
      <c r="N506" s="187"/>
      <c r="O506" s="187"/>
      <c r="P506" s="187"/>
      <c r="Q506" s="187"/>
      <c r="R506" s="187"/>
      <c r="S506" s="187"/>
      <c r="T506" s="187"/>
      <c r="U506" s="187"/>
      <c r="V506" s="187"/>
      <c r="W506" s="187"/>
      <c r="X506" s="187"/>
      <c r="Y506" s="187"/>
      <c r="Z506" s="187"/>
    </row>
    <row r="507" spans="1:26" x14ac:dyDescent="0.25">
      <c r="A507" s="305"/>
      <c r="B507" s="305"/>
      <c r="C507" s="187"/>
      <c r="D507" s="187"/>
      <c r="E507" s="187"/>
      <c r="F507" s="187"/>
      <c r="G507" s="187"/>
      <c r="H507" s="187"/>
      <c r="I507" s="187"/>
      <c r="J507" s="187"/>
      <c r="K507" s="187"/>
      <c r="L507" s="187"/>
      <c r="M507" s="187"/>
      <c r="N507" s="187"/>
      <c r="O507" s="187"/>
      <c r="P507" s="187"/>
      <c r="Q507" s="187"/>
      <c r="R507" s="187"/>
      <c r="S507" s="187"/>
      <c r="T507" s="187"/>
      <c r="U507" s="187"/>
      <c r="V507" s="187"/>
      <c r="W507" s="187"/>
      <c r="X507" s="187"/>
      <c r="Y507" s="187"/>
      <c r="Z507" s="187"/>
    </row>
    <row r="508" spans="1:26" x14ac:dyDescent="0.25">
      <c r="A508" s="305"/>
      <c r="B508" s="305"/>
      <c r="C508" s="187"/>
      <c r="D508" s="187"/>
      <c r="E508" s="187"/>
      <c r="F508" s="187"/>
      <c r="G508" s="187"/>
      <c r="H508" s="187"/>
      <c r="I508" s="187"/>
      <c r="J508" s="187"/>
      <c r="K508" s="187"/>
      <c r="L508" s="187"/>
      <c r="M508" s="187"/>
      <c r="N508" s="187"/>
      <c r="O508" s="187"/>
      <c r="P508" s="187"/>
      <c r="Q508" s="187"/>
      <c r="R508" s="187"/>
      <c r="S508" s="187"/>
      <c r="T508" s="187"/>
      <c r="U508" s="187"/>
      <c r="V508" s="187"/>
      <c r="W508" s="187"/>
      <c r="X508" s="187"/>
      <c r="Y508" s="187"/>
      <c r="Z508" s="187"/>
    </row>
    <row r="509" spans="1:26" x14ac:dyDescent="0.25">
      <c r="A509" s="305"/>
      <c r="B509" s="305"/>
      <c r="C509" s="187"/>
      <c r="D509" s="187"/>
      <c r="E509" s="187"/>
      <c r="F509" s="187"/>
      <c r="G509" s="187"/>
      <c r="H509" s="187"/>
      <c r="I509" s="187"/>
      <c r="J509" s="187"/>
      <c r="K509" s="187"/>
      <c r="L509" s="187"/>
      <c r="M509" s="187"/>
      <c r="N509" s="187"/>
      <c r="O509" s="187"/>
      <c r="P509" s="187"/>
      <c r="Q509" s="187"/>
      <c r="R509" s="187"/>
      <c r="S509" s="187"/>
      <c r="T509" s="187"/>
      <c r="U509" s="187"/>
      <c r="V509" s="187"/>
      <c r="W509" s="187"/>
      <c r="X509" s="187"/>
      <c r="Y509" s="187"/>
      <c r="Z509" s="187"/>
    </row>
    <row r="510" spans="1:26" x14ac:dyDescent="0.25">
      <c r="A510" s="305"/>
      <c r="B510" s="305"/>
      <c r="C510" s="187"/>
      <c r="D510" s="187"/>
      <c r="E510" s="187"/>
      <c r="F510" s="187"/>
      <c r="G510" s="187"/>
      <c r="H510" s="187"/>
      <c r="I510" s="187"/>
      <c r="J510" s="187"/>
      <c r="K510" s="187"/>
      <c r="L510" s="187"/>
      <c r="M510" s="187"/>
      <c r="N510" s="187"/>
      <c r="O510" s="187"/>
      <c r="P510" s="187"/>
      <c r="Q510" s="187"/>
      <c r="R510" s="187"/>
      <c r="S510" s="187"/>
      <c r="T510" s="187"/>
      <c r="U510" s="187"/>
      <c r="V510" s="187"/>
      <c r="W510" s="187"/>
      <c r="X510" s="187"/>
      <c r="Y510" s="187"/>
      <c r="Z510" s="187"/>
    </row>
    <row r="511" spans="1:26" x14ac:dyDescent="0.25">
      <c r="A511" s="305"/>
      <c r="B511" s="305"/>
      <c r="C511" s="187"/>
      <c r="D511" s="187"/>
      <c r="E511" s="187"/>
      <c r="F511" s="187"/>
      <c r="G511" s="187"/>
      <c r="H511" s="187"/>
      <c r="I511" s="187"/>
      <c r="J511" s="187"/>
      <c r="K511" s="187"/>
      <c r="L511" s="187"/>
      <c r="M511" s="187"/>
      <c r="N511" s="187"/>
      <c r="O511" s="187"/>
      <c r="P511" s="187"/>
      <c r="Q511" s="187"/>
      <c r="R511" s="187"/>
      <c r="S511" s="187"/>
      <c r="T511" s="187"/>
      <c r="U511" s="187"/>
      <c r="V511" s="187"/>
      <c r="W511" s="187"/>
      <c r="X511" s="187"/>
      <c r="Y511" s="187"/>
      <c r="Z511" s="187"/>
    </row>
    <row r="512" spans="1:26" x14ac:dyDescent="0.25">
      <c r="A512" s="305"/>
      <c r="B512" s="305"/>
      <c r="C512" s="187"/>
      <c r="D512" s="187"/>
      <c r="E512" s="187"/>
      <c r="F512" s="187"/>
      <c r="G512" s="187"/>
      <c r="H512" s="187"/>
      <c r="I512" s="187"/>
      <c r="J512" s="187"/>
      <c r="K512" s="187"/>
      <c r="L512" s="187"/>
      <c r="M512" s="187"/>
      <c r="N512" s="187"/>
      <c r="O512" s="187"/>
      <c r="P512" s="187"/>
      <c r="Q512" s="187"/>
      <c r="R512" s="187"/>
      <c r="S512" s="187"/>
      <c r="T512" s="187"/>
      <c r="U512" s="187"/>
      <c r="V512" s="187"/>
      <c r="W512" s="187"/>
      <c r="X512" s="187"/>
      <c r="Y512" s="187"/>
      <c r="Z512" s="187"/>
    </row>
    <row r="513" spans="1:26" x14ac:dyDescent="0.25">
      <c r="A513" s="305"/>
      <c r="B513" s="305"/>
      <c r="C513" s="187"/>
      <c r="D513" s="187"/>
      <c r="E513" s="187"/>
      <c r="F513" s="187"/>
      <c r="G513" s="187"/>
      <c r="H513" s="187"/>
      <c r="I513" s="187"/>
      <c r="J513" s="187"/>
      <c r="K513" s="187"/>
      <c r="L513" s="187"/>
      <c r="M513" s="187"/>
      <c r="N513" s="187"/>
      <c r="O513" s="187"/>
      <c r="P513" s="187"/>
      <c r="Q513" s="187"/>
      <c r="R513" s="187"/>
      <c r="S513" s="187"/>
      <c r="T513" s="187"/>
      <c r="U513" s="187"/>
      <c r="V513" s="187"/>
      <c r="W513" s="187"/>
      <c r="X513" s="187"/>
      <c r="Y513" s="187"/>
      <c r="Z513" s="187"/>
    </row>
    <row r="514" spans="1:26" x14ac:dyDescent="0.25">
      <c r="A514" s="305"/>
      <c r="B514" s="305"/>
      <c r="C514" s="187"/>
      <c r="D514" s="187"/>
      <c r="E514" s="187"/>
      <c r="F514" s="187"/>
      <c r="G514" s="187"/>
      <c r="H514" s="187"/>
      <c r="I514" s="187"/>
      <c r="J514" s="187"/>
      <c r="K514" s="187"/>
      <c r="L514" s="187"/>
      <c r="M514" s="187"/>
      <c r="N514" s="187"/>
      <c r="O514" s="187"/>
      <c r="P514" s="187"/>
      <c r="Q514" s="187"/>
      <c r="R514" s="187"/>
      <c r="S514" s="187"/>
      <c r="T514" s="187"/>
      <c r="U514" s="187"/>
      <c r="V514" s="187"/>
      <c r="W514" s="187"/>
      <c r="X514" s="187"/>
      <c r="Y514" s="187"/>
      <c r="Z514" s="187"/>
    </row>
    <row r="515" spans="1:26" x14ac:dyDescent="0.25">
      <c r="A515" s="305"/>
      <c r="B515" s="305"/>
      <c r="C515" s="187"/>
      <c r="D515" s="187"/>
      <c r="E515" s="187"/>
      <c r="F515" s="187"/>
      <c r="G515" s="187"/>
      <c r="H515" s="187"/>
      <c r="I515" s="187"/>
      <c r="J515" s="187"/>
      <c r="K515" s="187"/>
      <c r="L515" s="187"/>
      <c r="M515" s="187"/>
      <c r="N515" s="187"/>
      <c r="O515" s="187"/>
      <c r="P515" s="187"/>
      <c r="Q515" s="187"/>
      <c r="R515" s="187"/>
      <c r="S515" s="187"/>
      <c r="T515" s="187"/>
      <c r="U515" s="187"/>
      <c r="V515" s="187"/>
      <c r="W515" s="187"/>
      <c r="X515" s="187"/>
      <c r="Y515" s="187"/>
      <c r="Z515" s="187"/>
    </row>
    <row r="516" spans="1:26" x14ac:dyDescent="0.25">
      <c r="A516" s="305"/>
      <c r="B516" s="305"/>
      <c r="C516" s="187"/>
      <c r="D516" s="187"/>
      <c r="E516" s="187"/>
      <c r="F516" s="187"/>
      <c r="G516" s="187"/>
      <c r="H516" s="187"/>
      <c r="I516" s="187"/>
      <c r="J516" s="187"/>
      <c r="K516" s="187"/>
      <c r="L516" s="187"/>
      <c r="M516" s="187"/>
      <c r="N516" s="187"/>
      <c r="O516" s="187"/>
      <c r="P516" s="187"/>
      <c r="Q516" s="187"/>
      <c r="R516" s="187"/>
      <c r="S516" s="187"/>
      <c r="T516" s="187"/>
      <c r="U516" s="187"/>
      <c r="V516" s="187"/>
      <c r="W516" s="187"/>
      <c r="X516" s="187"/>
      <c r="Y516" s="187"/>
      <c r="Z516" s="187"/>
    </row>
    <row r="517" spans="1:26" x14ac:dyDescent="0.25">
      <c r="A517" s="305"/>
      <c r="B517" s="305"/>
      <c r="C517" s="187"/>
      <c r="D517" s="187"/>
      <c r="E517" s="187"/>
      <c r="F517" s="187"/>
      <c r="G517" s="187"/>
      <c r="H517" s="187"/>
      <c r="I517" s="187"/>
      <c r="J517" s="187"/>
      <c r="K517" s="187"/>
      <c r="L517" s="187"/>
      <c r="M517" s="187"/>
      <c r="N517" s="187"/>
      <c r="O517" s="187"/>
      <c r="P517" s="187"/>
      <c r="Q517" s="187"/>
      <c r="R517" s="187"/>
      <c r="S517" s="187"/>
      <c r="T517" s="187"/>
      <c r="U517" s="187"/>
      <c r="V517" s="187"/>
      <c r="W517" s="187"/>
      <c r="X517" s="187"/>
      <c r="Y517" s="187"/>
      <c r="Z517" s="187"/>
    </row>
    <row r="518" spans="1:26" x14ac:dyDescent="0.25">
      <c r="A518" s="305"/>
      <c r="B518" s="305"/>
      <c r="C518" s="187"/>
      <c r="D518" s="187"/>
      <c r="E518" s="187"/>
      <c r="F518" s="187"/>
      <c r="G518" s="187"/>
      <c r="H518" s="187"/>
      <c r="I518" s="187"/>
      <c r="J518" s="187"/>
      <c r="K518" s="187"/>
      <c r="L518" s="187"/>
      <c r="M518" s="187"/>
      <c r="N518" s="187"/>
      <c r="O518" s="187"/>
      <c r="P518" s="187"/>
      <c r="Q518" s="187"/>
      <c r="R518" s="187"/>
      <c r="S518" s="187"/>
      <c r="T518" s="187"/>
      <c r="U518" s="187"/>
      <c r="V518" s="187"/>
      <c r="W518" s="187"/>
      <c r="X518" s="187"/>
      <c r="Y518" s="187"/>
      <c r="Z518" s="187"/>
    </row>
    <row r="519" spans="1:26" x14ac:dyDescent="0.25">
      <c r="A519" s="305"/>
      <c r="B519" s="305"/>
      <c r="C519" s="187"/>
      <c r="D519" s="187"/>
      <c r="E519" s="187"/>
      <c r="F519" s="187"/>
      <c r="G519" s="187"/>
      <c r="H519" s="187"/>
      <c r="I519" s="187"/>
      <c r="J519" s="187"/>
      <c r="K519" s="187"/>
      <c r="L519" s="187"/>
      <c r="M519" s="187"/>
      <c r="N519" s="187"/>
      <c r="O519" s="187"/>
      <c r="P519" s="187"/>
      <c r="Q519" s="187"/>
      <c r="R519" s="187"/>
      <c r="S519" s="187"/>
      <c r="T519" s="187"/>
      <c r="U519" s="187"/>
      <c r="V519" s="187"/>
      <c r="W519" s="187"/>
      <c r="X519" s="187"/>
      <c r="Y519" s="187"/>
      <c r="Z519" s="187"/>
    </row>
    <row r="520" spans="1:26" x14ac:dyDescent="0.25">
      <c r="A520" s="305"/>
      <c r="B520" s="305"/>
      <c r="C520" s="187"/>
      <c r="D520" s="187"/>
      <c r="E520" s="187"/>
      <c r="F520" s="187"/>
      <c r="G520" s="187"/>
      <c r="H520" s="187"/>
      <c r="I520" s="187"/>
      <c r="J520" s="187"/>
      <c r="K520" s="187"/>
      <c r="L520" s="187"/>
      <c r="M520" s="187"/>
      <c r="N520" s="187"/>
      <c r="O520" s="187"/>
      <c r="P520" s="187"/>
      <c r="Q520" s="187"/>
      <c r="R520" s="187"/>
      <c r="S520" s="187"/>
      <c r="T520" s="187"/>
      <c r="U520" s="187"/>
      <c r="V520" s="187"/>
      <c r="W520" s="187"/>
      <c r="X520" s="187"/>
      <c r="Y520" s="187"/>
      <c r="Z520" s="187"/>
    </row>
    <row r="521" spans="1:26" x14ac:dyDescent="0.25">
      <c r="A521" s="305"/>
      <c r="B521" s="305"/>
      <c r="C521" s="187"/>
      <c r="D521" s="187"/>
      <c r="E521" s="187"/>
      <c r="F521" s="187"/>
      <c r="G521" s="187"/>
      <c r="H521" s="187"/>
      <c r="I521" s="187"/>
      <c r="J521" s="187"/>
      <c r="K521" s="187"/>
      <c r="L521" s="187"/>
      <c r="M521" s="187"/>
      <c r="N521" s="187"/>
      <c r="O521" s="187"/>
      <c r="P521" s="187"/>
      <c r="Q521" s="187"/>
      <c r="R521" s="187"/>
      <c r="S521" s="187"/>
      <c r="T521" s="187"/>
      <c r="U521" s="187"/>
      <c r="V521" s="187"/>
      <c r="W521" s="187"/>
      <c r="X521" s="187"/>
      <c r="Y521" s="187"/>
      <c r="Z521" s="187"/>
    </row>
    <row r="522" spans="1:26" x14ac:dyDescent="0.25">
      <c r="A522" s="305"/>
      <c r="B522" s="305"/>
      <c r="C522" s="187"/>
      <c r="D522" s="187"/>
      <c r="E522" s="187"/>
      <c r="F522" s="187"/>
      <c r="G522" s="187"/>
      <c r="H522" s="187"/>
      <c r="I522" s="187"/>
      <c r="J522" s="187"/>
      <c r="K522" s="187"/>
      <c r="L522" s="187"/>
      <c r="M522" s="187"/>
      <c r="N522" s="187"/>
      <c r="O522" s="187"/>
      <c r="P522" s="187"/>
      <c r="Q522" s="187"/>
      <c r="R522" s="187"/>
      <c r="S522" s="187"/>
      <c r="T522" s="187"/>
      <c r="U522" s="187"/>
      <c r="V522" s="187"/>
      <c r="W522" s="187"/>
      <c r="X522" s="187"/>
      <c r="Y522" s="187"/>
      <c r="Z522" s="187"/>
    </row>
    <row r="523" spans="1:26" x14ac:dyDescent="0.25">
      <c r="A523" s="305"/>
      <c r="B523" s="305"/>
      <c r="C523" s="187"/>
      <c r="D523" s="187"/>
      <c r="E523" s="187"/>
      <c r="F523" s="187"/>
      <c r="G523" s="187"/>
      <c r="H523" s="187"/>
      <c r="I523" s="187"/>
      <c r="J523" s="187"/>
      <c r="K523" s="187"/>
      <c r="L523" s="187"/>
      <c r="M523" s="187"/>
      <c r="N523" s="187"/>
      <c r="O523" s="187"/>
      <c r="P523" s="187"/>
      <c r="Q523" s="187"/>
      <c r="R523" s="187"/>
      <c r="S523" s="187"/>
      <c r="T523" s="187"/>
      <c r="U523" s="187"/>
      <c r="V523" s="187"/>
      <c r="W523" s="187"/>
      <c r="X523" s="187"/>
      <c r="Y523" s="187"/>
      <c r="Z523" s="187"/>
    </row>
    <row r="524" spans="1:26" x14ac:dyDescent="0.25">
      <c r="A524" s="305"/>
      <c r="B524" s="305"/>
      <c r="C524" s="187"/>
      <c r="D524" s="187"/>
      <c r="E524" s="187"/>
      <c r="F524" s="187"/>
      <c r="G524" s="187"/>
      <c r="H524" s="187"/>
      <c r="I524" s="187"/>
      <c r="J524" s="187"/>
      <c r="K524" s="187"/>
      <c r="L524" s="187"/>
      <c r="M524" s="187"/>
      <c r="N524" s="187"/>
      <c r="O524" s="187"/>
      <c r="P524" s="187"/>
      <c r="Q524" s="187"/>
      <c r="R524" s="187"/>
      <c r="S524" s="187"/>
      <c r="T524" s="187"/>
      <c r="U524" s="187"/>
      <c r="V524" s="187"/>
      <c r="W524" s="187"/>
      <c r="X524" s="187"/>
      <c r="Y524" s="187"/>
      <c r="Z524" s="187"/>
    </row>
    <row r="525" spans="1:26" x14ac:dyDescent="0.25">
      <c r="A525" s="305"/>
      <c r="B525" s="305"/>
      <c r="C525" s="187"/>
      <c r="D525" s="187"/>
      <c r="E525" s="187"/>
      <c r="F525" s="187"/>
      <c r="G525" s="187"/>
      <c r="H525" s="187"/>
      <c r="I525" s="187"/>
      <c r="J525" s="187"/>
      <c r="K525" s="187"/>
      <c r="L525" s="187"/>
      <c r="M525" s="187"/>
      <c r="N525" s="187"/>
      <c r="O525" s="187"/>
      <c r="P525" s="187"/>
      <c r="Q525" s="187"/>
      <c r="R525" s="187"/>
      <c r="S525" s="187"/>
      <c r="T525" s="187"/>
      <c r="U525" s="187"/>
      <c r="V525" s="187"/>
      <c r="W525" s="187"/>
      <c r="X525" s="187"/>
      <c r="Y525" s="187"/>
      <c r="Z525" s="187"/>
    </row>
    <row r="526" spans="1:26" x14ac:dyDescent="0.25">
      <c r="A526" s="305"/>
      <c r="B526" s="305"/>
      <c r="C526" s="187"/>
      <c r="D526" s="187"/>
      <c r="E526" s="187"/>
      <c r="F526" s="187"/>
      <c r="G526" s="187"/>
      <c r="H526" s="187"/>
      <c r="I526" s="187"/>
      <c r="J526" s="187"/>
      <c r="K526" s="187"/>
      <c r="L526" s="187"/>
      <c r="M526" s="187"/>
      <c r="N526" s="187"/>
      <c r="O526" s="187"/>
      <c r="P526" s="187"/>
      <c r="Q526" s="187"/>
      <c r="R526" s="187"/>
      <c r="S526" s="187"/>
      <c r="T526" s="187"/>
      <c r="U526" s="187"/>
      <c r="V526" s="187"/>
      <c r="W526" s="187"/>
      <c r="X526" s="187"/>
      <c r="Y526" s="187"/>
      <c r="Z526" s="187"/>
    </row>
    <row r="527" spans="1:26" x14ac:dyDescent="0.25">
      <c r="A527" s="305"/>
      <c r="B527" s="305"/>
      <c r="C527" s="187"/>
      <c r="D527" s="187"/>
      <c r="E527" s="187"/>
      <c r="F527" s="187"/>
      <c r="G527" s="187"/>
      <c r="H527" s="187"/>
      <c r="I527" s="187"/>
      <c r="J527" s="187"/>
      <c r="K527" s="187"/>
      <c r="L527" s="187"/>
      <c r="M527" s="187"/>
      <c r="N527" s="187"/>
      <c r="O527" s="187"/>
      <c r="P527" s="187"/>
      <c r="Q527" s="187"/>
      <c r="R527" s="187"/>
      <c r="S527" s="187"/>
      <c r="T527" s="187"/>
      <c r="U527" s="187"/>
      <c r="V527" s="187"/>
      <c r="W527" s="187"/>
      <c r="X527" s="187"/>
      <c r="Y527" s="187"/>
      <c r="Z527" s="187"/>
    </row>
    <row r="528" spans="1:26" x14ac:dyDescent="0.25">
      <c r="A528" s="305"/>
      <c r="B528" s="305"/>
      <c r="C528" s="187"/>
      <c r="D528" s="187"/>
      <c r="E528" s="187"/>
      <c r="F528" s="187"/>
      <c r="G528" s="187"/>
      <c r="H528" s="187"/>
      <c r="I528" s="187"/>
      <c r="J528" s="187"/>
      <c r="K528" s="187"/>
      <c r="L528" s="187"/>
      <c r="M528" s="187"/>
      <c r="N528" s="187"/>
      <c r="O528" s="187"/>
      <c r="P528" s="187"/>
      <c r="Q528" s="187"/>
      <c r="R528" s="187"/>
      <c r="S528" s="187"/>
      <c r="T528" s="187"/>
      <c r="U528" s="187"/>
      <c r="V528" s="187"/>
      <c r="W528" s="187"/>
      <c r="X528" s="187"/>
      <c r="Y528" s="187"/>
      <c r="Z528" s="187"/>
    </row>
    <row r="529" spans="1:26" x14ac:dyDescent="0.25">
      <c r="A529" s="305"/>
      <c r="B529" s="305"/>
      <c r="C529" s="187"/>
      <c r="D529" s="187"/>
      <c r="E529" s="187"/>
      <c r="F529" s="187"/>
      <c r="G529" s="187"/>
      <c r="H529" s="187"/>
      <c r="I529" s="187"/>
      <c r="J529" s="187"/>
      <c r="K529" s="187"/>
      <c r="L529" s="187"/>
      <c r="M529" s="187"/>
      <c r="N529" s="187"/>
      <c r="O529" s="187"/>
      <c r="P529" s="187"/>
      <c r="Q529" s="187"/>
      <c r="R529" s="187"/>
      <c r="S529" s="187"/>
      <c r="T529" s="187"/>
      <c r="U529" s="187"/>
      <c r="V529" s="187"/>
      <c r="W529" s="187"/>
      <c r="X529" s="187"/>
      <c r="Y529" s="187"/>
      <c r="Z529" s="187"/>
    </row>
    <row r="530" spans="1:26" x14ac:dyDescent="0.25">
      <c r="A530" s="305"/>
      <c r="B530" s="305"/>
      <c r="C530" s="187"/>
      <c r="D530" s="187"/>
      <c r="E530" s="187"/>
      <c r="F530" s="187"/>
      <c r="G530" s="187"/>
      <c r="H530" s="187"/>
      <c r="I530" s="187"/>
      <c r="J530" s="187"/>
      <c r="K530" s="187"/>
      <c r="L530" s="187"/>
      <c r="M530" s="187"/>
      <c r="N530" s="187"/>
      <c r="O530" s="187"/>
      <c r="P530" s="187"/>
      <c r="Q530" s="187"/>
      <c r="R530" s="187"/>
      <c r="S530" s="187"/>
      <c r="T530" s="187"/>
      <c r="U530" s="187"/>
      <c r="V530" s="187"/>
      <c r="W530" s="187"/>
      <c r="X530" s="187"/>
      <c r="Y530" s="187"/>
      <c r="Z530" s="187"/>
    </row>
    <row r="531" spans="1:26" x14ac:dyDescent="0.25">
      <c r="A531" s="305"/>
      <c r="B531" s="305"/>
      <c r="C531" s="187"/>
      <c r="D531" s="187"/>
      <c r="E531" s="187"/>
      <c r="F531" s="187"/>
      <c r="G531" s="187"/>
      <c r="H531" s="187"/>
      <c r="I531" s="187"/>
      <c r="J531" s="187"/>
      <c r="K531" s="187"/>
      <c r="L531" s="187"/>
      <c r="M531" s="187"/>
      <c r="N531" s="187"/>
      <c r="O531" s="187"/>
      <c r="P531" s="187"/>
      <c r="Q531" s="187"/>
      <c r="R531" s="187"/>
      <c r="S531" s="187"/>
      <c r="T531" s="187"/>
      <c r="U531" s="187"/>
      <c r="V531" s="187"/>
      <c r="W531" s="187"/>
      <c r="X531" s="187"/>
      <c r="Y531" s="187"/>
      <c r="Z531" s="187"/>
    </row>
    <row r="532" spans="1:26" x14ac:dyDescent="0.25">
      <c r="A532" s="305"/>
      <c r="B532" s="305"/>
      <c r="C532" s="187"/>
      <c r="D532" s="187"/>
      <c r="E532" s="187"/>
      <c r="F532" s="187"/>
      <c r="G532" s="187"/>
      <c r="H532" s="187"/>
      <c r="I532" s="187"/>
      <c r="J532" s="187"/>
      <c r="K532" s="187"/>
      <c r="L532" s="187"/>
      <c r="M532" s="187"/>
      <c r="N532" s="187"/>
      <c r="O532" s="187"/>
      <c r="P532" s="187"/>
      <c r="Q532" s="187"/>
      <c r="R532" s="187"/>
      <c r="S532" s="187"/>
      <c r="T532" s="187"/>
      <c r="U532" s="187"/>
      <c r="V532" s="187"/>
      <c r="W532" s="187"/>
      <c r="X532" s="187"/>
      <c r="Y532" s="187"/>
      <c r="Z532" s="187"/>
    </row>
    <row r="533" spans="1:26" x14ac:dyDescent="0.25">
      <c r="A533" s="305"/>
      <c r="B533" s="305"/>
      <c r="C533" s="187"/>
      <c r="D533" s="187"/>
      <c r="E533" s="187"/>
      <c r="F533" s="187"/>
      <c r="G533" s="187"/>
      <c r="H533" s="187"/>
      <c r="I533" s="187"/>
      <c r="J533" s="187"/>
      <c r="K533" s="187"/>
      <c r="L533" s="187"/>
      <c r="M533" s="187"/>
      <c r="N533" s="187"/>
      <c r="O533" s="187"/>
      <c r="P533" s="187"/>
      <c r="Q533" s="187"/>
      <c r="R533" s="187"/>
      <c r="S533" s="187"/>
      <c r="T533" s="187"/>
      <c r="U533" s="187"/>
      <c r="V533" s="187"/>
      <c r="W533" s="187"/>
      <c r="X533" s="187"/>
      <c r="Y533" s="187"/>
      <c r="Z533" s="187"/>
    </row>
    <row r="534" spans="1:26" x14ac:dyDescent="0.25">
      <c r="A534" s="305"/>
      <c r="B534" s="305"/>
      <c r="C534" s="187"/>
      <c r="D534" s="187"/>
      <c r="E534" s="187"/>
      <c r="F534" s="187"/>
      <c r="G534" s="187"/>
      <c r="H534" s="187"/>
      <c r="I534" s="187"/>
      <c r="J534" s="187"/>
      <c r="K534" s="187"/>
      <c r="L534" s="187"/>
      <c r="M534" s="187"/>
      <c r="N534" s="187"/>
      <c r="O534" s="187"/>
      <c r="P534" s="187"/>
      <c r="Q534" s="187"/>
      <c r="R534" s="187"/>
      <c r="S534" s="187"/>
      <c r="T534" s="187"/>
      <c r="U534" s="187"/>
      <c r="V534" s="187"/>
      <c r="W534" s="187"/>
      <c r="X534" s="187"/>
      <c r="Y534" s="187"/>
      <c r="Z534" s="187"/>
    </row>
    <row r="535" spans="1:26" x14ac:dyDescent="0.25">
      <c r="A535" s="305"/>
      <c r="B535" s="305"/>
      <c r="C535" s="187"/>
      <c r="D535" s="187"/>
      <c r="E535" s="187"/>
      <c r="F535" s="187"/>
      <c r="G535" s="187"/>
      <c r="H535" s="187"/>
      <c r="I535" s="187"/>
      <c r="J535" s="187"/>
      <c r="K535" s="187"/>
      <c r="L535" s="187"/>
      <c r="M535" s="187"/>
      <c r="N535" s="187"/>
      <c r="O535" s="187"/>
      <c r="P535" s="187"/>
      <c r="Q535" s="187"/>
      <c r="R535" s="187"/>
      <c r="S535" s="187"/>
      <c r="T535" s="187"/>
      <c r="U535" s="187"/>
      <c r="V535" s="187"/>
      <c r="W535" s="187"/>
      <c r="X535" s="187"/>
      <c r="Y535" s="187"/>
      <c r="Z535" s="187"/>
    </row>
    <row r="536" spans="1:26" x14ac:dyDescent="0.25">
      <c r="A536" s="305"/>
      <c r="B536" s="305"/>
      <c r="C536" s="187"/>
      <c r="D536" s="187"/>
      <c r="E536" s="187"/>
      <c r="F536" s="187"/>
      <c r="G536" s="187"/>
      <c r="H536" s="187"/>
      <c r="I536" s="187"/>
      <c r="J536" s="187"/>
      <c r="K536" s="187"/>
      <c r="L536" s="187"/>
      <c r="M536" s="187"/>
      <c r="N536" s="187"/>
      <c r="O536" s="187"/>
      <c r="P536" s="187"/>
      <c r="Q536" s="187"/>
      <c r="R536" s="187"/>
      <c r="S536" s="187"/>
      <c r="T536" s="187"/>
      <c r="U536" s="187"/>
      <c r="V536" s="187"/>
      <c r="W536" s="187"/>
      <c r="X536" s="187"/>
      <c r="Y536" s="187"/>
      <c r="Z536" s="187"/>
    </row>
    <row r="537" spans="1:26" x14ac:dyDescent="0.25">
      <c r="A537" s="305"/>
      <c r="B537" s="305"/>
      <c r="C537" s="187"/>
      <c r="D537" s="187"/>
      <c r="E537" s="187"/>
      <c r="F537" s="187"/>
      <c r="G537" s="187"/>
      <c r="H537" s="187"/>
      <c r="I537" s="187"/>
      <c r="J537" s="187"/>
      <c r="K537" s="187"/>
      <c r="L537" s="187"/>
      <c r="M537" s="187"/>
      <c r="N537" s="187"/>
      <c r="O537" s="187"/>
      <c r="P537" s="187"/>
      <c r="Q537" s="187"/>
      <c r="R537" s="187"/>
      <c r="S537" s="187"/>
      <c r="T537" s="187"/>
      <c r="U537" s="187"/>
      <c r="V537" s="187"/>
      <c r="W537" s="187"/>
      <c r="X537" s="187"/>
      <c r="Y537" s="187"/>
      <c r="Z537" s="187"/>
    </row>
    <row r="538" spans="1:26" x14ac:dyDescent="0.25">
      <c r="A538" s="305"/>
      <c r="B538" s="305"/>
      <c r="C538" s="187"/>
      <c r="D538" s="187"/>
      <c r="E538" s="187"/>
      <c r="F538" s="187"/>
      <c r="G538" s="187"/>
      <c r="H538" s="187"/>
      <c r="I538" s="187"/>
      <c r="J538" s="187"/>
      <c r="K538" s="187"/>
      <c r="L538" s="187"/>
      <c r="M538" s="187"/>
      <c r="N538" s="187"/>
      <c r="O538" s="187"/>
      <c r="P538" s="187"/>
      <c r="Q538" s="187"/>
      <c r="R538" s="187"/>
      <c r="S538" s="187"/>
      <c r="T538" s="187"/>
      <c r="U538" s="187"/>
      <c r="V538" s="187"/>
      <c r="W538" s="187"/>
      <c r="X538" s="187"/>
      <c r="Y538" s="187"/>
      <c r="Z538" s="187"/>
    </row>
    <row r="539" spans="1:26" x14ac:dyDescent="0.25">
      <c r="A539" s="305"/>
      <c r="B539" s="305"/>
      <c r="C539" s="187"/>
      <c r="D539" s="187"/>
      <c r="E539" s="187"/>
      <c r="F539" s="187"/>
      <c r="G539" s="187"/>
      <c r="H539" s="187"/>
      <c r="I539" s="187"/>
      <c r="J539" s="187"/>
      <c r="K539" s="187"/>
      <c r="L539" s="187"/>
      <c r="M539" s="187"/>
      <c r="N539" s="187"/>
      <c r="O539" s="187"/>
      <c r="P539" s="187"/>
      <c r="Q539" s="187"/>
      <c r="R539" s="187"/>
      <c r="S539" s="187"/>
      <c r="T539" s="187"/>
      <c r="U539" s="187"/>
      <c r="V539" s="187"/>
      <c r="W539" s="187"/>
      <c r="X539" s="187"/>
      <c r="Y539" s="187"/>
      <c r="Z539" s="187"/>
    </row>
    <row r="540" spans="1:26" x14ac:dyDescent="0.25">
      <c r="A540" s="305"/>
      <c r="B540" s="305"/>
      <c r="C540" s="187"/>
      <c r="D540" s="187"/>
      <c r="E540" s="187"/>
      <c r="F540" s="187"/>
      <c r="G540" s="187"/>
      <c r="H540" s="187"/>
      <c r="I540" s="187"/>
      <c r="J540" s="187"/>
      <c r="K540" s="187"/>
      <c r="L540" s="187"/>
      <c r="M540" s="187"/>
      <c r="N540" s="187"/>
      <c r="O540" s="187"/>
      <c r="P540" s="187"/>
      <c r="Q540" s="187"/>
      <c r="R540" s="187"/>
      <c r="S540" s="187"/>
      <c r="T540" s="187"/>
      <c r="U540" s="187"/>
      <c r="V540" s="187"/>
      <c r="W540" s="187"/>
      <c r="X540" s="187"/>
      <c r="Y540" s="187"/>
      <c r="Z540" s="187"/>
    </row>
    <row r="541" spans="1:26" x14ac:dyDescent="0.25">
      <c r="A541" s="305"/>
      <c r="B541" s="305"/>
      <c r="C541" s="187"/>
      <c r="D541" s="187"/>
      <c r="E541" s="187"/>
      <c r="F541" s="187"/>
      <c r="G541" s="187"/>
      <c r="H541" s="187"/>
      <c r="I541" s="187"/>
      <c r="J541" s="187"/>
      <c r="K541" s="187"/>
      <c r="L541" s="187"/>
      <c r="M541" s="187"/>
      <c r="N541" s="187"/>
      <c r="O541" s="187"/>
      <c r="P541" s="187"/>
      <c r="Q541" s="187"/>
      <c r="R541" s="187"/>
      <c r="S541" s="187"/>
      <c r="T541" s="187"/>
      <c r="U541" s="187"/>
      <c r="V541" s="187"/>
      <c r="W541" s="187"/>
      <c r="X541" s="187"/>
      <c r="Y541" s="187"/>
      <c r="Z541" s="187"/>
    </row>
    <row r="542" spans="1:26" x14ac:dyDescent="0.25">
      <c r="A542" s="305"/>
      <c r="B542" s="305"/>
      <c r="C542" s="187"/>
      <c r="D542" s="187"/>
      <c r="E542" s="187"/>
      <c r="F542" s="187"/>
      <c r="G542" s="187"/>
      <c r="H542" s="187"/>
      <c r="I542" s="187"/>
      <c r="J542" s="187"/>
      <c r="K542" s="187"/>
      <c r="L542" s="187"/>
      <c r="M542" s="187"/>
      <c r="N542" s="187"/>
      <c r="O542" s="187"/>
      <c r="P542" s="187"/>
      <c r="Q542" s="187"/>
      <c r="R542" s="187"/>
      <c r="S542" s="187"/>
      <c r="T542" s="187"/>
      <c r="U542" s="187"/>
      <c r="V542" s="187"/>
      <c r="W542" s="187"/>
      <c r="X542" s="187"/>
      <c r="Y542" s="187"/>
      <c r="Z542" s="187"/>
    </row>
    <row r="543" spans="1:26" x14ac:dyDescent="0.25">
      <c r="A543" s="305"/>
      <c r="B543" s="305"/>
      <c r="C543" s="187"/>
      <c r="D543" s="187"/>
      <c r="E543" s="187"/>
      <c r="F543" s="187"/>
      <c r="G543" s="187"/>
      <c r="H543" s="187"/>
      <c r="I543" s="187"/>
      <c r="J543" s="187"/>
      <c r="K543" s="187"/>
      <c r="L543" s="187"/>
      <c r="M543" s="187"/>
      <c r="N543" s="187"/>
      <c r="O543" s="187"/>
      <c r="P543" s="187"/>
      <c r="Q543" s="187"/>
      <c r="R543" s="187"/>
      <c r="S543" s="187"/>
      <c r="T543" s="187"/>
      <c r="U543" s="187"/>
      <c r="V543" s="187"/>
      <c r="W543" s="187"/>
      <c r="X543" s="187"/>
      <c r="Y543" s="187"/>
      <c r="Z543" s="187"/>
    </row>
    <row r="544" spans="1:26" x14ac:dyDescent="0.25">
      <c r="A544" s="305"/>
      <c r="B544" s="305"/>
      <c r="C544" s="187"/>
      <c r="D544" s="187"/>
      <c r="E544" s="187"/>
      <c r="F544" s="187"/>
      <c r="G544" s="187"/>
      <c r="H544" s="187"/>
      <c r="I544" s="187"/>
      <c r="J544" s="187"/>
      <c r="K544" s="187"/>
      <c r="L544" s="187"/>
      <c r="M544" s="187"/>
      <c r="N544" s="187"/>
      <c r="O544" s="187"/>
      <c r="P544" s="187"/>
      <c r="Q544" s="187"/>
      <c r="R544" s="187"/>
      <c r="S544" s="187"/>
      <c r="T544" s="187"/>
      <c r="U544" s="187"/>
      <c r="V544" s="187"/>
      <c r="W544" s="187"/>
      <c r="X544" s="187"/>
      <c r="Y544" s="187"/>
      <c r="Z544" s="187"/>
    </row>
    <row r="545" spans="1:26" x14ac:dyDescent="0.25">
      <c r="A545" s="305"/>
      <c r="B545" s="305"/>
      <c r="C545" s="187"/>
      <c r="D545" s="187"/>
      <c r="E545" s="187"/>
      <c r="F545" s="187"/>
      <c r="G545" s="187"/>
      <c r="H545" s="187"/>
      <c r="I545" s="187"/>
      <c r="J545" s="187"/>
      <c r="K545" s="187"/>
      <c r="L545" s="187"/>
      <c r="M545" s="187"/>
      <c r="N545" s="187"/>
      <c r="O545" s="187"/>
      <c r="P545" s="187"/>
      <c r="Q545" s="187"/>
      <c r="R545" s="187"/>
      <c r="S545" s="187"/>
      <c r="T545" s="187"/>
      <c r="U545" s="187"/>
      <c r="V545" s="187"/>
      <c r="W545" s="187"/>
      <c r="X545" s="187"/>
      <c r="Y545" s="187"/>
      <c r="Z545" s="187"/>
    </row>
    <row r="546" spans="1:26" x14ac:dyDescent="0.25">
      <c r="A546" s="305"/>
      <c r="B546" s="305"/>
      <c r="C546" s="187"/>
      <c r="D546" s="187"/>
      <c r="E546" s="187"/>
      <c r="F546" s="187"/>
      <c r="G546" s="187"/>
      <c r="H546" s="187"/>
      <c r="I546" s="187"/>
      <c r="J546" s="187"/>
      <c r="K546" s="187"/>
      <c r="L546" s="187"/>
      <c r="M546" s="187"/>
      <c r="N546" s="187"/>
      <c r="O546" s="187"/>
      <c r="P546" s="187"/>
      <c r="Q546" s="187"/>
      <c r="R546" s="187"/>
      <c r="S546" s="187"/>
      <c r="T546" s="187"/>
      <c r="U546" s="187"/>
      <c r="V546" s="187"/>
      <c r="W546" s="187"/>
      <c r="X546" s="187"/>
      <c r="Y546" s="187"/>
      <c r="Z546" s="187"/>
    </row>
    <row r="547" spans="1:26" x14ac:dyDescent="0.25">
      <c r="A547" s="305"/>
      <c r="B547" s="305"/>
      <c r="C547" s="187"/>
      <c r="D547" s="187"/>
      <c r="E547" s="187"/>
      <c r="F547" s="187"/>
      <c r="G547" s="187"/>
      <c r="H547" s="187"/>
      <c r="I547" s="187"/>
      <c r="J547" s="187"/>
      <c r="K547" s="187"/>
      <c r="L547" s="187"/>
      <c r="M547" s="187"/>
      <c r="N547" s="187"/>
      <c r="O547" s="187"/>
      <c r="P547" s="187"/>
      <c r="Q547" s="187"/>
      <c r="R547" s="187"/>
      <c r="S547" s="187"/>
      <c r="T547" s="187"/>
      <c r="U547" s="187"/>
      <c r="V547" s="187"/>
      <c r="W547" s="187"/>
      <c r="X547" s="187"/>
      <c r="Y547" s="187"/>
      <c r="Z547" s="187"/>
    </row>
    <row r="548" spans="1:26" x14ac:dyDescent="0.25">
      <c r="A548" s="305"/>
      <c r="B548" s="305"/>
      <c r="C548" s="187"/>
      <c r="D548" s="187"/>
      <c r="E548" s="187"/>
      <c r="F548" s="187"/>
      <c r="G548" s="187"/>
      <c r="H548" s="187"/>
      <c r="I548" s="187"/>
      <c r="J548" s="187"/>
      <c r="K548" s="187"/>
      <c r="L548" s="187"/>
      <c r="M548" s="187"/>
      <c r="N548" s="187"/>
      <c r="O548" s="187"/>
      <c r="P548" s="187"/>
      <c r="Q548" s="187"/>
      <c r="R548" s="187"/>
      <c r="S548" s="187"/>
      <c r="T548" s="187"/>
      <c r="U548" s="187"/>
      <c r="V548" s="187"/>
      <c r="W548" s="187"/>
      <c r="X548" s="187"/>
      <c r="Y548" s="187"/>
      <c r="Z548" s="187"/>
    </row>
    <row r="549" spans="1:26" x14ac:dyDescent="0.25">
      <c r="A549" s="305"/>
      <c r="B549" s="305"/>
      <c r="C549" s="187"/>
      <c r="D549" s="187"/>
      <c r="E549" s="187"/>
      <c r="F549" s="187"/>
      <c r="G549" s="187"/>
      <c r="H549" s="187"/>
      <c r="I549" s="187"/>
      <c r="J549" s="187"/>
      <c r="K549" s="187"/>
      <c r="L549" s="187"/>
      <c r="M549" s="187"/>
      <c r="N549" s="187"/>
      <c r="O549" s="187"/>
      <c r="P549" s="187"/>
      <c r="Q549" s="187"/>
      <c r="R549" s="187"/>
      <c r="S549" s="187"/>
      <c r="T549" s="187"/>
      <c r="U549" s="187"/>
      <c r="V549" s="187"/>
      <c r="W549" s="187"/>
      <c r="X549" s="187"/>
      <c r="Y549" s="187"/>
      <c r="Z549" s="187"/>
    </row>
    <row r="550" spans="1:26" x14ac:dyDescent="0.25">
      <c r="A550" s="305"/>
      <c r="B550" s="305"/>
      <c r="C550" s="187"/>
      <c r="D550" s="187"/>
      <c r="E550" s="187"/>
      <c r="F550" s="187"/>
      <c r="G550" s="187"/>
      <c r="H550" s="187"/>
      <c r="I550" s="187"/>
      <c r="J550" s="187"/>
      <c r="K550" s="187"/>
      <c r="L550" s="187"/>
      <c r="M550" s="187"/>
      <c r="N550" s="187"/>
      <c r="O550" s="187"/>
      <c r="P550" s="187"/>
      <c r="Q550" s="187"/>
      <c r="R550" s="187"/>
      <c r="S550" s="187"/>
      <c r="T550" s="187"/>
      <c r="U550" s="187"/>
      <c r="V550" s="187"/>
      <c r="W550" s="187"/>
      <c r="X550" s="187"/>
      <c r="Y550" s="187"/>
      <c r="Z550" s="187"/>
    </row>
    <row r="551" spans="1:26" x14ac:dyDescent="0.25">
      <c r="A551" s="305"/>
      <c r="B551" s="305"/>
      <c r="C551" s="187"/>
      <c r="D551" s="187"/>
      <c r="E551" s="187"/>
      <c r="F551" s="187"/>
      <c r="G551" s="187"/>
      <c r="H551" s="187"/>
      <c r="I551" s="187"/>
      <c r="J551" s="187"/>
      <c r="K551" s="187"/>
      <c r="L551" s="187"/>
      <c r="M551" s="187"/>
      <c r="N551" s="187"/>
      <c r="O551" s="187"/>
      <c r="P551" s="187"/>
      <c r="Q551" s="187"/>
      <c r="R551" s="187"/>
      <c r="S551" s="187"/>
      <c r="T551" s="187"/>
      <c r="U551" s="187"/>
      <c r="V551" s="187"/>
      <c r="W551" s="187"/>
      <c r="X551" s="187"/>
      <c r="Y551" s="187"/>
      <c r="Z551" s="187"/>
    </row>
    <row r="552" spans="1:26" x14ac:dyDescent="0.25">
      <c r="A552" s="305"/>
      <c r="B552" s="305"/>
      <c r="C552" s="187"/>
      <c r="D552" s="187"/>
      <c r="E552" s="187"/>
      <c r="F552" s="187"/>
      <c r="G552" s="187"/>
      <c r="H552" s="187"/>
      <c r="I552" s="187"/>
      <c r="J552" s="187"/>
      <c r="K552" s="187"/>
      <c r="L552" s="187"/>
      <c r="M552" s="187"/>
      <c r="N552" s="187"/>
      <c r="O552" s="187"/>
      <c r="P552" s="187"/>
      <c r="Q552" s="187"/>
      <c r="R552" s="187"/>
      <c r="S552" s="187"/>
      <c r="T552" s="187"/>
      <c r="U552" s="187"/>
      <c r="V552" s="187"/>
      <c r="W552" s="187"/>
      <c r="X552" s="187"/>
      <c r="Y552" s="187"/>
      <c r="Z552" s="187"/>
    </row>
    <row r="553" spans="1:26" x14ac:dyDescent="0.25">
      <c r="A553" s="305"/>
      <c r="B553" s="305"/>
      <c r="C553" s="187"/>
      <c r="D553" s="187"/>
      <c r="E553" s="187"/>
      <c r="F553" s="187"/>
      <c r="G553" s="187"/>
      <c r="H553" s="187"/>
      <c r="I553" s="187"/>
      <c r="J553" s="187"/>
      <c r="K553" s="187"/>
      <c r="L553" s="187"/>
      <c r="M553" s="187"/>
      <c r="N553" s="187"/>
      <c r="O553" s="187"/>
      <c r="P553" s="187"/>
      <c r="Q553" s="187"/>
      <c r="R553" s="187"/>
      <c r="S553" s="187"/>
      <c r="T553" s="187"/>
      <c r="U553" s="187"/>
      <c r="V553" s="187"/>
      <c r="W553" s="187"/>
      <c r="X553" s="187"/>
      <c r="Y553" s="187"/>
      <c r="Z553" s="187"/>
    </row>
    <row r="554" spans="1:26" x14ac:dyDescent="0.25">
      <c r="A554" s="305"/>
      <c r="B554" s="305"/>
      <c r="C554" s="187"/>
      <c r="D554" s="187"/>
      <c r="E554" s="187"/>
      <c r="F554" s="187"/>
      <c r="G554" s="187"/>
      <c r="H554" s="187"/>
      <c r="I554" s="187"/>
      <c r="J554" s="187"/>
      <c r="K554" s="187"/>
      <c r="L554" s="187"/>
      <c r="M554" s="187"/>
      <c r="N554" s="187"/>
      <c r="O554" s="187"/>
      <c r="P554" s="187"/>
      <c r="Q554" s="187"/>
      <c r="R554" s="187"/>
      <c r="S554" s="187"/>
      <c r="T554" s="187"/>
      <c r="U554" s="187"/>
      <c r="V554" s="187"/>
      <c r="W554" s="187"/>
      <c r="X554" s="187"/>
      <c r="Y554" s="187"/>
      <c r="Z554" s="187"/>
    </row>
    <row r="555" spans="1:26" x14ac:dyDescent="0.25">
      <c r="A555" s="305"/>
      <c r="B555" s="305"/>
      <c r="C555" s="187"/>
      <c r="D555" s="187"/>
      <c r="E555" s="187"/>
      <c r="F555" s="187"/>
      <c r="G555" s="187"/>
      <c r="H555" s="187"/>
      <c r="I555" s="187"/>
      <c r="J555" s="187"/>
      <c r="K555" s="187"/>
      <c r="L555" s="187"/>
      <c r="M555" s="187"/>
      <c r="N555" s="187"/>
      <c r="O555" s="187"/>
      <c r="P555" s="187"/>
      <c r="Q555" s="187"/>
      <c r="R555" s="187"/>
      <c r="S555" s="187"/>
      <c r="T555" s="187"/>
      <c r="U555" s="187"/>
      <c r="V555" s="187"/>
      <c r="W555" s="187"/>
      <c r="X555" s="187"/>
      <c r="Y555" s="187"/>
      <c r="Z555" s="187"/>
    </row>
    <row r="556" spans="1:26" x14ac:dyDescent="0.25">
      <c r="A556" s="305"/>
      <c r="B556" s="305"/>
      <c r="C556" s="187"/>
      <c r="D556" s="187"/>
      <c r="E556" s="187"/>
      <c r="F556" s="187"/>
      <c r="G556" s="187"/>
      <c r="H556" s="187"/>
      <c r="I556" s="187"/>
      <c r="J556" s="187"/>
      <c r="K556" s="187"/>
      <c r="L556" s="187"/>
      <c r="M556" s="187"/>
      <c r="N556" s="187"/>
      <c r="O556" s="187"/>
      <c r="P556" s="187"/>
      <c r="Q556" s="187"/>
      <c r="R556" s="187"/>
      <c r="S556" s="187"/>
      <c r="T556" s="187"/>
      <c r="U556" s="187"/>
      <c r="V556" s="187"/>
      <c r="W556" s="187"/>
      <c r="X556" s="187"/>
      <c r="Y556" s="187"/>
      <c r="Z556" s="187"/>
    </row>
    <row r="557" spans="1:26" x14ac:dyDescent="0.25">
      <c r="A557" s="305"/>
      <c r="B557" s="305"/>
      <c r="C557" s="187"/>
      <c r="D557" s="187"/>
      <c r="E557" s="187"/>
      <c r="F557" s="187"/>
      <c r="G557" s="187"/>
      <c r="H557" s="187"/>
      <c r="I557" s="187"/>
      <c r="J557" s="187"/>
      <c r="K557" s="187"/>
      <c r="L557" s="187"/>
      <c r="M557" s="187"/>
      <c r="N557" s="187"/>
      <c r="O557" s="187"/>
      <c r="P557" s="187"/>
      <c r="Q557" s="187"/>
      <c r="R557" s="187"/>
      <c r="S557" s="187"/>
      <c r="T557" s="187"/>
      <c r="U557" s="187"/>
      <c r="V557" s="187"/>
      <c r="W557" s="187"/>
      <c r="X557" s="187"/>
      <c r="Y557" s="187"/>
      <c r="Z557" s="187"/>
    </row>
    <row r="558" spans="1:26" x14ac:dyDescent="0.25">
      <c r="A558" s="305"/>
      <c r="B558" s="305"/>
      <c r="C558" s="187"/>
      <c r="D558" s="187"/>
      <c r="E558" s="187"/>
      <c r="F558" s="187"/>
      <c r="G558" s="187"/>
      <c r="H558" s="187"/>
      <c r="I558" s="187"/>
      <c r="J558" s="187"/>
      <c r="K558" s="187"/>
      <c r="L558" s="187"/>
      <c r="M558" s="187"/>
      <c r="N558" s="187"/>
      <c r="O558" s="187"/>
      <c r="P558" s="187"/>
      <c r="Q558" s="187"/>
      <c r="R558" s="187"/>
      <c r="S558" s="187"/>
      <c r="T558" s="187"/>
      <c r="U558" s="187"/>
      <c r="V558" s="187"/>
      <c r="W558" s="187"/>
      <c r="X558" s="187"/>
      <c r="Y558" s="187"/>
      <c r="Z558" s="187"/>
    </row>
    <row r="559" spans="1:26" x14ac:dyDescent="0.25">
      <c r="A559" s="305"/>
      <c r="B559" s="305"/>
      <c r="C559" s="187"/>
      <c r="D559" s="187"/>
      <c r="E559" s="187"/>
      <c r="F559" s="187"/>
      <c r="G559" s="187"/>
      <c r="H559" s="187"/>
      <c r="I559" s="187"/>
      <c r="J559" s="187"/>
      <c r="K559" s="187"/>
      <c r="L559" s="187"/>
      <c r="M559" s="187"/>
      <c r="N559" s="187"/>
      <c r="O559" s="187"/>
      <c r="P559" s="187"/>
      <c r="Q559" s="187"/>
      <c r="R559" s="187"/>
      <c r="S559" s="187"/>
      <c r="T559" s="187"/>
      <c r="U559" s="187"/>
      <c r="V559" s="187"/>
      <c r="W559" s="187"/>
      <c r="X559" s="187"/>
      <c r="Y559" s="187"/>
      <c r="Z559" s="187"/>
    </row>
    <row r="560" spans="1:26" x14ac:dyDescent="0.25">
      <c r="A560" s="305"/>
      <c r="B560" s="305"/>
      <c r="C560" s="187"/>
      <c r="D560" s="187"/>
      <c r="E560" s="187"/>
      <c r="F560" s="187"/>
      <c r="G560" s="187"/>
      <c r="H560" s="187"/>
      <c r="I560" s="187"/>
      <c r="J560" s="187"/>
      <c r="K560" s="187"/>
      <c r="L560" s="187"/>
      <c r="M560" s="187"/>
      <c r="N560" s="187"/>
      <c r="O560" s="187"/>
      <c r="P560" s="187"/>
      <c r="Q560" s="187"/>
      <c r="R560" s="187"/>
      <c r="S560" s="187"/>
      <c r="T560" s="187"/>
      <c r="U560" s="187"/>
      <c r="V560" s="187"/>
      <c r="W560" s="187"/>
      <c r="X560" s="187"/>
      <c r="Y560" s="187"/>
      <c r="Z560" s="187"/>
    </row>
    <row r="561" spans="1:26" x14ac:dyDescent="0.25">
      <c r="A561" s="305"/>
      <c r="B561" s="305"/>
      <c r="C561" s="187"/>
      <c r="D561" s="187"/>
      <c r="E561" s="187"/>
      <c r="F561" s="187"/>
      <c r="G561" s="187"/>
      <c r="H561" s="187"/>
      <c r="I561" s="187"/>
      <c r="J561" s="187"/>
      <c r="K561" s="187"/>
      <c r="L561" s="187"/>
      <c r="M561" s="187"/>
      <c r="N561" s="187"/>
      <c r="O561" s="187"/>
      <c r="P561" s="187"/>
      <c r="Q561" s="187"/>
      <c r="R561" s="187"/>
      <c r="S561" s="187"/>
      <c r="T561" s="187"/>
      <c r="U561" s="187"/>
      <c r="V561" s="187"/>
      <c r="W561" s="187"/>
      <c r="X561" s="187"/>
      <c r="Y561" s="187"/>
      <c r="Z561" s="187"/>
    </row>
    <row r="562" spans="1:26" x14ac:dyDescent="0.25">
      <c r="A562" s="305"/>
      <c r="B562" s="305"/>
      <c r="C562" s="187"/>
      <c r="D562" s="187"/>
      <c r="E562" s="187"/>
      <c r="F562" s="187"/>
      <c r="G562" s="187"/>
      <c r="H562" s="187"/>
      <c r="I562" s="187"/>
      <c r="J562" s="187"/>
      <c r="K562" s="187"/>
      <c r="L562" s="187"/>
      <c r="M562" s="187"/>
      <c r="N562" s="187"/>
      <c r="O562" s="187"/>
      <c r="P562" s="187"/>
      <c r="Q562" s="187"/>
      <c r="R562" s="187"/>
      <c r="S562" s="187"/>
      <c r="T562" s="187"/>
      <c r="U562" s="187"/>
      <c r="V562" s="187"/>
      <c r="W562" s="187"/>
      <c r="X562" s="187"/>
      <c r="Y562" s="187"/>
      <c r="Z562" s="187"/>
    </row>
    <row r="563" spans="1:26" x14ac:dyDescent="0.25">
      <c r="A563" s="305"/>
      <c r="B563" s="305"/>
      <c r="C563" s="187"/>
      <c r="D563" s="187"/>
      <c r="E563" s="187"/>
      <c r="F563" s="187"/>
      <c r="G563" s="187"/>
      <c r="H563" s="187"/>
      <c r="I563" s="187"/>
      <c r="J563" s="187"/>
      <c r="K563" s="187"/>
      <c r="L563" s="187"/>
      <c r="M563" s="187"/>
      <c r="N563" s="187"/>
      <c r="O563" s="187"/>
      <c r="P563" s="187"/>
      <c r="Q563" s="187"/>
      <c r="R563" s="187"/>
      <c r="S563" s="187"/>
      <c r="T563" s="187"/>
      <c r="U563" s="187"/>
      <c r="V563" s="187"/>
      <c r="W563" s="187"/>
      <c r="X563" s="187"/>
      <c r="Y563" s="187"/>
      <c r="Z563" s="187"/>
    </row>
    <row r="564" spans="1:26" x14ac:dyDescent="0.25">
      <c r="A564" s="305"/>
      <c r="B564" s="305"/>
      <c r="C564" s="187"/>
      <c r="D564" s="187"/>
      <c r="E564" s="187"/>
      <c r="F564" s="187"/>
      <c r="G564" s="187"/>
      <c r="H564" s="187"/>
      <c r="I564" s="187"/>
      <c r="J564" s="187"/>
      <c r="K564" s="187"/>
      <c r="L564" s="187"/>
      <c r="M564" s="187"/>
      <c r="N564" s="187"/>
      <c r="O564" s="187"/>
      <c r="P564" s="187"/>
      <c r="Q564" s="187"/>
      <c r="R564" s="187"/>
      <c r="S564" s="187"/>
      <c r="T564" s="187"/>
      <c r="U564" s="187"/>
      <c r="V564" s="187"/>
      <c r="W564" s="187"/>
      <c r="X564" s="187"/>
      <c r="Y564" s="187"/>
      <c r="Z564" s="187"/>
    </row>
    <row r="565" spans="1:26" x14ac:dyDescent="0.25">
      <c r="A565" s="305"/>
      <c r="B565" s="305"/>
      <c r="C565" s="187"/>
      <c r="D565" s="187"/>
      <c r="E565" s="187"/>
      <c r="F565" s="187"/>
      <c r="G565" s="187"/>
      <c r="H565" s="187"/>
      <c r="I565" s="187"/>
      <c r="J565" s="187"/>
      <c r="K565" s="187"/>
      <c r="L565" s="187"/>
      <c r="M565" s="187"/>
      <c r="N565" s="187"/>
      <c r="O565" s="187"/>
      <c r="P565" s="187"/>
      <c r="Q565" s="187"/>
      <c r="R565" s="187"/>
      <c r="S565" s="187"/>
      <c r="T565" s="187"/>
      <c r="U565" s="187"/>
      <c r="V565" s="187"/>
      <c r="W565" s="187"/>
      <c r="X565" s="187"/>
      <c r="Y565" s="187"/>
      <c r="Z565" s="187"/>
    </row>
    <row r="566" spans="1:26" x14ac:dyDescent="0.25">
      <c r="A566" s="305"/>
      <c r="B566" s="305"/>
      <c r="C566" s="187"/>
      <c r="D566" s="187"/>
      <c r="E566" s="187"/>
      <c r="F566" s="187"/>
      <c r="G566" s="187"/>
      <c r="H566" s="187"/>
      <c r="I566" s="187"/>
      <c r="J566" s="187"/>
      <c r="K566" s="187"/>
      <c r="L566" s="187"/>
      <c r="M566" s="187"/>
      <c r="N566" s="187"/>
      <c r="O566" s="187"/>
      <c r="P566" s="187"/>
      <c r="Q566" s="187"/>
      <c r="R566" s="187"/>
      <c r="S566" s="187"/>
      <c r="T566" s="187"/>
      <c r="U566" s="187"/>
      <c r="V566" s="187"/>
      <c r="W566" s="187"/>
      <c r="X566" s="187"/>
      <c r="Y566" s="187"/>
      <c r="Z566" s="187"/>
    </row>
    <row r="567" spans="1:26" x14ac:dyDescent="0.25">
      <c r="A567" s="305"/>
      <c r="B567" s="305"/>
      <c r="C567" s="187"/>
      <c r="D567" s="187"/>
      <c r="E567" s="187"/>
      <c r="F567" s="187"/>
      <c r="G567" s="187"/>
      <c r="H567" s="187"/>
      <c r="I567" s="187"/>
      <c r="J567" s="187"/>
      <c r="K567" s="187"/>
      <c r="L567" s="187"/>
      <c r="M567" s="187"/>
      <c r="N567" s="187"/>
      <c r="O567" s="187"/>
      <c r="P567" s="187"/>
      <c r="Q567" s="187"/>
      <c r="R567" s="187"/>
      <c r="S567" s="187"/>
      <c r="T567" s="187"/>
      <c r="U567" s="187"/>
      <c r="V567" s="187"/>
      <c r="W567" s="187"/>
      <c r="X567" s="187"/>
      <c r="Y567" s="187"/>
      <c r="Z567" s="187"/>
    </row>
    <row r="568" spans="1:26" x14ac:dyDescent="0.25">
      <c r="A568" s="305"/>
      <c r="B568" s="305"/>
      <c r="C568" s="187"/>
      <c r="D568" s="187"/>
      <c r="E568" s="187"/>
      <c r="F568" s="187"/>
      <c r="G568" s="187"/>
      <c r="H568" s="187"/>
      <c r="I568" s="187"/>
      <c r="J568" s="187"/>
      <c r="K568" s="187"/>
      <c r="L568" s="187"/>
      <c r="M568" s="187"/>
      <c r="N568" s="187"/>
      <c r="O568" s="187"/>
      <c r="P568" s="187"/>
      <c r="Q568" s="187"/>
      <c r="R568" s="187"/>
      <c r="S568" s="187"/>
      <c r="T568" s="187"/>
      <c r="U568" s="187"/>
      <c r="V568" s="187"/>
      <c r="W568" s="187"/>
      <c r="X568" s="187"/>
      <c r="Y568" s="187"/>
      <c r="Z568" s="187"/>
    </row>
    <row r="569" spans="1:26" x14ac:dyDescent="0.25">
      <c r="A569" s="305"/>
      <c r="B569" s="305"/>
      <c r="C569" s="187"/>
      <c r="D569" s="187"/>
      <c r="E569" s="187"/>
      <c r="F569" s="187"/>
      <c r="G569" s="187"/>
      <c r="H569" s="187"/>
      <c r="I569" s="187"/>
      <c r="J569" s="187"/>
      <c r="K569" s="187"/>
      <c r="L569" s="187"/>
      <c r="M569" s="187"/>
      <c r="N569" s="187"/>
      <c r="O569" s="187"/>
      <c r="P569" s="187"/>
      <c r="Q569" s="187"/>
      <c r="R569" s="187"/>
      <c r="S569" s="187"/>
      <c r="T569" s="187"/>
      <c r="U569" s="187"/>
      <c r="V569" s="187"/>
      <c r="W569" s="187"/>
      <c r="X569" s="187"/>
      <c r="Y569" s="187"/>
      <c r="Z569" s="187"/>
    </row>
    <row r="570" spans="1:26" x14ac:dyDescent="0.25">
      <c r="A570" s="305"/>
      <c r="B570" s="305"/>
      <c r="C570" s="187"/>
      <c r="D570" s="187"/>
      <c r="E570" s="187"/>
      <c r="F570" s="187"/>
      <c r="G570" s="187"/>
      <c r="H570" s="187"/>
      <c r="I570" s="187"/>
      <c r="J570" s="187"/>
      <c r="K570" s="187"/>
      <c r="L570" s="187"/>
      <c r="M570" s="187"/>
      <c r="N570" s="187"/>
      <c r="O570" s="187"/>
      <c r="P570" s="187"/>
      <c r="Q570" s="187"/>
      <c r="R570" s="187"/>
      <c r="S570" s="187"/>
      <c r="T570" s="187"/>
      <c r="U570" s="187"/>
      <c r="V570" s="187"/>
      <c r="W570" s="187"/>
      <c r="X570" s="187"/>
      <c r="Y570" s="187"/>
      <c r="Z570" s="187"/>
    </row>
    <row r="571" spans="1:26" x14ac:dyDescent="0.25">
      <c r="A571" s="305"/>
      <c r="B571" s="305"/>
      <c r="C571" s="187"/>
      <c r="D571" s="187"/>
      <c r="E571" s="187"/>
      <c r="F571" s="187"/>
      <c r="G571" s="187"/>
      <c r="H571" s="187"/>
      <c r="I571" s="187"/>
      <c r="J571" s="187"/>
      <c r="K571" s="187"/>
      <c r="L571" s="187"/>
      <c r="M571" s="187"/>
      <c r="N571" s="187"/>
      <c r="O571" s="187"/>
      <c r="P571" s="187"/>
      <c r="Q571" s="187"/>
      <c r="R571" s="187"/>
      <c r="S571" s="187"/>
      <c r="T571" s="187"/>
      <c r="U571" s="187"/>
      <c r="V571" s="187"/>
      <c r="W571" s="187"/>
      <c r="X571" s="187"/>
      <c r="Y571" s="187"/>
      <c r="Z571" s="187"/>
    </row>
    <row r="572" spans="1:26" x14ac:dyDescent="0.25">
      <c r="A572" s="305"/>
      <c r="B572" s="305"/>
      <c r="C572" s="187"/>
      <c r="D572" s="187"/>
      <c r="E572" s="187"/>
      <c r="F572" s="187"/>
      <c r="G572" s="187"/>
      <c r="H572" s="187"/>
      <c r="I572" s="187"/>
      <c r="J572" s="187"/>
      <c r="K572" s="187"/>
      <c r="L572" s="187"/>
      <c r="M572" s="187"/>
      <c r="N572" s="187"/>
      <c r="O572" s="187"/>
      <c r="P572" s="187"/>
      <c r="Q572" s="187"/>
      <c r="R572" s="187"/>
      <c r="S572" s="187"/>
      <c r="T572" s="187"/>
      <c r="U572" s="187"/>
      <c r="V572" s="187"/>
      <c r="W572" s="187"/>
      <c r="X572" s="187"/>
      <c r="Y572" s="187"/>
      <c r="Z572" s="187"/>
    </row>
    <row r="573" spans="1:26" x14ac:dyDescent="0.25">
      <c r="A573" s="305"/>
      <c r="B573" s="305"/>
      <c r="C573" s="187"/>
      <c r="D573" s="187"/>
      <c r="E573" s="187"/>
      <c r="F573" s="187"/>
      <c r="G573" s="187"/>
      <c r="H573" s="187"/>
      <c r="I573" s="187"/>
      <c r="J573" s="187"/>
      <c r="K573" s="187"/>
      <c r="L573" s="187"/>
      <c r="M573" s="187"/>
      <c r="N573" s="187"/>
      <c r="O573" s="187"/>
      <c r="P573" s="187"/>
      <c r="Q573" s="187"/>
      <c r="R573" s="187"/>
      <c r="S573" s="187"/>
      <c r="T573" s="187"/>
      <c r="U573" s="187"/>
      <c r="V573" s="187"/>
      <c r="W573" s="187"/>
      <c r="X573" s="187"/>
      <c r="Y573" s="187"/>
      <c r="Z573" s="187"/>
    </row>
    <row r="574" spans="1:26" x14ac:dyDescent="0.25">
      <c r="A574" s="305"/>
      <c r="B574" s="305"/>
      <c r="C574" s="187"/>
      <c r="D574" s="187"/>
      <c r="E574" s="187"/>
      <c r="F574" s="187"/>
      <c r="G574" s="187"/>
      <c r="H574" s="187"/>
      <c r="I574" s="187"/>
      <c r="J574" s="187"/>
      <c r="K574" s="187"/>
      <c r="L574" s="187"/>
      <c r="M574" s="187"/>
      <c r="N574" s="187"/>
      <c r="O574" s="187"/>
      <c r="P574" s="187"/>
      <c r="Q574" s="187"/>
      <c r="R574" s="187"/>
      <c r="S574" s="187"/>
      <c r="T574" s="187"/>
      <c r="U574" s="187"/>
      <c r="V574" s="187"/>
      <c r="W574" s="187"/>
      <c r="X574" s="187"/>
      <c r="Y574" s="187"/>
      <c r="Z574" s="187"/>
    </row>
    <row r="575" spans="1:26" x14ac:dyDescent="0.25">
      <c r="A575" s="305"/>
      <c r="B575" s="305"/>
      <c r="C575" s="187"/>
      <c r="D575" s="187"/>
      <c r="E575" s="187"/>
      <c r="F575" s="187"/>
      <c r="G575" s="187"/>
      <c r="H575" s="187"/>
      <c r="I575" s="187"/>
      <c r="J575" s="187"/>
      <c r="K575" s="187"/>
      <c r="L575" s="187"/>
      <c r="M575" s="187"/>
      <c r="N575" s="187"/>
      <c r="O575" s="187"/>
      <c r="P575" s="187"/>
      <c r="Q575" s="187"/>
      <c r="R575" s="187"/>
      <c r="S575" s="187"/>
      <c r="T575" s="187"/>
      <c r="U575" s="187"/>
      <c r="V575" s="187"/>
      <c r="W575" s="187"/>
      <c r="X575" s="187"/>
      <c r="Y575" s="187"/>
      <c r="Z575" s="187"/>
    </row>
    <row r="576" spans="1:26" x14ac:dyDescent="0.25">
      <c r="A576" s="305"/>
      <c r="B576" s="305"/>
      <c r="C576" s="187"/>
      <c r="D576" s="187"/>
      <c r="E576" s="187"/>
      <c r="F576" s="187"/>
      <c r="G576" s="187"/>
      <c r="H576" s="187"/>
      <c r="I576" s="187"/>
      <c r="J576" s="187"/>
      <c r="K576" s="187"/>
      <c r="L576" s="187"/>
      <c r="M576" s="187"/>
      <c r="N576" s="187"/>
      <c r="O576" s="187"/>
      <c r="P576" s="187"/>
      <c r="Q576" s="187"/>
      <c r="R576" s="187"/>
      <c r="S576" s="187"/>
      <c r="T576" s="187"/>
      <c r="U576" s="187"/>
      <c r="V576" s="187"/>
      <c r="W576" s="187"/>
      <c r="X576" s="187"/>
      <c r="Y576" s="187"/>
      <c r="Z576" s="187"/>
    </row>
    <row r="577" spans="1:26" x14ac:dyDescent="0.25">
      <c r="A577" s="305"/>
      <c r="B577" s="305"/>
      <c r="C577" s="187"/>
      <c r="D577" s="187"/>
      <c r="E577" s="187"/>
      <c r="F577" s="187"/>
      <c r="G577" s="187"/>
      <c r="H577" s="187"/>
      <c r="I577" s="187"/>
      <c r="J577" s="187"/>
      <c r="K577" s="187"/>
      <c r="L577" s="187"/>
      <c r="M577" s="187"/>
      <c r="N577" s="187"/>
      <c r="O577" s="187"/>
      <c r="P577" s="187"/>
      <c r="Q577" s="187"/>
      <c r="R577" s="187"/>
      <c r="S577" s="187"/>
      <c r="T577" s="187"/>
      <c r="U577" s="187"/>
      <c r="V577" s="187"/>
      <c r="W577" s="187"/>
      <c r="X577" s="187"/>
      <c r="Y577" s="187"/>
      <c r="Z577" s="187"/>
    </row>
    <row r="578" spans="1:26" x14ac:dyDescent="0.25">
      <c r="A578" s="305"/>
      <c r="B578" s="305"/>
      <c r="C578" s="187"/>
      <c r="D578" s="187"/>
      <c r="E578" s="187"/>
      <c r="F578" s="187"/>
      <c r="G578" s="187"/>
      <c r="H578" s="187"/>
      <c r="I578" s="187"/>
      <c r="J578" s="187"/>
      <c r="K578" s="187"/>
      <c r="L578" s="187"/>
      <c r="M578" s="187"/>
      <c r="N578" s="187"/>
      <c r="O578" s="187"/>
      <c r="P578" s="187"/>
      <c r="Q578" s="187"/>
      <c r="R578" s="187"/>
      <c r="S578" s="187"/>
      <c r="T578" s="187"/>
      <c r="U578" s="187"/>
      <c r="V578" s="187"/>
      <c r="W578" s="187"/>
      <c r="X578" s="187"/>
      <c r="Y578" s="187"/>
      <c r="Z578" s="187"/>
    </row>
    <row r="579" spans="1:26" x14ac:dyDescent="0.25">
      <c r="A579" s="305"/>
      <c r="B579" s="305"/>
      <c r="C579" s="187"/>
      <c r="D579" s="187"/>
      <c r="E579" s="187"/>
      <c r="F579" s="187"/>
      <c r="G579" s="187"/>
      <c r="H579" s="187"/>
      <c r="I579" s="187"/>
      <c r="J579" s="187"/>
      <c r="K579" s="187"/>
      <c r="L579" s="187"/>
      <c r="M579" s="187"/>
      <c r="N579" s="187"/>
      <c r="O579" s="187"/>
      <c r="P579" s="187"/>
      <c r="Q579" s="187"/>
      <c r="R579" s="187"/>
      <c r="S579" s="187"/>
      <c r="T579" s="187"/>
      <c r="U579" s="187"/>
      <c r="V579" s="187"/>
      <c r="W579" s="187"/>
      <c r="X579" s="187"/>
      <c r="Y579" s="187"/>
      <c r="Z579" s="187"/>
    </row>
    <row r="580" spans="1:26" x14ac:dyDescent="0.25">
      <c r="A580" s="305"/>
      <c r="B580" s="305"/>
      <c r="C580" s="187"/>
      <c r="D580" s="187"/>
      <c r="E580" s="187"/>
      <c r="F580" s="187"/>
      <c r="G580" s="187"/>
      <c r="H580" s="187"/>
      <c r="I580" s="187"/>
      <c r="J580" s="187"/>
      <c r="K580" s="187"/>
      <c r="L580" s="187"/>
      <c r="M580" s="187"/>
      <c r="N580" s="187"/>
      <c r="O580" s="187"/>
      <c r="P580" s="187"/>
      <c r="Q580" s="187"/>
      <c r="R580" s="187"/>
      <c r="S580" s="187"/>
      <c r="T580" s="187"/>
      <c r="U580" s="187"/>
      <c r="V580" s="187"/>
      <c r="W580" s="187"/>
      <c r="X580" s="187"/>
      <c r="Y580" s="187"/>
      <c r="Z580" s="187"/>
    </row>
    <row r="581" spans="1:26" x14ac:dyDescent="0.25">
      <c r="A581" s="305"/>
      <c r="B581" s="305"/>
      <c r="C581" s="187"/>
      <c r="D581" s="187"/>
      <c r="E581" s="187"/>
      <c r="F581" s="187"/>
      <c r="G581" s="187"/>
      <c r="H581" s="187"/>
      <c r="I581" s="187"/>
      <c r="J581" s="187"/>
      <c r="K581" s="187"/>
      <c r="L581" s="187"/>
      <c r="M581" s="187"/>
      <c r="N581" s="187"/>
      <c r="O581" s="187"/>
      <c r="P581" s="187"/>
      <c r="Q581" s="187"/>
      <c r="R581" s="187"/>
      <c r="S581" s="187"/>
      <c r="T581" s="187"/>
      <c r="U581" s="187"/>
      <c r="V581" s="187"/>
      <c r="W581" s="187"/>
      <c r="X581" s="187"/>
      <c r="Y581" s="187"/>
      <c r="Z581" s="187"/>
    </row>
    <row r="582" spans="1:26" x14ac:dyDescent="0.25">
      <c r="A582" s="305"/>
      <c r="B582" s="305"/>
      <c r="C582" s="187"/>
      <c r="D582" s="187"/>
      <c r="E582" s="187"/>
      <c r="F582" s="187"/>
      <c r="G582" s="187"/>
      <c r="H582" s="187"/>
      <c r="I582" s="187"/>
      <c r="J582" s="187"/>
      <c r="K582" s="187"/>
      <c r="L582" s="187"/>
      <c r="M582" s="187"/>
      <c r="N582" s="187"/>
      <c r="O582" s="187"/>
      <c r="P582" s="187"/>
      <c r="Q582" s="187"/>
      <c r="R582" s="187"/>
      <c r="S582" s="187"/>
      <c r="T582" s="187"/>
      <c r="U582" s="187"/>
      <c r="V582" s="187"/>
      <c r="W582" s="187"/>
      <c r="X582" s="187"/>
      <c r="Y582" s="187"/>
      <c r="Z582" s="187"/>
    </row>
    <row r="583" spans="1:26" x14ac:dyDescent="0.25">
      <c r="A583" s="305"/>
      <c r="B583" s="305"/>
      <c r="C583" s="187"/>
      <c r="D583" s="187"/>
      <c r="E583" s="187"/>
      <c r="F583" s="187"/>
      <c r="G583" s="187"/>
      <c r="H583" s="187"/>
      <c r="I583" s="187"/>
      <c r="J583" s="187"/>
      <c r="K583" s="187"/>
      <c r="L583" s="187"/>
      <c r="M583" s="187"/>
      <c r="N583" s="187"/>
      <c r="O583" s="187"/>
      <c r="P583" s="187"/>
      <c r="Q583" s="187"/>
      <c r="R583" s="187"/>
      <c r="S583" s="187"/>
      <c r="T583" s="187"/>
      <c r="U583" s="187"/>
      <c r="V583" s="187"/>
      <c r="W583" s="187"/>
      <c r="X583" s="187"/>
      <c r="Y583" s="187"/>
      <c r="Z583" s="187"/>
    </row>
    <row r="584" spans="1:26" x14ac:dyDescent="0.25">
      <c r="A584" s="305"/>
      <c r="B584" s="305"/>
      <c r="C584" s="187"/>
      <c r="D584" s="187"/>
      <c r="E584" s="187"/>
      <c r="F584" s="187"/>
      <c r="G584" s="187"/>
      <c r="H584" s="187"/>
      <c r="I584" s="187"/>
      <c r="J584" s="187"/>
      <c r="K584" s="187"/>
      <c r="L584" s="187"/>
      <c r="M584" s="187"/>
      <c r="N584" s="187"/>
      <c r="O584" s="187"/>
      <c r="P584" s="187"/>
      <c r="Q584" s="187"/>
      <c r="R584" s="187"/>
      <c r="S584" s="187"/>
      <c r="T584" s="187"/>
      <c r="U584" s="187"/>
      <c r="V584" s="187"/>
      <c r="W584" s="187"/>
      <c r="X584" s="187"/>
      <c r="Y584" s="187"/>
      <c r="Z584" s="187"/>
    </row>
    <row r="585" spans="1:26" x14ac:dyDescent="0.25">
      <c r="A585" s="305"/>
      <c r="B585" s="305"/>
      <c r="C585" s="187"/>
      <c r="D585" s="187"/>
      <c r="E585" s="187"/>
      <c r="F585" s="187"/>
      <c r="G585" s="187"/>
      <c r="H585" s="187"/>
      <c r="I585" s="187"/>
      <c r="J585" s="187"/>
      <c r="K585" s="187"/>
      <c r="L585" s="187"/>
      <c r="M585" s="187"/>
      <c r="N585" s="187"/>
      <c r="O585" s="187"/>
      <c r="P585" s="187"/>
      <c r="Q585" s="187"/>
      <c r="R585" s="187"/>
      <c r="S585" s="187"/>
      <c r="T585" s="187"/>
      <c r="U585" s="187"/>
      <c r="V585" s="187"/>
      <c r="W585" s="187"/>
      <c r="X585" s="187"/>
      <c r="Y585" s="187"/>
      <c r="Z585" s="187"/>
    </row>
    <row r="586" spans="1:26" x14ac:dyDescent="0.25">
      <c r="A586" s="305"/>
      <c r="B586" s="305"/>
      <c r="C586" s="187"/>
      <c r="D586" s="187"/>
      <c r="E586" s="187"/>
      <c r="F586" s="187"/>
      <c r="G586" s="187"/>
      <c r="H586" s="187"/>
      <c r="I586" s="187"/>
      <c r="J586" s="187"/>
      <c r="K586" s="187"/>
      <c r="L586" s="187"/>
      <c r="M586" s="187"/>
      <c r="N586" s="187"/>
      <c r="O586" s="187"/>
      <c r="P586" s="187"/>
      <c r="Q586" s="187"/>
      <c r="R586" s="187"/>
      <c r="S586" s="187"/>
      <c r="T586" s="187"/>
      <c r="U586" s="187"/>
      <c r="V586" s="187"/>
      <c r="W586" s="187"/>
      <c r="X586" s="187"/>
      <c r="Y586" s="187"/>
      <c r="Z586" s="187"/>
    </row>
    <row r="587" spans="1:26" x14ac:dyDescent="0.25">
      <c r="A587" s="305"/>
      <c r="B587" s="305"/>
      <c r="C587" s="187"/>
      <c r="D587" s="187"/>
      <c r="E587" s="187"/>
      <c r="F587" s="187"/>
      <c r="G587" s="187"/>
      <c r="H587" s="187"/>
      <c r="I587" s="187"/>
      <c r="J587" s="187"/>
      <c r="K587" s="187"/>
      <c r="L587" s="187"/>
      <c r="M587" s="187"/>
      <c r="N587" s="187"/>
      <c r="O587" s="187"/>
      <c r="P587" s="187"/>
      <c r="Q587" s="187"/>
      <c r="R587" s="187"/>
      <c r="S587" s="187"/>
      <c r="T587" s="187"/>
      <c r="U587" s="187"/>
      <c r="V587" s="187"/>
      <c r="W587" s="187"/>
      <c r="X587" s="187"/>
      <c r="Y587" s="187"/>
      <c r="Z587" s="187"/>
    </row>
    <row r="588" spans="1:26" x14ac:dyDescent="0.25">
      <c r="A588" s="305"/>
      <c r="B588" s="305"/>
      <c r="C588" s="187"/>
      <c r="D588" s="187"/>
      <c r="E588" s="187"/>
      <c r="F588" s="187"/>
      <c r="G588" s="187"/>
      <c r="H588" s="187"/>
      <c r="I588" s="187"/>
      <c r="J588" s="187"/>
      <c r="K588" s="187"/>
      <c r="L588" s="187"/>
      <c r="M588" s="187"/>
      <c r="N588" s="187"/>
      <c r="O588" s="187"/>
      <c r="P588" s="187"/>
      <c r="Q588" s="187"/>
      <c r="R588" s="187"/>
      <c r="S588" s="187"/>
      <c r="T588" s="187"/>
      <c r="U588" s="187"/>
      <c r="V588" s="187"/>
      <c r="W588" s="187"/>
      <c r="X588" s="187"/>
      <c r="Y588" s="187"/>
      <c r="Z588" s="187"/>
    </row>
    <row r="589" spans="1:26" x14ac:dyDescent="0.25">
      <c r="A589" s="305"/>
      <c r="B589" s="305"/>
      <c r="C589" s="187"/>
      <c r="D589" s="187"/>
      <c r="E589" s="187"/>
      <c r="F589" s="187"/>
      <c r="G589" s="187"/>
      <c r="H589" s="187"/>
      <c r="I589" s="187"/>
      <c r="J589" s="187"/>
      <c r="K589" s="187"/>
      <c r="L589" s="187"/>
      <c r="M589" s="187"/>
      <c r="N589" s="187"/>
      <c r="O589" s="187"/>
      <c r="P589" s="187"/>
      <c r="Q589" s="187"/>
      <c r="R589" s="187"/>
      <c r="S589" s="187"/>
      <c r="T589" s="187"/>
      <c r="U589" s="187"/>
      <c r="V589" s="187"/>
      <c r="W589" s="187"/>
      <c r="X589" s="187"/>
      <c r="Y589" s="187"/>
      <c r="Z589" s="187"/>
    </row>
    <row r="590" spans="1:26" x14ac:dyDescent="0.25">
      <c r="A590" s="305"/>
      <c r="B590" s="305"/>
      <c r="C590" s="187"/>
      <c r="D590" s="187"/>
      <c r="E590" s="187"/>
      <c r="F590" s="187"/>
      <c r="G590" s="187"/>
      <c r="H590" s="187"/>
      <c r="I590" s="187"/>
      <c r="J590" s="187"/>
      <c r="K590" s="187"/>
      <c r="L590" s="187"/>
      <c r="M590" s="187"/>
      <c r="N590" s="187"/>
      <c r="O590" s="187"/>
      <c r="P590" s="187"/>
      <c r="Q590" s="187"/>
      <c r="R590" s="187"/>
      <c r="S590" s="187"/>
      <c r="T590" s="187"/>
      <c r="U590" s="187"/>
      <c r="V590" s="187"/>
      <c r="W590" s="187"/>
      <c r="X590" s="187"/>
      <c r="Y590" s="187"/>
      <c r="Z590" s="187"/>
    </row>
    <row r="591" spans="1:26" x14ac:dyDescent="0.25">
      <c r="A591" s="305"/>
      <c r="B591" s="305"/>
      <c r="C591" s="187"/>
      <c r="D591" s="187"/>
      <c r="E591" s="187"/>
      <c r="F591" s="187"/>
      <c r="G591" s="187"/>
      <c r="H591" s="187"/>
      <c r="I591" s="187"/>
      <c r="J591" s="187"/>
      <c r="K591" s="187"/>
      <c r="L591" s="187"/>
      <c r="M591" s="187"/>
      <c r="N591" s="187"/>
      <c r="O591" s="187"/>
      <c r="P591" s="187"/>
      <c r="Q591" s="187"/>
      <c r="R591" s="187"/>
      <c r="S591" s="187"/>
      <c r="T591" s="187"/>
      <c r="U591" s="187"/>
      <c r="V591" s="187"/>
      <c r="W591" s="187"/>
      <c r="X591" s="187"/>
      <c r="Y591" s="187"/>
      <c r="Z591" s="187"/>
    </row>
    <row r="592" spans="1:26" x14ac:dyDescent="0.25">
      <c r="A592" s="305"/>
      <c r="B592" s="305"/>
      <c r="C592" s="187"/>
      <c r="D592" s="187"/>
      <c r="E592" s="187"/>
      <c r="F592" s="187"/>
      <c r="G592" s="187"/>
      <c r="H592" s="187"/>
      <c r="I592" s="187"/>
      <c r="J592" s="187"/>
      <c r="K592" s="187"/>
      <c r="L592" s="187"/>
      <c r="M592" s="187"/>
      <c r="N592" s="187"/>
      <c r="O592" s="187"/>
      <c r="P592" s="187"/>
      <c r="Q592" s="187"/>
      <c r="R592" s="187"/>
      <c r="S592" s="187"/>
      <c r="T592" s="187"/>
      <c r="U592" s="187"/>
      <c r="V592" s="187"/>
      <c r="W592" s="187"/>
      <c r="X592" s="187"/>
      <c r="Y592" s="187"/>
      <c r="Z592" s="187"/>
    </row>
    <row r="593" spans="1:26" x14ac:dyDescent="0.25">
      <c r="A593" s="305"/>
      <c r="B593" s="305"/>
      <c r="C593" s="187"/>
      <c r="D593" s="187"/>
      <c r="E593" s="187"/>
      <c r="F593" s="187"/>
      <c r="G593" s="187"/>
      <c r="H593" s="187"/>
      <c r="I593" s="187"/>
      <c r="J593" s="187"/>
      <c r="K593" s="187"/>
      <c r="L593" s="187"/>
      <c r="M593" s="187"/>
      <c r="N593" s="187"/>
      <c r="O593" s="187"/>
      <c r="P593" s="187"/>
      <c r="Q593" s="187"/>
      <c r="R593" s="187"/>
      <c r="S593" s="187"/>
      <c r="T593" s="187"/>
      <c r="U593" s="187"/>
      <c r="V593" s="187"/>
      <c r="W593" s="187"/>
      <c r="X593" s="187"/>
      <c r="Y593" s="187"/>
      <c r="Z593" s="187"/>
    </row>
    <row r="594" spans="1:26" x14ac:dyDescent="0.25">
      <c r="A594" s="305"/>
      <c r="B594" s="305"/>
      <c r="C594" s="187"/>
      <c r="D594" s="187"/>
      <c r="E594" s="187"/>
      <c r="F594" s="187"/>
      <c r="G594" s="187"/>
      <c r="H594" s="187"/>
      <c r="I594" s="187"/>
      <c r="J594" s="187"/>
      <c r="K594" s="187"/>
      <c r="L594" s="187"/>
      <c r="M594" s="187"/>
      <c r="N594" s="187"/>
      <c r="O594" s="187"/>
      <c r="P594" s="187"/>
      <c r="Q594" s="187"/>
      <c r="R594" s="187"/>
      <c r="S594" s="187"/>
      <c r="T594" s="187"/>
      <c r="U594" s="187"/>
      <c r="V594" s="187"/>
      <c r="W594" s="187"/>
      <c r="X594" s="187"/>
      <c r="Y594" s="187"/>
      <c r="Z594" s="187"/>
    </row>
    <row r="595" spans="1:26" x14ac:dyDescent="0.25">
      <c r="A595" s="305"/>
      <c r="B595" s="305"/>
      <c r="C595" s="187"/>
      <c r="D595" s="187"/>
      <c r="E595" s="187"/>
      <c r="F595" s="187"/>
      <c r="G595" s="187"/>
      <c r="H595" s="187"/>
      <c r="I595" s="187"/>
      <c r="J595" s="187"/>
      <c r="K595" s="187"/>
      <c r="L595" s="187"/>
      <c r="M595" s="187"/>
      <c r="N595" s="187"/>
      <c r="O595" s="187"/>
      <c r="P595" s="187"/>
      <c r="Q595" s="187"/>
      <c r="R595" s="187"/>
      <c r="S595" s="187"/>
      <c r="T595" s="187"/>
      <c r="U595" s="187"/>
      <c r="V595" s="187"/>
      <c r="W595" s="187"/>
      <c r="X595" s="187"/>
      <c r="Y595" s="187"/>
      <c r="Z595" s="187"/>
    </row>
    <row r="596" spans="1:26" x14ac:dyDescent="0.25">
      <c r="A596" s="305"/>
      <c r="B596" s="305"/>
      <c r="C596" s="187"/>
      <c r="D596" s="187"/>
      <c r="E596" s="187"/>
      <c r="F596" s="187"/>
      <c r="G596" s="187"/>
      <c r="H596" s="187"/>
      <c r="I596" s="187"/>
      <c r="J596" s="187"/>
      <c r="K596" s="187"/>
      <c r="L596" s="187"/>
      <c r="M596" s="187"/>
      <c r="N596" s="187"/>
      <c r="O596" s="187"/>
      <c r="P596" s="187"/>
      <c r="Q596" s="187"/>
      <c r="R596" s="187"/>
      <c r="S596" s="187"/>
      <c r="T596" s="187"/>
      <c r="U596" s="187"/>
      <c r="V596" s="187"/>
      <c r="W596" s="187"/>
      <c r="X596" s="187"/>
      <c r="Y596" s="187"/>
      <c r="Z596" s="187"/>
    </row>
    <row r="597" spans="1:26" x14ac:dyDescent="0.25">
      <c r="A597" s="305"/>
      <c r="B597" s="305"/>
      <c r="C597" s="187"/>
      <c r="D597" s="187"/>
      <c r="E597" s="187"/>
      <c r="F597" s="187"/>
      <c r="G597" s="187"/>
      <c r="H597" s="187"/>
      <c r="I597" s="187"/>
      <c r="J597" s="187"/>
      <c r="K597" s="187"/>
      <c r="L597" s="187"/>
      <c r="M597" s="187"/>
      <c r="N597" s="187"/>
      <c r="O597" s="187"/>
      <c r="P597" s="187"/>
      <c r="Q597" s="187"/>
      <c r="R597" s="187"/>
      <c r="S597" s="187"/>
      <c r="T597" s="187"/>
      <c r="U597" s="187"/>
      <c r="V597" s="187"/>
      <c r="W597" s="187"/>
      <c r="X597" s="187"/>
      <c r="Y597" s="187"/>
      <c r="Z597" s="187"/>
    </row>
    <row r="598" spans="1:26" x14ac:dyDescent="0.25">
      <c r="A598" s="305"/>
      <c r="B598" s="305"/>
      <c r="C598" s="187"/>
      <c r="D598" s="187"/>
      <c r="E598" s="187"/>
      <c r="F598" s="187"/>
      <c r="G598" s="187"/>
      <c r="H598" s="187"/>
      <c r="I598" s="187"/>
      <c r="J598" s="187"/>
      <c r="K598" s="187"/>
      <c r="L598" s="187"/>
      <c r="M598" s="187"/>
      <c r="N598" s="187"/>
      <c r="O598" s="187"/>
      <c r="P598" s="187"/>
      <c r="Q598" s="187"/>
      <c r="R598" s="187"/>
      <c r="S598" s="187"/>
      <c r="T598" s="187"/>
      <c r="U598" s="187"/>
      <c r="V598" s="187"/>
      <c r="W598" s="187"/>
      <c r="X598" s="187"/>
      <c r="Y598" s="187"/>
      <c r="Z598" s="187"/>
    </row>
    <row r="599" spans="1:26" x14ac:dyDescent="0.25">
      <c r="A599" s="305"/>
      <c r="B599" s="305"/>
      <c r="C599" s="187"/>
      <c r="D599" s="187"/>
      <c r="E599" s="187"/>
      <c r="F599" s="187"/>
      <c r="G599" s="187"/>
      <c r="H599" s="187"/>
      <c r="I599" s="187"/>
      <c r="J599" s="187"/>
      <c r="K599" s="187"/>
      <c r="L599" s="187"/>
      <c r="M599" s="187"/>
      <c r="N599" s="187"/>
      <c r="O599" s="187"/>
      <c r="P599" s="187"/>
      <c r="Q599" s="187"/>
      <c r="R599" s="187"/>
      <c r="S599" s="187"/>
      <c r="T599" s="187"/>
      <c r="U599" s="187"/>
      <c r="V599" s="187"/>
      <c r="W599" s="187"/>
      <c r="X599" s="187"/>
      <c r="Y599" s="187"/>
      <c r="Z599" s="187"/>
    </row>
    <row r="600" spans="1:26" x14ac:dyDescent="0.25">
      <c r="A600" s="305"/>
      <c r="B600" s="305"/>
      <c r="C600" s="187"/>
      <c r="D600" s="187"/>
      <c r="E600" s="187"/>
      <c r="F600" s="187"/>
      <c r="G600" s="187"/>
      <c r="H600" s="187"/>
      <c r="I600" s="187"/>
      <c r="J600" s="187"/>
      <c r="K600" s="187"/>
      <c r="L600" s="187"/>
      <c r="M600" s="187"/>
      <c r="N600" s="187"/>
      <c r="O600" s="187"/>
      <c r="P600" s="187"/>
      <c r="Q600" s="187"/>
      <c r="R600" s="187"/>
      <c r="S600" s="187"/>
      <c r="T600" s="187"/>
      <c r="U600" s="187"/>
      <c r="V600" s="187"/>
      <c r="W600" s="187"/>
      <c r="X600" s="187"/>
      <c r="Y600" s="187"/>
      <c r="Z600" s="187"/>
    </row>
    <row r="601" spans="1:26" x14ac:dyDescent="0.25">
      <c r="A601" s="305"/>
      <c r="B601" s="305"/>
      <c r="C601" s="187"/>
      <c r="D601" s="187"/>
      <c r="E601" s="187"/>
      <c r="F601" s="187"/>
      <c r="G601" s="187"/>
      <c r="H601" s="187"/>
      <c r="I601" s="187"/>
      <c r="J601" s="187"/>
      <c r="K601" s="187"/>
      <c r="L601" s="187"/>
      <c r="M601" s="187"/>
      <c r="N601" s="187"/>
      <c r="O601" s="187"/>
      <c r="P601" s="187"/>
      <c r="Q601" s="187"/>
      <c r="R601" s="187"/>
      <c r="S601" s="187"/>
      <c r="T601" s="187"/>
      <c r="U601" s="187"/>
      <c r="V601" s="187"/>
      <c r="W601" s="187"/>
      <c r="X601" s="187"/>
      <c r="Y601" s="187"/>
      <c r="Z601" s="187"/>
    </row>
    <row r="602" spans="1:26" x14ac:dyDescent="0.25">
      <c r="A602" s="305"/>
      <c r="B602" s="305"/>
      <c r="C602" s="187"/>
      <c r="D602" s="187"/>
      <c r="E602" s="187"/>
      <c r="F602" s="187"/>
      <c r="G602" s="187"/>
      <c r="H602" s="187"/>
      <c r="I602" s="187"/>
      <c r="J602" s="187"/>
      <c r="K602" s="187"/>
      <c r="L602" s="187"/>
      <c r="M602" s="187"/>
      <c r="N602" s="187"/>
      <c r="O602" s="187"/>
      <c r="P602" s="187"/>
      <c r="Q602" s="187"/>
      <c r="R602" s="187"/>
      <c r="S602" s="187"/>
      <c r="T602" s="187"/>
      <c r="U602" s="187"/>
      <c r="V602" s="187"/>
      <c r="W602" s="187"/>
      <c r="X602" s="187"/>
      <c r="Y602" s="187"/>
      <c r="Z602" s="187"/>
    </row>
    <row r="603" spans="1:26" x14ac:dyDescent="0.25">
      <c r="A603" s="305"/>
      <c r="B603" s="305"/>
      <c r="C603" s="187"/>
      <c r="D603" s="187"/>
      <c r="E603" s="187"/>
      <c r="F603" s="187"/>
      <c r="G603" s="187"/>
      <c r="H603" s="187"/>
      <c r="I603" s="187"/>
      <c r="J603" s="187"/>
      <c r="K603" s="187"/>
      <c r="L603" s="187"/>
      <c r="M603" s="187"/>
      <c r="N603" s="187"/>
      <c r="O603" s="187"/>
      <c r="P603" s="187"/>
      <c r="Q603" s="187"/>
      <c r="R603" s="187"/>
      <c r="S603" s="187"/>
      <c r="T603" s="187"/>
      <c r="U603" s="187"/>
      <c r="V603" s="187"/>
      <c r="W603" s="187"/>
      <c r="X603" s="187"/>
      <c r="Y603" s="187"/>
      <c r="Z603" s="187"/>
    </row>
    <row r="604" spans="1:26" x14ac:dyDescent="0.25">
      <c r="A604" s="305"/>
      <c r="B604" s="305"/>
      <c r="C604" s="187"/>
      <c r="D604" s="187"/>
      <c r="E604" s="187"/>
      <c r="F604" s="187"/>
      <c r="G604" s="187"/>
      <c r="H604" s="187"/>
      <c r="I604" s="187"/>
      <c r="J604" s="187"/>
      <c r="K604" s="187"/>
      <c r="L604" s="187"/>
      <c r="M604" s="187"/>
      <c r="N604" s="187"/>
      <c r="O604" s="187"/>
      <c r="P604" s="187"/>
      <c r="Q604" s="187"/>
      <c r="R604" s="187"/>
      <c r="S604" s="187"/>
      <c r="T604" s="187"/>
      <c r="U604" s="187"/>
      <c r="V604" s="187"/>
      <c r="W604" s="187"/>
      <c r="X604" s="187"/>
      <c r="Y604" s="187"/>
      <c r="Z604" s="187"/>
    </row>
    <row r="605" spans="1:26" x14ac:dyDescent="0.25">
      <c r="A605" s="305"/>
      <c r="B605" s="305"/>
      <c r="C605" s="187"/>
      <c r="D605" s="187"/>
      <c r="E605" s="187"/>
      <c r="F605" s="187"/>
      <c r="G605" s="187"/>
      <c r="H605" s="187"/>
      <c r="I605" s="187"/>
      <c r="J605" s="187"/>
      <c r="K605" s="187"/>
      <c r="L605" s="187"/>
      <c r="M605" s="187"/>
      <c r="N605" s="187"/>
      <c r="O605" s="187"/>
      <c r="P605" s="187"/>
      <c r="Q605" s="187"/>
      <c r="R605" s="187"/>
      <c r="S605" s="187"/>
      <c r="T605" s="187"/>
      <c r="U605" s="187"/>
      <c r="V605" s="187"/>
      <c r="W605" s="187"/>
      <c r="X605" s="187"/>
      <c r="Y605" s="187"/>
      <c r="Z605" s="187"/>
    </row>
    <row r="606" spans="1:26" x14ac:dyDescent="0.25">
      <c r="A606" s="305"/>
      <c r="B606" s="305"/>
      <c r="C606" s="187"/>
      <c r="D606" s="187"/>
      <c r="E606" s="187"/>
      <c r="F606" s="187"/>
      <c r="G606" s="187"/>
      <c r="H606" s="187"/>
      <c r="I606" s="187"/>
      <c r="J606" s="187"/>
      <c r="K606" s="187"/>
      <c r="L606" s="187"/>
      <c r="M606" s="187"/>
      <c r="N606" s="187"/>
      <c r="O606" s="187"/>
      <c r="P606" s="187"/>
      <c r="Q606" s="187"/>
      <c r="R606" s="187"/>
      <c r="S606" s="187"/>
      <c r="T606" s="187"/>
      <c r="U606" s="187"/>
      <c r="V606" s="187"/>
      <c r="W606" s="187"/>
      <c r="X606" s="187"/>
      <c r="Y606" s="187"/>
      <c r="Z606" s="187"/>
    </row>
    <row r="607" spans="1:26" x14ac:dyDescent="0.25">
      <c r="A607" s="305"/>
      <c r="B607" s="305"/>
      <c r="C607" s="187"/>
      <c r="D607" s="187"/>
      <c r="E607" s="187"/>
      <c r="F607" s="187"/>
      <c r="G607" s="187"/>
      <c r="H607" s="187"/>
      <c r="I607" s="187"/>
      <c r="J607" s="187"/>
      <c r="K607" s="187"/>
      <c r="L607" s="187"/>
      <c r="M607" s="187"/>
      <c r="N607" s="187"/>
      <c r="O607" s="187"/>
      <c r="P607" s="187"/>
      <c r="Q607" s="187"/>
      <c r="R607" s="187"/>
      <c r="S607" s="187"/>
      <c r="T607" s="187"/>
      <c r="U607" s="187"/>
      <c r="V607" s="187"/>
      <c r="W607" s="187"/>
      <c r="X607" s="187"/>
      <c r="Y607" s="187"/>
      <c r="Z607" s="187"/>
    </row>
    <row r="608" spans="1:26" x14ac:dyDescent="0.25">
      <c r="A608" s="305"/>
      <c r="B608" s="305"/>
      <c r="C608" s="187"/>
      <c r="D608" s="187"/>
      <c r="E608" s="187"/>
      <c r="F608" s="187"/>
      <c r="G608" s="187"/>
      <c r="H608" s="187"/>
      <c r="I608" s="187"/>
      <c r="J608" s="187"/>
      <c r="K608" s="187"/>
      <c r="L608" s="187"/>
      <c r="M608" s="187"/>
      <c r="N608" s="187"/>
      <c r="O608" s="187"/>
      <c r="P608" s="187"/>
      <c r="Q608" s="187"/>
      <c r="R608" s="187"/>
      <c r="S608" s="187"/>
      <c r="T608" s="187"/>
      <c r="U608" s="187"/>
      <c r="V608" s="187"/>
      <c r="W608" s="187"/>
      <c r="X608" s="187"/>
      <c r="Y608" s="187"/>
      <c r="Z608" s="187"/>
    </row>
    <row r="609" spans="1:26" x14ac:dyDescent="0.25">
      <c r="A609" s="305"/>
      <c r="B609" s="305"/>
      <c r="C609" s="187"/>
      <c r="D609" s="187"/>
      <c r="E609" s="187"/>
      <c r="F609" s="187"/>
      <c r="G609" s="187"/>
      <c r="H609" s="187"/>
      <c r="I609" s="187"/>
      <c r="J609" s="187"/>
      <c r="K609" s="187"/>
      <c r="L609" s="187"/>
      <c r="M609" s="187"/>
      <c r="N609" s="187"/>
      <c r="O609" s="187"/>
      <c r="P609" s="187"/>
      <c r="Q609" s="187"/>
      <c r="R609" s="187"/>
      <c r="S609" s="187"/>
      <c r="T609" s="187"/>
      <c r="U609" s="187"/>
      <c r="V609" s="187"/>
      <c r="W609" s="187"/>
      <c r="X609" s="187"/>
      <c r="Y609" s="187"/>
      <c r="Z609" s="187"/>
    </row>
    <row r="610" spans="1:26" x14ac:dyDescent="0.25">
      <c r="A610" s="305"/>
      <c r="B610" s="305"/>
      <c r="C610" s="187"/>
      <c r="D610" s="187"/>
      <c r="E610" s="187"/>
      <c r="F610" s="187"/>
      <c r="G610" s="187"/>
      <c r="H610" s="187"/>
      <c r="I610" s="187"/>
      <c r="J610" s="187"/>
      <c r="K610" s="187"/>
      <c r="L610" s="187"/>
      <c r="M610" s="187"/>
      <c r="N610" s="187"/>
      <c r="O610" s="187"/>
      <c r="P610" s="187"/>
      <c r="Q610" s="187"/>
      <c r="R610" s="187"/>
      <c r="S610" s="187"/>
      <c r="T610" s="187"/>
      <c r="U610" s="187"/>
      <c r="V610" s="187"/>
      <c r="W610" s="187"/>
      <c r="X610" s="187"/>
      <c r="Y610" s="187"/>
      <c r="Z610" s="187"/>
    </row>
    <row r="611" spans="1:26" x14ac:dyDescent="0.25">
      <c r="A611" s="305"/>
      <c r="B611" s="305"/>
      <c r="C611" s="187"/>
      <c r="D611" s="187"/>
      <c r="E611" s="187"/>
      <c r="F611" s="187"/>
      <c r="G611" s="187"/>
      <c r="H611" s="187"/>
      <c r="I611" s="187"/>
      <c r="J611" s="187"/>
      <c r="K611" s="187"/>
      <c r="L611" s="187"/>
      <c r="M611" s="187"/>
      <c r="N611" s="187"/>
      <c r="O611" s="187"/>
      <c r="P611" s="187"/>
      <c r="Q611" s="187"/>
      <c r="R611" s="187"/>
      <c r="S611" s="187"/>
      <c r="T611" s="187"/>
      <c r="U611" s="187"/>
      <c r="V611" s="187"/>
      <c r="W611" s="187"/>
      <c r="X611" s="187"/>
      <c r="Y611" s="187"/>
      <c r="Z611" s="187"/>
    </row>
    <row r="612" spans="1:26" x14ac:dyDescent="0.25">
      <c r="A612" s="305"/>
      <c r="B612" s="305"/>
      <c r="C612" s="187"/>
      <c r="D612" s="187"/>
      <c r="E612" s="187"/>
      <c r="F612" s="187"/>
      <c r="G612" s="187"/>
      <c r="H612" s="187"/>
      <c r="I612" s="187"/>
      <c r="J612" s="187"/>
      <c r="K612" s="187"/>
      <c r="L612" s="187"/>
      <c r="M612" s="187"/>
      <c r="N612" s="187"/>
      <c r="O612" s="187"/>
      <c r="P612" s="187"/>
      <c r="Q612" s="187"/>
      <c r="R612" s="187"/>
      <c r="S612" s="187"/>
      <c r="T612" s="187"/>
      <c r="U612" s="187"/>
      <c r="V612" s="187"/>
      <c r="W612" s="187"/>
      <c r="X612" s="187"/>
      <c r="Y612" s="187"/>
      <c r="Z612" s="187"/>
    </row>
    <row r="613" spans="1:26" x14ac:dyDescent="0.25">
      <c r="A613" s="305"/>
      <c r="B613" s="305"/>
      <c r="C613" s="187"/>
      <c r="D613" s="187"/>
      <c r="E613" s="187"/>
      <c r="F613" s="187"/>
      <c r="G613" s="187"/>
      <c r="H613" s="187"/>
      <c r="I613" s="187"/>
      <c r="J613" s="187"/>
      <c r="K613" s="187"/>
      <c r="L613" s="187"/>
      <c r="M613" s="187"/>
      <c r="N613" s="187"/>
      <c r="O613" s="187"/>
      <c r="P613" s="187"/>
      <c r="Q613" s="187"/>
      <c r="R613" s="187"/>
      <c r="S613" s="187"/>
      <c r="T613" s="187"/>
      <c r="U613" s="187"/>
      <c r="V613" s="187"/>
      <c r="W613" s="187"/>
      <c r="X613" s="187"/>
      <c r="Y613" s="187"/>
      <c r="Z613" s="187"/>
    </row>
    <row r="614" spans="1:26" x14ac:dyDescent="0.25">
      <c r="A614" s="305"/>
      <c r="B614" s="305"/>
      <c r="C614" s="187"/>
      <c r="D614" s="187"/>
      <c r="E614" s="187"/>
      <c r="F614" s="187"/>
      <c r="G614" s="187"/>
      <c r="H614" s="187"/>
      <c r="I614" s="187"/>
      <c r="J614" s="187"/>
      <c r="K614" s="187"/>
      <c r="L614" s="187"/>
      <c r="M614" s="187"/>
      <c r="N614" s="187"/>
      <c r="O614" s="187"/>
      <c r="P614" s="187"/>
      <c r="Q614" s="187"/>
      <c r="R614" s="187"/>
      <c r="S614" s="187"/>
      <c r="T614" s="187"/>
      <c r="U614" s="187"/>
      <c r="V614" s="187"/>
      <c r="W614" s="187"/>
      <c r="X614" s="187"/>
      <c r="Y614" s="187"/>
      <c r="Z614" s="187"/>
    </row>
    <row r="615" spans="1:26" x14ac:dyDescent="0.25">
      <c r="A615" s="305"/>
      <c r="B615" s="305"/>
      <c r="C615" s="187"/>
      <c r="D615" s="187"/>
      <c r="E615" s="187"/>
      <c r="F615" s="187"/>
      <c r="G615" s="187"/>
      <c r="H615" s="187"/>
      <c r="I615" s="187"/>
      <c r="J615" s="187"/>
      <c r="K615" s="187"/>
      <c r="L615" s="187"/>
      <c r="M615" s="187"/>
      <c r="N615" s="187"/>
      <c r="O615" s="187"/>
      <c r="P615" s="187"/>
      <c r="Q615" s="187"/>
      <c r="R615" s="187"/>
      <c r="S615" s="187"/>
      <c r="T615" s="187"/>
      <c r="U615" s="187"/>
      <c r="V615" s="187"/>
      <c r="W615" s="187"/>
      <c r="X615" s="187"/>
      <c r="Y615" s="187"/>
      <c r="Z615" s="187"/>
    </row>
    <row r="616" spans="1:26" x14ac:dyDescent="0.25">
      <c r="A616" s="305"/>
      <c r="B616" s="305"/>
      <c r="C616" s="187"/>
      <c r="D616" s="187"/>
      <c r="E616" s="187"/>
      <c r="F616" s="187"/>
      <c r="G616" s="187"/>
      <c r="H616" s="187"/>
      <c r="I616" s="187"/>
      <c r="J616" s="187"/>
      <c r="K616" s="187"/>
      <c r="L616" s="187"/>
      <c r="M616" s="187"/>
      <c r="N616" s="187"/>
      <c r="O616" s="187"/>
      <c r="P616" s="187"/>
      <c r="Q616" s="187"/>
      <c r="R616" s="187"/>
      <c r="S616" s="187"/>
      <c r="T616" s="187"/>
      <c r="U616" s="187"/>
      <c r="V616" s="187"/>
      <c r="W616" s="187"/>
      <c r="X616" s="187"/>
      <c r="Y616" s="187"/>
      <c r="Z616" s="187"/>
    </row>
    <row r="617" spans="1:26" x14ac:dyDescent="0.25">
      <c r="A617" s="305"/>
      <c r="B617" s="305"/>
      <c r="C617" s="187"/>
      <c r="D617" s="187"/>
      <c r="E617" s="187"/>
      <c r="F617" s="187"/>
      <c r="G617" s="187"/>
      <c r="H617" s="187"/>
      <c r="I617" s="187"/>
      <c r="J617" s="187"/>
      <c r="K617" s="187"/>
      <c r="L617" s="187"/>
      <c r="M617" s="187"/>
      <c r="N617" s="187"/>
      <c r="O617" s="187"/>
      <c r="P617" s="187"/>
      <c r="Q617" s="187"/>
      <c r="R617" s="187"/>
      <c r="S617" s="187"/>
      <c r="T617" s="187"/>
      <c r="U617" s="187"/>
      <c r="V617" s="187"/>
      <c r="W617" s="187"/>
      <c r="X617" s="187"/>
      <c r="Y617" s="187"/>
      <c r="Z617" s="187"/>
    </row>
    <row r="618" spans="1:26" x14ac:dyDescent="0.25">
      <c r="A618" s="305"/>
      <c r="B618" s="305"/>
      <c r="C618" s="187"/>
      <c r="D618" s="187"/>
      <c r="E618" s="187"/>
      <c r="F618" s="187"/>
      <c r="G618" s="187"/>
      <c r="H618" s="187"/>
      <c r="I618" s="187"/>
      <c r="J618" s="187"/>
      <c r="K618" s="187"/>
      <c r="L618" s="187"/>
      <c r="M618" s="187"/>
      <c r="N618" s="187"/>
      <c r="O618" s="187"/>
      <c r="P618" s="187"/>
      <c r="Q618" s="187"/>
      <c r="R618" s="187"/>
      <c r="S618" s="187"/>
      <c r="T618" s="187"/>
      <c r="U618" s="187"/>
      <c r="V618" s="187"/>
      <c r="W618" s="187"/>
      <c r="X618" s="187"/>
      <c r="Y618" s="187"/>
      <c r="Z618" s="187"/>
    </row>
    <row r="619" spans="1:26" x14ac:dyDescent="0.25">
      <c r="A619" s="305"/>
      <c r="B619" s="305"/>
      <c r="C619" s="187"/>
      <c r="D619" s="187"/>
      <c r="E619" s="187"/>
      <c r="F619" s="187"/>
      <c r="G619" s="187"/>
      <c r="H619" s="187"/>
      <c r="I619" s="187"/>
      <c r="J619" s="187"/>
      <c r="K619" s="187"/>
      <c r="L619" s="187"/>
      <c r="M619" s="187"/>
      <c r="N619" s="187"/>
      <c r="O619" s="187"/>
      <c r="P619" s="187"/>
      <c r="Q619" s="187"/>
      <c r="R619" s="187"/>
      <c r="S619" s="187"/>
      <c r="T619" s="187"/>
      <c r="U619" s="187"/>
      <c r="V619" s="187"/>
      <c r="W619" s="187"/>
      <c r="X619" s="187"/>
      <c r="Y619" s="187"/>
      <c r="Z619" s="187"/>
    </row>
    <row r="620" spans="1:26" x14ac:dyDescent="0.25">
      <c r="A620" s="305"/>
      <c r="B620" s="305"/>
      <c r="C620" s="187"/>
      <c r="D620" s="187"/>
      <c r="E620" s="187"/>
      <c r="F620" s="187"/>
      <c r="G620" s="187"/>
      <c r="H620" s="187"/>
      <c r="I620" s="187"/>
      <c r="J620" s="187"/>
      <c r="K620" s="187"/>
      <c r="L620" s="187"/>
      <c r="M620" s="187"/>
      <c r="N620" s="187"/>
      <c r="O620" s="187"/>
      <c r="P620" s="187"/>
      <c r="Q620" s="187"/>
      <c r="R620" s="187"/>
      <c r="S620" s="187"/>
      <c r="T620" s="187"/>
      <c r="U620" s="187"/>
      <c r="V620" s="187"/>
      <c r="W620" s="187"/>
      <c r="X620" s="187"/>
      <c r="Y620" s="187"/>
      <c r="Z620" s="187"/>
    </row>
    <row r="621" spans="1:26" x14ac:dyDescent="0.25">
      <c r="A621" s="305"/>
      <c r="B621" s="305"/>
      <c r="C621" s="187"/>
      <c r="D621" s="187"/>
      <c r="E621" s="187"/>
      <c r="F621" s="187"/>
      <c r="G621" s="187"/>
      <c r="H621" s="187"/>
      <c r="I621" s="187"/>
      <c r="J621" s="187"/>
      <c r="K621" s="187"/>
      <c r="L621" s="187"/>
      <c r="M621" s="187"/>
      <c r="N621" s="187"/>
      <c r="O621" s="187"/>
      <c r="P621" s="187"/>
      <c r="Q621" s="187"/>
      <c r="R621" s="187"/>
      <c r="S621" s="187"/>
      <c r="T621" s="187"/>
      <c r="U621" s="187"/>
      <c r="V621" s="187"/>
      <c r="W621" s="187"/>
      <c r="X621" s="187"/>
      <c r="Y621" s="187"/>
      <c r="Z621" s="187"/>
    </row>
    <row r="622" spans="1:26" x14ac:dyDescent="0.25">
      <c r="A622" s="305"/>
      <c r="B622" s="305"/>
      <c r="C622" s="187"/>
      <c r="D622" s="187"/>
      <c r="E622" s="187"/>
      <c r="F622" s="187"/>
      <c r="G622" s="187"/>
      <c r="H622" s="187"/>
      <c r="I622" s="187"/>
      <c r="J622" s="187"/>
      <c r="K622" s="187"/>
      <c r="L622" s="187"/>
      <c r="M622" s="187"/>
      <c r="N622" s="187"/>
      <c r="O622" s="187"/>
      <c r="P622" s="187"/>
      <c r="Q622" s="187"/>
      <c r="R622" s="187"/>
      <c r="S622" s="187"/>
      <c r="T622" s="187"/>
      <c r="U622" s="187"/>
      <c r="V622" s="187"/>
      <c r="W622" s="187"/>
      <c r="X622" s="187"/>
      <c r="Y622" s="187"/>
      <c r="Z622" s="187"/>
    </row>
    <row r="623" spans="1:26" x14ac:dyDescent="0.25">
      <c r="A623" s="305"/>
      <c r="B623" s="305"/>
      <c r="C623" s="187"/>
      <c r="D623" s="187"/>
      <c r="E623" s="187"/>
      <c r="F623" s="187"/>
      <c r="G623" s="187"/>
      <c r="H623" s="187"/>
      <c r="I623" s="187"/>
      <c r="J623" s="187"/>
      <c r="K623" s="187"/>
      <c r="L623" s="187"/>
      <c r="M623" s="187"/>
      <c r="N623" s="187"/>
      <c r="O623" s="187"/>
      <c r="P623" s="187"/>
      <c r="Q623" s="187"/>
      <c r="R623" s="187"/>
      <c r="S623" s="187"/>
      <c r="T623" s="187"/>
      <c r="U623" s="187"/>
      <c r="V623" s="187"/>
      <c r="W623" s="187"/>
      <c r="X623" s="187"/>
      <c r="Y623" s="187"/>
      <c r="Z623" s="187"/>
    </row>
    <row r="624" spans="1:26" x14ac:dyDescent="0.25">
      <c r="A624" s="305"/>
      <c r="B624" s="305"/>
      <c r="C624" s="187"/>
      <c r="D624" s="187"/>
      <c r="E624" s="187"/>
      <c r="F624" s="187"/>
      <c r="G624" s="187"/>
      <c r="H624" s="187"/>
      <c r="I624" s="187"/>
      <c r="J624" s="187"/>
      <c r="K624" s="187"/>
      <c r="L624" s="187"/>
      <c r="M624" s="187"/>
      <c r="N624" s="187"/>
      <c r="O624" s="187"/>
      <c r="P624" s="187"/>
      <c r="Q624" s="187"/>
      <c r="R624" s="187"/>
      <c r="S624" s="187"/>
      <c r="T624" s="187"/>
      <c r="U624" s="187"/>
      <c r="V624" s="187"/>
      <c r="W624" s="187"/>
      <c r="X624" s="187"/>
      <c r="Y624" s="187"/>
      <c r="Z624" s="187"/>
    </row>
    <row r="625" spans="1:26" x14ac:dyDescent="0.25">
      <c r="A625" s="305"/>
      <c r="B625" s="305"/>
      <c r="C625" s="187"/>
      <c r="D625" s="187"/>
      <c r="E625" s="187"/>
      <c r="F625" s="187"/>
      <c r="G625" s="187"/>
      <c r="H625" s="187"/>
      <c r="I625" s="187"/>
      <c r="J625" s="187"/>
      <c r="K625" s="187"/>
      <c r="L625" s="187"/>
      <c r="M625" s="187"/>
      <c r="N625" s="187"/>
      <c r="O625" s="187"/>
      <c r="P625" s="187"/>
      <c r="Q625" s="187"/>
      <c r="R625" s="187"/>
      <c r="S625" s="187"/>
      <c r="T625" s="187"/>
      <c r="U625" s="187"/>
      <c r="V625" s="187"/>
      <c r="W625" s="187"/>
      <c r="X625" s="187"/>
      <c r="Y625" s="187"/>
      <c r="Z625" s="187"/>
    </row>
    <row r="626" spans="1:26" x14ac:dyDescent="0.25">
      <c r="A626" s="305"/>
      <c r="B626" s="305"/>
      <c r="C626" s="187"/>
      <c r="D626" s="187"/>
      <c r="E626" s="187"/>
      <c r="F626" s="187"/>
      <c r="G626" s="187"/>
      <c r="H626" s="187"/>
      <c r="I626" s="187"/>
      <c r="J626" s="187"/>
      <c r="K626" s="187"/>
      <c r="L626" s="187"/>
      <c r="M626" s="187"/>
      <c r="N626" s="187"/>
      <c r="O626" s="187"/>
      <c r="P626" s="187"/>
      <c r="Q626" s="187"/>
      <c r="R626" s="187"/>
      <c r="S626" s="187"/>
      <c r="T626" s="187"/>
      <c r="U626" s="187"/>
      <c r="V626" s="187"/>
      <c r="W626" s="187"/>
      <c r="X626" s="187"/>
      <c r="Y626" s="187"/>
      <c r="Z626" s="187"/>
    </row>
    <row r="627" spans="1:26" x14ac:dyDescent="0.25">
      <c r="A627" s="305"/>
      <c r="B627" s="305"/>
      <c r="C627" s="187"/>
      <c r="D627" s="187"/>
      <c r="E627" s="187"/>
      <c r="F627" s="187"/>
      <c r="G627" s="187"/>
      <c r="H627" s="187"/>
      <c r="I627" s="187"/>
      <c r="J627" s="187"/>
      <c r="K627" s="187"/>
      <c r="L627" s="187"/>
      <c r="M627" s="187"/>
      <c r="N627" s="187"/>
      <c r="O627" s="187"/>
      <c r="P627" s="187"/>
      <c r="Q627" s="187"/>
      <c r="R627" s="187"/>
      <c r="S627" s="187"/>
      <c r="T627" s="187"/>
      <c r="U627" s="187"/>
      <c r="V627" s="187"/>
      <c r="W627" s="187"/>
      <c r="X627" s="187"/>
      <c r="Y627" s="187"/>
      <c r="Z627" s="187"/>
    </row>
    <row r="628" spans="1:26" x14ac:dyDescent="0.25">
      <c r="A628" s="305"/>
      <c r="B628" s="305"/>
      <c r="C628" s="187"/>
      <c r="D628" s="187"/>
      <c r="E628" s="187"/>
      <c r="F628" s="187"/>
      <c r="G628" s="187"/>
      <c r="H628" s="187"/>
      <c r="I628" s="187"/>
      <c r="J628" s="187"/>
      <c r="K628" s="187"/>
      <c r="L628" s="187"/>
      <c r="M628" s="187"/>
      <c r="N628" s="187"/>
      <c r="O628" s="187"/>
      <c r="P628" s="187"/>
      <c r="Q628" s="187"/>
      <c r="R628" s="187"/>
      <c r="S628" s="187"/>
      <c r="T628" s="187"/>
      <c r="U628" s="187"/>
      <c r="V628" s="187"/>
      <c r="W628" s="187"/>
      <c r="X628" s="187"/>
      <c r="Y628" s="187"/>
      <c r="Z628" s="187"/>
    </row>
    <row r="629" spans="1:26" x14ac:dyDescent="0.25">
      <c r="A629" s="305"/>
      <c r="B629" s="305"/>
      <c r="C629" s="187"/>
      <c r="D629" s="187"/>
      <c r="E629" s="187"/>
      <c r="F629" s="187"/>
      <c r="G629" s="187"/>
      <c r="H629" s="187"/>
      <c r="I629" s="187"/>
      <c r="J629" s="187"/>
      <c r="K629" s="187"/>
      <c r="L629" s="187"/>
      <c r="M629" s="187"/>
      <c r="N629" s="187"/>
      <c r="O629" s="187"/>
      <c r="P629" s="187"/>
      <c r="Q629" s="187"/>
      <c r="R629" s="187"/>
      <c r="S629" s="187"/>
      <c r="T629" s="187"/>
      <c r="U629" s="187"/>
      <c r="V629" s="187"/>
      <c r="W629" s="187"/>
      <c r="X629" s="187"/>
      <c r="Y629" s="187"/>
      <c r="Z629" s="187"/>
    </row>
    <row r="630" spans="1:26" x14ac:dyDescent="0.25">
      <c r="A630" s="305"/>
      <c r="B630" s="305"/>
      <c r="C630" s="187"/>
      <c r="D630" s="187"/>
      <c r="E630" s="187"/>
      <c r="F630" s="187"/>
      <c r="G630" s="187"/>
      <c r="H630" s="187"/>
      <c r="I630" s="187"/>
      <c r="J630" s="187"/>
      <c r="K630" s="187"/>
      <c r="L630" s="187"/>
      <c r="M630" s="187"/>
      <c r="N630" s="187"/>
      <c r="O630" s="187"/>
      <c r="P630" s="187"/>
      <c r="Q630" s="187"/>
      <c r="R630" s="187"/>
      <c r="S630" s="187"/>
      <c r="T630" s="187"/>
      <c r="U630" s="187"/>
      <c r="V630" s="187"/>
      <c r="W630" s="187"/>
      <c r="X630" s="187"/>
      <c r="Y630" s="187"/>
      <c r="Z630" s="187"/>
    </row>
    <row r="631" spans="1:26" x14ac:dyDescent="0.25">
      <c r="A631" s="305"/>
      <c r="B631" s="305"/>
      <c r="C631" s="187"/>
      <c r="D631" s="187"/>
      <c r="E631" s="187"/>
      <c r="F631" s="187"/>
      <c r="G631" s="187"/>
      <c r="H631" s="187"/>
      <c r="I631" s="187"/>
      <c r="J631" s="187"/>
      <c r="K631" s="187"/>
      <c r="L631" s="187"/>
      <c r="M631" s="187"/>
      <c r="N631" s="187"/>
      <c r="O631" s="187"/>
      <c r="P631" s="187"/>
      <c r="Q631" s="187"/>
      <c r="R631" s="187"/>
      <c r="S631" s="187"/>
      <c r="T631" s="187"/>
      <c r="U631" s="187"/>
      <c r="V631" s="187"/>
      <c r="W631" s="187"/>
      <c r="X631" s="187"/>
      <c r="Y631" s="187"/>
      <c r="Z631" s="187"/>
    </row>
    <row r="632" spans="1:26" x14ac:dyDescent="0.25">
      <c r="A632" s="305"/>
      <c r="B632" s="305"/>
      <c r="C632" s="187"/>
      <c r="D632" s="187"/>
      <c r="E632" s="187"/>
      <c r="F632" s="187"/>
      <c r="G632" s="187"/>
      <c r="H632" s="187"/>
      <c r="I632" s="187"/>
      <c r="J632" s="187"/>
      <c r="K632" s="187"/>
      <c r="L632" s="187"/>
      <c r="M632" s="187"/>
      <c r="N632" s="187"/>
      <c r="O632" s="187"/>
      <c r="P632" s="187"/>
      <c r="Q632" s="187"/>
      <c r="R632" s="187"/>
      <c r="S632" s="187"/>
      <c r="T632" s="187"/>
      <c r="U632" s="187"/>
      <c r="V632" s="187"/>
      <c r="W632" s="187"/>
      <c r="X632" s="187"/>
      <c r="Y632" s="187"/>
      <c r="Z632" s="187"/>
    </row>
    <row r="633" spans="1:26" x14ac:dyDescent="0.25">
      <c r="A633" s="305"/>
      <c r="B633" s="305"/>
      <c r="C633" s="187"/>
      <c r="D633" s="187"/>
      <c r="E633" s="187"/>
      <c r="F633" s="187"/>
      <c r="G633" s="187"/>
      <c r="H633" s="187"/>
      <c r="I633" s="187"/>
      <c r="J633" s="187"/>
      <c r="K633" s="187"/>
      <c r="L633" s="187"/>
      <c r="M633" s="187"/>
      <c r="N633" s="187"/>
      <c r="O633" s="187"/>
      <c r="P633" s="187"/>
      <c r="Q633" s="187"/>
      <c r="R633" s="187"/>
      <c r="S633" s="187"/>
      <c r="T633" s="187"/>
      <c r="U633" s="187"/>
      <c r="V633" s="187"/>
      <c r="W633" s="187"/>
      <c r="X633" s="187"/>
      <c r="Y633" s="187"/>
      <c r="Z633" s="187"/>
    </row>
    <row r="634" spans="1:26" x14ac:dyDescent="0.25">
      <c r="A634" s="305"/>
      <c r="B634" s="305"/>
      <c r="C634" s="187"/>
      <c r="D634" s="187"/>
      <c r="E634" s="187"/>
      <c r="F634" s="187"/>
      <c r="G634" s="187"/>
      <c r="H634" s="187"/>
      <c r="I634" s="187"/>
      <c r="J634" s="187"/>
      <c r="K634" s="187"/>
      <c r="L634" s="187"/>
      <c r="M634" s="187"/>
      <c r="N634" s="187"/>
      <c r="O634" s="187"/>
      <c r="P634" s="187"/>
      <c r="Q634" s="187"/>
      <c r="R634" s="187"/>
      <c r="S634" s="187"/>
      <c r="T634" s="187"/>
      <c r="U634" s="187"/>
      <c r="V634" s="187"/>
      <c r="W634" s="187"/>
      <c r="X634" s="187"/>
      <c r="Y634" s="187"/>
      <c r="Z634" s="187"/>
    </row>
    <row r="635" spans="1:26" x14ac:dyDescent="0.25">
      <c r="A635" s="305"/>
      <c r="B635" s="305"/>
      <c r="C635" s="187"/>
      <c r="D635" s="187"/>
      <c r="E635" s="187"/>
      <c r="F635" s="187"/>
      <c r="G635" s="187"/>
      <c r="H635" s="187"/>
      <c r="I635" s="187"/>
      <c r="J635" s="187"/>
      <c r="K635" s="187"/>
      <c r="L635" s="187"/>
      <c r="M635" s="187"/>
      <c r="N635" s="187"/>
      <c r="O635" s="187"/>
      <c r="P635" s="187"/>
      <c r="Q635" s="187"/>
      <c r="R635" s="187"/>
      <c r="S635" s="187"/>
      <c r="T635" s="187"/>
      <c r="U635" s="187"/>
      <c r="V635" s="187"/>
      <c r="W635" s="187"/>
      <c r="X635" s="187"/>
      <c r="Y635" s="187"/>
      <c r="Z635" s="187"/>
    </row>
    <row r="636" spans="1:26" x14ac:dyDescent="0.25">
      <c r="A636" s="305"/>
      <c r="B636" s="305"/>
      <c r="C636" s="187"/>
      <c r="D636" s="187"/>
      <c r="E636" s="187"/>
      <c r="F636" s="187"/>
      <c r="G636" s="187"/>
      <c r="H636" s="187"/>
      <c r="I636" s="187"/>
      <c r="J636" s="187"/>
      <c r="K636" s="187"/>
      <c r="L636" s="187"/>
      <c r="M636" s="187"/>
      <c r="N636" s="187"/>
      <c r="O636" s="187"/>
      <c r="P636" s="187"/>
      <c r="Q636" s="187"/>
      <c r="R636" s="187"/>
      <c r="S636" s="187"/>
      <c r="T636" s="187"/>
      <c r="U636" s="187"/>
      <c r="V636" s="187"/>
      <c r="W636" s="187"/>
      <c r="X636" s="187"/>
      <c r="Y636" s="187"/>
      <c r="Z636" s="187"/>
    </row>
    <row r="637" spans="1:26" x14ac:dyDescent="0.25">
      <c r="A637" s="305"/>
      <c r="B637" s="305"/>
      <c r="C637" s="187"/>
      <c r="D637" s="187"/>
      <c r="E637" s="187"/>
      <c r="F637" s="187"/>
      <c r="G637" s="187"/>
      <c r="H637" s="187"/>
      <c r="I637" s="187"/>
      <c r="J637" s="187"/>
      <c r="K637" s="187"/>
      <c r="L637" s="187"/>
      <c r="M637" s="187"/>
      <c r="N637" s="187"/>
      <c r="O637" s="187"/>
      <c r="P637" s="187"/>
      <c r="Q637" s="187"/>
      <c r="R637" s="187"/>
      <c r="S637" s="187"/>
      <c r="T637" s="187"/>
      <c r="U637" s="187"/>
      <c r="V637" s="187"/>
      <c r="W637" s="187"/>
      <c r="X637" s="187"/>
      <c r="Y637" s="187"/>
      <c r="Z637" s="187"/>
    </row>
    <row r="638" spans="1:26" x14ac:dyDescent="0.25">
      <c r="A638" s="305"/>
      <c r="B638" s="305"/>
      <c r="C638" s="187"/>
      <c r="D638" s="187"/>
      <c r="E638" s="187"/>
      <c r="F638" s="187"/>
      <c r="G638" s="187"/>
      <c r="H638" s="187"/>
      <c r="I638" s="187"/>
      <c r="J638" s="187"/>
      <c r="K638" s="187"/>
      <c r="L638" s="187"/>
      <c r="M638" s="187"/>
      <c r="N638" s="187"/>
      <c r="O638" s="187"/>
      <c r="P638" s="187"/>
      <c r="Q638" s="187"/>
      <c r="R638" s="187"/>
      <c r="S638" s="187"/>
      <c r="T638" s="187"/>
      <c r="U638" s="187"/>
      <c r="V638" s="187"/>
      <c r="W638" s="187"/>
      <c r="X638" s="187"/>
      <c r="Y638" s="187"/>
      <c r="Z638" s="187"/>
    </row>
    <row r="639" spans="1:26" x14ac:dyDescent="0.25">
      <c r="A639" s="305"/>
      <c r="B639" s="305"/>
      <c r="C639" s="187"/>
      <c r="D639" s="187"/>
      <c r="E639" s="187"/>
      <c r="F639" s="187"/>
      <c r="G639" s="187"/>
      <c r="H639" s="187"/>
      <c r="I639" s="187"/>
      <c r="J639" s="187"/>
      <c r="K639" s="187"/>
      <c r="L639" s="187"/>
      <c r="M639" s="187"/>
      <c r="N639" s="187"/>
      <c r="O639" s="187"/>
      <c r="P639" s="187"/>
      <c r="Q639" s="187"/>
      <c r="R639" s="187"/>
      <c r="S639" s="187"/>
      <c r="T639" s="187"/>
      <c r="U639" s="187"/>
      <c r="V639" s="187"/>
      <c r="W639" s="187"/>
      <c r="X639" s="187"/>
      <c r="Y639" s="187"/>
      <c r="Z639" s="187"/>
    </row>
    <row r="640" spans="1:26" x14ac:dyDescent="0.25">
      <c r="A640" s="305"/>
      <c r="B640" s="305"/>
      <c r="C640" s="187"/>
      <c r="D640" s="187"/>
      <c r="E640" s="187"/>
      <c r="F640" s="187"/>
      <c r="G640" s="187"/>
      <c r="H640" s="187"/>
      <c r="I640" s="187"/>
      <c r="J640" s="187"/>
      <c r="K640" s="187"/>
      <c r="L640" s="187"/>
      <c r="M640" s="187"/>
      <c r="N640" s="187"/>
      <c r="O640" s="187"/>
      <c r="P640" s="187"/>
      <c r="Q640" s="187"/>
      <c r="R640" s="187"/>
      <c r="S640" s="187"/>
      <c r="T640" s="187"/>
      <c r="U640" s="187"/>
      <c r="V640" s="187"/>
      <c r="W640" s="187"/>
      <c r="X640" s="187"/>
      <c r="Y640" s="187"/>
      <c r="Z640" s="187"/>
    </row>
    <row r="641" spans="1:26" x14ac:dyDescent="0.25">
      <c r="A641" s="305"/>
      <c r="B641" s="305"/>
      <c r="C641" s="187"/>
      <c r="D641" s="187"/>
      <c r="E641" s="187"/>
      <c r="F641" s="187"/>
      <c r="G641" s="187"/>
      <c r="H641" s="187"/>
      <c r="I641" s="187"/>
      <c r="J641" s="187"/>
      <c r="K641" s="187"/>
      <c r="L641" s="187"/>
      <c r="M641" s="187"/>
      <c r="N641" s="187"/>
      <c r="O641" s="187"/>
      <c r="P641" s="187"/>
      <c r="Q641" s="187"/>
      <c r="R641" s="187"/>
      <c r="S641" s="187"/>
      <c r="T641" s="187"/>
      <c r="U641" s="187"/>
      <c r="V641" s="187"/>
      <c r="W641" s="187"/>
      <c r="X641" s="187"/>
      <c r="Y641" s="187"/>
      <c r="Z641" s="187"/>
    </row>
    <row r="642" spans="1:26" x14ac:dyDescent="0.25">
      <c r="A642" s="305"/>
      <c r="B642" s="305"/>
      <c r="C642" s="187"/>
      <c r="D642" s="187"/>
      <c r="E642" s="187"/>
      <c r="F642" s="187"/>
      <c r="G642" s="187"/>
      <c r="H642" s="187"/>
      <c r="I642" s="187"/>
      <c r="J642" s="187"/>
      <c r="K642" s="187"/>
      <c r="L642" s="187"/>
      <c r="M642" s="187"/>
      <c r="N642" s="187"/>
      <c r="O642" s="187"/>
      <c r="P642" s="187"/>
      <c r="Q642" s="187"/>
      <c r="R642" s="187"/>
      <c r="S642" s="187"/>
      <c r="T642" s="187"/>
      <c r="U642" s="187"/>
      <c r="V642" s="187"/>
      <c r="W642" s="187"/>
      <c r="X642" s="187"/>
      <c r="Y642" s="187"/>
      <c r="Z642" s="187"/>
    </row>
    <row r="643" spans="1:26" x14ac:dyDescent="0.25">
      <c r="A643" s="305"/>
      <c r="B643" s="305"/>
      <c r="C643" s="187"/>
      <c r="D643" s="187"/>
      <c r="E643" s="187"/>
      <c r="F643" s="187"/>
      <c r="G643" s="187"/>
      <c r="H643" s="187"/>
      <c r="I643" s="187"/>
      <c r="J643" s="187"/>
      <c r="K643" s="187"/>
      <c r="L643" s="187"/>
      <c r="M643" s="187"/>
      <c r="N643" s="187"/>
      <c r="O643" s="187"/>
      <c r="P643" s="187"/>
      <c r="Q643" s="187"/>
      <c r="R643" s="187"/>
      <c r="S643" s="187"/>
      <c r="T643" s="187"/>
      <c r="U643" s="187"/>
      <c r="V643" s="187"/>
      <c r="W643" s="187"/>
      <c r="X643" s="187"/>
      <c r="Y643" s="187"/>
      <c r="Z643" s="187"/>
    </row>
    <row r="644" spans="1:26" x14ac:dyDescent="0.25">
      <c r="A644" s="305"/>
      <c r="B644" s="305"/>
      <c r="C644" s="187"/>
      <c r="D644" s="187"/>
      <c r="E644" s="187"/>
      <c r="F644" s="187"/>
      <c r="G644" s="187"/>
      <c r="H644" s="187"/>
      <c r="I644" s="187"/>
      <c r="J644" s="187"/>
      <c r="K644" s="187"/>
      <c r="L644" s="187"/>
      <c r="M644" s="187"/>
      <c r="N644" s="187"/>
      <c r="O644" s="187"/>
      <c r="P644" s="187"/>
      <c r="Q644" s="187"/>
      <c r="R644" s="187"/>
      <c r="S644" s="187"/>
      <c r="T644" s="187"/>
      <c r="U644" s="187"/>
      <c r="V644" s="187"/>
      <c r="W644" s="187"/>
      <c r="X644" s="187"/>
      <c r="Y644" s="187"/>
      <c r="Z644" s="187"/>
    </row>
    <row r="645" spans="1:26" x14ac:dyDescent="0.25">
      <c r="A645" s="305"/>
      <c r="B645" s="305"/>
      <c r="C645" s="187"/>
      <c r="D645" s="187"/>
      <c r="E645" s="187"/>
      <c r="F645" s="187"/>
      <c r="G645" s="187"/>
      <c r="H645" s="187"/>
      <c r="I645" s="187"/>
      <c r="J645" s="187"/>
      <c r="K645" s="187"/>
      <c r="L645" s="187"/>
      <c r="M645" s="187"/>
      <c r="N645" s="187"/>
      <c r="O645" s="187"/>
      <c r="P645" s="187"/>
      <c r="Q645" s="187"/>
      <c r="R645" s="187"/>
      <c r="S645" s="187"/>
      <c r="T645" s="187"/>
      <c r="U645" s="187"/>
      <c r="V645" s="187"/>
      <c r="W645" s="187"/>
      <c r="X645" s="187"/>
      <c r="Y645" s="187"/>
      <c r="Z645" s="187"/>
    </row>
    <row r="646" spans="1:26" x14ac:dyDescent="0.25">
      <c r="A646" s="305"/>
      <c r="B646" s="305"/>
      <c r="C646" s="187"/>
      <c r="D646" s="187"/>
      <c r="E646" s="187"/>
      <c r="F646" s="187"/>
      <c r="G646" s="187"/>
      <c r="H646" s="187"/>
      <c r="I646" s="187"/>
      <c r="J646" s="187"/>
      <c r="K646" s="187"/>
      <c r="L646" s="187"/>
      <c r="M646" s="187"/>
      <c r="N646" s="187"/>
      <c r="O646" s="187"/>
      <c r="P646" s="187"/>
      <c r="Q646" s="187"/>
      <c r="R646" s="187"/>
      <c r="S646" s="187"/>
      <c r="T646" s="187"/>
      <c r="U646" s="187"/>
      <c r="V646" s="187"/>
      <c r="W646" s="187"/>
      <c r="X646" s="187"/>
      <c r="Y646" s="187"/>
      <c r="Z646" s="187"/>
    </row>
    <row r="647" spans="1:26" x14ac:dyDescent="0.25">
      <c r="A647" s="305"/>
      <c r="B647" s="305"/>
      <c r="C647" s="187"/>
      <c r="D647" s="187"/>
      <c r="E647" s="187"/>
      <c r="F647" s="187"/>
      <c r="G647" s="187"/>
      <c r="H647" s="187"/>
      <c r="I647" s="187"/>
      <c r="J647" s="187"/>
      <c r="K647" s="187"/>
      <c r="L647" s="187"/>
      <c r="M647" s="187"/>
      <c r="N647" s="187"/>
      <c r="O647" s="187"/>
      <c r="P647" s="187"/>
      <c r="Q647" s="187"/>
      <c r="R647" s="187"/>
      <c r="S647" s="187"/>
      <c r="T647" s="187"/>
      <c r="U647" s="187"/>
      <c r="V647" s="187"/>
      <c r="W647" s="187"/>
      <c r="X647" s="187"/>
      <c r="Y647" s="187"/>
      <c r="Z647" s="187"/>
    </row>
    <row r="648" spans="1:26" x14ac:dyDescent="0.25">
      <c r="A648" s="305"/>
      <c r="B648" s="305"/>
      <c r="C648" s="187"/>
      <c r="D648" s="187"/>
      <c r="E648" s="187"/>
      <c r="F648" s="187"/>
      <c r="G648" s="187"/>
      <c r="H648" s="187"/>
      <c r="I648" s="187"/>
      <c r="J648" s="187"/>
      <c r="K648" s="187"/>
      <c r="L648" s="187"/>
      <c r="M648" s="187"/>
      <c r="N648" s="187"/>
      <c r="O648" s="187"/>
      <c r="P648" s="187"/>
      <c r="Q648" s="187"/>
      <c r="R648" s="187"/>
      <c r="S648" s="187"/>
      <c r="T648" s="187"/>
      <c r="U648" s="187"/>
      <c r="V648" s="187"/>
      <c r="W648" s="187"/>
      <c r="X648" s="187"/>
      <c r="Y648" s="187"/>
      <c r="Z648" s="187"/>
    </row>
    <row r="649" spans="1:26" x14ac:dyDescent="0.25">
      <c r="A649" s="305"/>
      <c r="B649" s="305"/>
      <c r="C649" s="187"/>
      <c r="D649" s="187"/>
      <c r="E649" s="187"/>
      <c r="F649" s="187"/>
      <c r="G649" s="187"/>
      <c r="H649" s="187"/>
      <c r="I649" s="187"/>
      <c r="J649" s="187"/>
      <c r="K649" s="187"/>
      <c r="L649" s="187"/>
      <c r="M649" s="187"/>
      <c r="N649" s="187"/>
      <c r="O649" s="187"/>
      <c r="P649" s="187"/>
      <c r="Q649" s="187"/>
      <c r="R649" s="187"/>
      <c r="S649" s="187"/>
      <c r="T649" s="187"/>
      <c r="U649" s="187"/>
      <c r="V649" s="187"/>
      <c r="W649" s="187"/>
      <c r="X649" s="187"/>
      <c r="Y649" s="187"/>
      <c r="Z649" s="187"/>
    </row>
    <row r="650" spans="1:26" x14ac:dyDescent="0.25">
      <c r="A650" s="305"/>
      <c r="B650" s="305"/>
      <c r="C650" s="187"/>
      <c r="D650" s="187"/>
      <c r="E650" s="187"/>
      <c r="F650" s="187"/>
      <c r="G650" s="187"/>
      <c r="H650" s="187"/>
      <c r="I650" s="187"/>
      <c r="J650" s="187"/>
      <c r="K650" s="187"/>
      <c r="L650" s="187"/>
      <c r="M650" s="187"/>
      <c r="N650" s="187"/>
      <c r="O650" s="187"/>
      <c r="P650" s="187"/>
      <c r="Q650" s="187"/>
      <c r="R650" s="187"/>
      <c r="S650" s="187"/>
      <c r="T650" s="187"/>
      <c r="U650" s="187"/>
      <c r="V650" s="187"/>
      <c r="W650" s="187"/>
      <c r="X650" s="187"/>
      <c r="Y650" s="187"/>
      <c r="Z650" s="187"/>
    </row>
    <row r="651" spans="1:26" x14ac:dyDescent="0.25">
      <c r="A651" s="305"/>
      <c r="B651" s="305"/>
      <c r="C651" s="187"/>
      <c r="D651" s="187"/>
      <c r="E651" s="187"/>
      <c r="F651" s="187"/>
      <c r="G651" s="187"/>
      <c r="H651" s="187"/>
      <c r="I651" s="187"/>
      <c r="J651" s="187"/>
      <c r="K651" s="187"/>
      <c r="L651" s="187"/>
      <c r="M651" s="187"/>
      <c r="N651" s="187"/>
      <c r="O651" s="187"/>
      <c r="P651" s="187"/>
      <c r="Q651" s="187"/>
      <c r="R651" s="187"/>
      <c r="S651" s="187"/>
      <c r="T651" s="187"/>
      <c r="U651" s="187"/>
      <c r="V651" s="187"/>
      <c r="W651" s="187"/>
      <c r="X651" s="187"/>
      <c r="Y651" s="187"/>
      <c r="Z651" s="187"/>
    </row>
    <row r="652" spans="1:26" x14ac:dyDescent="0.25">
      <c r="A652" s="305"/>
      <c r="B652" s="305"/>
      <c r="C652" s="187"/>
      <c r="D652" s="187"/>
      <c r="E652" s="187"/>
      <c r="F652" s="187"/>
      <c r="G652" s="187"/>
      <c r="H652" s="187"/>
      <c r="I652" s="187"/>
      <c r="J652" s="187"/>
      <c r="K652" s="187"/>
      <c r="L652" s="187"/>
      <c r="M652" s="187"/>
      <c r="N652" s="187"/>
      <c r="O652" s="187"/>
      <c r="P652" s="187"/>
      <c r="Q652" s="187"/>
      <c r="R652" s="187"/>
      <c r="S652" s="187"/>
      <c r="T652" s="187"/>
      <c r="U652" s="187"/>
      <c r="V652" s="187"/>
      <c r="W652" s="187"/>
      <c r="X652" s="187"/>
      <c r="Y652" s="187"/>
      <c r="Z652" s="187"/>
    </row>
    <row r="653" spans="1:26" x14ac:dyDescent="0.25">
      <c r="A653" s="305"/>
      <c r="B653" s="305"/>
      <c r="C653" s="187"/>
      <c r="D653" s="187"/>
      <c r="E653" s="187"/>
      <c r="F653" s="187"/>
      <c r="G653" s="187"/>
      <c r="H653" s="187"/>
      <c r="I653" s="187"/>
      <c r="J653" s="187"/>
      <c r="K653" s="187"/>
      <c r="L653" s="187"/>
      <c r="M653" s="187"/>
      <c r="N653" s="187"/>
      <c r="O653" s="187"/>
      <c r="P653" s="187"/>
      <c r="Q653" s="187"/>
      <c r="R653" s="187"/>
      <c r="S653" s="187"/>
      <c r="T653" s="187"/>
      <c r="U653" s="187"/>
      <c r="V653" s="187"/>
      <c r="W653" s="187"/>
      <c r="X653" s="187"/>
      <c r="Y653" s="187"/>
      <c r="Z653" s="187"/>
    </row>
    <row r="654" spans="1:26" x14ac:dyDescent="0.25">
      <c r="A654" s="305"/>
      <c r="B654" s="305"/>
      <c r="C654" s="187"/>
      <c r="D654" s="187"/>
      <c r="E654" s="187"/>
      <c r="F654" s="187"/>
      <c r="G654" s="187"/>
      <c r="H654" s="187"/>
      <c r="I654" s="187"/>
      <c r="J654" s="187"/>
      <c r="K654" s="187"/>
      <c r="L654" s="187"/>
      <c r="M654" s="187"/>
      <c r="N654" s="187"/>
      <c r="O654" s="187"/>
      <c r="P654" s="187"/>
      <c r="Q654" s="187"/>
      <c r="R654" s="187"/>
      <c r="S654" s="187"/>
      <c r="T654" s="187"/>
      <c r="U654" s="187"/>
      <c r="V654" s="187"/>
      <c r="W654" s="187"/>
      <c r="X654" s="187"/>
      <c r="Y654" s="187"/>
      <c r="Z654" s="187"/>
    </row>
    <row r="655" spans="1:26" x14ac:dyDescent="0.25">
      <c r="A655" s="305"/>
      <c r="B655" s="305"/>
      <c r="C655" s="187"/>
      <c r="D655" s="187"/>
      <c r="E655" s="187"/>
      <c r="F655" s="187"/>
      <c r="G655" s="187"/>
      <c r="H655" s="187"/>
      <c r="I655" s="187"/>
      <c r="J655" s="187"/>
      <c r="K655" s="187"/>
      <c r="L655" s="187"/>
      <c r="M655" s="187"/>
      <c r="N655" s="187"/>
      <c r="O655" s="187"/>
      <c r="P655" s="187"/>
      <c r="Q655" s="187"/>
      <c r="R655" s="187"/>
      <c r="S655" s="187"/>
      <c r="T655" s="187"/>
      <c r="U655" s="187"/>
      <c r="V655" s="187"/>
      <c r="W655" s="187"/>
      <c r="X655" s="187"/>
      <c r="Y655" s="187"/>
      <c r="Z655" s="187"/>
    </row>
    <row r="656" spans="1:26" x14ac:dyDescent="0.25">
      <c r="A656" s="305"/>
      <c r="B656" s="305"/>
      <c r="C656" s="187"/>
      <c r="D656" s="187"/>
      <c r="E656" s="187"/>
      <c r="F656" s="187"/>
      <c r="G656" s="187"/>
      <c r="H656" s="187"/>
      <c r="I656" s="187"/>
      <c r="J656" s="187"/>
      <c r="K656" s="187"/>
      <c r="L656" s="187"/>
      <c r="M656" s="187"/>
      <c r="N656" s="187"/>
      <c r="O656" s="187"/>
      <c r="P656" s="187"/>
      <c r="Q656" s="187"/>
      <c r="R656" s="187"/>
      <c r="S656" s="187"/>
      <c r="T656" s="187"/>
      <c r="U656" s="187"/>
      <c r="V656" s="187"/>
      <c r="W656" s="187"/>
      <c r="X656" s="187"/>
      <c r="Y656" s="187"/>
      <c r="Z656" s="187"/>
    </row>
    <row r="657" spans="1:26" x14ac:dyDescent="0.25">
      <c r="A657" s="305"/>
      <c r="B657" s="305"/>
      <c r="C657" s="187"/>
      <c r="D657" s="187"/>
      <c r="E657" s="187"/>
      <c r="F657" s="187"/>
      <c r="G657" s="187"/>
      <c r="H657" s="187"/>
      <c r="I657" s="187"/>
      <c r="J657" s="187"/>
      <c r="K657" s="187"/>
      <c r="L657" s="187"/>
      <c r="M657" s="187"/>
      <c r="N657" s="187"/>
      <c r="O657" s="187"/>
      <c r="P657" s="187"/>
      <c r="Q657" s="187"/>
      <c r="R657" s="187"/>
      <c r="S657" s="187"/>
      <c r="T657" s="187"/>
      <c r="U657" s="187"/>
      <c r="V657" s="187"/>
      <c r="W657" s="187"/>
      <c r="X657" s="187"/>
      <c r="Y657" s="187"/>
      <c r="Z657" s="187"/>
    </row>
    <row r="658" spans="1:26" x14ac:dyDescent="0.25">
      <c r="A658" s="305"/>
      <c r="B658" s="305"/>
      <c r="C658" s="187"/>
      <c r="D658" s="187"/>
      <c r="E658" s="187"/>
      <c r="F658" s="187"/>
      <c r="G658" s="187"/>
      <c r="H658" s="187"/>
      <c r="I658" s="187"/>
      <c r="J658" s="187"/>
      <c r="K658" s="187"/>
      <c r="L658" s="187"/>
      <c r="M658" s="187"/>
      <c r="N658" s="187"/>
      <c r="O658" s="187"/>
      <c r="P658" s="187"/>
      <c r="Q658" s="187"/>
      <c r="R658" s="187"/>
      <c r="S658" s="187"/>
      <c r="T658" s="187"/>
      <c r="U658" s="187"/>
      <c r="V658" s="187"/>
      <c r="W658" s="187"/>
      <c r="X658" s="187"/>
      <c r="Y658" s="187"/>
      <c r="Z658" s="187"/>
    </row>
    <row r="659" spans="1:26" x14ac:dyDescent="0.25">
      <c r="A659" s="305"/>
      <c r="B659" s="305"/>
      <c r="C659" s="187"/>
      <c r="D659" s="187"/>
      <c r="E659" s="187"/>
      <c r="F659" s="187"/>
      <c r="G659" s="187"/>
      <c r="H659" s="187"/>
      <c r="I659" s="187"/>
      <c r="J659" s="187"/>
      <c r="K659" s="187"/>
      <c r="L659" s="187"/>
      <c r="M659" s="187"/>
      <c r="N659" s="187"/>
      <c r="O659" s="187"/>
      <c r="P659" s="187"/>
      <c r="Q659" s="187"/>
      <c r="R659" s="187"/>
      <c r="S659" s="187"/>
      <c r="T659" s="187"/>
      <c r="U659" s="187"/>
      <c r="V659" s="187"/>
      <c r="W659" s="187"/>
      <c r="X659" s="187"/>
      <c r="Y659" s="187"/>
      <c r="Z659" s="187"/>
    </row>
    <row r="660" spans="1:26" x14ac:dyDescent="0.25">
      <c r="A660" s="305"/>
      <c r="B660" s="305"/>
      <c r="C660" s="187"/>
      <c r="D660" s="187"/>
      <c r="E660" s="187"/>
      <c r="F660" s="187"/>
      <c r="G660" s="187"/>
      <c r="H660" s="187"/>
      <c r="I660" s="187"/>
      <c r="J660" s="187"/>
      <c r="K660" s="187"/>
      <c r="L660" s="187"/>
      <c r="M660" s="187"/>
      <c r="N660" s="187"/>
      <c r="O660" s="187"/>
      <c r="P660" s="187"/>
      <c r="Q660" s="187"/>
      <c r="R660" s="187"/>
      <c r="S660" s="187"/>
      <c r="T660" s="187"/>
      <c r="U660" s="187"/>
      <c r="V660" s="187"/>
      <c r="W660" s="187"/>
      <c r="X660" s="187"/>
      <c r="Y660" s="187"/>
      <c r="Z660" s="187"/>
    </row>
    <row r="661" spans="1:26" x14ac:dyDescent="0.25">
      <c r="A661" s="305"/>
      <c r="B661" s="305"/>
      <c r="C661" s="187"/>
      <c r="D661" s="187"/>
      <c r="E661" s="187"/>
      <c r="F661" s="187"/>
      <c r="G661" s="187"/>
      <c r="H661" s="187"/>
      <c r="I661" s="187"/>
      <c r="J661" s="187"/>
      <c r="K661" s="187"/>
      <c r="L661" s="187"/>
      <c r="M661" s="187"/>
      <c r="N661" s="187"/>
      <c r="O661" s="187"/>
      <c r="P661" s="187"/>
      <c r="Q661" s="187"/>
      <c r="R661" s="187"/>
      <c r="S661" s="187"/>
      <c r="T661" s="187"/>
      <c r="U661" s="187"/>
      <c r="V661" s="187"/>
      <c r="W661" s="187"/>
      <c r="X661" s="187"/>
      <c r="Y661" s="187"/>
      <c r="Z661" s="187"/>
    </row>
    <row r="662" spans="1:26" x14ac:dyDescent="0.25">
      <c r="A662" s="305"/>
      <c r="B662" s="305"/>
      <c r="C662" s="187"/>
      <c r="D662" s="187"/>
      <c r="E662" s="187"/>
      <c r="F662" s="187"/>
      <c r="G662" s="187"/>
      <c r="H662" s="187"/>
      <c r="I662" s="187"/>
      <c r="J662" s="187"/>
      <c r="K662" s="187"/>
      <c r="L662" s="187"/>
      <c r="M662" s="187"/>
      <c r="N662" s="187"/>
      <c r="O662" s="187"/>
      <c r="P662" s="187"/>
      <c r="Q662" s="187"/>
      <c r="R662" s="187"/>
      <c r="S662" s="187"/>
      <c r="T662" s="187"/>
      <c r="U662" s="187"/>
      <c r="V662" s="187"/>
      <c r="W662" s="187"/>
      <c r="X662" s="187"/>
      <c r="Y662" s="187"/>
      <c r="Z662" s="187"/>
    </row>
    <row r="663" spans="1:26" x14ac:dyDescent="0.25">
      <c r="A663" s="305"/>
      <c r="B663" s="305"/>
      <c r="C663" s="187"/>
      <c r="D663" s="187"/>
      <c r="E663" s="187"/>
      <c r="F663" s="187"/>
      <c r="G663" s="187"/>
      <c r="H663" s="187"/>
      <c r="I663" s="187"/>
      <c r="J663" s="187"/>
      <c r="K663" s="187"/>
      <c r="L663" s="187"/>
      <c r="M663" s="187"/>
      <c r="N663" s="187"/>
      <c r="O663" s="187"/>
      <c r="P663" s="187"/>
      <c r="Q663" s="187"/>
      <c r="R663" s="187"/>
      <c r="S663" s="187"/>
      <c r="T663" s="187"/>
      <c r="U663" s="187"/>
      <c r="V663" s="187"/>
      <c r="W663" s="187"/>
      <c r="X663" s="187"/>
      <c r="Y663" s="187"/>
      <c r="Z663" s="187"/>
    </row>
    <row r="664" spans="1:26" x14ac:dyDescent="0.25">
      <c r="A664" s="305"/>
      <c r="B664" s="305"/>
      <c r="C664" s="187"/>
      <c r="D664" s="187"/>
      <c r="E664" s="187"/>
      <c r="F664" s="187"/>
      <c r="G664" s="187"/>
      <c r="H664" s="187"/>
      <c r="I664" s="187"/>
      <c r="J664" s="187"/>
      <c r="K664" s="187"/>
      <c r="L664" s="187"/>
      <c r="M664" s="187"/>
      <c r="N664" s="187"/>
      <c r="O664" s="187"/>
      <c r="P664" s="187"/>
      <c r="Q664" s="187"/>
      <c r="R664" s="187"/>
      <c r="S664" s="187"/>
      <c r="T664" s="187"/>
      <c r="U664" s="187"/>
      <c r="V664" s="187"/>
      <c r="W664" s="187"/>
      <c r="X664" s="187"/>
      <c r="Y664" s="187"/>
      <c r="Z664" s="187"/>
    </row>
    <row r="665" spans="1:26" x14ac:dyDescent="0.25">
      <c r="A665" s="305"/>
      <c r="B665" s="305"/>
      <c r="C665" s="187"/>
      <c r="D665" s="187"/>
      <c r="E665" s="187"/>
      <c r="F665" s="187"/>
      <c r="G665" s="187"/>
      <c r="H665" s="187"/>
      <c r="I665" s="187"/>
      <c r="J665" s="187"/>
      <c r="K665" s="187"/>
      <c r="L665" s="187"/>
      <c r="M665" s="187"/>
      <c r="N665" s="187"/>
      <c r="O665" s="187"/>
      <c r="P665" s="187"/>
      <c r="Q665" s="187"/>
      <c r="R665" s="187"/>
      <c r="S665" s="187"/>
      <c r="T665" s="187"/>
      <c r="U665" s="187"/>
      <c r="V665" s="187"/>
      <c r="W665" s="187"/>
      <c r="X665" s="187"/>
      <c r="Y665" s="187"/>
      <c r="Z665" s="187"/>
    </row>
    <row r="666" spans="1:26" x14ac:dyDescent="0.25">
      <c r="A666" s="305"/>
      <c r="B666" s="305"/>
      <c r="C666" s="187"/>
      <c r="D666" s="187"/>
      <c r="E666" s="187"/>
      <c r="F666" s="187"/>
      <c r="G666" s="187"/>
      <c r="H666" s="187"/>
      <c r="I666" s="187"/>
      <c r="J666" s="187"/>
      <c r="K666" s="187"/>
      <c r="L666" s="187"/>
      <c r="M666" s="187"/>
      <c r="N666" s="187"/>
      <c r="O666" s="187"/>
      <c r="P666" s="187"/>
      <c r="Q666" s="187"/>
      <c r="R666" s="187"/>
      <c r="S666" s="187"/>
      <c r="T666" s="187"/>
      <c r="U666" s="187"/>
      <c r="V666" s="187"/>
      <c r="W666" s="187"/>
      <c r="X666" s="187"/>
      <c r="Y666" s="187"/>
      <c r="Z666" s="187"/>
    </row>
    <row r="667" spans="1:26" x14ac:dyDescent="0.25">
      <c r="A667" s="305"/>
      <c r="B667" s="305"/>
      <c r="C667" s="187"/>
      <c r="D667" s="187"/>
      <c r="E667" s="187"/>
      <c r="F667" s="187"/>
      <c r="G667" s="187"/>
      <c r="H667" s="187"/>
      <c r="I667" s="187"/>
      <c r="J667" s="187"/>
      <c r="K667" s="187"/>
      <c r="L667" s="187"/>
      <c r="M667" s="187"/>
      <c r="N667" s="187"/>
      <c r="O667" s="187"/>
      <c r="P667" s="187"/>
      <c r="Q667" s="187"/>
      <c r="R667" s="187"/>
      <c r="S667" s="187"/>
      <c r="T667" s="187"/>
      <c r="U667" s="187"/>
      <c r="V667" s="187"/>
      <c r="W667" s="187"/>
      <c r="X667" s="187"/>
      <c r="Y667" s="187"/>
      <c r="Z667" s="187"/>
    </row>
    <row r="668" spans="1:26" x14ac:dyDescent="0.25">
      <c r="A668" s="305"/>
      <c r="B668" s="305"/>
      <c r="C668" s="187"/>
      <c r="D668" s="187"/>
      <c r="E668" s="187"/>
      <c r="F668" s="187"/>
      <c r="G668" s="187"/>
      <c r="H668" s="187"/>
      <c r="I668" s="187"/>
      <c r="J668" s="187"/>
      <c r="K668" s="187"/>
      <c r="L668" s="187"/>
      <c r="M668" s="187"/>
      <c r="N668" s="187"/>
      <c r="O668" s="187"/>
      <c r="P668" s="187"/>
      <c r="Q668" s="187"/>
      <c r="R668" s="187"/>
      <c r="S668" s="187"/>
      <c r="T668" s="187"/>
      <c r="U668" s="187"/>
      <c r="V668" s="187"/>
      <c r="W668" s="187"/>
      <c r="X668" s="187"/>
      <c r="Y668" s="187"/>
      <c r="Z668" s="187"/>
    </row>
    <row r="669" spans="1:26" x14ac:dyDescent="0.25">
      <c r="A669" s="305"/>
      <c r="B669" s="305"/>
      <c r="C669" s="187"/>
      <c r="D669" s="187"/>
      <c r="E669" s="187"/>
      <c r="F669" s="187"/>
      <c r="G669" s="187"/>
      <c r="H669" s="187"/>
      <c r="I669" s="187"/>
      <c r="J669" s="187"/>
      <c r="K669" s="187"/>
      <c r="L669" s="187"/>
      <c r="M669" s="187"/>
      <c r="N669" s="187"/>
      <c r="O669" s="187"/>
      <c r="P669" s="187"/>
      <c r="Q669" s="187"/>
      <c r="R669" s="187"/>
      <c r="S669" s="187"/>
      <c r="T669" s="187"/>
      <c r="U669" s="187"/>
      <c r="V669" s="187"/>
      <c r="W669" s="187"/>
      <c r="X669" s="187"/>
      <c r="Y669" s="187"/>
      <c r="Z669" s="187"/>
    </row>
    <row r="670" spans="1:26" x14ac:dyDescent="0.25">
      <c r="A670" s="305"/>
      <c r="B670" s="305"/>
      <c r="C670" s="187"/>
      <c r="D670" s="187"/>
      <c r="E670" s="187"/>
      <c r="F670" s="187"/>
      <c r="G670" s="187"/>
      <c r="H670" s="187"/>
      <c r="I670" s="187"/>
      <c r="J670" s="187"/>
      <c r="K670" s="187"/>
      <c r="L670" s="187"/>
      <c r="M670" s="187"/>
      <c r="N670" s="187"/>
      <c r="O670" s="187"/>
      <c r="P670" s="187"/>
      <c r="Q670" s="187"/>
      <c r="R670" s="187"/>
      <c r="S670" s="187"/>
      <c r="T670" s="187"/>
      <c r="U670" s="187"/>
      <c r="V670" s="187"/>
      <c r="W670" s="187"/>
      <c r="X670" s="187"/>
      <c r="Y670" s="187"/>
      <c r="Z670" s="187"/>
    </row>
    <row r="671" spans="1:26" x14ac:dyDescent="0.25">
      <c r="A671" s="305"/>
      <c r="B671" s="305"/>
      <c r="C671" s="187"/>
      <c r="D671" s="187"/>
      <c r="E671" s="187"/>
      <c r="F671" s="187"/>
      <c r="G671" s="187"/>
      <c r="H671" s="187"/>
      <c r="I671" s="187"/>
      <c r="J671" s="187"/>
      <c r="K671" s="187"/>
      <c r="L671" s="187"/>
      <c r="M671" s="187"/>
      <c r="N671" s="187"/>
      <c r="O671" s="187"/>
      <c r="P671" s="187"/>
      <c r="Q671" s="187"/>
      <c r="R671" s="187"/>
      <c r="S671" s="187"/>
      <c r="T671" s="187"/>
      <c r="U671" s="187"/>
      <c r="V671" s="187"/>
      <c r="W671" s="187"/>
      <c r="X671" s="187"/>
      <c r="Y671" s="187"/>
      <c r="Z671" s="187"/>
    </row>
    <row r="672" spans="1:26" x14ac:dyDescent="0.25">
      <c r="A672" s="305"/>
      <c r="B672" s="305"/>
      <c r="C672" s="187"/>
      <c r="D672" s="187"/>
      <c r="E672" s="187"/>
      <c r="F672" s="187"/>
      <c r="G672" s="187"/>
      <c r="H672" s="187"/>
      <c r="I672" s="187"/>
      <c r="J672" s="187"/>
      <c r="K672" s="187"/>
      <c r="L672" s="187"/>
      <c r="M672" s="187"/>
      <c r="N672" s="187"/>
      <c r="O672" s="187"/>
      <c r="P672" s="187"/>
      <c r="Q672" s="187"/>
      <c r="R672" s="187"/>
      <c r="S672" s="187"/>
      <c r="T672" s="187"/>
      <c r="U672" s="187"/>
      <c r="V672" s="187"/>
      <c r="W672" s="187"/>
      <c r="X672" s="187"/>
      <c r="Y672" s="187"/>
      <c r="Z672" s="187"/>
    </row>
    <row r="673" spans="1:26" x14ac:dyDescent="0.25">
      <c r="A673" s="305"/>
      <c r="B673" s="305"/>
      <c r="C673" s="187"/>
      <c r="D673" s="187"/>
      <c r="E673" s="187"/>
      <c r="F673" s="187"/>
      <c r="G673" s="187"/>
      <c r="H673" s="187"/>
      <c r="I673" s="187"/>
      <c r="J673" s="187"/>
      <c r="K673" s="187"/>
      <c r="L673" s="187"/>
      <c r="M673" s="187"/>
      <c r="N673" s="187"/>
      <c r="O673" s="187"/>
      <c r="P673" s="187"/>
      <c r="Q673" s="187"/>
      <c r="R673" s="187"/>
      <c r="S673" s="187"/>
      <c r="T673" s="187"/>
      <c r="U673" s="187"/>
      <c r="V673" s="187"/>
      <c r="W673" s="187"/>
      <c r="X673" s="187"/>
      <c r="Y673" s="187"/>
      <c r="Z673" s="187"/>
    </row>
    <row r="674" spans="1:26" x14ac:dyDescent="0.25">
      <c r="A674" s="305"/>
      <c r="B674" s="305"/>
      <c r="C674" s="187"/>
      <c r="D674" s="187"/>
      <c r="E674" s="187"/>
      <c r="F674" s="187"/>
      <c r="G674" s="187"/>
      <c r="H674" s="187"/>
      <c r="I674" s="187"/>
      <c r="J674" s="187"/>
      <c r="K674" s="187"/>
      <c r="L674" s="187"/>
      <c r="M674" s="187"/>
      <c r="N674" s="187"/>
      <c r="O674" s="187"/>
      <c r="P674" s="187"/>
      <c r="Q674" s="187"/>
      <c r="R674" s="187"/>
      <c r="S674" s="187"/>
      <c r="T674" s="187"/>
      <c r="U674" s="187"/>
      <c r="V674" s="187"/>
      <c r="W674" s="187"/>
      <c r="X674" s="187"/>
      <c r="Y674" s="187"/>
      <c r="Z674" s="187"/>
    </row>
    <row r="675" spans="1:26" x14ac:dyDescent="0.25">
      <c r="A675" s="305"/>
      <c r="B675" s="305"/>
      <c r="C675" s="187"/>
      <c r="D675" s="187"/>
      <c r="E675" s="187"/>
      <c r="F675" s="187"/>
      <c r="G675" s="187"/>
      <c r="H675" s="187"/>
      <c r="I675" s="187"/>
      <c r="J675" s="187"/>
      <c r="K675" s="187"/>
      <c r="L675" s="187"/>
      <c r="M675" s="187"/>
      <c r="N675" s="187"/>
      <c r="O675" s="187"/>
      <c r="P675" s="187"/>
      <c r="Q675" s="187"/>
      <c r="R675" s="187"/>
      <c r="S675" s="187"/>
      <c r="T675" s="187"/>
      <c r="U675" s="187"/>
      <c r="V675" s="187"/>
      <c r="W675" s="187"/>
      <c r="X675" s="187"/>
      <c r="Y675" s="187"/>
      <c r="Z675" s="187"/>
    </row>
    <row r="676" spans="1:26" x14ac:dyDescent="0.25">
      <c r="A676" s="305"/>
      <c r="B676" s="305"/>
      <c r="C676" s="187"/>
      <c r="D676" s="187"/>
      <c r="E676" s="187"/>
      <c r="F676" s="187"/>
      <c r="G676" s="187"/>
      <c r="H676" s="187"/>
      <c r="I676" s="187"/>
      <c r="J676" s="187"/>
      <c r="K676" s="187"/>
      <c r="L676" s="187"/>
      <c r="M676" s="187"/>
      <c r="N676" s="187"/>
      <c r="O676" s="187"/>
      <c r="P676" s="187"/>
      <c r="Q676" s="187"/>
      <c r="R676" s="187"/>
      <c r="S676" s="187"/>
      <c r="T676" s="187"/>
      <c r="U676" s="187"/>
      <c r="V676" s="187"/>
      <c r="W676" s="187"/>
      <c r="X676" s="187"/>
      <c r="Y676" s="187"/>
      <c r="Z676" s="187"/>
    </row>
    <row r="677" spans="1:26" x14ac:dyDescent="0.25">
      <c r="A677" s="305"/>
      <c r="B677" s="305"/>
      <c r="C677" s="187"/>
      <c r="D677" s="187"/>
      <c r="E677" s="187"/>
      <c r="F677" s="187"/>
      <c r="G677" s="187"/>
      <c r="H677" s="187"/>
      <c r="I677" s="187"/>
      <c r="J677" s="187"/>
      <c r="K677" s="187"/>
      <c r="L677" s="187"/>
      <c r="M677" s="187"/>
      <c r="N677" s="187"/>
      <c r="O677" s="187"/>
      <c r="P677" s="187"/>
      <c r="Q677" s="187"/>
      <c r="R677" s="187"/>
      <c r="S677" s="187"/>
      <c r="T677" s="187"/>
      <c r="U677" s="187"/>
      <c r="V677" s="187"/>
      <c r="W677" s="187"/>
      <c r="X677" s="187"/>
      <c r="Y677" s="187"/>
      <c r="Z677" s="187"/>
    </row>
    <row r="678" spans="1:26" x14ac:dyDescent="0.25">
      <c r="A678" s="305"/>
      <c r="B678" s="305"/>
      <c r="C678" s="187"/>
      <c r="D678" s="187"/>
      <c r="E678" s="187"/>
      <c r="F678" s="187"/>
      <c r="G678" s="187"/>
      <c r="H678" s="187"/>
      <c r="I678" s="187"/>
      <c r="J678" s="187"/>
      <c r="K678" s="187"/>
      <c r="L678" s="187"/>
      <c r="M678" s="187"/>
      <c r="N678" s="187"/>
      <c r="O678" s="187"/>
      <c r="P678" s="187"/>
      <c r="Q678" s="187"/>
      <c r="R678" s="187"/>
      <c r="S678" s="187"/>
      <c r="T678" s="187"/>
      <c r="U678" s="187"/>
      <c r="V678" s="187"/>
      <c r="W678" s="187"/>
      <c r="X678" s="187"/>
      <c r="Y678" s="187"/>
      <c r="Z678" s="187"/>
    </row>
    <row r="679" spans="1:26" x14ac:dyDescent="0.25">
      <c r="A679" s="305"/>
      <c r="B679" s="305"/>
      <c r="C679" s="187"/>
      <c r="D679" s="187"/>
      <c r="E679" s="187"/>
      <c r="F679" s="187"/>
      <c r="G679" s="187"/>
      <c r="H679" s="187"/>
      <c r="I679" s="187"/>
      <c r="J679" s="187"/>
      <c r="K679" s="187"/>
      <c r="L679" s="187"/>
      <c r="M679" s="187"/>
      <c r="N679" s="187"/>
      <c r="O679" s="187"/>
      <c r="P679" s="187"/>
      <c r="Q679" s="187"/>
      <c r="R679" s="187"/>
      <c r="S679" s="187"/>
      <c r="T679" s="187"/>
      <c r="U679" s="187"/>
      <c r="V679" s="187"/>
      <c r="W679" s="187"/>
      <c r="X679" s="187"/>
      <c r="Y679" s="187"/>
      <c r="Z679" s="187"/>
    </row>
    <row r="680" spans="1:26" x14ac:dyDescent="0.25">
      <c r="A680" s="305"/>
      <c r="B680" s="305"/>
      <c r="C680" s="187"/>
      <c r="D680" s="187"/>
      <c r="E680" s="187"/>
      <c r="F680" s="187"/>
      <c r="G680" s="187"/>
      <c r="H680" s="187"/>
      <c r="I680" s="187"/>
      <c r="J680" s="187"/>
      <c r="K680" s="187"/>
      <c r="L680" s="187"/>
      <c r="M680" s="187"/>
      <c r="N680" s="187"/>
      <c r="O680" s="187"/>
      <c r="P680" s="187"/>
      <c r="Q680" s="187"/>
      <c r="R680" s="187"/>
      <c r="S680" s="187"/>
      <c r="T680" s="187"/>
      <c r="U680" s="187"/>
      <c r="V680" s="187"/>
      <c r="W680" s="187"/>
      <c r="X680" s="187"/>
      <c r="Y680" s="187"/>
      <c r="Z680" s="187"/>
    </row>
    <row r="681" spans="1:26" x14ac:dyDescent="0.25">
      <c r="A681" s="305"/>
      <c r="B681" s="305"/>
      <c r="C681" s="187"/>
      <c r="D681" s="187"/>
      <c r="E681" s="187"/>
      <c r="F681" s="187"/>
      <c r="G681" s="187"/>
      <c r="H681" s="187"/>
      <c r="I681" s="187"/>
      <c r="J681" s="187"/>
      <c r="K681" s="187"/>
      <c r="L681" s="187"/>
      <c r="M681" s="187"/>
      <c r="N681" s="187"/>
      <c r="O681" s="187"/>
      <c r="P681" s="187"/>
      <c r="Q681" s="187"/>
      <c r="R681" s="187"/>
      <c r="S681" s="187"/>
      <c r="T681" s="187"/>
      <c r="U681" s="187"/>
      <c r="V681" s="187"/>
      <c r="W681" s="187"/>
      <c r="X681" s="187"/>
      <c r="Y681" s="187"/>
      <c r="Z681" s="187"/>
    </row>
    <row r="682" spans="1:26" x14ac:dyDescent="0.25">
      <c r="A682" s="305"/>
      <c r="B682" s="305"/>
      <c r="C682" s="187"/>
      <c r="D682" s="187"/>
      <c r="E682" s="187"/>
      <c r="F682" s="187"/>
      <c r="G682" s="187"/>
      <c r="H682" s="187"/>
      <c r="I682" s="187"/>
      <c r="J682" s="187"/>
      <c r="K682" s="187"/>
      <c r="L682" s="187"/>
      <c r="M682" s="187"/>
      <c r="N682" s="187"/>
      <c r="O682" s="187"/>
      <c r="P682" s="187"/>
      <c r="Q682" s="187"/>
      <c r="R682" s="187"/>
      <c r="S682" s="187"/>
      <c r="T682" s="187"/>
      <c r="U682" s="187"/>
      <c r="V682" s="187"/>
      <c r="W682" s="187"/>
      <c r="X682" s="187"/>
      <c r="Y682" s="187"/>
      <c r="Z682" s="187"/>
    </row>
    <row r="683" spans="1:26" x14ac:dyDescent="0.25">
      <c r="A683" s="305"/>
      <c r="B683" s="305"/>
      <c r="C683" s="187"/>
      <c r="D683" s="187"/>
      <c r="E683" s="187"/>
      <c r="F683" s="187"/>
      <c r="G683" s="187"/>
      <c r="H683" s="187"/>
      <c r="I683" s="187"/>
      <c r="J683" s="187"/>
      <c r="K683" s="187"/>
      <c r="L683" s="187"/>
      <c r="M683" s="187"/>
      <c r="N683" s="187"/>
      <c r="O683" s="187"/>
      <c r="P683" s="187"/>
      <c r="Q683" s="187"/>
      <c r="R683" s="187"/>
      <c r="S683" s="187"/>
      <c r="T683" s="187"/>
      <c r="U683" s="187"/>
      <c r="V683" s="187"/>
      <c r="W683" s="187"/>
      <c r="X683" s="187"/>
      <c r="Y683" s="187"/>
      <c r="Z683" s="187"/>
    </row>
    <row r="684" spans="1:26" x14ac:dyDescent="0.25">
      <c r="A684" s="305"/>
      <c r="B684" s="305"/>
      <c r="C684" s="187"/>
      <c r="D684" s="187"/>
      <c r="E684" s="187"/>
      <c r="F684" s="187"/>
      <c r="G684" s="187"/>
      <c r="H684" s="187"/>
      <c r="I684" s="187"/>
      <c r="J684" s="187"/>
      <c r="K684" s="187"/>
      <c r="L684" s="187"/>
      <c r="M684" s="187"/>
      <c r="N684" s="187"/>
      <c r="O684" s="187"/>
      <c r="P684" s="187"/>
      <c r="Q684" s="187"/>
      <c r="R684" s="187"/>
      <c r="S684" s="187"/>
      <c r="T684" s="187"/>
      <c r="U684" s="187"/>
      <c r="V684" s="187"/>
      <c r="W684" s="187"/>
      <c r="X684" s="187"/>
      <c r="Y684" s="187"/>
      <c r="Z684" s="187"/>
    </row>
    <row r="685" spans="1:26" x14ac:dyDescent="0.25">
      <c r="A685" s="305"/>
      <c r="B685" s="305"/>
      <c r="C685" s="187"/>
      <c r="D685" s="187"/>
      <c r="E685" s="187"/>
      <c r="F685" s="187"/>
      <c r="G685" s="187"/>
      <c r="H685" s="187"/>
      <c r="I685" s="187"/>
      <c r="J685" s="187"/>
      <c r="K685" s="187"/>
      <c r="L685" s="187"/>
      <c r="M685" s="187"/>
      <c r="N685" s="187"/>
      <c r="O685" s="187"/>
      <c r="P685" s="187"/>
      <c r="Q685" s="187"/>
      <c r="R685" s="187"/>
      <c r="S685" s="187"/>
      <c r="T685" s="187"/>
      <c r="U685" s="187"/>
      <c r="V685" s="187"/>
      <c r="W685" s="187"/>
      <c r="X685" s="187"/>
      <c r="Y685" s="187"/>
      <c r="Z685" s="187"/>
    </row>
    <row r="686" spans="1:26" x14ac:dyDescent="0.25">
      <c r="A686" s="305"/>
      <c r="B686" s="305"/>
      <c r="C686" s="187"/>
      <c r="D686" s="187"/>
      <c r="E686" s="187"/>
      <c r="F686" s="187"/>
      <c r="G686" s="187"/>
      <c r="H686" s="187"/>
      <c r="I686" s="187"/>
      <c r="J686" s="187"/>
      <c r="K686" s="187"/>
      <c r="L686" s="187"/>
      <c r="M686" s="187"/>
      <c r="N686" s="187"/>
      <c r="O686" s="187"/>
      <c r="P686" s="187"/>
      <c r="Q686" s="187"/>
      <c r="R686" s="187"/>
      <c r="S686" s="187"/>
      <c r="T686" s="187"/>
      <c r="U686" s="187"/>
      <c r="V686" s="187"/>
      <c r="W686" s="187"/>
      <c r="X686" s="187"/>
      <c r="Y686" s="187"/>
      <c r="Z686" s="187"/>
    </row>
    <row r="687" spans="1:26" x14ac:dyDescent="0.25">
      <c r="A687" s="305"/>
      <c r="B687" s="305"/>
      <c r="C687" s="187"/>
      <c r="D687" s="187"/>
      <c r="E687" s="187"/>
      <c r="F687" s="187"/>
      <c r="G687" s="187"/>
      <c r="H687" s="187"/>
      <c r="I687" s="187"/>
      <c r="J687" s="187"/>
      <c r="K687" s="187"/>
      <c r="L687" s="187"/>
      <c r="M687" s="187"/>
      <c r="N687" s="187"/>
      <c r="O687" s="187"/>
      <c r="P687" s="187"/>
      <c r="Q687" s="187"/>
      <c r="R687" s="187"/>
      <c r="S687" s="187"/>
      <c r="T687" s="187"/>
      <c r="U687" s="187"/>
      <c r="V687" s="187"/>
      <c r="W687" s="187"/>
      <c r="X687" s="187"/>
      <c r="Y687" s="187"/>
      <c r="Z687" s="187"/>
    </row>
    <row r="688" spans="1:26" x14ac:dyDescent="0.25">
      <c r="A688" s="305"/>
      <c r="B688" s="305"/>
      <c r="C688" s="187"/>
      <c r="D688" s="187"/>
      <c r="E688" s="187"/>
      <c r="F688" s="187"/>
      <c r="G688" s="187"/>
      <c r="H688" s="187"/>
      <c r="I688" s="187"/>
      <c r="J688" s="187"/>
      <c r="K688" s="187"/>
      <c r="L688" s="187"/>
      <c r="M688" s="187"/>
      <c r="N688" s="187"/>
      <c r="O688" s="187"/>
      <c r="P688" s="187"/>
      <c r="Q688" s="187"/>
      <c r="R688" s="187"/>
      <c r="S688" s="187"/>
      <c r="T688" s="187"/>
      <c r="U688" s="187"/>
      <c r="V688" s="187"/>
      <c r="W688" s="187"/>
      <c r="X688" s="187"/>
      <c r="Y688" s="187"/>
      <c r="Z688" s="187"/>
    </row>
    <row r="689" spans="1:26" x14ac:dyDescent="0.25">
      <c r="A689" s="305"/>
      <c r="B689" s="305"/>
      <c r="C689" s="187"/>
      <c r="D689" s="187"/>
      <c r="E689" s="187"/>
      <c r="F689" s="187"/>
      <c r="G689" s="187"/>
      <c r="H689" s="187"/>
      <c r="I689" s="187"/>
      <c r="J689" s="187"/>
      <c r="K689" s="187"/>
      <c r="L689" s="187"/>
      <c r="M689" s="187"/>
      <c r="N689" s="187"/>
      <c r="O689" s="187"/>
      <c r="P689" s="187"/>
      <c r="Q689" s="187"/>
      <c r="R689" s="187"/>
      <c r="S689" s="187"/>
      <c r="T689" s="187"/>
      <c r="U689" s="187"/>
      <c r="V689" s="187"/>
      <c r="W689" s="187"/>
      <c r="X689" s="187"/>
      <c r="Y689" s="187"/>
      <c r="Z689" s="187"/>
    </row>
    <row r="690" spans="1:26" x14ac:dyDescent="0.25">
      <c r="A690" s="305"/>
      <c r="B690" s="305"/>
      <c r="C690" s="187"/>
      <c r="D690" s="187"/>
      <c r="E690" s="187"/>
      <c r="F690" s="187"/>
      <c r="G690" s="187"/>
      <c r="H690" s="187"/>
      <c r="I690" s="187"/>
      <c r="J690" s="187"/>
      <c r="K690" s="187"/>
      <c r="L690" s="187"/>
      <c r="M690" s="187"/>
      <c r="N690" s="187"/>
      <c r="O690" s="187"/>
      <c r="P690" s="187"/>
      <c r="Q690" s="187"/>
      <c r="R690" s="187"/>
      <c r="S690" s="187"/>
      <c r="T690" s="187"/>
      <c r="U690" s="187"/>
      <c r="V690" s="187"/>
      <c r="W690" s="187"/>
      <c r="X690" s="187"/>
      <c r="Y690" s="187"/>
      <c r="Z690" s="187"/>
    </row>
    <row r="691" spans="1:26" x14ac:dyDescent="0.25">
      <c r="A691" s="305"/>
      <c r="B691" s="305"/>
      <c r="C691" s="187"/>
      <c r="D691" s="187"/>
      <c r="E691" s="187"/>
      <c r="F691" s="187"/>
      <c r="G691" s="187"/>
      <c r="H691" s="187"/>
      <c r="I691" s="187"/>
      <c r="J691" s="187"/>
      <c r="K691" s="187"/>
      <c r="L691" s="187"/>
      <c r="M691" s="187"/>
      <c r="N691" s="187"/>
      <c r="O691" s="187"/>
      <c r="P691" s="187"/>
      <c r="Q691" s="187"/>
      <c r="R691" s="187"/>
      <c r="S691" s="187"/>
      <c r="T691" s="187"/>
      <c r="U691" s="187"/>
      <c r="V691" s="187"/>
      <c r="W691" s="187"/>
      <c r="X691" s="187"/>
      <c r="Y691" s="187"/>
      <c r="Z691" s="187"/>
    </row>
    <row r="692" spans="1:26" x14ac:dyDescent="0.25">
      <c r="A692" s="305"/>
      <c r="B692" s="305"/>
      <c r="C692" s="187"/>
      <c r="D692" s="187"/>
      <c r="E692" s="187"/>
      <c r="F692" s="187"/>
      <c r="G692" s="187"/>
      <c r="H692" s="187"/>
      <c r="I692" s="187"/>
      <c r="J692" s="187"/>
      <c r="K692" s="187"/>
      <c r="L692" s="187"/>
      <c r="M692" s="187"/>
      <c r="N692" s="187"/>
      <c r="O692" s="187"/>
      <c r="P692" s="187"/>
      <c r="Q692" s="187"/>
      <c r="R692" s="187"/>
      <c r="S692" s="187"/>
      <c r="T692" s="187"/>
      <c r="U692" s="187"/>
      <c r="V692" s="187"/>
      <c r="W692" s="187"/>
      <c r="X692" s="187"/>
      <c r="Y692" s="187"/>
      <c r="Z692" s="187"/>
    </row>
    <row r="693" spans="1:26" x14ac:dyDescent="0.25">
      <c r="A693" s="305"/>
      <c r="B693" s="305"/>
      <c r="C693" s="187"/>
      <c r="D693" s="187"/>
      <c r="E693" s="187"/>
      <c r="F693" s="187"/>
      <c r="G693" s="187"/>
      <c r="H693" s="187"/>
      <c r="I693" s="187"/>
      <c r="J693" s="187"/>
      <c r="K693" s="187"/>
      <c r="L693" s="187"/>
      <c r="M693" s="187"/>
      <c r="N693" s="187"/>
      <c r="O693" s="187"/>
      <c r="P693" s="187"/>
      <c r="Q693" s="187"/>
      <c r="R693" s="187"/>
      <c r="S693" s="187"/>
      <c r="T693" s="187"/>
      <c r="U693" s="187"/>
      <c r="V693" s="187"/>
      <c r="W693" s="187"/>
      <c r="X693" s="187"/>
      <c r="Y693" s="187"/>
      <c r="Z693" s="187"/>
    </row>
    <row r="694" spans="1:26" x14ac:dyDescent="0.25">
      <c r="A694" s="305"/>
      <c r="B694" s="305"/>
      <c r="C694" s="187"/>
      <c r="D694" s="187"/>
      <c r="E694" s="187"/>
      <c r="F694" s="187"/>
      <c r="G694" s="187"/>
      <c r="H694" s="187"/>
      <c r="I694" s="187"/>
      <c r="J694" s="187"/>
      <c r="K694" s="187"/>
      <c r="L694" s="187"/>
      <c r="M694" s="187"/>
      <c r="N694" s="187"/>
      <c r="O694" s="187"/>
      <c r="P694" s="187"/>
      <c r="Q694" s="187"/>
      <c r="R694" s="187"/>
      <c r="S694" s="187"/>
      <c r="T694" s="187"/>
      <c r="U694" s="187"/>
      <c r="V694" s="187"/>
      <c r="W694" s="187"/>
      <c r="X694" s="187"/>
      <c r="Y694" s="187"/>
      <c r="Z694" s="187"/>
    </row>
    <row r="695" spans="1:26" x14ac:dyDescent="0.25">
      <c r="A695" s="305"/>
      <c r="B695" s="305"/>
      <c r="C695" s="187"/>
      <c r="D695" s="187"/>
      <c r="E695" s="187"/>
      <c r="F695" s="187"/>
      <c r="G695" s="187"/>
      <c r="H695" s="187"/>
      <c r="I695" s="187"/>
      <c r="J695" s="187"/>
      <c r="K695" s="187"/>
      <c r="L695" s="187"/>
      <c r="M695" s="187"/>
      <c r="N695" s="187"/>
      <c r="O695" s="187"/>
      <c r="P695" s="187"/>
      <c r="Q695" s="187"/>
      <c r="R695" s="187"/>
      <c r="S695" s="187"/>
      <c r="T695" s="187"/>
      <c r="U695" s="187"/>
      <c r="V695" s="187"/>
      <c r="W695" s="187"/>
      <c r="X695" s="187"/>
      <c r="Y695" s="187"/>
      <c r="Z695" s="187"/>
    </row>
    <row r="696" spans="1:26" x14ac:dyDescent="0.25">
      <c r="A696" s="305"/>
      <c r="B696" s="305"/>
      <c r="C696" s="187"/>
      <c r="D696" s="187"/>
      <c r="E696" s="187"/>
      <c r="F696" s="187"/>
      <c r="G696" s="187"/>
      <c r="H696" s="187"/>
      <c r="I696" s="187"/>
      <c r="J696" s="187"/>
      <c r="K696" s="187"/>
      <c r="L696" s="187"/>
      <c r="M696" s="187"/>
      <c r="N696" s="187"/>
      <c r="O696" s="187"/>
      <c r="P696" s="187"/>
      <c r="Q696" s="187"/>
      <c r="R696" s="187"/>
      <c r="S696" s="187"/>
      <c r="T696" s="187"/>
      <c r="U696" s="187"/>
      <c r="V696" s="187"/>
      <c r="W696" s="187"/>
      <c r="X696" s="187"/>
      <c r="Y696" s="187"/>
      <c r="Z696" s="187"/>
    </row>
    <row r="697" spans="1:26" x14ac:dyDescent="0.25">
      <c r="A697" s="305"/>
      <c r="B697" s="305"/>
      <c r="C697" s="187"/>
      <c r="D697" s="187"/>
      <c r="E697" s="187"/>
      <c r="F697" s="187"/>
      <c r="G697" s="187"/>
      <c r="H697" s="187"/>
      <c r="I697" s="187"/>
      <c r="J697" s="187"/>
      <c r="K697" s="187"/>
      <c r="L697" s="187"/>
      <c r="M697" s="187"/>
      <c r="N697" s="187"/>
      <c r="O697" s="187"/>
      <c r="P697" s="187"/>
      <c r="Q697" s="187"/>
      <c r="R697" s="187"/>
      <c r="S697" s="187"/>
      <c r="T697" s="187"/>
      <c r="U697" s="187"/>
      <c r="V697" s="187"/>
      <c r="W697" s="187"/>
      <c r="X697" s="187"/>
      <c r="Y697" s="187"/>
      <c r="Z697" s="187"/>
    </row>
    <row r="698" spans="1:26" x14ac:dyDescent="0.25">
      <c r="A698" s="305"/>
      <c r="B698" s="305"/>
      <c r="C698" s="187"/>
      <c r="D698" s="187"/>
      <c r="E698" s="187"/>
      <c r="F698" s="187"/>
      <c r="G698" s="187"/>
      <c r="H698" s="187"/>
      <c r="I698" s="187"/>
      <c r="J698" s="187"/>
      <c r="K698" s="187"/>
      <c r="L698" s="187"/>
      <c r="M698" s="187"/>
      <c r="N698" s="187"/>
      <c r="O698" s="187"/>
      <c r="P698" s="187"/>
      <c r="Q698" s="187"/>
      <c r="R698" s="187"/>
      <c r="S698" s="187"/>
      <c r="T698" s="187"/>
      <c r="U698" s="187"/>
      <c r="V698" s="187"/>
      <c r="W698" s="187"/>
      <c r="X698" s="187"/>
      <c r="Y698" s="187"/>
      <c r="Z698" s="187"/>
    </row>
    <row r="699" spans="1:26" x14ac:dyDescent="0.25">
      <c r="A699" s="305"/>
      <c r="B699" s="305"/>
      <c r="C699" s="187"/>
      <c r="D699" s="187"/>
      <c r="E699" s="187"/>
      <c r="F699" s="187"/>
      <c r="G699" s="187"/>
      <c r="H699" s="187"/>
      <c r="I699" s="187"/>
      <c r="J699" s="187"/>
      <c r="K699" s="187"/>
      <c r="L699" s="187"/>
      <c r="M699" s="187"/>
      <c r="N699" s="187"/>
      <c r="O699" s="187"/>
      <c r="P699" s="187"/>
      <c r="Q699" s="187"/>
      <c r="R699" s="187"/>
      <c r="S699" s="187"/>
      <c r="T699" s="187"/>
      <c r="U699" s="187"/>
      <c r="V699" s="187"/>
      <c r="W699" s="187"/>
      <c r="X699" s="187"/>
      <c r="Y699" s="187"/>
      <c r="Z699" s="187"/>
    </row>
    <row r="700" spans="1:26" x14ac:dyDescent="0.25">
      <c r="A700" s="305"/>
      <c r="B700" s="305"/>
      <c r="C700" s="187"/>
      <c r="D700" s="187"/>
      <c r="E700" s="187"/>
      <c r="F700" s="187"/>
      <c r="G700" s="187"/>
      <c r="H700" s="187"/>
      <c r="I700" s="187"/>
      <c r="J700" s="187"/>
      <c r="K700" s="187"/>
      <c r="L700" s="187"/>
      <c r="M700" s="187"/>
      <c r="N700" s="187"/>
      <c r="O700" s="187"/>
      <c r="P700" s="187"/>
      <c r="Q700" s="187"/>
      <c r="R700" s="187"/>
      <c r="S700" s="187"/>
      <c r="T700" s="187"/>
      <c r="U700" s="187"/>
      <c r="V700" s="187"/>
      <c r="W700" s="187"/>
      <c r="X700" s="187"/>
      <c r="Y700" s="187"/>
      <c r="Z700" s="187"/>
    </row>
    <row r="701" spans="1:26" x14ac:dyDescent="0.25">
      <c r="A701" s="305"/>
      <c r="B701" s="305"/>
      <c r="C701" s="187"/>
      <c r="D701" s="187"/>
      <c r="E701" s="187"/>
      <c r="F701" s="187"/>
      <c r="G701" s="187"/>
      <c r="H701" s="187"/>
      <c r="I701" s="187"/>
      <c r="J701" s="187"/>
      <c r="K701" s="187"/>
      <c r="L701" s="187"/>
      <c r="M701" s="187"/>
      <c r="N701" s="187"/>
      <c r="O701" s="187"/>
      <c r="P701" s="187"/>
      <c r="Q701" s="187"/>
      <c r="R701" s="187"/>
      <c r="S701" s="187"/>
      <c r="T701" s="187"/>
      <c r="U701" s="187"/>
      <c r="V701" s="187"/>
      <c r="W701" s="187"/>
      <c r="X701" s="187"/>
      <c r="Y701" s="187"/>
      <c r="Z701" s="187"/>
    </row>
    <row r="702" spans="1:26" x14ac:dyDescent="0.25">
      <c r="A702" s="305"/>
      <c r="B702" s="305"/>
      <c r="C702" s="187"/>
      <c r="D702" s="187"/>
      <c r="E702" s="187"/>
      <c r="F702" s="187"/>
      <c r="G702" s="187"/>
      <c r="H702" s="187"/>
      <c r="I702" s="187"/>
      <c r="J702" s="187"/>
      <c r="K702" s="187"/>
      <c r="L702" s="187"/>
      <c r="M702" s="187"/>
      <c r="N702" s="187"/>
      <c r="O702" s="187"/>
      <c r="P702" s="187"/>
      <c r="Q702" s="187"/>
      <c r="R702" s="187"/>
      <c r="S702" s="187"/>
      <c r="T702" s="187"/>
      <c r="U702" s="187"/>
      <c r="V702" s="187"/>
      <c r="W702" s="187"/>
      <c r="X702" s="187"/>
      <c r="Y702" s="187"/>
      <c r="Z702" s="187"/>
    </row>
    <row r="703" spans="1:26" x14ac:dyDescent="0.25">
      <c r="A703" s="305"/>
      <c r="B703" s="305"/>
      <c r="C703" s="187"/>
      <c r="D703" s="187"/>
      <c r="E703" s="187"/>
      <c r="F703" s="187"/>
      <c r="G703" s="187"/>
      <c r="H703" s="187"/>
      <c r="I703" s="187"/>
      <c r="J703" s="187"/>
      <c r="K703" s="187"/>
      <c r="L703" s="187"/>
      <c r="M703" s="187"/>
      <c r="N703" s="187"/>
      <c r="O703" s="187"/>
      <c r="P703" s="187"/>
      <c r="Q703" s="187"/>
      <c r="R703" s="187"/>
      <c r="S703" s="187"/>
      <c r="T703" s="187"/>
      <c r="U703" s="187"/>
      <c r="V703" s="187"/>
      <c r="W703" s="187"/>
      <c r="X703" s="187"/>
      <c r="Y703" s="187"/>
      <c r="Z703" s="187"/>
    </row>
    <row r="704" spans="1:26" x14ac:dyDescent="0.25">
      <c r="A704" s="305"/>
      <c r="B704" s="305"/>
      <c r="C704" s="187"/>
      <c r="D704" s="187"/>
      <c r="E704" s="187"/>
      <c r="F704" s="187"/>
      <c r="G704" s="187"/>
      <c r="H704" s="187"/>
      <c r="I704" s="187"/>
      <c r="J704" s="187"/>
      <c r="K704" s="187"/>
      <c r="L704" s="187"/>
      <c r="M704" s="187"/>
      <c r="N704" s="187"/>
      <c r="O704" s="187"/>
      <c r="P704" s="187"/>
      <c r="Q704" s="187"/>
      <c r="R704" s="187"/>
      <c r="S704" s="187"/>
      <c r="T704" s="187"/>
      <c r="U704" s="187"/>
      <c r="V704" s="187"/>
      <c r="W704" s="187"/>
      <c r="X704" s="187"/>
      <c r="Y704" s="187"/>
      <c r="Z704" s="187"/>
    </row>
    <row r="705" spans="1:26" x14ac:dyDescent="0.25">
      <c r="A705" s="305"/>
      <c r="B705" s="305"/>
      <c r="C705" s="187"/>
      <c r="D705" s="187"/>
      <c r="E705" s="187"/>
      <c r="F705" s="187"/>
      <c r="G705" s="187"/>
      <c r="H705" s="187"/>
      <c r="I705" s="187"/>
      <c r="J705" s="187"/>
      <c r="K705" s="187"/>
      <c r="L705" s="187"/>
      <c r="M705" s="187"/>
      <c r="N705" s="187"/>
      <c r="O705" s="187"/>
      <c r="P705" s="187"/>
      <c r="Q705" s="187"/>
      <c r="R705" s="187"/>
      <c r="S705" s="187"/>
      <c r="T705" s="187"/>
      <c r="U705" s="187"/>
      <c r="V705" s="187"/>
      <c r="W705" s="187"/>
      <c r="X705" s="187"/>
      <c r="Y705" s="187"/>
      <c r="Z705" s="187"/>
    </row>
    <row r="706" spans="1:26" x14ac:dyDescent="0.25">
      <c r="A706" s="305"/>
      <c r="B706" s="305"/>
      <c r="C706" s="187"/>
      <c r="D706" s="187"/>
      <c r="E706" s="187"/>
      <c r="F706" s="187"/>
      <c r="G706" s="187"/>
      <c r="H706" s="187"/>
      <c r="I706" s="187"/>
      <c r="J706" s="187"/>
      <c r="K706" s="187"/>
      <c r="L706" s="187"/>
      <c r="M706" s="187"/>
      <c r="N706" s="187"/>
      <c r="O706" s="187"/>
      <c r="P706" s="187"/>
      <c r="Q706" s="187"/>
      <c r="R706" s="187"/>
      <c r="S706" s="187"/>
      <c r="T706" s="187"/>
      <c r="U706" s="187"/>
      <c r="V706" s="187"/>
      <c r="W706" s="187"/>
      <c r="X706" s="187"/>
      <c r="Y706" s="187"/>
      <c r="Z706" s="187"/>
    </row>
    <row r="707" spans="1:26" x14ac:dyDescent="0.25">
      <c r="A707" s="305"/>
      <c r="B707" s="305"/>
      <c r="C707" s="187"/>
      <c r="D707" s="187"/>
      <c r="E707" s="187"/>
      <c r="F707" s="187"/>
      <c r="G707" s="187"/>
      <c r="H707" s="187"/>
      <c r="I707" s="187"/>
      <c r="J707" s="187"/>
      <c r="K707" s="187"/>
      <c r="L707" s="187"/>
      <c r="M707" s="187"/>
      <c r="N707" s="187"/>
      <c r="O707" s="187"/>
      <c r="P707" s="187"/>
      <c r="Q707" s="187"/>
      <c r="R707" s="187"/>
      <c r="S707" s="187"/>
      <c r="T707" s="187"/>
      <c r="U707" s="187"/>
      <c r="V707" s="187"/>
      <c r="W707" s="187"/>
      <c r="X707" s="187"/>
      <c r="Y707" s="187"/>
      <c r="Z707" s="187"/>
    </row>
    <row r="708" spans="1:26" x14ac:dyDescent="0.25">
      <c r="A708" s="305"/>
      <c r="B708" s="305"/>
      <c r="C708" s="187"/>
      <c r="D708" s="187"/>
      <c r="E708" s="187"/>
      <c r="F708" s="187"/>
      <c r="G708" s="187"/>
      <c r="H708" s="187"/>
      <c r="I708" s="187"/>
      <c r="J708" s="187"/>
      <c r="K708" s="187"/>
      <c r="L708" s="187"/>
      <c r="M708" s="187"/>
      <c r="N708" s="187"/>
      <c r="O708" s="187"/>
      <c r="P708" s="187"/>
      <c r="Q708" s="187"/>
      <c r="R708" s="187"/>
      <c r="S708" s="187"/>
      <c r="T708" s="187"/>
      <c r="U708" s="187"/>
      <c r="V708" s="187"/>
      <c r="W708" s="187"/>
      <c r="X708" s="187"/>
      <c r="Y708" s="187"/>
      <c r="Z708" s="187"/>
    </row>
    <row r="709" spans="1:26" x14ac:dyDescent="0.25">
      <c r="A709" s="305"/>
      <c r="B709" s="305"/>
      <c r="C709" s="187"/>
      <c r="D709" s="187"/>
      <c r="E709" s="187"/>
      <c r="F709" s="187"/>
      <c r="G709" s="187"/>
      <c r="H709" s="187"/>
      <c r="I709" s="187"/>
      <c r="J709" s="187"/>
      <c r="K709" s="187"/>
      <c r="L709" s="187"/>
      <c r="M709" s="187"/>
      <c r="N709" s="187"/>
      <c r="O709" s="187"/>
      <c r="P709" s="187"/>
      <c r="Q709" s="187"/>
      <c r="R709" s="187"/>
      <c r="S709" s="187"/>
      <c r="T709" s="187"/>
      <c r="U709" s="187"/>
      <c r="V709" s="187"/>
      <c r="W709" s="187"/>
      <c r="X709" s="187"/>
      <c r="Y709" s="187"/>
      <c r="Z709" s="187"/>
    </row>
    <row r="710" spans="1:26" x14ac:dyDescent="0.25">
      <c r="A710" s="305"/>
      <c r="B710" s="305"/>
      <c r="C710" s="187"/>
      <c r="D710" s="187"/>
      <c r="E710" s="187"/>
      <c r="F710" s="187"/>
      <c r="G710" s="187"/>
      <c r="H710" s="187"/>
      <c r="I710" s="187"/>
      <c r="J710" s="187"/>
      <c r="K710" s="187"/>
      <c r="L710" s="187"/>
      <c r="M710" s="187"/>
      <c r="N710" s="187"/>
      <c r="O710" s="187"/>
      <c r="P710" s="187"/>
      <c r="Q710" s="187"/>
      <c r="R710" s="187"/>
      <c r="S710" s="187"/>
      <c r="T710" s="187"/>
      <c r="U710" s="187"/>
      <c r="V710" s="187"/>
      <c r="W710" s="187"/>
      <c r="X710" s="187"/>
      <c r="Y710" s="187"/>
      <c r="Z710" s="187"/>
    </row>
    <row r="711" spans="1:26" x14ac:dyDescent="0.25">
      <c r="A711" s="305"/>
      <c r="B711" s="305"/>
      <c r="C711" s="187"/>
      <c r="D711" s="187"/>
      <c r="E711" s="187"/>
      <c r="F711" s="187"/>
      <c r="G711" s="187"/>
      <c r="H711" s="187"/>
      <c r="I711" s="187"/>
      <c r="J711" s="187"/>
      <c r="K711" s="187"/>
      <c r="L711" s="187"/>
      <c r="M711" s="187"/>
      <c r="N711" s="187"/>
      <c r="O711" s="187"/>
      <c r="P711" s="187"/>
      <c r="Q711" s="187"/>
      <c r="R711" s="187"/>
      <c r="S711" s="187"/>
      <c r="T711" s="187"/>
      <c r="U711" s="187"/>
      <c r="V711" s="187"/>
      <c r="W711" s="187"/>
      <c r="X711" s="187"/>
      <c r="Y711" s="187"/>
      <c r="Z711" s="187"/>
    </row>
    <row r="712" spans="1:26" x14ac:dyDescent="0.25">
      <c r="A712" s="305"/>
      <c r="B712" s="305"/>
      <c r="C712" s="187"/>
      <c r="D712" s="187"/>
      <c r="E712" s="187"/>
      <c r="F712" s="187"/>
      <c r="G712" s="187"/>
      <c r="H712" s="187"/>
      <c r="I712" s="187"/>
      <c r="J712" s="187"/>
      <c r="K712" s="187"/>
      <c r="L712" s="187"/>
      <c r="M712" s="187"/>
      <c r="N712" s="187"/>
      <c r="O712" s="187"/>
      <c r="P712" s="187"/>
      <c r="Q712" s="187"/>
      <c r="R712" s="187"/>
      <c r="S712" s="187"/>
      <c r="T712" s="187"/>
      <c r="U712" s="187"/>
      <c r="V712" s="187"/>
      <c r="W712" s="187"/>
      <c r="X712" s="187"/>
      <c r="Y712" s="187"/>
      <c r="Z712" s="187"/>
    </row>
    <row r="713" spans="1:26" x14ac:dyDescent="0.25">
      <c r="A713" s="305"/>
      <c r="B713" s="305"/>
      <c r="C713" s="187"/>
      <c r="D713" s="187"/>
      <c r="E713" s="187"/>
      <c r="F713" s="187"/>
      <c r="G713" s="187"/>
      <c r="H713" s="187"/>
      <c r="I713" s="187"/>
      <c r="J713" s="187"/>
      <c r="K713" s="187"/>
      <c r="L713" s="187"/>
      <c r="M713" s="187"/>
      <c r="N713" s="187"/>
      <c r="O713" s="187"/>
      <c r="P713" s="187"/>
      <c r="Q713" s="187"/>
      <c r="R713" s="187"/>
      <c r="S713" s="187"/>
      <c r="T713" s="187"/>
      <c r="U713" s="187"/>
      <c r="V713" s="187"/>
      <c r="W713" s="187"/>
      <c r="X713" s="187"/>
      <c r="Y713" s="187"/>
      <c r="Z713" s="187"/>
    </row>
    <row r="714" spans="1:26" x14ac:dyDescent="0.25">
      <c r="A714" s="305"/>
      <c r="B714" s="305"/>
      <c r="C714" s="187"/>
      <c r="D714" s="187"/>
      <c r="E714" s="187"/>
      <c r="F714" s="187"/>
      <c r="G714" s="187"/>
      <c r="H714" s="187"/>
      <c r="I714" s="187"/>
      <c r="J714" s="187"/>
      <c r="K714" s="187"/>
      <c r="L714" s="187"/>
      <c r="M714" s="187"/>
      <c r="N714" s="187"/>
      <c r="O714" s="187"/>
      <c r="P714" s="187"/>
      <c r="Q714" s="187"/>
      <c r="R714" s="187"/>
      <c r="S714" s="187"/>
      <c r="T714" s="187"/>
      <c r="U714" s="187"/>
      <c r="V714" s="187"/>
      <c r="W714" s="187"/>
      <c r="X714" s="187"/>
      <c r="Y714" s="187"/>
      <c r="Z714" s="187"/>
    </row>
    <row r="715" spans="1:26" x14ac:dyDescent="0.25">
      <c r="A715" s="305"/>
      <c r="B715" s="305"/>
      <c r="C715" s="187"/>
      <c r="D715" s="187"/>
      <c r="E715" s="187"/>
      <c r="F715" s="187"/>
      <c r="G715" s="187"/>
      <c r="H715" s="187"/>
      <c r="I715" s="187"/>
      <c r="J715" s="187"/>
      <c r="K715" s="187"/>
      <c r="L715" s="187"/>
      <c r="M715" s="187"/>
      <c r="N715" s="187"/>
      <c r="O715" s="187"/>
      <c r="P715" s="187"/>
      <c r="Q715" s="187"/>
      <c r="R715" s="187"/>
      <c r="S715" s="187"/>
      <c r="T715" s="187"/>
      <c r="U715" s="187"/>
      <c r="V715" s="187"/>
      <c r="W715" s="187"/>
      <c r="X715" s="187"/>
      <c r="Y715" s="187"/>
      <c r="Z715" s="187"/>
    </row>
    <row r="716" spans="1:26" x14ac:dyDescent="0.25">
      <c r="A716" s="305"/>
      <c r="B716" s="305"/>
      <c r="C716" s="187"/>
      <c r="D716" s="187"/>
      <c r="E716" s="187"/>
      <c r="F716" s="187"/>
      <c r="G716" s="187"/>
      <c r="H716" s="187"/>
      <c r="I716" s="187"/>
      <c r="J716" s="187"/>
      <c r="K716" s="187"/>
      <c r="L716" s="187"/>
      <c r="M716" s="187"/>
      <c r="N716" s="187"/>
      <c r="O716" s="187"/>
      <c r="P716" s="187"/>
      <c r="Q716" s="187"/>
      <c r="R716" s="187"/>
      <c r="S716" s="187"/>
      <c r="T716" s="187"/>
      <c r="U716" s="187"/>
      <c r="V716" s="187"/>
      <c r="W716" s="187"/>
      <c r="X716" s="187"/>
      <c r="Y716" s="187"/>
      <c r="Z716" s="187"/>
    </row>
    <row r="717" spans="1:26" x14ac:dyDescent="0.25">
      <c r="A717" s="305"/>
      <c r="B717" s="305"/>
      <c r="C717" s="187"/>
      <c r="D717" s="187"/>
      <c r="E717" s="187"/>
      <c r="F717" s="187"/>
      <c r="G717" s="187"/>
      <c r="H717" s="187"/>
      <c r="I717" s="187"/>
      <c r="J717" s="187"/>
      <c r="K717" s="187"/>
      <c r="L717" s="187"/>
      <c r="M717" s="187"/>
      <c r="N717" s="187"/>
      <c r="O717" s="187"/>
      <c r="P717" s="187"/>
      <c r="Q717" s="187"/>
      <c r="R717" s="187"/>
      <c r="S717" s="187"/>
      <c r="T717" s="187"/>
      <c r="U717" s="187"/>
      <c r="V717" s="187"/>
      <c r="W717" s="187"/>
      <c r="X717" s="187"/>
      <c r="Y717" s="187"/>
      <c r="Z717" s="187"/>
    </row>
    <row r="718" spans="1:26" x14ac:dyDescent="0.25">
      <c r="A718" s="305"/>
      <c r="B718" s="305"/>
      <c r="C718" s="187"/>
      <c r="D718" s="187"/>
      <c r="E718" s="187"/>
      <c r="F718" s="187"/>
      <c r="G718" s="187"/>
      <c r="H718" s="187"/>
      <c r="I718" s="187"/>
      <c r="J718" s="187"/>
      <c r="K718" s="187"/>
      <c r="L718" s="187"/>
      <c r="M718" s="187"/>
      <c r="N718" s="187"/>
      <c r="O718" s="187"/>
      <c r="P718" s="187"/>
      <c r="Q718" s="187"/>
      <c r="R718" s="187"/>
      <c r="S718" s="187"/>
      <c r="T718" s="187"/>
      <c r="U718" s="187"/>
      <c r="V718" s="187"/>
      <c r="W718" s="187"/>
      <c r="X718" s="187"/>
      <c r="Y718" s="187"/>
      <c r="Z718" s="187"/>
    </row>
    <row r="719" spans="1:26" x14ac:dyDescent="0.25">
      <c r="A719" s="305"/>
      <c r="B719" s="305"/>
      <c r="C719" s="187"/>
      <c r="D719" s="187"/>
      <c r="E719" s="187"/>
      <c r="F719" s="187"/>
      <c r="G719" s="187"/>
      <c r="H719" s="187"/>
      <c r="I719" s="187"/>
      <c r="J719" s="187"/>
      <c r="K719" s="187"/>
      <c r="L719" s="187"/>
      <c r="M719" s="187"/>
      <c r="N719" s="187"/>
      <c r="O719" s="187"/>
      <c r="P719" s="187"/>
      <c r="Q719" s="187"/>
      <c r="R719" s="187"/>
      <c r="S719" s="187"/>
      <c r="T719" s="187"/>
      <c r="U719" s="187"/>
      <c r="V719" s="187"/>
      <c r="W719" s="187"/>
      <c r="X719" s="187"/>
      <c r="Y719" s="187"/>
      <c r="Z719" s="187"/>
    </row>
    <row r="720" spans="1:26" x14ac:dyDescent="0.25">
      <c r="A720" s="305"/>
      <c r="B720" s="305"/>
      <c r="C720" s="187"/>
      <c r="D720" s="187"/>
      <c r="E720" s="187"/>
      <c r="F720" s="187"/>
      <c r="G720" s="187"/>
      <c r="H720" s="187"/>
      <c r="I720" s="187"/>
      <c r="J720" s="187"/>
      <c r="K720" s="187"/>
      <c r="L720" s="187"/>
      <c r="M720" s="187"/>
      <c r="N720" s="187"/>
      <c r="O720" s="187"/>
      <c r="P720" s="187"/>
      <c r="Q720" s="187"/>
      <c r="R720" s="187"/>
      <c r="S720" s="187"/>
      <c r="T720" s="187"/>
      <c r="U720" s="187"/>
      <c r="V720" s="187"/>
      <c r="W720" s="187"/>
      <c r="X720" s="187"/>
      <c r="Y720" s="187"/>
      <c r="Z720" s="187"/>
    </row>
    <row r="721" spans="1:26" x14ac:dyDescent="0.25">
      <c r="A721" s="305"/>
      <c r="B721" s="305"/>
      <c r="C721" s="187"/>
      <c r="D721" s="187"/>
      <c r="E721" s="187"/>
      <c r="F721" s="187"/>
      <c r="G721" s="187"/>
      <c r="H721" s="187"/>
      <c r="I721" s="187"/>
      <c r="J721" s="187"/>
      <c r="K721" s="187"/>
      <c r="L721" s="187"/>
      <c r="M721" s="187"/>
      <c r="N721" s="187"/>
      <c r="O721" s="187"/>
      <c r="P721" s="187"/>
      <c r="Q721" s="187"/>
      <c r="R721" s="187"/>
      <c r="S721" s="187"/>
      <c r="T721" s="187"/>
      <c r="U721" s="187"/>
      <c r="V721" s="187"/>
      <c r="W721" s="187"/>
      <c r="X721" s="187"/>
      <c r="Y721" s="187"/>
      <c r="Z721" s="187"/>
    </row>
    <row r="722" spans="1:26" x14ac:dyDescent="0.25">
      <c r="A722" s="305"/>
      <c r="B722" s="305"/>
      <c r="C722" s="187"/>
      <c r="D722" s="187"/>
      <c r="E722" s="187"/>
      <c r="F722" s="187"/>
      <c r="G722" s="187"/>
      <c r="H722" s="187"/>
      <c r="I722" s="187"/>
      <c r="J722" s="187"/>
      <c r="K722" s="187"/>
      <c r="L722" s="187"/>
      <c r="M722" s="187"/>
      <c r="N722" s="187"/>
      <c r="O722" s="187"/>
      <c r="P722" s="187"/>
      <c r="Q722" s="187"/>
      <c r="R722" s="187"/>
      <c r="S722" s="187"/>
      <c r="T722" s="187"/>
      <c r="U722" s="187"/>
      <c r="V722" s="187"/>
      <c r="W722" s="187"/>
      <c r="X722" s="187"/>
      <c r="Y722" s="187"/>
      <c r="Z722" s="187"/>
    </row>
    <row r="723" spans="1:26" x14ac:dyDescent="0.25">
      <c r="A723" s="305"/>
      <c r="B723" s="305"/>
      <c r="C723" s="187"/>
      <c r="D723" s="187"/>
      <c r="E723" s="187"/>
      <c r="F723" s="187"/>
      <c r="G723" s="187"/>
      <c r="H723" s="187"/>
      <c r="I723" s="187"/>
      <c r="J723" s="187"/>
      <c r="K723" s="187"/>
      <c r="L723" s="187"/>
      <c r="M723" s="187"/>
      <c r="N723" s="187"/>
      <c r="O723" s="187"/>
      <c r="P723" s="187"/>
      <c r="Q723" s="187"/>
      <c r="R723" s="187"/>
      <c r="S723" s="187"/>
      <c r="T723" s="187"/>
      <c r="U723" s="187"/>
      <c r="V723" s="187"/>
      <c r="W723" s="187"/>
      <c r="X723" s="187"/>
      <c r="Y723" s="187"/>
      <c r="Z723" s="187"/>
    </row>
    <row r="724" spans="1:26" x14ac:dyDescent="0.25">
      <c r="A724" s="305"/>
      <c r="B724" s="305"/>
      <c r="C724" s="187"/>
      <c r="D724" s="187"/>
      <c r="E724" s="187"/>
      <c r="F724" s="187"/>
      <c r="G724" s="187"/>
      <c r="H724" s="187"/>
      <c r="I724" s="187"/>
      <c r="J724" s="187"/>
      <c r="K724" s="187"/>
      <c r="L724" s="187"/>
      <c r="M724" s="187"/>
      <c r="N724" s="187"/>
      <c r="O724" s="187"/>
      <c r="P724" s="187"/>
      <c r="Q724" s="187"/>
      <c r="R724" s="187"/>
      <c r="S724" s="187"/>
      <c r="T724" s="187"/>
      <c r="U724" s="187"/>
      <c r="V724" s="187"/>
      <c r="W724" s="187"/>
      <c r="X724" s="187"/>
      <c r="Y724" s="187"/>
      <c r="Z724" s="187"/>
    </row>
    <row r="725" spans="1:26" x14ac:dyDescent="0.25">
      <c r="A725" s="305"/>
      <c r="B725" s="305"/>
      <c r="C725" s="187"/>
      <c r="D725" s="187"/>
      <c r="E725" s="187"/>
      <c r="F725" s="187"/>
      <c r="G725" s="187"/>
      <c r="H725" s="187"/>
      <c r="I725" s="187"/>
      <c r="J725" s="187"/>
      <c r="K725" s="187"/>
      <c r="L725" s="187"/>
      <c r="M725" s="187"/>
      <c r="N725" s="187"/>
      <c r="O725" s="187"/>
      <c r="P725" s="187"/>
      <c r="Q725" s="187"/>
      <c r="R725" s="187"/>
      <c r="S725" s="187"/>
      <c r="T725" s="187"/>
      <c r="U725" s="187"/>
      <c r="V725" s="187"/>
      <c r="W725" s="187"/>
      <c r="X725" s="187"/>
      <c r="Y725" s="187"/>
      <c r="Z725" s="187"/>
    </row>
    <row r="726" spans="1:26" x14ac:dyDescent="0.25">
      <c r="A726" s="305"/>
      <c r="B726" s="305"/>
      <c r="C726" s="187"/>
      <c r="D726" s="187"/>
      <c r="E726" s="187"/>
      <c r="F726" s="187"/>
      <c r="G726" s="187"/>
      <c r="H726" s="187"/>
      <c r="I726" s="187"/>
      <c r="J726" s="187"/>
      <c r="K726" s="187"/>
      <c r="L726" s="187"/>
      <c r="M726" s="187"/>
      <c r="N726" s="187"/>
      <c r="O726" s="187"/>
      <c r="P726" s="187"/>
      <c r="Q726" s="187"/>
      <c r="R726" s="187"/>
      <c r="S726" s="187"/>
      <c r="T726" s="187"/>
      <c r="U726" s="187"/>
      <c r="V726" s="187"/>
      <c r="W726" s="187"/>
      <c r="X726" s="187"/>
      <c r="Y726" s="187"/>
      <c r="Z726" s="187"/>
    </row>
    <row r="727" spans="1:26" x14ac:dyDescent="0.25">
      <c r="A727" s="305"/>
      <c r="B727" s="305"/>
      <c r="C727" s="187"/>
      <c r="D727" s="187"/>
      <c r="E727" s="187"/>
      <c r="F727" s="187"/>
      <c r="G727" s="187"/>
      <c r="H727" s="187"/>
      <c r="I727" s="187"/>
      <c r="J727" s="187"/>
      <c r="K727" s="187"/>
      <c r="L727" s="187"/>
      <c r="M727" s="187"/>
      <c r="N727" s="187"/>
      <c r="O727" s="187"/>
      <c r="P727" s="187"/>
      <c r="Q727" s="187"/>
      <c r="R727" s="187"/>
      <c r="S727" s="187"/>
      <c r="T727" s="187"/>
      <c r="U727" s="187"/>
      <c r="V727" s="187"/>
      <c r="W727" s="187"/>
      <c r="X727" s="187"/>
      <c r="Y727" s="187"/>
      <c r="Z727" s="187"/>
    </row>
    <row r="728" spans="1:26" x14ac:dyDescent="0.25">
      <c r="A728" s="305"/>
      <c r="B728" s="305"/>
      <c r="C728" s="187"/>
      <c r="D728" s="187"/>
      <c r="E728" s="187"/>
      <c r="F728" s="187"/>
      <c r="G728" s="187"/>
      <c r="H728" s="187"/>
      <c r="I728" s="187"/>
      <c r="J728" s="187"/>
      <c r="K728" s="187"/>
      <c r="L728" s="187"/>
      <c r="M728" s="187"/>
      <c r="N728" s="187"/>
      <c r="O728" s="187"/>
      <c r="P728" s="187"/>
      <c r="Q728" s="187"/>
      <c r="R728" s="187"/>
      <c r="S728" s="187"/>
      <c r="T728" s="187"/>
      <c r="U728" s="187"/>
      <c r="V728" s="187"/>
      <c r="W728" s="187"/>
      <c r="X728" s="187"/>
      <c r="Y728" s="187"/>
      <c r="Z728" s="187"/>
    </row>
    <row r="729" spans="1:26" x14ac:dyDescent="0.25">
      <c r="A729" s="305"/>
      <c r="B729" s="305"/>
      <c r="C729" s="187"/>
      <c r="D729" s="187"/>
      <c r="E729" s="187"/>
      <c r="F729" s="187"/>
      <c r="G729" s="187"/>
      <c r="H729" s="187"/>
      <c r="I729" s="187"/>
      <c r="J729" s="187"/>
      <c r="K729" s="187"/>
      <c r="L729" s="187"/>
      <c r="M729" s="187"/>
      <c r="N729" s="187"/>
      <c r="O729" s="187"/>
      <c r="P729" s="187"/>
      <c r="Q729" s="187"/>
      <c r="R729" s="187"/>
      <c r="S729" s="187"/>
      <c r="T729" s="187"/>
      <c r="U729" s="187"/>
      <c r="V729" s="187"/>
      <c r="W729" s="187"/>
      <c r="X729" s="187"/>
      <c r="Y729" s="187"/>
      <c r="Z729" s="187"/>
    </row>
    <row r="730" spans="1:26" x14ac:dyDescent="0.25">
      <c r="A730" s="305"/>
      <c r="B730" s="305"/>
      <c r="C730" s="187"/>
      <c r="D730" s="187"/>
      <c r="E730" s="187"/>
      <c r="F730" s="187"/>
      <c r="G730" s="187"/>
      <c r="H730" s="187"/>
      <c r="I730" s="187"/>
      <c r="J730" s="187"/>
      <c r="K730" s="187"/>
      <c r="L730" s="187"/>
      <c r="M730" s="187"/>
      <c r="N730" s="187"/>
      <c r="O730" s="187"/>
      <c r="P730" s="187"/>
      <c r="Q730" s="187"/>
      <c r="R730" s="187"/>
      <c r="S730" s="187"/>
      <c r="T730" s="187"/>
      <c r="U730" s="187"/>
      <c r="V730" s="187"/>
      <c r="W730" s="187"/>
      <c r="X730" s="187"/>
      <c r="Y730" s="187"/>
      <c r="Z730" s="187"/>
    </row>
    <row r="731" spans="1:26" x14ac:dyDescent="0.25">
      <c r="A731" s="305"/>
      <c r="B731" s="305"/>
      <c r="C731" s="187"/>
      <c r="D731" s="187"/>
      <c r="E731" s="187"/>
      <c r="F731" s="187"/>
      <c r="G731" s="187"/>
      <c r="H731" s="187"/>
      <c r="I731" s="187"/>
      <c r="J731" s="187"/>
      <c r="K731" s="187"/>
      <c r="L731" s="187"/>
      <c r="M731" s="187"/>
      <c r="N731" s="187"/>
      <c r="O731" s="187"/>
      <c r="P731" s="187"/>
      <c r="Q731" s="187"/>
      <c r="R731" s="187"/>
      <c r="S731" s="187"/>
      <c r="T731" s="187"/>
      <c r="U731" s="187"/>
      <c r="V731" s="187"/>
      <c r="W731" s="187"/>
      <c r="X731" s="187"/>
      <c r="Y731" s="187"/>
      <c r="Z731" s="187"/>
    </row>
    <row r="732" spans="1:26" x14ac:dyDescent="0.25">
      <c r="A732" s="305"/>
      <c r="B732" s="305"/>
      <c r="C732" s="187"/>
      <c r="D732" s="187"/>
      <c r="E732" s="187"/>
      <c r="F732" s="187"/>
      <c r="G732" s="187"/>
      <c r="H732" s="187"/>
      <c r="I732" s="187"/>
      <c r="J732" s="187"/>
      <c r="K732" s="187"/>
      <c r="L732" s="187"/>
      <c r="M732" s="187"/>
      <c r="N732" s="187"/>
      <c r="O732" s="187"/>
      <c r="P732" s="187"/>
      <c r="Q732" s="187"/>
      <c r="R732" s="187"/>
      <c r="S732" s="187"/>
      <c r="T732" s="187"/>
      <c r="U732" s="187"/>
      <c r="V732" s="187"/>
      <c r="W732" s="187"/>
      <c r="X732" s="187"/>
      <c r="Y732" s="187"/>
      <c r="Z732" s="187"/>
    </row>
    <row r="733" spans="1:26" x14ac:dyDescent="0.25">
      <c r="A733" s="305"/>
      <c r="B733" s="305"/>
      <c r="C733" s="187"/>
      <c r="D733" s="187"/>
      <c r="E733" s="187"/>
      <c r="F733" s="187"/>
      <c r="G733" s="187"/>
      <c r="H733" s="187"/>
      <c r="I733" s="187"/>
      <c r="J733" s="187"/>
      <c r="K733" s="187"/>
      <c r="L733" s="187"/>
      <c r="M733" s="187"/>
      <c r="N733" s="187"/>
      <c r="O733" s="187"/>
      <c r="P733" s="187"/>
      <c r="Q733" s="187"/>
      <c r="R733" s="187"/>
      <c r="S733" s="187"/>
      <c r="T733" s="187"/>
      <c r="U733" s="187"/>
      <c r="V733" s="187"/>
      <c r="W733" s="187"/>
      <c r="X733" s="187"/>
      <c r="Y733" s="187"/>
      <c r="Z733" s="187"/>
    </row>
    <row r="734" spans="1:26" x14ac:dyDescent="0.25">
      <c r="A734" s="305"/>
      <c r="B734" s="305"/>
      <c r="C734" s="187"/>
      <c r="D734" s="187"/>
      <c r="E734" s="187"/>
      <c r="F734" s="187"/>
      <c r="G734" s="187"/>
      <c r="H734" s="187"/>
      <c r="I734" s="187"/>
      <c r="J734" s="187"/>
      <c r="K734" s="187"/>
      <c r="L734" s="187"/>
      <c r="M734" s="187"/>
      <c r="N734" s="187"/>
      <c r="O734" s="187"/>
      <c r="P734" s="187"/>
      <c r="Q734" s="187"/>
      <c r="R734" s="187"/>
      <c r="S734" s="187"/>
      <c r="T734" s="187"/>
      <c r="U734" s="187"/>
      <c r="V734" s="187"/>
      <c r="W734" s="187"/>
      <c r="X734" s="187"/>
      <c r="Y734" s="187"/>
      <c r="Z734" s="187"/>
    </row>
    <row r="735" spans="1:26" x14ac:dyDescent="0.25">
      <c r="A735" s="305"/>
      <c r="B735" s="305"/>
      <c r="C735" s="187"/>
      <c r="D735" s="187"/>
      <c r="E735" s="187"/>
      <c r="F735" s="187"/>
      <c r="G735" s="187"/>
      <c r="H735" s="187"/>
      <c r="I735" s="187"/>
      <c r="J735" s="187"/>
      <c r="K735" s="187"/>
      <c r="L735" s="187"/>
      <c r="M735" s="187"/>
      <c r="N735" s="187"/>
      <c r="O735" s="187"/>
      <c r="P735" s="187"/>
      <c r="Q735" s="187"/>
      <c r="R735" s="187"/>
      <c r="S735" s="187"/>
      <c r="T735" s="187"/>
      <c r="U735" s="187"/>
      <c r="V735" s="187"/>
      <c r="W735" s="187"/>
      <c r="X735" s="187"/>
      <c r="Y735" s="187"/>
      <c r="Z735" s="187"/>
    </row>
    <row r="736" spans="1:26" x14ac:dyDescent="0.25">
      <c r="A736" s="305"/>
      <c r="B736" s="305"/>
      <c r="C736" s="187"/>
      <c r="D736" s="187"/>
      <c r="E736" s="187"/>
      <c r="F736" s="187"/>
      <c r="G736" s="187"/>
      <c r="H736" s="187"/>
      <c r="I736" s="187"/>
      <c r="J736" s="187"/>
      <c r="K736" s="187"/>
      <c r="L736" s="187"/>
      <c r="M736" s="187"/>
      <c r="N736" s="187"/>
      <c r="O736" s="187"/>
      <c r="P736" s="187"/>
      <c r="Q736" s="187"/>
      <c r="R736" s="187"/>
      <c r="S736" s="187"/>
      <c r="T736" s="187"/>
      <c r="U736" s="187"/>
      <c r="V736" s="187"/>
      <c r="W736" s="187"/>
      <c r="X736" s="187"/>
      <c r="Y736" s="187"/>
      <c r="Z736" s="187"/>
    </row>
    <row r="737" spans="1:26" x14ac:dyDescent="0.25">
      <c r="A737" s="305"/>
      <c r="B737" s="305"/>
      <c r="C737" s="187"/>
      <c r="D737" s="187"/>
      <c r="E737" s="187"/>
      <c r="F737" s="187"/>
      <c r="G737" s="187"/>
      <c r="H737" s="187"/>
      <c r="I737" s="187"/>
      <c r="J737" s="187"/>
      <c r="K737" s="187"/>
      <c r="L737" s="187"/>
      <c r="M737" s="187"/>
      <c r="N737" s="187"/>
      <c r="O737" s="187"/>
      <c r="P737" s="187"/>
      <c r="Q737" s="187"/>
      <c r="R737" s="187"/>
      <c r="S737" s="187"/>
      <c r="T737" s="187"/>
      <c r="U737" s="187"/>
      <c r="V737" s="187"/>
      <c r="W737" s="187"/>
      <c r="X737" s="187"/>
      <c r="Y737" s="187"/>
      <c r="Z737" s="187"/>
    </row>
    <row r="738" spans="1:26" x14ac:dyDescent="0.25">
      <c r="A738" s="305"/>
      <c r="B738" s="305"/>
      <c r="C738" s="187"/>
      <c r="D738" s="187"/>
      <c r="E738" s="187"/>
      <c r="F738" s="187"/>
      <c r="G738" s="187"/>
      <c r="H738" s="187"/>
      <c r="I738" s="187"/>
      <c r="J738" s="187"/>
      <c r="K738" s="187"/>
      <c r="L738" s="187"/>
      <c r="M738" s="187"/>
      <c r="N738" s="187"/>
      <c r="O738" s="187"/>
      <c r="P738" s="187"/>
      <c r="Q738" s="187"/>
      <c r="R738" s="187"/>
      <c r="S738" s="187"/>
      <c r="T738" s="187"/>
      <c r="U738" s="187"/>
      <c r="V738" s="187"/>
      <c r="W738" s="187"/>
      <c r="X738" s="187"/>
      <c r="Y738" s="187"/>
      <c r="Z738" s="187"/>
    </row>
    <row r="739" spans="1:26" x14ac:dyDescent="0.25">
      <c r="A739" s="305"/>
      <c r="B739" s="305"/>
      <c r="C739" s="187"/>
      <c r="D739" s="187"/>
      <c r="E739" s="187"/>
      <c r="F739" s="187"/>
      <c r="G739" s="187"/>
      <c r="H739" s="187"/>
      <c r="I739" s="187"/>
      <c r="J739" s="187"/>
      <c r="K739" s="187"/>
      <c r="L739" s="187"/>
      <c r="M739" s="187"/>
      <c r="N739" s="187"/>
      <c r="O739" s="187"/>
      <c r="P739" s="187"/>
      <c r="Q739" s="187"/>
      <c r="R739" s="187"/>
      <c r="S739" s="187"/>
      <c r="T739" s="187"/>
      <c r="U739" s="187"/>
      <c r="V739" s="187"/>
      <c r="W739" s="187"/>
      <c r="X739" s="187"/>
      <c r="Y739" s="187"/>
      <c r="Z739" s="187"/>
    </row>
    <row r="740" spans="1:26" x14ac:dyDescent="0.25">
      <c r="A740" s="305"/>
      <c r="B740" s="305"/>
      <c r="C740" s="187"/>
      <c r="D740" s="187"/>
      <c r="E740" s="187"/>
      <c r="F740" s="187"/>
      <c r="G740" s="187"/>
      <c r="H740" s="187"/>
      <c r="I740" s="187"/>
      <c r="J740" s="187"/>
      <c r="K740" s="187"/>
      <c r="L740" s="187"/>
      <c r="M740" s="187"/>
      <c r="N740" s="187"/>
      <c r="O740" s="187"/>
      <c r="P740" s="187"/>
      <c r="Q740" s="187"/>
      <c r="R740" s="187"/>
      <c r="S740" s="187"/>
      <c r="T740" s="187"/>
      <c r="U740" s="187"/>
      <c r="V740" s="187"/>
      <c r="W740" s="187"/>
      <c r="X740" s="187"/>
      <c r="Y740" s="187"/>
      <c r="Z740" s="187"/>
    </row>
    <row r="741" spans="1:26" x14ac:dyDescent="0.25">
      <c r="A741" s="305"/>
      <c r="B741" s="305"/>
      <c r="C741" s="187"/>
      <c r="D741" s="187"/>
      <c r="E741" s="187"/>
      <c r="F741" s="187"/>
      <c r="G741" s="187"/>
      <c r="H741" s="187"/>
      <c r="I741" s="187"/>
      <c r="J741" s="187"/>
      <c r="K741" s="187"/>
      <c r="L741" s="187"/>
      <c r="M741" s="187"/>
      <c r="N741" s="187"/>
      <c r="O741" s="187"/>
      <c r="P741" s="187"/>
      <c r="Q741" s="187"/>
      <c r="R741" s="187"/>
      <c r="S741" s="187"/>
      <c r="T741" s="187"/>
      <c r="U741" s="187"/>
      <c r="V741" s="187"/>
      <c r="W741" s="187"/>
      <c r="X741" s="187"/>
      <c r="Y741" s="187"/>
      <c r="Z741" s="187"/>
    </row>
    <row r="742" spans="1:26" x14ac:dyDescent="0.25">
      <c r="A742" s="305"/>
      <c r="B742" s="305"/>
      <c r="C742" s="187"/>
      <c r="D742" s="187"/>
      <c r="E742" s="187"/>
      <c r="F742" s="187"/>
      <c r="G742" s="187"/>
      <c r="H742" s="187"/>
      <c r="I742" s="187"/>
      <c r="J742" s="187"/>
      <c r="K742" s="187"/>
      <c r="L742" s="187"/>
      <c r="M742" s="187"/>
      <c r="N742" s="187"/>
      <c r="O742" s="187"/>
      <c r="P742" s="187"/>
      <c r="Q742" s="187"/>
      <c r="R742" s="187"/>
      <c r="S742" s="187"/>
      <c r="T742" s="187"/>
      <c r="U742" s="187"/>
      <c r="V742" s="187"/>
      <c r="W742" s="187"/>
      <c r="X742" s="187"/>
      <c r="Y742" s="187"/>
      <c r="Z742" s="187"/>
    </row>
    <row r="743" spans="1:26" x14ac:dyDescent="0.25">
      <c r="A743" s="305"/>
      <c r="B743" s="305"/>
      <c r="C743" s="187"/>
      <c r="D743" s="187"/>
      <c r="E743" s="187"/>
      <c r="F743" s="187"/>
      <c r="G743" s="187"/>
      <c r="H743" s="187"/>
      <c r="I743" s="187"/>
      <c r="J743" s="187"/>
      <c r="K743" s="187"/>
      <c r="L743" s="187"/>
      <c r="M743" s="187"/>
      <c r="N743" s="187"/>
      <c r="O743" s="187"/>
      <c r="P743" s="187"/>
      <c r="Q743" s="187"/>
      <c r="R743" s="187"/>
      <c r="S743" s="187"/>
      <c r="T743" s="187"/>
      <c r="U743" s="187"/>
      <c r="V743" s="187"/>
      <c r="W743" s="187"/>
      <c r="X743" s="187"/>
      <c r="Y743" s="187"/>
      <c r="Z743" s="187"/>
    </row>
    <row r="744" spans="1:26" x14ac:dyDescent="0.25">
      <c r="A744" s="305"/>
      <c r="B744" s="305"/>
      <c r="C744" s="187"/>
      <c r="D744" s="187"/>
      <c r="E744" s="187"/>
      <c r="F744" s="187"/>
      <c r="G744" s="187"/>
      <c r="H744" s="187"/>
      <c r="I744" s="187"/>
      <c r="J744" s="187"/>
      <c r="K744" s="187"/>
      <c r="L744" s="187"/>
      <c r="M744" s="187"/>
      <c r="N744" s="187"/>
      <c r="O744" s="187"/>
      <c r="P744" s="187"/>
      <c r="Q744" s="187"/>
      <c r="R744" s="187"/>
      <c r="S744" s="187"/>
      <c r="T744" s="187"/>
      <c r="U744" s="187"/>
      <c r="V744" s="187"/>
      <c r="W744" s="187"/>
      <c r="X744" s="187"/>
      <c r="Y744" s="187"/>
      <c r="Z744" s="187"/>
    </row>
    <row r="745" spans="1:26" x14ac:dyDescent="0.25">
      <c r="A745" s="305"/>
      <c r="B745" s="305"/>
      <c r="C745" s="187"/>
      <c r="D745" s="187"/>
      <c r="E745" s="187"/>
      <c r="F745" s="187"/>
      <c r="G745" s="187"/>
      <c r="H745" s="187"/>
      <c r="I745" s="187"/>
      <c r="J745" s="187"/>
      <c r="K745" s="187"/>
      <c r="L745" s="187"/>
      <c r="M745" s="187"/>
      <c r="N745" s="187"/>
      <c r="O745" s="187"/>
      <c r="P745" s="187"/>
      <c r="Q745" s="187"/>
      <c r="R745" s="187"/>
      <c r="S745" s="187"/>
      <c r="T745" s="187"/>
      <c r="U745" s="187"/>
      <c r="V745" s="187"/>
      <c r="W745" s="187"/>
      <c r="X745" s="187"/>
      <c r="Y745" s="187"/>
      <c r="Z745" s="187"/>
    </row>
    <row r="746" spans="1:26" x14ac:dyDescent="0.25">
      <c r="A746" s="305"/>
      <c r="B746" s="305"/>
      <c r="C746" s="187"/>
      <c r="D746" s="187"/>
      <c r="E746" s="187"/>
      <c r="F746" s="187"/>
      <c r="G746" s="187"/>
      <c r="H746" s="187"/>
      <c r="I746" s="187"/>
      <c r="J746" s="187"/>
      <c r="K746" s="187"/>
      <c r="L746" s="187"/>
      <c r="M746" s="187"/>
      <c r="N746" s="187"/>
      <c r="O746" s="187"/>
      <c r="P746" s="187"/>
      <c r="Q746" s="187"/>
      <c r="R746" s="187"/>
      <c r="S746" s="187"/>
      <c r="T746" s="187"/>
      <c r="U746" s="187"/>
      <c r="V746" s="187"/>
      <c r="W746" s="187"/>
      <c r="X746" s="187"/>
      <c r="Y746" s="187"/>
      <c r="Z746" s="187"/>
    </row>
    <row r="747" spans="1:26" x14ac:dyDescent="0.25">
      <c r="A747" s="305"/>
      <c r="B747" s="305"/>
      <c r="C747" s="187"/>
      <c r="D747" s="187"/>
      <c r="E747" s="187"/>
      <c r="F747" s="187"/>
      <c r="G747" s="187"/>
      <c r="H747" s="187"/>
      <c r="I747" s="187"/>
      <c r="J747" s="187"/>
      <c r="K747" s="187"/>
      <c r="L747" s="187"/>
      <c r="M747" s="187"/>
      <c r="N747" s="187"/>
      <c r="O747" s="187"/>
      <c r="P747" s="187"/>
      <c r="Q747" s="187"/>
      <c r="R747" s="187"/>
      <c r="S747" s="187"/>
      <c r="T747" s="187"/>
      <c r="U747" s="187"/>
      <c r="V747" s="187"/>
      <c r="W747" s="187"/>
      <c r="X747" s="187"/>
      <c r="Y747" s="187"/>
      <c r="Z747" s="187"/>
    </row>
    <row r="748" spans="1:26" x14ac:dyDescent="0.25">
      <c r="A748" s="305"/>
      <c r="B748" s="305"/>
      <c r="C748" s="187"/>
      <c r="D748" s="187"/>
      <c r="E748" s="187"/>
      <c r="F748" s="187"/>
      <c r="G748" s="187"/>
      <c r="H748" s="187"/>
      <c r="I748" s="187"/>
      <c r="J748" s="187"/>
      <c r="K748" s="187"/>
      <c r="L748" s="187"/>
      <c r="M748" s="187"/>
      <c r="N748" s="187"/>
      <c r="O748" s="187"/>
      <c r="P748" s="187"/>
      <c r="Q748" s="187"/>
      <c r="R748" s="187"/>
      <c r="S748" s="187"/>
      <c r="T748" s="187"/>
      <c r="U748" s="187"/>
      <c r="V748" s="187"/>
      <c r="W748" s="187"/>
      <c r="X748" s="187"/>
      <c r="Y748" s="187"/>
      <c r="Z748" s="187"/>
    </row>
    <row r="749" spans="1:26" x14ac:dyDescent="0.25">
      <c r="A749" s="305"/>
      <c r="B749" s="305"/>
      <c r="C749" s="187"/>
      <c r="D749" s="187"/>
      <c r="E749" s="187"/>
      <c r="F749" s="187"/>
      <c r="G749" s="187"/>
      <c r="H749" s="187"/>
      <c r="I749" s="187"/>
      <c r="J749" s="187"/>
      <c r="K749" s="187"/>
      <c r="L749" s="187"/>
      <c r="M749" s="187"/>
      <c r="N749" s="187"/>
      <c r="O749" s="187"/>
      <c r="P749" s="187"/>
      <c r="Q749" s="187"/>
      <c r="R749" s="187"/>
      <c r="S749" s="187"/>
      <c r="T749" s="187"/>
      <c r="U749" s="187"/>
      <c r="V749" s="187"/>
      <c r="W749" s="187"/>
      <c r="X749" s="187"/>
      <c r="Y749" s="187"/>
      <c r="Z749" s="187"/>
    </row>
    <row r="750" spans="1:26" x14ac:dyDescent="0.25">
      <c r="A750" s="305"/>
      <c r="B750" s="305"/>
      <c r="C750" s="187"/>
      <c r="D750" s="187"/>
      <c r="E750" s="187"/>
      <c r="F750" s="187"/>
      <c r="G750" s="187"/>
      <c r="H750" s="187"/>
      <c r="I750" s="187"/>
      <c r="J750" s="187"/>
      <c r="K750" s="187"/>
      <c r="L750" s="187"/>
      <c r="M750" s="187"/>
      <c r="N750" s="187"/>
      <c r="O750" s="187"/>
      <c r="P750" s="187"/>
      <c r="Q750" s="187"/>
      <c r="R750" s="187"/>
      <c r="S750" s="187"/>
      <c r="T750" s="187"/>
      <c r="U750" s="187"/>
      <c r="V750" s="187"/>
      <c r="W750" s="187"/>
      <c r="X750" s="187"/>
      <c r="Y750" s="187"/>
      <c r="Z750" s="187"/>
    </row>
    <row r="751" spans="1:26" x14ac:dyDescent="0.25">
      <c r="A751" s="305"/>
      <c r="B751" s="305"/>
      <c r="C751" s="187"/>
      <c r="D751" s="187"/>
      <c r="E751" s="187"/>
      <c r="F751" s="187"/>
      <c r="G751" s="187"/>
      <c r="H751" s="187"/>
      <c r="I751" s="187"/>
      <c r="J751" s="187"/>
      <c r="K751" s="187"/>
      <c r="L751" s="187"/>
      <c r="M751" s="187"/>
      <c r="N751" s="187"/>
      <c r="O751" s="187"/>
      <c r="P751" s="187"/>
      <c r="Q751" s="187"/>
      <c r="R751" s="187"/>
      <c r="S751" s="187"/>
      <c r="T751" s="187"/>
      <c r="U751" s="187"/>
      <c r="V751" s="187"/>
      <c r="W751" s="187"/>
      <c r="X751" s="187"/>
      <c r="Y751" s="187"/>
      <c r="Z751" s="187"/>
    </row>
    <row r="752" spans="1:26" x14ac:dyDescent="0.25">
      <c r="A752" s="305"/>
      <c r="B752" s="305"/>
      <c r="C752" s="187"/>
      <c r="D752" s="187"/>
      <c r="E752" s="187"/>
      <c r="F752" s="187"/>
      <c r="G752" s="187"/>
      <c r="H752" s="187"/>
      <c r="I752" s="187"/>
      <c r="J752" s="187"/>
      <c r="K752" s="187"/>
      <c r="L752" s="187"/>
      <c r="M752" s="187"/>
      <c r="N752" s="187"/>
      <c r="O752" s="187"/>
      <c r="P752" s="187"/>
      <c r="Q752" s="187"/>
      <c r="R752" s="187"/>
      <c r="S752" s="187"/>
      <c r="T752" s="187"/>
      <c r="U752" s="187"/>
      <c r="V752" s="187"/>
      <c r="W752" s="187"/>
      <c r="X752" s="187"/>
      <c r="Y752" s="187"/>
      <c r="Z752" s="187"/>
    </row>
    <row r="753" spans="1:26" x14ac:dyDescent="0.25">
      <c r="A753" s="305"/>
      <c r="B753" s="305"/>
      <c r="C753" s="187"/>
      <c r="D753" s="187"/>
      <c r="E753" s="187"/>
      <c r="F753" s="187"/>
      <c r="G753" s="187"/>
      <c r="H753" s="187"/>
      <c r="I753" s="187"/>
      <c r="J753" s="187"/>
      <c r="K753" s="187"/>
      <c r="L753" s="187"/>
      <c r="M753" s="187"/>
      <c r="N753" s="187"/>
      <c r="O753" s="187"/>
      <c r="P753" s="187"/>
      <c r="Q753" s="187"/>
      <c r="R753" s="187"/>
      <c r="S753" s="187"/>
      <c r="T753" s="187"/>
      <c r="U753" s="187"/>
      <c r="V753" s="187"/>
      <c r="W753" s="187"/>
      <c r="X753" s="187"/>
      <c r="Y753" s="187"/>
      <c r="Z753" s="187"/>
    </row>
    <row r="754" spans="1:26" x14ac:dyDescent="0.25">
      <c r="A754" s="305"/>
      <c r="B754" s="305"/>
      <c r="C754" s="187"/>
      <c r="D754" s="187"/>
      <c r="E754" s="187"/>
      <c r="F754" s="187"/>
      <c r="G754" s="187"/>
      <c r="H754" s="187"/>
      <c r="I754" s="187"/>
      <c r="J754" s="187"/>
      <c r="K754" s="187"/>
      <c r="L754" s="187"/>
      <c r="M754" s="187"/>
      <c r="N754" s="187"/>
      <c r="O754" s="187"/>
      <c r="P754" s="187"/>
      <c r="Q754" s="187"/>
      <c r="R754" s="187"/>
      <c r="S754" s="187"/>
      <c r="T754" s="187"/>
      <c r="U754" s="187"/>
      <c r="V754" s="187"/>
      <c r="W754" s="187"/>
      <c r="X754" s="187"/>
      <c r="Y754" s="187"/>
      <c r="Z754" s="187"/>
    </row>
    <row r="755" spans="1:26" x14ac:dyDescent="0.25">
      <c r="A755" s="305"/>
      <c r="B755" s="305"/>
      <c r="C755" s="187"/>
      <c r="D755" s="187"/>
      <c r="E755" s="187"/>
      <c r="F755" s="187"/>
      <c r="G755" s="187"/>
      <c r="H755" s="187"/>
      <c r="I755" s="187"/>
      <c r="J755" s="187"/>
      <c r="K755" s="187"/>
      <c r="L755" s="187"/>
      <c r="M755" s="187"/>
      <c r="N755" s="187"/>
      <c r="O755" s="187"/>
      <c r="P755" s="187"/>
      <c r="Q755" s="187"/>
      <c r="R755" s="187"/>
      <c r="S755" s="187"/>
      <c r="T755" s="187"/>
      <c r="U755" s="187"/>
      <c r="V755" s="187"/>
      <c r="W755" s="187"/>
      <c r="X755" s="187"/>
      <c r="Y755" s="187"/>
      <c r="Z755" s="187"/>
    </row>
    <row r="756" spans="1:26" x14ac:dyDescent="0.25">
      <c r="A756" s="305"/>
      <c r="B756" s="305"/>
      <c r="C756" s="187"/>
      <c r="D756" s="187"/>
      <c r="E756" s="187"/>
      <c r="F756" s="187"/>
      <c r="G756" s="187"/>
      <c r="H756" s="187"/>
      <c r="I756" s="187"/>
      <c r="J756" s="187"/>
      <c r="K756" s="187"/>
      <c r="L756" s="187"/>
      <c r="M756" s="187"/>
      <c r="N756" s="187"/>
      <c r="O756" s="187"/>
      <c r="P756" s="187"/>
      <c r="Q756" s="187"/>
      <c r="R756" s="187"/>
      <c r="S756" s="187"/>
      <c r="T756" s="187"/>
      <c r="U756" s="187"/>
      <c r="V756" s="187"/>
      <c r="W756" s="187"/>
      <c r="X756" s="187"/>
      <c r="Y756" s="187"/>
      <c r="Z756" s="187"/>
    </row>
    <row r="757" spans="1:26" x14ac:dyDescent="0.25">
      <c r="A757" s="305"/>
      <c r="B757" s="305"/>
      <c r="C757" s="187"/>
      <c r="D757" s="187"/>
      <c r="E757" s="187"/>
      <c r="F757" s="187"/>
      <c r="G757" s="187"/>
      <c r="H757" s="187"/>
      <c r="I757" s="187"/>
      <c r="J757" s="187"/>
      <c r="K757" s="187"/>
      <c r="L757" s="187"/>
      <c r="M757" s="187"/>
      <c r="N757" s="187"/>
      <c r="O757" s="187"/>
      <c r="P757" s="187"/>
      <c r="Q757" s="187"/>
      <c r="R757" s="187"/>
      <c r="S757" s="187"/>
      <c r="T757" s="187"/>
      <c r="U757" s="187"/>
      <c r="V757" s="187"/>
      <c r="W757" s="187"/>
      <c r="X757" s="187"/>
      <c r="Y757" s="187"/>
      <c r="Z757" s="187"/>
    </row>
    <row r="758" spans="1:26" x14ac:dyDescent="0.25">
      <c r="A758" s="305"/>
      <c r="B758" s="305"/>
      <c r="C758" s="187"/>
      <c r="D758" s="187"/>
      <c r="E758" s="187"/>
      <c r="F758" s="187"/>
      <c r="G758" s="187"/>
      <c r="H758" s="187"/>
      <c r="I758" s="187"/>
      <c r="J758" s="187"/>
      <c r="K758" s="187"/>
      <c r="L758" s="187"/>
      <c r="M758" s="187"/>
      <c r="N758" s="187"/>
      <c r="O758" s="187"/>
      <c r="P758" s="187"/>
      <c r="Q758" s="187"/>
      <c r="R758" s="187"/>
      <c r="S758" s="187"/>
      <c r="T758" s="187"/>
      <c r="U758" s="187"/>
      <c r="V758" s="187"/>
      <c r="W758" s="187"/>
      <c r="X758" s="187"/>
      <c r="Y758" s="187"/>
      <c r="Z758" s="187"/>
    </row>
    <row r="759" spans="1:26" x14ac:dyDescent="0.25">
      <c r="A759" s="305"/>
      <c r="B759" s="305"/>
      <c r="C759" s="187"/>
      <c r="D759" s="187"/>
      <c r="E759" s="187"/>
      <c r="F759" s="187"/>
      <c r="G759" s="187"/>
      <c r="H759" s="187"/>
      <c r="I759" s="187"/>
      <c r="J759" s="187"/>
      <c r="K759" s="187"/>
      <c r="L759" s="187"/>
      <c r="M759" s="187"/>
      <c r="N759" s="187"/>
      <c r="O759" s="187"/>
      <c r="P759" s="187"/>
      <c r="Q759" s="187"/>
      <c r="R759" s="187"/>
      <c r="S759" s="187"/>
      <c r="T759" s="187"/>
      <c r="U759" s="187"/>
      <c r="V759" s="187"/>
      <c r="W759" s="187"/>
      <c r="X759" s="187"/>
      <c r="Y759" s="187"/>
      <c r="Z759" s="187"/>
    </row>
    <row r="760" spans="1:26" x14ac:dyDescent="0.25">
      <c r="A760" s="305"/>
      <c r="B760" s="305"/>
      <c r="C760" s="187"/>
      <c r="D760" s="187"/>
      <c r="E760" s="187"/>
      <c r="F760" s="187"/>
      <c r="G760" s="187"/>
      <c r="H760" s="187"/>
      <c r="I760" s="187"/>
      <c r="J760" s="187"/>
      <c r="K760" s="187"/>
      <c r="L760" s="187"/>
      <c r="M760" s="187"/>
      <c r="N760" s="187"/>
      <c r="O760" s="187"/>
      <c r="P760" s="187"/>
      <c r="Q760" s="187"/>
      <c r="R760" s="187"/>
      <c r="S760" s="187"/>
      <c r="T760" s="187"/>
      <c r="U760" s="187"/>
      <c r="V760" s="187"/>
      <c r="W760" s="187"/>
      <c r="X760" s="187"/>
      <c r="Y760" s="187"/>
      <c r="Z760" s="187"/>
    </row>
    <row r="761" spans="1:26" x14ac:dyDescent="0.25">
      <c r="A761" s="305"/>
      <c r="B761" s="305"/>
      <c r="C761" s="187"/>
      <c r="D761" s="187"/>
      <c r="E761" s="187"/>
      <c r="F761" s="187"/>
      <c r="G761" s="187"/>
      <c r="H761" s="187"/>
      <c r="I761" s="187"/>
      <c r="J761" s="187"/>
      <c r="K761" s="187"/>
      <c r="L761" s="187"/>
      <c r="M761" s="187"/>
      <c r="N761" s="187"/>
      <c r="O761" s="187"/>
      <c r="P761" s="187"/>
      <c r="Q761" s="187"/>
      <c r="R761" s="187"/>
      <c r="S761" s="187"/>
      <c r="T761" s="187"/>
      <c r="U761" s="187"/>
      <c r="V761" s="187"/>
      <c r="W761" s="187"/>
      <c r="X761" s="187"/>
      <c r="Y761" s="187"/>
      <c r="Z761" s="187"/>
    </row>
    <row r="762" spans="1:26" x14ac:dyDescent="0.25">
      <c r="A762" s="305"/>
      <c r="B762" s="305"/>
      <c r="C762" s="187"/>
      <c r="D762" s="187"/>
      <c r="E762" s="187"/>
      <c r="F762" s="187"/>
      <c r="G762" s="187"/>
      <c r="H762" s="187"/>
      <c r="I762" s="187"/>
      <c r="J762" s="187"/>
      <c r="K762" s="187"/>
      <c r="L762" s="187"/>
      <c r="M762" s="187"/>
      <c r="N762" s="187"/>
      <c r="O762" s="187"/>
      <c r="P762" s="187"/>
      <c r="Q762" s="187"/>
      <c r="R762" s="187"/>
      <c r="S762" s="187"/>
      <c r="T762" s="187"/>
      <c r="U762" s="187"/>
      <c r="V762" s="187"/>
      <c r="W762" s="187"/>
      <c r="X762" s="187"/>
      <c r="Y762" s="187"/>
      <c r="Z762" s="187"/>
    </row>
    <row r="763" spans="1:26" x14ac:dyDescent="0.25">
      <c r="A763" s="305"/>
      <c r="B763" s="305"/>
      <c r="C763" s="187"/>
      <c r="D763" s="187"/>
      <c r="E763" s="187"/>
      <c r="F763" s="187"/>
      <c r="G763" s="187"/>
      <c r="H763" s="187"/>
      <c r="I763" s="187"/>
      <c r="J763" s="187"/>
      <c r="K763" s="187"/>
      <c r="L763" s="187"/>
      <c r="M763" s="187"/>
      <c r="N763" s="187"/>
      <c r="O763" s="187"/>
      <c r="P763" s="187"/>
      <c r="Q763" s="187"/>
      <c r="R763" s="187"/>
      <c r="S763" s="187"/>
      <c r="T763" s="187"/>
      <c r="U763" s="187"/>
      <c r="V763" s="187"/>
      <c r="W763" s="187"/>
      <c r="X763" s="187"/>
      <c r="Y763" s="187"/>
      <c r="Z763" s="187"/>
    </row>
    <row r="764" spans="1:26" x14ac:dyDescent="0.25">
      <c r="A764" s="305"/>
      <c r="B764" s="305"/>
      <c r="C764" s="187"/>
      <c r="D764" s="187"/>
      <c r="E764" s="187"/>
      <c r="F764" s="187"/>
      <c r="G764" s="187"/>
      <c r="H764" s="187"/>
      <c r="I764" s="187"/>
      <c r="J764" s="187"/>
      <c r="K764" s="187"/>
      <c r="L764" s="187"/>
      <c r="M764" s="187"/>
      <c r="N764" s="187"/>
      <c r="O764" s="187"/>
      <c r="P764" s="187"/>
      <c r="Q764" s="187"/>
      <c r="R764" s="187"/>
      <c r="S764" s="187"/>
      <c r="T764" s="187"/>
      <c r="U764" s="187"/>
      <c r="V764" s="187"/>
      <c r="W764" s="187"/>
      <c r="X764" s="187"/>
      <c r="Y764" s="187"/>
      <c r="Z764" s="187"/>
    </row>
    <row r="765" spans="1:26" x14ac:dyDescent="0.25">
      <c r="A765" s="305"/>
      <c r="B765" s="305"/>
      <c r="C765" s="187"/>
      <c r="D765" s="187"/>
      <c r="E765" s="187"/>
      <c r="F765" s="187"/>
      <c r="G765" s="187"/>
      <c r="H765" s="187"/>
      <c r="I765" s="187"/>
      <c r="J765" s="187"/>
      <c r="K765" s="187"/>
      <c r="L765" s="187"/>
      <c r="M765" s="187"/>
      <c r="N765" s="187"/>
      <c r="O765" s="187"/>
      <c r="P765" s="187"/>
      <c r="Q765" s="187"/>
      <c r="R765" s="187"/>
      <c r="S765" s="187"/>
      <c r="T765" s="187"/>
      <c r="U765" s="187"/>
      <c r="V765" s="187"/>
      <c r="W765" s="187"/>
      <c r="X765" s="187"/>
      <c r="Y765" s="187"/>
      <c r="Z765" s="187"/>
    </row>
    <row r="766" spans="1:26" x14ac:dyDescent="0.25">
      <c r="A766" s="305"/>
      <c r="B766" s="305"/>
      <c r="C766" s="187"/>
      <c r="D766" s="187"/>
      <c r="E766" s="187"/>
      <c r="F766" s="187"/>
      <c r="G766" s="187"/>
      <c r="H766" s="187"/>
      <c r="I766" s="187"/>
      <c r="J766" s="187"/>
      <c r="K766" s="187"/>
      <c r="L766" s="187"/>
      <c r="M766" s="187"/>
      <c r="N766" s="187"/>
      <c r="O766" s="187"/>
      <c r="P766" s="187"/>
      <c r="Q766" s="187"/>
      <c r="R766" s="187"/>
      <c r="S766" s="187"/>
      <c r="T766" s="187"/>
      <c r="U766" s="187"/>
      <c r="V766" s="187"/>
      <c r="W766" s="187"/>
      <c r="X766" s="187"/>
      <c r="Y766" s="187"/>
      <c r="Z766" s="187"/>
    </row>
    <row r="767" spans="1:26" x14ac:dyDescent="0.25">
      <c r="A767" s="305"/>
      <c r="B767" s="305"/>
      <c r="C767" s="187"/>
      <c r="D767" s="187"/>
      <c r="E767" s="187"/>
      <c r="F767" s="187"/>
      <c r="G767" s="187"/>
      <c r="H767" s="187"/>
      <c r="I767" s="187"/>
      <c r="J767" s="187"/>
      <c r="K767" s="187"/>
      <c r="L767" s="187"/>
      <c r="M767" s="187"/>
      <c r="N767" s="187"/>
      <c r="O767" s="187"/>
      <c r="P767" s="187"/>
      <c r="Q767" s="187"/>
      <c r="R767" s="187"/>
      <c r="S767" s="187"/>
      <c r="T767" s="187"/>
      <c r="U767" s="187"/>
      <c r="V767" s="187"/>
      <c r="W767" s="187"/>
      <c r="X767" s="187"/>
      <c r="Y767" s="187"/>
      <c r="Z767" s="187"/>
    </row>
    <row r="768" spans="1:26" x14ac:dyDescent="0.25">
      <c r="A768" s="305"/>
      <c r="B768" s="305"/>
      <c r="C768" s="187"/>
      <c r="D768" s="187"/>
      <c r="E768" s="187"/>
      <c r="F768" s="187"/>
      <c r="G768" s="187"/>
      <c r="H768" s="187"/>
      <c r="I768" s="187"/>
      <c r="J768" s="187"/>
      <c r="K768" s="187"/>
      <c r="L768" s="187"/>
      <c r="M768" s="187"/>
      <c r="N768" s="187"/>
      <c r="O768" s="187"/>
      <c r="P768" s="187"/>
      <c r="Q768" s="187"/>
      <c r="R768" s="187"/>
      <c r="S768" s="187"/>
      <c r="T768" s="187"/>
      <c r="U768" s="187"/>
      <c r="V768" s="187"/>
      <c r="W768" s="187"/>
      <c r="X768" s="187"/>
      <c r="Y768" s="187"/>
      <c r="Z768" s="187"/>
    </row>
    <row r="769" spans="1:26" x14ac:dyDescent="0.25">
      <c r="A769" s="305"/>
      <c r="B769" s="305"/>
      <c r="C769" s="187"/>
      <c r="D769" s="187"/>
      <c r="E769" s="187"/>
      <c r="F769" s="187"/>
      <c r="G769" s="187"/>
      <c r="H769" s="187"/>
      <c r="I769" s="187"/>
      <c r="J769" s="187"/>
      <c r="K769" s="187"/>
      <c r="L769" s="187"/>
      <c r="M769" s="187"/>
      <c r="N769" s="187"/>
      <c r="O769" s="187"/>
      <c r="P769" s="187"/>
      <c r="Q769" s="187"/>
      <c r="R769" s="187"/>
      <c r="S769" s="187"/>
      <c r="T769" s="187"/>
      <c r="U769" s="187"/>
      <c r="V769" s="187"/>
      <c r="W769" s="187"/>
      <c r="X769" s="187"/>
      <c r="Y769" s="187"/>
      <c r="Z769" s="187"/>
    </row>
    <row r="770" spans="1:26" x14ac:dyDescent="0.25">
      <c r="A770" s="305"/>
      <c r="B770" s="305"/>
      <c r="C770" s="187"/>
      <c r="D770" s="187"/>
      <c r="E770" s="187"/>
      <c r="F770" s="187"/>
      <c r="G770" s="187"/>
      <c r="H770" s="187"/>
      <c r="I770" s="187"/>
      <c r="J770" s="187"/>
      <c r="K770" s="187"/>
      <c r="L770" s="187"/>
      <c r="M770" s="187"/>
      <c r="N770" s="187"/>
      <c r="O770" s="187"/>
      <c r="P770" s="187"/>
      <c r="Q770" s="187"/>
      <c r="R770" s="187"/>
      <c r="S770" s="187"/>
      <c r="T770" s="187"/>
      <c r="U770" s="187"/>
      <c r="V770" s="187"/>
      <c r="W770" s="187"/>
      <c r="X770" s="187"/>
      <c r="Y770" s="187"/>
      <c r="Z770" s="187"/>
    </row>
    <row r="771" spans="1:26" x14ac:dyDescent="0.25">
      <c r="A771" s="305"/>
      <c r="B771" s="305"/>
      <c r="C771" s="187"/>
      <c r="D771" s="187"/>
      <c r="E771" s="187"/>
      <c r="F771" s="187"/>
      <c r="G771" s="187"/>
      <c r="H771" s="187"/>
      <c r="I771" s="187"/>
      <c r="J771" s="187"/>
      <c r="K771" s="187"/>
      <c r="L771" s="187"/>
      <c r="M771" s="187"/>
      <c r="N771" s="187"/>
      <c r="O771" s="187"/>
      <c r="P771" s="187"/>
      <c r="Q771" s="187"/>
      <c r="R771" s="187"/>
      <c r="S771" s="187"/>
      <c r="T771" s="187"/>
      <c r="U771" s="187"/>
      <c r="V771" s="187"/>
      <c r="W771" s="187"/>
      <c r="X771" s="187"/>
      <c r="Y771" s="187"/>
      <c r="Z771" s="187"/>
    </row>
    <row r="772" spans="1:26" x14ac:dyDescent="0.25">
      <c r="A772" s="305"/>
      <c r="B772" s="305"/>
      <c r="C772" s="187"/>
      <c r="D772" s="187"/>
      <c r="E772" s="187"/>
      <c r="F772" s="187"/>
      <c r="G772" s="187"/>
      <c r="H772" s="187"/>
      <c r="I772" s="187"/>
      <c r="J772" s="187"/>
      <c r="K772" s="187"/>
      <c r="L772" s="187"/>
      <c r="M772" s="187"/>
      <c r="N772" s="187"/>
      <c r="O772" s="187"/>
      <c r="P772" s="187"/>
      <c r="Q772" s="187"/>
      <c r="R772" s="187"/>
      <c r="S772" s="187"/>
      <c r="T772" s="187"/>
      <c r="U772" s="187"/>
      <c r="V772" s="187"/>
      <c r="W772" s="187"/>
      <c r="X772" s="187"/>
      <c r="Y772" s="187"/>
      <c r="Z772" s="187"/>
    </row>
    <row r="773" spans="1:26" x14ac:dyDescent="0.25">
      <c r="A773" s="305"/>
      <c r="B773" s="305"/>
      <c r="C773" s="187"/>
      <c r="D773" s="187"/>
      <c r="E773" s="187"/>
      <c r="F773" s="187"/>
      <c r="G773" s="187"/>
      <c r="H773" s="187"/>
      <c r="I773" s="187"/>
      <c r="J773" s="187"/>
      <c r="K773" s="187"/>
      <c r="L773" s="187"/>
      <c r="M773" s="187"/>
      <c r="N773" s="187"/>
      <c r="O773" s="187"/>
      <c r="P773" s="187"/>
      <c r="Q773" s="187"/>
      <c r="R773" s="187"/>
      <c r="S773" s="187"/>
      <c r="T773" s="187"/>
      <c r="U773" s="187"/>
      <c r="V773" s="187"/>
      <c r="W773" s="187"/>
      <c r="X773" s="187"/>
      <c r="Y773" s="187"/>
      <c r="Z773" s="187"/>
    </row>
    <row r="774" spans="1:26" x14ac:dyDescent="0.25">
      <c r="A774" s="305"/>
      <c r="B774" s="305"/>
      <c r="C774" s="187"/>
      <c r="D774" s="187"/>
      <c r="E774" s="187"/>
      <c r="F774" s="187"/>
      <c r="G774" s="187"/>
      <c r="H774" s="187"/>
      <c r="I774" s="187"/>
      <c r="J774" s="187"/>
      <c r="K774" s="187"/>
      <c r="L774" s="187"/>
      <c r="M774" s="187"/>
      <c r="N774" s="187"/>
      <c r="O774" s="187"/>
      <c r="P774" s="187"/>
      <c r="Q774" s="187"/>
      <c r="R774" s="187"/>
      <c r="S774" s="187"/>
      <c r="T774" s="187"/>
      <c r="U774" s="187"/>
      <c r="V774" s="187"/>
      <c r="W774" s="187"/>
      <c r="X774" s="187"/>
      <c r="Y774" s="187"/>
      <c r="Z774" s="187"/>
    </row>
    <row r="775" spans="1:26" x14ac:dyDescent="0.25">
      <c r="A775" s="305"/>
      <c r="B775" s="305"/>
      <c r="C775" s="187"/>
      <c r="D775" s="187"/>
      <c r="E775" s="187"/>
      <c r="F775" s="187"/>
      <c r="G775" s="187"/>
      <c r="H775" s="187"/>
      <c r="I775" s="187"/>
      <c r="J775" s="187"/>
      <c r="K775" s="187"/>
      <c r="L775" s="187"/>
      <c r="M775" s="187"/>
      <c r="N775" s="187"/>
      <c r="O775" s="187"/>
      <c r="P775" s="187"/>
      <c r="Q775" s="187"/>
      <c r="R775" s="187"/>
      <c r="S775" s="187"/>
      <c r="T775" s="187"/>
      <c r="U775" s="187"/>
      <c r="V775" s="187"/>
      <c r="W775" s="187"/>
      <c r="X775" s="187"/>
      <c r="Y775" s="187"/>
      <c r="Z775" s="187"/>
    </row>
    <row r="776" spans="1:26" x14ac:dyDescent="0.25">
      <c r="A776" s="305"/>
      <c r="B776" s="305"/>
      <c r="C776" s="187"/>
      <c r="D776" s="187"/>
      <c r="E776" s="187"/>
      <c r="F776" s="187"/>
      <c r="G776" s="187"/>
      <c r="H776" s="187"/>
      <c r="I776" s="187"/>
      <c r="J776" s="187"/>
      <c r="K776" s="187"/>
      <c r="L776" s="187"/>
      <c r="M776" s="187"/>
      <c r="N776" s="187"/>
      <c r="O776" s="187"/>
      <c r="P776" s="187"/>
      <c r="Q776" s="187"/>
      <c r="R776" s="187"/>
      <c r="S776" s="187"/>
      <c r="T776" s="187"/>
      <c r="U776" s="187"/>
      <c r="V776" s="187"/>
      <c r="W776" s="187"/>
      <c r="X776" s="187"/>
      <c r="Y776" s="187"/>
      <c r="Z776" s="187"/>
    </row>
    <row r="777" spans="1:26" x14ac:dyDescent="0.25">
      <c r="A777" s="305"/>
      <c r="B777" s="305"/>
      <c r="C777" s="187"/>
      <c r="D777" s="187"/>
      <c r="E777" s="187"/>
      <c r="F777" s="187"/>
      <c r="G777" s="187"/>
      <c r="H777" s="187"/>
      <c r="I777" s="187"/>
      <c r="J777" s="187"/>
      <c r="K777" s="187"/>
      <c r="L777" s="187"/>
      <c r="M777" s="187"/>
      <c r="N777" s="187"/>
      <c r="O777" s="187"/>
      <c r="P777" s="187"/>
      <c r="Q777" s="187"/>
      <c r="R777" s="187"/>
      <c r="S777" s="187"/>
      <c r="T777" s="187"/>
      <c r="U777" s="187"/>
      <c r="V777" s="187"/>
      <c r="W777" s="187"/>
      <c r="X777" s="187"/>
      <c r="Y777" s="187"/>
      <c r="Z777" s="187"/>
    </row>
    <row r="778" spans="1:26" x14ac:dyDescent="0.25">
      <c r="A778" s="305"/>
      <c r="B778" s="305"/>
      <c r="C778" s="187"/>
      <c r="D778" s="187"/>
      <c r="E778" s="187"/>
      <c r="F778" s="187"/>
      <c r="G778" s="187"/>
      <c r="H778" s="187"/>
      <c r="I778" s="187"/>
      <c r="J778" s="187"/>
      <c r="K778" s="187"/>
      <c r="L778" s="187"/>
      <c r="M778" s="187"/>
      <c r="N778" s="187"/>
      <c r="O778" s="187"/>
      <c r="P778" s="187"/>
      <c r="Q778" s="187"/>
      <c r="R778" s="187"/>
      <c r="S778" s="187"/>
      <c r="T778" s="187"/>
      <c r="U778" s="187"/>
      <c r="V778" s="187"/>
      <c r="W778" s="187"/>
      <c r="X778" s="187"/>
      <c r="Y778" s="187"/>
      <c r="Z778" s="187"/>
    </row>
    <row r="779" spans="1:26" x14ac:dyDescent="0.25">
      <c r="A779" s="305"/>
      <c r="B779" s="305"/>
      <c r="C779" s="187"/>
      <c r="D779" s="187"/>
      <c r="E779" s="187"/>
      <c r="F779" s="187"/>
      <c r="G779" s="187"/>
      <c r="H779" s="187"/>
      <c r="I779" s="187"/>
      <c r="J779" s="187"/>
      <c r="K779" s="187"/>
      <c r="L779" s="187"/>
      <c r="M779" s="187"/>
      <c r="N779" s="187"/>
      <c r="O779" s="187"/>
      <c r="P779" s="187"/>
      <c r="Q779" s="187"/>
      <c r="R779" s="187"/>
      <c r="S779" s="187"/>
      <c r="T779" s="187"/>
      <c r="U779" s="187"/>
      <c r="V779" s="187"/>
      <c r="W779" s="187"/>
      <c r="X779" s="187"/>
      <c r="Y779" s="187"/>
      <c r="Z779" s="187"/>
    </row>
    <row r="780" spans="1:26" x14ac:dyDescent="0.25">
      <c r="A780" s="305"/>
      <c r="B780" s="305"/>
      <c r="C780" s="187"/>
      <c r="D780" s="187"/>
      <c r="E780" s="187"/>
      <c r="F780" s="187"/>
      <c r="G780" s="187"/>
      <c r="H780" s="187"/>
      <c r="I780" s="187"/>
      <c r="J780" s="187"/>
      <c r="K780" s="187"/>
      <c r="L780" s="187"/>
      <c r="M780" s="187"/>
      <c r="N780" s="187"/>
      <c r="O780" s="187"/>
      <c r="P780" s="187"/>
      <c r="Q780" s="187"/>
      <c r="R780" s="187"/>
      <c r="S780" s="187"/>
      <c r="T780" s="187"/>
      <c r="U780" s="187"/>
      <c r="V780" s="187"/>
      <c r="W780" s="187"/>
      <c r="X780" s="187"/>
      <c r="Y780" s="187"/>
      <c r="Z780" s="187"/>
    </row>
    <row r="781" spans="1:26" x14ac:dyDescent="0.25">
      <c r="A781" s="305"/>
      <c r="B781" s="305"/>
      <c r="C781" s="187"/>
      <c r="D781" s="187"/>
      <c r="E781" s="187"/>
      <c r="F781" s="187"/>
      <c r="G781" s="187"/>
      <c r="H781" s="187"/>
      <c r="I781" s="187"/>
      <c r="J781" s="187"/>
      <c r="K781" s="187"/>
      <c r="L781" s="187"/>
      <c r="M781" s="187"/>
      <c r="N781" s="187"/>
      <c r="O781" s="187"/>
      <c r="P781" s="187"/>
      <c r="Q781" s="187"/>
      <c r="R781" s="187"/>
      <c r="S781" s="187"/>
      <c r="T781" s="187"/>
      <c r="U781" s="187"/>
      <c r="V781" s="187"/>
      <c r="W781" s="187"/>
      <c r="X781" s="187"/>
      <c r="Y781" s="187"/>
      <c r="Z781" s="187"/>
    </row>
    <row r="782" spans="1:26" x14ac:dyDescent="0.25">
      <c r="A782" s="305"/>
      <c r="B782" s="305"/>
      <c r="C782" s="187"/>
      <c r="D782" s="187"/>
      <c r="E782" s="187"/>
      <c r="F782" s="187"/>
      <c r="G782" s="187"/>
      <c r="H782" s="187"/>
      <c r="I782" s="187"/>
      <c r="J782" s="187"/>
      <c r="K782" s="187"/>
      <c r="L782" s="187"/>
      <c r="M782" s="187"/>
      <c r="N782" s="187"/>
      <c r="O782" s="187"/>
      <c r="P782" s="187"/>
      <c r="Q782" s="187"/>
      <c r="R782" s="187"/>
      <c r="S782" s="187"/>
      <c r="T782" s="187"/>
      <c r="U782" s="187"/>
      <c r="V782" s="187"/>
      <c r="W782" s="187"/>
      <c r="X782" s="187"/>
      <c r="Y782" s="187"/>
      <c r="Z782" s="187"/>
    </row>
    <row r="783" spans="1:26" x14ac:dyDescent="0.25">
      <c r="A783" s="305"/>
      <c r="B783" s="305"/>
      <c r="C783" s="187"/>
      <c r="D783" s="187"/>
      <c r="E783" s="187"/>
      <c r="F783" s="187"/>
      <c r="G783" s="187"/>
      <c r="H783" s="187"/>
      <c r="I783" s="187"/>
      <c r="J783" s="187"/>
      <c r="K783" s="187"/>
      <c r="L783" s="187"/>
      <c r="M783" s="187"/>
      <c r="N783" s="187"/>
      <c r="O783" s="187"/>
      <c r="P783" s="187"/>
      <c r="Q783" s="187"/>
      <c r="R783" s="187"/>
      <c r="S783" s="187"/>
      <c r="T783" s="187"/>
      <c r="U783" s="187"/>
      <c r="V783" s="187"/>
      <c r="W783" s="187"/>
      <c r="X783" s="187"/>
      <c r="Y783" s="187"/>
      <c r="Z783" s="187"/>
    </row>
    <row r="784" spans="1:26" x14ac:dyDescent="0.25">
      <c r="A784" s="305"/>
      <c r="B784" s="305"/>
      <c r="C784" s="187"/>
      <c r="D784" s="187"/>
      <c r="E784" s="187"/>
      <c r="F784" s="187"/>
      <c r="G784" s="187"/>
      <c r="H784" s="187"/>
      <c r="I784" s="187"/>
      <c r="J784" s="187"/>
      <c r="K784" s="187"/>
      <c r="L784" s="187"/>
      <c r="M784" s="187"/>
      <c r="N784" s="187"/>
      <c r="O784" s="187"/>
      <c r="P784" s="187"/>
      <c r="Q784" s="187"/>
      <c r="R784" s="187"/>
      <c r="S784" s="187"/>
      <c r="T784" s="187"/>
      <c r="U784" s="187"/>
      <c r="V784" s="187"/>
      <c r="W784" s="187"/>
      <c r="X784" s="187"/>
      <c r="Y784" s="187"/>
      <c r="Z784" s="187"/>
    </row>
    <row r="785" spans="1:26" x14ac:dyDescent="0.25">
      <c r="A785" s="305"/>
      <c r="B785" s="305"/>
      <c r="C785" s="187"/>
      <c r="D785" s="187"/>
      <c r="E785" s="187"/>
      <c r="F785" s="187"/>
      <c r="G785" s="187"/>
      <c r="H785" s="187"/>
      <c r="I785" s="187"/>
      <c r="J785" s="187"/>
      <c r="K785" s="187"/>
      <c r="L785" s="187"/>
      <c r="M785" s="187"/>
      <c r="N785" s="187"/>
      <c r="O785" s="187"/>
      <c r="P785" s="187"/>
      <c r="Q785" s="187"/>
      <c r="R785" s="187"/>
      <c r="S785" s="187"/>
      <c r="T785" s="187"/>
      <c r="U785" s="187"/>
      <c r="V785" s="187"/>
      <c r="W785" s="187"/>
      <c r="X785" s="187"/>
      <c r="Y785" s="187"/>
      <c r="Z785" s="187"/>
    </row>
    <row r="786" spans="1:26" x14ac:dyDescent="0.25">
      <c r="A786" s="305"/>
      <c r="B786" s="305"/>
      <c r="C786" s="187"/>
      <c r="D786" s="187"/>
      <c r="E786" s="187"/>
      <c r="F786" s="187"/>
      <c r="G786" s="187"/>
      <c r="H786" s="187"/>
      <c r="I786" s="187"/>
      <c r="J786" s="187"/>
      <c r="K786" s="187"/>
      <c r="L786" s="187"/>
      <c r="M786" s="187"/>
      <c r="N786" s="187"/>
      <c r="O786" s="187"/>
      <c r="P786" s="187"/>
      <c r="Q786" s="187"/>
      <c r="R786" s="187"/>
      <c r="S786" s="187"/>
      <c r="T786" s="187"/>
      <c r="U786" s="187"/>
      <c r="V786" s="187"/>
      <c r="W786" s="187"/>
      <c r="X786" s="187"/>
      <c r="Y786" s="187"/>
      <c r="Z786" s="187"/>
    </row>
    <row r="787" spans="1:26" x14ac:dyDescent="0.25">
      <c r="A787" s="305"/>
      <c r="B787" s="305"/>
      <c r="C787" s="187"/>
      <c r="D787" s="187"/>
      <c r="E787" s="187"/>
      <c r="F787" s="187"/>
      <c r="G787" s="187"/>
      <c r="H787" s="187"/>
      <c r="I787" s="187"/>
      <c r="J787" s="187"/>
      <c r="K787" s="187"/>
      <c r="L787" s="187"/>
      <c r="M787" s="187"/>
      <c r="N787" s="187"/>
      <c r="O787" s="187"/>
      <c r="P787" s="187"/>
      <c r="Q787" s="187"/>
      <c r="R787" s="187"/>
      <c r="S787" s="187"/>
      <c r="T787" s="187"/>
      <c r="U787" s="187"/>
      <c r="V787" s="187"/>
      <c r="W787" s="187"/>
      <c r="X787" s="187"/>
      <c r="Y787" s="187"/>
      <c r="Z787" s="187"/>
    </row>
    <row r="788" spans="1:26" x14ac:dyDescent="0.25">
      <c r="A788" s="305"/>
      <c r="B788" s="305"/>
      <c r="C788" s="187"/>
      <c r="D788" s="187"/>
      <c r="E788" s="187"/>
      <c r="F788" s="187"/>
      <c r="G788" s="187"/>
      <c r="H788" s="187"/>
      <c r="I788" s="187"/>
      <c r="J788" s="187"/>
      <c r="K788" s="187"/>
      <c r="L788" s="187"/>
      <c r="M788" s="187"/>
      <c r="N788" s="187"/>
      <c r="O788" s="187"/>
      <c r="P788" s="187"/>
      <c r="Q788" s="187"/>
      <c r="R788" s="187"/>
      <c r="S788" s="187"/>
      <c r="T788" s="187"/>
      <c r="U788" s="187"/>
      <c r="V788" s="187"/>
      <c r="W788" s="187"/>
      <c r="X788" s="187"/>
      <c r="Y788" s="187"/>
      <c r="Z788" s="187"/>
    </row>
    <row r="789" spans="1:26" x14ac:dyDescent="0.25">
      <c r="A789" s="305"/>
      <c r="B789" s="305"/>
      <c r="C789" s="187"/>
      <c r="D789" s="187"/>
      <c r="E789" s="187"/>
      <c r="F789" s="187"/>
      <c r="G789" s="187"/>
      <c r="H789" s="187"/>
      <c r="I789" s="187"/>
      <c r="J789" s="187"/>
      <c r="K789" s="187"/>
      <c r="L789" s="187"/>
      <c r="M789" s="187"/>
      <c r="N789" s="187"/>
      <c r="O789" s="187"/>
      <c r="P789" s="187"/>
      <c r="Q789" s="187"/>
      <c r="R789" s="187"/>
      <c r="S789" s="187"/>
      <c r="T789" s="187"/>
      <c r="U789" s="187"/>
      <c r="V789" s="187"/>
      <c r="W789" s="187"/>
      <c r="X789" s="187"/>
      <c r="Y789" s="187"/>
      <c r="Z789" s="187"/>
    </row>
    <row r="790" spans="1:26" x14ac:dyDescent="0.25">
      <c r="A790" s="305"/>
      <c r="B790" s="305"/>
      <c r="C790" s="187"/>
      <c r="D790" s="187"/>
      <c r="E790" s="187"/>
      <c r="F790" s="187"/>
      <c r="G790" s="187"/>
      <c r="H790" s="187"/>
      <c r="I790" s="187"/>
      <c r="J790" s="187"/>
      <c r="K790" s="187"/>
      <c r="L790" s="187"/>
      <c r="M790" s="187"/>
      <c r="N790" s="187"/>
      <c r="O790" s="187"/>
      <c r="P790" s="187"/>
      <c r="Q790" s="187"/>
      <c r="R790" s="187"/>
      <c r="S790" s="187"/>
      <c r="T790" s="187"/>
      <c r="U790" s="187"/>
      <c r="V790" s="187"/>
      <c r="W790" s="187"/>
      <c r="X790" s="187"/>
      <c r="Y790" s="187"/>
      <c r="Z790" s="187"/>
    </row>
    <row r="791" spans="1:26" x14ac:dyDescent="0.25">
      <c r="A791" s="305"/>
      <c r="B791" s="305"/>
      <c r="C791" s="187"/>
      <c r="D791" s="187"/>
      <c r="E791" s="187"/>
      <c r="F791" s="187"/>
      <c r="G791" s="187"/>
      <c r="H791" s="187"/>
      <c r="I791" s="187"/>
      <c r="J791" s="187"/>
      <c r="K791" s="187"/>
      <c r="L791" s="187"/>
      <c r="M791" s="187"/>
      <c r="N791" s="187"/>
      <c r="O791" s="187"/>
      <c r="P791" s="187"/>
      <c r="Q791" s="187"/>
      <c r="R791" s="187"/>
      <c r="S791" s="187"/>
      <c r="T791" s="187"/>
      <c r="U791" s="187"/>
      <c r="V791" s="187"/>
      <c r="W791" s="187"/>
      <c r="X791" s="187"/>
      <c r="Y791" s="187"/>
      <c r="Z791" s="187"/>
    </row>
    <row r="792" spans="1:26" x14ac:dyDescent="0.25">
      <c r="A792" s="305"/>
      <c r="B792" s="305"/>
      <c r="C792" s="187"/>
      <c r="D792" s="187"/>
      <c r="E792" s="187"/>
      <c r="F792" s="187"/>
      <c r="G792" s="187"/>
      <c r="H792" s="187"/>
      <c r="I792" s="187"/>
      <c r="J792" s="187"/>
      <c r="K792" s="187"/>
      <c r="L792" s="187"/>
      <c r="M792" s="187"/>
      <c r="N792" s="187"/>
      <c r="O792" s="187"/>
      <c r="P792" s="187"/>
      <c r="Q792" s="187"/>
      <c r="R792" s="187"/>
      <c r="S792" s="187"/>
      <c r="T792" s="187"/>
      <c r="U792" s="187"/>
      <c r="V792" s="187"/>
      <c r="W792" s="187"/>
      <c r="X792" s="187"/>
      <c r="Y792" s="187"/>
      <c r="Z792" s="187"/>
    </row>
    <row r="793" spans="1:26" x14ac:dyDescent="0.25">
      <c r="A793" s="305"/>
      <c r="B793" s="305"/>
      <c r="C793" s="187"/>
      <c r="D793" s="187"/>
      <c r="E793" s="187"/>
      <c r="F793" s="187"/>
      <c r="G793" s="187"/>
      <c r="H793" s="187"/>
      <c r="I793" s="187"/>
      <c r="J793" s="187"/>
      <c r="K793" s="187"/>
      <c r="L793" s="187"/>
      <c r="M793" s="187"/>
      <c r="N793" s="187"/>
      <c r="O793" s="187"/>
      <c r="P793" s="187"/>
      <c r="Q793" s="187"/>
      <c r="R793" s="187"/>
      <c r="S793" s="187"/>
      <c r="T793" s="187"/>
      <c r="U793" s="187"/>
      <c r="V793" s="187"/>
      <c r="W793" s="187"/>
      <c r="X793" s="187"/>
      <c r="Y793" s="187"/>
      <c r="Z793" s="187"/>
    </row>
    <row r="794" spans="1:26" x14ac:dyDescent="0.25">
      <c r="A794" s="305"/>
      <c r="B794" s="305"/>
      <c r="C794" s="187"/>
      <c r="D794" s="187"/>
      <c r="E794" s="187"/>
      <c r="F794" s="187"/>
      <c r="G794" s="187"/>
      <c r="H794" s="187"/>
      <c r="I794" s="187"/>
      <c r="J794" s="187"/>
      <c r="K794" s="187"/>
      <c r="L794" s="187"/>
      <c r="M794" s="187"/>
      <c r="N794" s="187"/>
      <c r="O794" s="187"/>
      <c r="P794" s="187"/>
      <c r="Q794" s="187"/>
      <c r="R794" s="187"/>
      <c r="S794" s="187"/>
      <c r="T794" s="187"/>
      <c r="U794" s="187"/>
      <c r="V794" s="187"/>
      <c r="W794" s="187"/>
      <c r="X794" s="187"/>
      <c r="Y794" s="187"/>
      <c r="Z794" s="187"/>
    </row>
    <row r="795" spans="1:26" x14ac:dyDescent="0.25">
      <c r="A795" s="305"/>
      <c r="B795" s="305"/>
      <c r="C795" s="187"/>
      <c r="D795" s="187"/>
      <c r="E795" s="187"/>
      <c r="F795" s="187"/>
      <c r="G795" s="187"/>
      <c r="H795" s="187"/>
      <c r="I795" s="187"/>
      <c r="J795" s="187"/>
      <c r="K795" s="187"/>
      <c r="L795" s="187"/>
      <c r="M795" s="187"/>
      <c r="N795" s="187"/>
      <c r="O795" s="187"/>
      <c r="P795" s="187"/>
      <c r="Q795" s="187"/>
      <c r="R795" s="187"/>
      <c r="S795" s="187"/>
      <c r="T795" s="187"/>
      <c r="U795" s="187"/>
      <c r="V795" s="187"/>
      <c r="W795" s="187"/>
      <c r="X795" s="187"/>
      <c r="Y795" s="187"/>
      <c r="Z795" s="187"/>
    </row>
    <row r="796" spans="1:26" x14ac:dyDescent="0.25">
      <c r="A796" s="305"/>
      <c r="B796" s="305"/>
      <c r="C796" s="187"/>
      <c r="D796" s="187"/>
      <c r="E796" s="187"/>
      <c r="F796" s="187"/>
      <c r="G796" s="187"/>
      <c r="H796" s="187"/>
      <c r="I796" s="187"/>
      <c r="J796" s="187"/>
      <c r="K796" s="187"/>
      <c r="L796" s="187"/>
      <c r="M796" s="187"/>
      <c r="N796" s="187"/>
      <c r="O796" s="187"/>
      <c r="P796" s="187"/>
      <c r="Q796" s="187"/>
      <c r="R796" s="187"/>
      <c r="S796" s="187"/>
      <c r="T796" s="187"/>
      <c r="U796" s="187"/>
      <c r="V796" s="187"/>
      <c r="W796" s="187"/>
      <c r="X796" s="187"/>
      <c r="Y796" s="187"/>
      <c r="Z796" s="187"/>
    </row>
    <row r="797" spans="1:26" x14ac:dyDescent="0.25">
      <c r="A797" s="305"/>
      <c r="B797" s="305"/>
      <c r="C797" s="187"/>
      <c r="D797" s="187"/>
      <c r="E797" s="187"/>
      <c r="F797" s="187"/>
      <c r="G797" s="187"/>
      <c r="H797" s="187"/>
      <c r="I797" s="187"/>
      <c r="J797" s="187"/>
      <c r="K797" s="187"/>
      <c r="L797" s="187"/>
      <c r="M797" s="187"/>
      <c r="N797" s="187"/>
      <c r="O797" s="187"/>
      <c r="P797" s="187"/>
      <c r="Q797" s="187"/>
      <c r="R797" s="187"/>
      <c r="S797" s="187"/>
      <c r="T797" s="187"/>
      <c r="U797" s="187"/>
      <c r="V797" s="187"/>
      <c r="W797" s="187"/>
      <c r="X797" s="187"/>
      <c r="Y797" s="187"/>
      <c r="Z797" s="187"/>
    </row>
    <row r="798" spans="1:26" x14ac:dyDescent="0.25">
      <c r="A798" s="305"/>
      <c r="B798" s="305"/>
      <c r="C798" s="187"/>
      <c r="D798" s="187"/>
      <c r="E798" s="187"/>
      <c r="F798" s="187"/>
      <c r="G798" s="187"/>
      <c r="H798" s="187"/>
      <c r="I798" s="187"/>
      <c r="J798" s="187"/>
      <c r="K798" s="187"/>
      <c r="L798" s="187"/>
      <c r="M798" s="187"/>
      <c r="N798" s="187"/>
      <c r="O798" s="187"/>
      <c r="P798" s="187"/>
      <c r="Q798" s="187"/>
      <c r="R798" s="187"/>
      <c r="S798" s="187"/>
      <c r="T798" s="187"/>
      <c r="U798" s="187"/>
      <c r="V798" s="187"/>
      <c r="W798" s="187"/>
      <c r="X798" s="187"/>
      <c r="Y798" s="187"/>
      <c r="Z798" s="187"/>
    </row>
    <row r="799" spans="1:26" x14ac:dyDescent="0.25">
      <c r="A799" s="305"/>
      <c r="B799" s="305"/>
      <c r="C799" s="187"/>
      <c r="D799" s="187"/>
      <c r="E799" s="187"/>
      <c r="F799" s="187"/>
      <c r="G799" s="187"/>
      <c r="H799" s="187"/>
      <c r="I799" s="187"/>
      <c r="J799" s="187"/>
      <c r="K799" s="187"/>
      <c r="L799" s="187"/>
      <c r="M799" s="187"/>
      <c r="N799" s="187"/>
      <c r="O799" s="187"/>
      <c r="P799" s="187"/>
      <c r="Q799" s="187"/>
      <c r="R799" s="187"/>
      <c r="S799" s="187"/>
      <c r="T799" s="187"/>
      <c r="U799" s="187"/>
      <c r="V799" s="187"/>
      <c r="W799" s="187"/>
      <c r="X799" s="187"/>
      <c r="Y799" s="187"/>
      <c r="Z799" s="187"/>
    </row>
    <row r="800" spans="1:26" x14ac:dyDescent="0.25">
      <c r="A800" s="305"/>
      <c r="B800" s="305"/>
      <c r="C800" s="187"/>
      <c r="D800" s="187"/>
      <c r="E800" s="187"/>
      <c r="F800" s="187"/>
      <c r="G800" s="187"/>
      <c r="H800" s="187"/>
      <c r="I800" s="187"/>
      <c r="J800" s="187"/>
      <c r="K800" s="187"/>
      <c r="L800" s="187"/>
      <c r="M800" s="187"/>
      <c r="N800" s="187"/>
      <c r="O800" s="187"/>
      <c r="P800" s="187"/>
      <c r="Q800" s="187"/>
      <c r="R800" s="187"/>
      <c r="S800" s="187"/>
      <c r="T800" s="187"/>
      <c r="U800" s="187"/>
      <c r="V800" s="187"/>
      <c r="W800" s="187"/>
      <c r="X800" s="187"/>
      <c r="Y800" s="187"/>
      <c r="Z800" s="187"/>
    </row>
    <row r="801" spans="1:26" x14ac:dyDescent="0.25">
      <c r="A801" s="305"/>
      <c r="B801" s="305"/>
      <c r="C801" s="187"/>
      <c r="D801" s="187"/>
      <c r="E801" s="187"/>
      <c r="F801" s="187"/>
      <c r="G801" s="187"/>
      <c r="H801" s="187"/>
      <c r="I801" s="187"/>
      <c r="J801" s="187"/>
      <c r="K801" s="187"/>
      <c r="L801" s="187"/>
      <c r="M801" s="187"/>
      <c r="N801" s="187"/>
      <c r="O801" s="187"/>
      <c r="P801" s="187"/>
      <c r="Q801" s="187"/>
      <c r="R801" s="187"/>
      <c r="S801" s="187"/>
      <c r="T801" s="187"/>
      <c r="U801" s="187"/>
      <c r="V801" s="187"/>
      <c r="W801" s="187"/>
      <c r="X801" s="187"/>
      <c r="Y801" s="187"/>
      <c r="Z801" s="187"/>
    </row>
    <row r="802" spans="1:26" x14ac:dyDescent="0.25">
      <c r="A802" s="305"/>
      <c r="B802" s="305"/>
      <c r="C802" s="187"/>
      <c r="D802" s="187"/>
      <c r="E802" s="187"/>
      <c r="F802" s="187"/>
      <c r="G802" s="187"/>
      <c r="H802" s="187"/>
      <c r="I802" s="187"/>
      <c r="J802" s="187"/>
      <c r="K802" s="187"/>
      <c r="L802" s="187"/>
      <c r="M802" s="187"/>
      <c r="N802" s="187"/>
      <c r="O802" s="187"/>
      <c r="P802" s="187"/>
      <c r="Q802" s="187"/>
      <c r="R802" s="187"/>
      <c r="S802" s="187"/>
      <c r="T802" s="187"/>
      <c r="U802" s="187"/>
      <c r="V802" s="187"/>
      <c r="W802" s="187"/>
      <c r="X802" s="187"/>
      <c r="Y802" s="187"/>
      <c r="Z802" s="187"/>
    </row>
    <row r="803" spans="1:26" x14ac:dyDescent="0.25">
      <c r="A803" s="305"/>
      <c r="B803" s="305"/>
      <c r="C803" s="187"/>
      <c r="D803" s="187"/>
      <c r="E803" s="187"/>
      <c r="F803" s="187"/>
      <c r="G803" s="187"/>
      <c r="H803" s="187"/>
      <c r="I803" s="187"/>
      <c r="J803" s="187"/>
      <c r="K803" s="187"/>
      <c r="L803" s="187"/>
      <c r="M803" s="187"/>
      <c r="N803" s="187"/>
      <c r="O803" s="187"/>
      <c r="P803" s="187"/>
      <c r="Q803" s="187"/>
      <c r="R803" s="187"/>
      <c r="S803" s="187"/>
      <c r="T803" s="187"/>
      <c r="U803" s="187"/>
      <c r="V803" s="187"/>
      <c r="W803" s="187"/>
      <c r="X803" s="187"/>
      <c r="Y803" s="187"/>
      <c r="Z803" s="187"/>
    </row>
    <row r="804" spans="1:26" x14ac:dyDescent="0.25">
      <c r="A804" s="305"/>
      <c r="B804" s="305"/>
      <c r="C804" s="187"/>
      <c r="D804" s="187"/>
      <c r="E804" s="187"/>
      <c r="F804" s="187"/>
      <c r="G804" s="187"/>
      <c r="H804" s="187"/>
      <c r="I804" s="187"/>
      <c r="J804" s="187"/>
      <c r="K804" s="187"/>
      <c r="L804" s="187"/>
      <c r="M804" s="187"/>
      <c r="N804" s="187"/>
      <c r="O804" s="187"/>
      <c r="P804" s="187"/>
      <c r="Q804" s="187"/>
      <c r="R804" s="187"/>
      <c r="S804" s="187"/>
      <c r="T804" s="187"/>
      <c r="U804" s="187"/>
      <c r="V804" s="187"/>
      <c r="W804" s="187"/>
      <c r="X804" s="187"/>
      <c r="Y804" s="187"/>
      <c r="Z804" s="187"/>
    </row>
    <row r="805" spans="1:26" x14ac:dyDescent="0.25">
      <c r="A805" s="305"/>
      <c r="B805" s="305"/>
      <c r="C805" s="187"/>
      <c r="D805" s="187"/>
      <c r="E805" s="187"/>
      <c r="F805" s="187"/>
      <c r="G805" s="187"/>
      <c r="H805" s="187"/>
      <c r="I805" s="187"/>
      <c r="J805" s="187"/>
      <c r="K805" s="187"/>
      <c r="L805" s="187"/>
      <c r="M805" s="187"/>
      <c r="N805" s="187"/>
      <c r="O805" s="187"/>
      <c r="P805" s="187"/>
      <c r="Q805" s="187"/>
      <c r="R805" s="187"/>
      <c r="S805" s="187"/>
      <c r="T805" s="187"/>
      <c r="U805" s="187"/>
      <c r="V805" s="187"/>
      <c r="W805" s="187"/>
      <c r="X805" s="187"/>
      <c r="Y805" s="187"/>
      <c r="Z805" s="187"/>
    </row>
    <row r="806" spans="1:26" x14ac:dyDescent="0.25">
      <c r="A806" s="305"/>
      <c r="B806" s="305"/>
      <c r="C806" s="187"/>
      <c r="D806" s="187"/>
      <c r="E806" s="187"/>
      <c r="F806" s="187"/>
      <c r="G806" s="187"/>
      <c r="H806" s="187"/>
      <c r="I806" s="187"/>
      <c r="J806" s="187"/>
      <c r="K806" s="187"/>
      <c r="L806" s="187"/>
      <c r="M806" s="187"/>
      <c r="N806" s="187"/>
      <c r="O806" s="187"/>
      <c r="P806" s="187"/>
      <c r="Q806" s="187"/>
      <c r="R806" s="187"/>
      <c r="S806" s="187"/>
      <c r="T806" s="187"/>
      <c r="U806" s="187"/>
      <c r="V806" s="187"/>
      <c r="W806" s="187"/>
      <c r="X806" s="187"/>
      <c r="Y806" s="187"/>
      <c r="Z806" s="187"/>
    </row>
    <row r="807" spans="1:26" x14ac:dyDescent="0.25">
      <c r="A807" s="305"/>
      <c r="B807" s="305"/>
      <c r="C807" s="187"/>
      <c r="D807" s="187"/>
      <c r="E807" s="187"/>
      <c r="F807" s="187"/>
      <c r="G807" s="187"/>
      <c r="H807" s="187"/>
      <c r="I807" s="187"/>
      <c r="J807" s="187"/>
      <c r="K807" s="187"/>
      <c r="L807" s="187"/>
      <c r="M807" s="187"/>
      <c r="N807" s="187"/>
      <c r="O807" s="187"/>
      <c r="P807" s="187"/>
      <c r="Q807" s="187"/>
      <c r="R807" s="187"/>
      <c r="S807" s="187"/>
      <c r="T807" s="187"/>
      <c r="U807" s="187"/>
      <c r="V807" s="187"/>
      <c r="W807" s="187"/>
      <c r="X807" s="187"/>
      <c r="Y807" s="187"/>
      <c r="Z807" s="187"/>
    </row>
    <row r="808" spans="1:26" x14ac:dyDescent="0.25">
      <c r="A808" s="305"/>
      <c r="B808" s="305"/>
      <c r="C808" s="187"/>
      <c r="D808" s="187"/>
      <c r="E808" s="187"/>
      <c r="F808" s="187"/>
      <c r="G808" s="187"/>
      <c r="H808" s="187"/>
      <c r="I808" s="187"/>
      <c r="J808" s="187"/>
      <c r="K808" s="187"/>
      <c r="L808" s="187"/>
      <c r="M808" s="187"/>
      <c r="N808" s="187"/>
      <c r="O808" s="187"/>
      <c r="P808" s="187"/>
      <c r="Q808" s="187"/>
      <c r="R808" s="187"/>
      <c r="S808" s="187"/>
      <c r="T808" s="187"/>
      <c r="U808" s="187"/>
      <c r="V808" s="187"/>
      <c r="W808" s="187"/>
      <c r="X808" s="187"/>
      <c r="Y808" s="187"/>
      <c r="Z808" s="187"/>
    </row>
    <row r="809" spans="1:26" x14ac:dyDescent="0.25">
      <c r="A809" s="305"/>
      <c r="B809" s="305"/>
      <c r="C809" s="187"/>
      <c r="D809" s="187"/>
      <c r="E809" s="187"/>
      <c r="F809" s="187"/>
      <c r="G809" s="187"/>
      <c r="H809" s="187"/>
      <c r="I809" s="187"/>
      <c r="J809" s="187"/>
      <c r="K809" s="187"/>
      <c r="L809" s="187"/>
      <c r="M809" s="187"/>
      <c r="N809" s="187"/>
      <c r="O809" s="187"/>
      <c r="P809" s="187"/>
      <c r="Q809" s="187"/>
      <c r="R809" s="187"/>
      <c r="S809" s="187"/>
      <c r="T809" s="187"/>
      <c r="U809" s="187"/>
      <c r="V809" s="187"/>
      <c r="W809" s="187"/>
      <c r="X809" s="187"/>
      <c r="Y809" s="187"/>
      <c r="Z809" s="187"/>
    </row>
    <row r="810" spans="1:26" x14ac:dyDescent="0.25">
      <c r="A810" s="305"/>
      <c r="B810" s="305"/>
      <c r="C810" s="187"/>
      <c r="D810" s="187"/>
      <c r="E810" s="187"/>
      <c r="F810" s="187"/>
      <c r="G810" s="187"/>
      <c r="H810" s="187"/>
      <c r="I810" s="187"/>
      <c r="J810" s="187"/>
      <c r="K810" s="187"/>
      <c r="L810" s="187"/>
      <c r="M810" s="187"/>
      <c r="N810" s="187"/>
      <c r="O810" s="187"/>
      <c r="P810" s="187"/>
      <c r="Q810" s="187"/>
      <c r="R810" s="187"/>
      <c r="S810" s="187"/>
      <c r="T810" s="187"/>
      <c r="U810" s="187"/>
      <c r="V810" s="187"/>
      <c r="W810" s="187"/>
      <c r="X810" s="187"/>
      <c r="Y810" s="187"/>
      <c r="Z810" s="187"/>
    </row>
    <row r="811" spans="1:26" x14ac:dyDescent="0.25">
      <c r="A811" s="305"/>
      <c r="B811" s="305"/>
      <c r="C811" s="187"/>
      <c r="D811" s="187"/>
      <c r="E811" s="187"/>
      <c r="F811" s="187"/>
      <c r="G811" s="187"/>
      <c r="H811" s="187"/>
      <c r="I811" s="187"/>
      <c r="J811" s="187"/>
      <c r="K811" s="187"/>
      <c r="L811" s="187"/>
      <c r="M811" s="187"/>
      <c r="N811" s="187"/>
      <c r="O811" s="187"/>
      <c r="P811" s="187"/>
      <c r="Q811" s="187"/>
      <c r="R811" s="187"/>
      <c r="S811" s="187"/>
      <c r="T811" s="187"/>
      <c r="U811" s="187"/>
      <c r="V811" s="187"/>
      <c r="W811" s="187"/>
      <c r="X811" s="187"/>
      <c r="Y811" s="187"/>
      <c r="Z811" s="187"/>
    </row>
    <row r="812" spans="1:26" x14ac:dyDescent="0.25">
      <c r="A812" s="305"/>
      <c r="B812" s="305"/>
      <c r="C812" s="187"/>
      <c r="D812" s="187"/>
      <c r="E812" s="187"/>
      <c r="F812" s="187"/>
      <c r="G812" s="187"/>
      <c r="H812" s="187"/>
      <c r="I812" s="187"/>
      <c r="J812" s="187"/>
      <c r="K812" s="187"/>
      <c r="L812" s="187"/>
      <c r="M812" s="187"/>
      <c r="N812" s="187"/>
      <c r="O812" s="187"/>
      <c r="P812" s="187"/>
      <c r="Q812" s="187"/>
      <c r="R812" s="187"/>
      <c r="S812" s="187"/>
      <c r="T812" s="187"/>
      <c r="U812" s="187"/>
      <c r="V812" s="187"/>
      <c r="W812" s="187"/>
      <c r="X812" s="187"/>
      <c r="Y812" s="187"/>
      <c r="Z812" s="187"/>
    </row>
    <row r="813" spans="1:26" x14ac:dyDescent="0.25">
      <c r="A813" s="305"/>
      <c r="B813" s="305"/>
      <c r="C813" s="187"/>
      <c r="D813" s="187"/>
      <c r="E813" s="187"/>
      <c r="F813" s="187"/>
      <c r="G813" s="187"/>
      <c r="H813" s="187"/>
      <c r="I813" s="187"/>
      <c r="J813" s="187"/>
      <c r="K813" s="187"/>
      <c r="L813" s="187"/>
      <c r="M813" s="187"/>
      <c r="N813" s="187"/>
      <c r="O813" s="187"/>
      <c r="P813" s="187"/>
      <c r="Q813" s="187"/>
      <c r="R813" s="187"/>
      <c r="S813" s="187"/>
      <c r="T813" s="187"/>
      <c r="U813" s="187"/>
      <c r="V813" s="187"/>
      <c r="W813" s="187"/>
      <c r="X813" s="187"/>
      <c r="Y813" s="187"/>
      <c r="Z813" s="187"/>
    </row>
    <row r="814" spans="1:26" x14ac:dyDescent="0.25">
      <c r="A814" s="305"/>
      <c r="B814" s="305"/>
      <c r="C814" s="187"/>
      <c r="D814" s="187"/>
      <c r="E814" s="187"/>
      <c r="F814" s="187"/>
      <c r="G814" s="187"/>
      <c r="H814" s="187"/>
      <c r="I814" s="187"/>
      <c r="J814" s="187"/>
      <c r="K814" s="187"/>
      <c r="L814" s="187"/>
      <c r="M814" s="187"/>
      <c r="N814" s="187"/>
      <c r="O814" s="187"/>
      <c r="P814" s="187"/>
      <c r="Q814" s="187"/>
      <c r="R814" s="187"/>
      <c r="S814" s="187"/>
      <c r="T814" s="187"/>
      <c r="U814" s="187"/>
      <c r="V814" s="187"/>
      <c r="W814" s="187"/>
      <c r="X814" s="187"/>
      <c r="Y814" s="187"/>
      <c r="Z814" s="187"/>
    </row>
    <row r="815" spans="1:26" x14ac:dyDescent="0.25">
      <c r="A815" s="305"/>
      <c r="B815" s="305"/>
      <c r="C815" s="187"/>
      <c r="D815" s="187"/>
      <c r="E815" s="187"/>
      <c r="F815" s="187"/>
      <c r="G815" s="187"/>
      <c r="H815" s="187"/>
      <c r="I815" s="187"/>
      <c r="J815" s="187"/>
      <c r="K815" s="187"/>
      <c r="L815" s="187"/>
      <c r="M815" s="187"/>
      <c r="N815" s="187"/>
      <c r="O815" s="187"/>
      <c r="P815" s="187"/>
      <c r="Q815" s="187"/>
      <c r="R815" s="187"/>
      <c r="S815" s="187"/>
      <c r="T815" s="187"/>
      <c r="U815" s="187"/>
      <c r="V815" s="187"/>
      <c r="W815" s="187"/>
      <c r="X815" s="187"/>
      <c r="Y815" s="187"/>
      <c r="Z815" s="187"/>
    </row>
    <row r="816" spans="1:26" x14ac:dyDescent="0.25">
      <c r="A816" s="305"/>
      <c r="B816" s="305"/>
      <c r="C816" s="187"/>
      <c r="D816" s="187"/>
      <c r="E816" s="187"/>
      <c r="F816" s="187"/>
      <c r="G816" s="187"/>
      <c r="H816" s="187"/>
      <c r="I816" s="187"/>
      <c r="J816" s="187"/>
      <c r="K816" s="187"/>
      <c r="L816" s="187"/>
      <c r="M816" s="187"/>
      <c r="N816" s="187"/>
      <c r="O816" s="187"/>
      <c r="P816" s="187"/>
      <c r="Q816" s="187"/>
      <c r="R816" s="187"/>
      <c r="S816" s="187"/>
      <c r="T816" s="187"/>
      <c r="U816" s="187"/>
      <c r="V816" s="187"/>
      <c r="W816" s="187"/>
      <c r="X816" s="187"/>
      <c r="Y816" s="187"/>
      <c r="Z816" s="187"/>
    </row>
    <row r="817" spans="1:26" x14ac:dyDescent="0.25">
      <c r="A817" s="305"/>
      <c r="B817" s="305"/>
      <c r="C817" s="187"/>
      <c r="D817" s="187"/>
      <c r="E817" s="187"/>
      <c r="F817" s="187"/>
      <c r="G817" s="187"/>
      <c r="H817" s="187"/>
      <c r="I817" s="187"/>
      <c r="J817" s="187"/>
      <c r="K817" s="187"/>
      <c r="L817" s="187"/>
      <c r="M817" s="187"/>
      <c r="N817" s="187"/>
      <c r="O817" s="187"/>
      <c r="P817" s="187"/>
      <c r="Q817" s="187"/>
      <c r="R817" s="187"/>
      <c r="S817" s="187"/>
      <c r="T817" s="187"/>
      <c r="U817" s="187"/>
      <c r="V817" s="187"/>
      <c r="W817" s="187"/>
      <c r="X817" s="187"/>
      <c r="Y817" s="187"/>
      <c r="Z817" s="187"/>
    </row>
    <row r="818" spans="1:26" x14ac:dyDescent="0.25">
      <c r="A818" s="305"/>
      <c r="B818" s="305"/>
      <c r="C818" s="187"/>
      <c r="D818" s="187"/>
      <c r="E818" s="187"/>
      <c r="F818" s="187"/>
      <c r="G818" s="187"/>
      <c r="H818" s="187"/>
      <c r="I818" s="187"/>
      <c r="J818" s="187"/>
      <c r="K818" s="187"/>
      <c r="L818" s="187"/>
      <c r="M818" s="187"/>
      <c r="N818" s="187"/>
      <c r="O818" s="187"/>
      <c r="P818" s="187"/>
      <c r="Q818" s="187"/>
      <c r="R818" s="187"/>
      <c r="S818" s="187"/>
      <c r="T818" s="187"/>
      <c r="U818" s="187"/>
      <c r="V818" s="187"/>
      <c r="W818" s="187"/>
      <c r="X818" s="187"/>
      <c r="Y818" s="187"/>
      <c r="Z818" s="187"/>
    </row>
    <row r="819" spans="1:26" x14ac:dyDescent="0.25">
      <c r="A819" s="305"/>
      <c r="B819" s="305"/>
      <c r="C819" s="187"/>
      <c r="D819" s="187"/>
      <c r="E819" s="187"/>
      <c r="F819" s="187"/>
      <c r="G819" s="187"/>
      <c r="H819" s="187"/>
      <c r="I819" s="187"/>
      <c r="J819" s="187"/>
      <c r="K819" s="187"/>
      <c r="L819" s="187"/>
      <c r="M819" s="187"/>
      <c r="N819" s="187"/>
      <c r="O819" s="187"/>
      <c r="P819" s="187"/>
      <c r="Q819" s="187"/>
      <c r="R819" s="187"/>
      <c r="S819" s="187"/>
      <c r="T819" s="187"/>
      <c r="U819" s="187"/>
      <c r="V819" s="187"/>
      <c r="W819" s="187"/>
      <c r="X819" s="187"/>
      <c r="Y819" s="187"/>
      <c r="Z819" s="187"/>
    </row>
    <row r="820" spans="1:26" x14ac:dyDescent="0.25">
      <c r="A820" s="305"/>
      <c r="B820" s="305"/>
      <c r="C820" s="187"/>
      <c r="D820" s="187"/>
      <c r="E820" s="187"/>
      <c r="F820" s="187"/>
      <c r="G820" s="187"/>
      <c r="H820" s="187"/>
      <c r="I820" s="187"/>
      <c r="J820" s="187"/>
      <c r="K820" s="187"/>
      <c r="L820" s="187"/>
      <c r="M820" s="187"/>
      <c r="N820" s="187"/>
      <c r="O820" s="187"/>
      <c r="P820" s="187"/>
      <c r="Q820" s="187"/>
      <c r="R820" s="187"/>
      <c r="S820" s="187"/>
      <c r="T820" s="187"/>
      <c r="U820" s="187"/>
      <c r="V820" s="187"/>
      <c r="W820" s="187"/>
      <c r="X820" s="187"/>
      <c r="Y820" s="187"/>
      <c r="Z820" s="187"/>
    </row>
    <row r="821" spans="1:26" x14ac:dyDescent="0.25">
      <c r="A821" s="305"/>
      <c r="B821" s="305"/>
      <c r="C821" s="187"/>
      <c r="D821" s="187"/>
      <c r="E821" s="187"/>
      <c r="F821" s="187"/>
      <c r="G821" s="187"/>
      <c r="H821" s="187"/>
      <c r="I821" s="187"/>
      <c r="J821" s="187"/>
      <c r="K821" s="187"/>
      <c r="L821" s="187"/>
      <c r="M821" s="187"/>
      <c r="N821" s="187"/>
      <c r="O821" s="187"/>
      <c r="P821" s="187"/>
      <c r="Q821" s="187"/>
      <c r="R821" s="187"/>
      <c r="S821" s="187"/>
      <c r="T821" s="187"/>
      <c r="U821" s="187"/>
      <c r="V821" s="187"/>
      <c r="W821" s="187"/>
      <c r="X821" s="187"/>
      <c r="Y821" s="187"/>
      <c r="Z821" s="187"/>
    </row>
    <row r="822" spans="1:26" x14ac:dyDescent="0.25">
      <c r="A822" s="305"/>
      <c r="B822" s="305"/>
      <c r="C822" s="187"/>
      <c r="D822" s="187"/>
      <c r="E822" s="187"/>
      <c r="F822" s="187"/>
      <c r="G822" s="187"/>
      <c r="H822" s="187"/>
      <c r="I822" s="187"/>
      <c r="J822" s="187"/>
      <c r="K822" s="187"/>
      <c r="L822" s="187"/>
      <c r="M822" s="187"/>
      <c r="N822" s="187"/>
      <c r="O822" s="187"/>
      <c r="P822" s="187"/>
      <c r="Q822" s="187"/>
      <c r="R822" s="187"/>
      <c r="S822" s="187"/>
      <c r="T822" s="187"/>
      <c r="U822" s="187"/>
      <c r="V822" s="187"/>
      <c r="W822" s="187"/>
      <c r="X822" s="187"/>
      <c r="Y822" s="187"/>
      <c r="Z822" s="187"/>
    </row>
    <row r="823" spans="1:26" x14ac:dyDescent="0.25">
      <c r="A823" s="305"/>
      <c r="B823" s="305"/>
      <c r="C823" s="187"/>
      <c r="D823" s="187"/>
      <c r="E823" s="187"/>
      <c r="F823" s="187"/>
      <c r="G823" s="187"/>
      <c r="H823" s="187"/>
      <c r="I823" s="187"/>
      <c r="J823" s="187"/>
      <c r="K823" s="187"/>
      <c r="L823" s="187"/>
      <c r="M823" s="187"/>
      <c r="N823" s="187"/>
      <c r="O823" s="187"/>
      <c r="P823" s="187"/>
      <c r="Q823" s="187"/>
      <c r="R823" s="187"/>
      <c r="S823" s="187"/>
      <c r="T823" s="187"/>
      <c r="U823" s="187"/>
      <c r="V823" s="187"/>
      <c r="W823" s="187"/>
      <c r="X823" s="187"/>
      <c r="Y823" s="187"/>
      <c r="Z823" s="187"/>
    </row>
    <row r="824" spans="1:26" x14ac:dyDescent="0.25">
      <c r="A824" s="305"/>
      <c r="B824" s="305"/>
      <c r="C824" s="187"/>
      <c r="D824" s="187"/>
      <c r="E824" s="187"/>
      <c r="F824" s="187"/>
      <c r="G824" s="187"/>
      <c r="H824" s="187"/>
      <c r="I824" s="187"/>
      <c r="J824" s="187"/>
      <c r="K824" s="187"/>
      <c r="L824" s="187"/>
      <c r="M824" s="187"/>
      <c r="N824" s="187"/>
      <c r="O824" s="187"/>
      <c r="P824" s="187"/>
      <c r="Q824" s="187"/>
      <c r="R824" s="187"/>
      <c r="S824" s="187"/>
      <c r="T824" s="187"/>
      <c r="U824" s="187"/>
      <c r="V824" s="187"/>
      <c r="W824" s="187"/>
      <c r="X824" s="187"/>
      <c r="Y824" s="187"/>
      <c r="Z824" s="187"/>
    </row>
    <row r="825" spans="1:26" x14ac:dyDescent="0.25">
      <c r="A825" s="305"/>
      <c r="B825" s="305"/>
      <c r="C825" s="187"/>
      <c r="D825" s="187"/>
      <c r="E825" s="187"/>
      <c r="F825" s="187"/>
      <c r="G825" s="187"/>
      <c r="H825" s="187"/>
      <c r="I825" s="187"/>
      <c r="J825" s="187"/>
      <c r="K825" s="187"/>
      <c r="L825" s="187"/>
      <c r="M825" s="187"/>
      <c r="N825" s="187"/>
      <c r="O825" s="187"/>
      <c r="P825" s="187"/>
      <c r="Q825" s="187"/>
      <c r="R825" s="187"/>
      <c r="S825" s="187"/>
      <c r="T825" s="187"/>
      <c r="U825" s="187"/>
      <c r="V825" s="187"/>
      <c r="W825" s="187"/>
      <c r="X825" s="187"/>
      <c r="Y825" s="187"/>
      <c r="Z825" s="187"/>
    </row>
    <row r="826" spans="1:26" x14ac:dyDescent="0.25">
      <c r="A826" s="305"/>
      <c r="B826" s="305"/>
      <c r="C826" s="187"/>
      <c r="D826" s="187"/>
      <c r="E826" s="187"/>
      <c r="F826" s="187"/>
      <c r="G826" s="187"/>
      <c r="H826" s="187"/>
      <c r="I826" s="187"/>
      <c r="J826" s="187"/>
      <c r="K826" s="187"/>
      <c r="L826" s="187"/>
      <c r="M826" s="187"/>
      <c r="N826" s="187"/>
      <c r="O826" s="187"/>
      <c r="P826" s="187"/>
      <c r="Q826" s="187"/>
      <c r="R826" s="187"/>
      <c r="S826" s="187"/>
      <c r="T826" s="187"/>
      <c r="U826" s="187"/>
      <c r="V826" s="187"/>
      <c r="W826" s="187"/>
      <c r="X826" s="187"/>
      <c r="Y826" s="187"/>
      <c r="Z826" s="187"/>
    </row>
    <row r="827" spans="1:26" x14ac:dyDescent="0.25">
      <c r="A827" s="305"/>
      <c r="B827" s="305"/>
      <c r="C827" s="187"/>
      <c r="D827" s="187"/>
      <c r="E827" s="187"/>
      <c r="F827" s="187"/>
      <c r="G827" s="187"/>
      <c r="H827" s="187"/>
      <c r="I827" s="187"/>
      <c r="J827" s="187"/>
      <c r="K827" s="187"/>
      <c r="L827" s="187"/>
      <c r="M827" s="187"/>
      <c r="N827" s="187"/>
      <c r="O827" s="187"/>
      <c r="P827" s="187"/>
      <c r="Q827" s="187"/>
      <c r="R827" s="187"/>
      <c r="S827" s="187"/>
      <c r="T827" s="187"/>
      <c r="U827" s="187"/>
      <c r="V827" s="187"/>
      <c r="W827" s="187"/>
      <c r="X827" s="187"/>
      <c r="Y827" s="187"/>
      <c r="Z827" s="187"/>
    </row>
    <row r="828" spans="1:26" x14ac:dyDescent="0.25">
      <c r="A828" s="305"/>
      <c r="B828" s="305"/>
      <c r="C828" s="187"/>
      <c r="D828" s="187"/>
      <c r="E828" s="187"/>
      <c r="F828" s="187"/>
      <c r="G828" s="187"/>
      <c r="H828" s="187"/>
      <c r="I828" s="187"/>
      <c r="J828" s="187"/>
      <c r="K828" s="187"/>
      <c r="L828" s="187"/>
      <c r="M828" s="187"/>
      <c r="N828" s="187"/>
      <c r="O828" s="187"/>
      <c r="P828" s="187"/>
      <c r="Q828" s="187"/>
      <c r="R828" s="187"/>
      <c r="S828" s="187"/>
      <c r="T828" s="187"/>
      <c r="U828" s="187"/>
      <c r="V828" s="187"/>
      <c r="W828" s="187"/>
      <c r="X828" s="187"/>
      <c r="Y828" s="187"/>
      <c r="Z828" s="187"/>
    </row>
    <row r="829" spans="1:26" x14ac:dyDescent="0.25">
      <c r="A829" s="305"/>
      <c r="B829" s="305"/>
      <c r="C829" s="187"/>
      <c r="D829" s="187"/>
      <c r="E829" s="187"/>
      <c r="F829" s="187"/>
      <c r="G829" s="187"/>
      <c r="H829" s="187"/>
      <c r="I829" s="187"/>
      <c r="J829" s="187"/>
      <c r="K829" s="187"/>
      <c r="L829" s="187"/>
      <c r="M829" s="187"/>
      <c r="N829" s="187"/>
      <c r="O829" s="187"/>
      <c r="P829" s="187"/>
      <c r="Q829" s="187"/>
      <c r="R829" s="187"/>
      <c r="S829" s="187"/>
      <c r="T829" s="187"/>
      <c r="U829" s="187"/>
      <c r="V829" s="187"/>
      <c r="W829" s="187"/>
      <c r="X829" s="187"/>
      <c r="Y829" s="187"/>
      <c r="Z829" s="187"/>
    </row>
    <row r="830" spans="1:26" x14ac:dyDescent="0.25">
      <c r="A830" s="305"/>
      <c r="B830" s="305"/>
      <c r="C830" s="187"/>
      <c r="D830" s="187"/>
      <c r="E830" s="187"/>
      <c r="F830" s="187"/>
      <c r="G830" s="187"/>
      <c r="H830" s="187"/>
      <c r="I830" s="187"/>
      <c r="J830" s="187"/>
      <c r="K830" s="187"/>
      <c r="L830" s="187"/>
      <c r="M830" s="187"/>
      <c r="N830" s="187"/>
      <c r="O830" s="187"/>
      <c r="P830" s="187"/>
      <c r="Q830" s="187"/>
      <c r="R830" s="187"/>
      <c r="S830" s="187"/>
      <c r="T830" s="187"/>
      <c r="U830" s="187"/>
      <c r="V830" s="187"/>
      <c r="W830" s="187"/>
      <c r="X830" s="187"/>
      <c r="Y830" s="187"/>
      <c r="Z830" s="187"/>
    </row>
    <row r="831" spans="1:26" x14ac:dyDescent="0.25">
      <c r="A831" s="305"/>
      <c r="B831" s="305"/>
      <c r="C831" s="187"/>
      <c r="D831" s="187"/>
      <c r="E831" s="187"/>
      <c r="F831" s="187"/>
      <c r="G831" s="187"/>
      <c r="H831" s="187"/>
      <c r="I831" s="187"/>
      <c r="J831" s="187"/>
      <c r="K831" s="187"/>
      <c r="L831" s="187"/>
      <c r="M831" s="187"/>
      <c r="N831" s="187"/>
      <c r="O831" s="187"/>
      <c r="P831" s="187"/>
      <c r="Q831" s="187"/>
      <c r="R831" s="187"/>
      <c r="S831" s="187"/>
      <c r="T831" s="187"/>
      <c r="U831" s="187"/>
      <c r="V831" s="187"/>
      <c r="W831" s="187"/>
      <c r="X831" s="187"/>
      <c r="Y831" s="187"/>
      <c r="Z831" s="187"/>
    </row>
    <row r="832" spans="1:26" x14ac:dyDescent="0.25">
      <c r="A832" s="305"/>
      <c r="B832" s="305"/>
      <c r="C832" s="187"/>
      <c r="D832" s="187"/>
      <c r="E832" s="187"/>
      <c r="F832" s="187"/>
      <c r="G832" s="187"/>
      <c r="H832" s="187"/>
      <c r="I832" s="187"/>
      <c r="J832" s="187"/>
      <c r="K832" s="187"/>
      <c r="L832" s="187"/>
      <c r="M832" s="187"/>
      <c r="N832" s="187"/>
      <c r="O832" s="187"/>
      <c r="P832" s="187"/>
      <c r="Q832" s="187"/>
      <c r="R832" s="187"/>
      <c r="S832" s="187"/>
      <c r="T832" s="187"/>
      <c r="U832" s="187"/>
      <c r="V832" s="187"/>
      <c r="W832" s="187"/>
      <c r="X832" s="187"/>
      <c r="Y832" s="187"/>
      <c r="Z832" s="187"/>
    </row>
    <row r="833" spans="1:26" x14ac:dyDescent="0.25">
      <c r="A833" s="305"/>
      <c r="B833" s="305"/>
      <c r="C833" s="187"/>
      <c r="D833" s="187"/>
      <c r="E833" s="187"/>
      <c r="F833" s="187"/>
      <c r="G833" s="187"/>
      <c r="H833" s="187"/>
      <c r="I833" s="187"/>
      <c r="J833" s="187"/>
      <c r="K833" s="187"/>
      <c r="L833" s="187"/>
      <c r="M833" s="187"/>
      <c r="N833" s="187"/>
      <c r="O833" s="187"/>
      <c r="P833" s="187"/>
      <c r="Q833" s="187"/>
      <c r="R833" s="187"/>
      <c r="S833" s="187"/>
      <c r="T833" s="187"/>
      <c r="U833" s="187"/>
      <c r="V833" s="187"/>
      <c r="W833" s="187"/>
      <c r="X833" s="187"/>
      <c r="Y833" s="187"/>
      <c r="Z833" s="187"/>
    </row>
    <row r="834" spans="1:26" x14ac:dyDescent="0.25">
      <c r="A834" s="305"/>
      <c r="B834" s="305"/>
      <c r="C834" s="187"/>
      <c r="D834" s="187"/>
      <c r="E834" s="187"/>
      <c r="F834" s="187"/>
      <c r="G834" s="187"/>
      <c r="H834" s="187"/>
      <c r="I834" s="187"/>
      <c r="J834" s="187"/>
      <c r="K834" s="187"/>
      <c r="L834" s="187"/>
      <c r="M834" s="187"/>
      <c r="N834" s="187"/>
      <c r="O834" s="187"/>
      <c r="P834" s="187"/>
      <c r="Q834" s="187"/>
      <c r="R834" s="187"/>
      <c r="S834" s="187"/>
      <c r="T834" s="187"/>
      <c r="U834" s="187"/>
      <c r="V834" s="187"/>
      <c r="W834" s="187"/>
      <c r="X834" s="187"/>
      <c r="Y834" s="187"/>
      <c r="Z834" s="187"/>
    </row>
    <row r="835" spans="1:26" x14ac:dyDescent="0.25">
      <c r="A835" s="305"/>
      <c r="B835" s="305"/>
      <c r="C835" s="187"/>
      <c r="D835" s="187"/>
      <c r="E835" s="187"/>
      <c r="F835" s="187"/>
      <c r="G835" s="187"/>
      <c r="H835" s="187"/>
      <c r="I835" s="187"/>
      <c r="J835" s="187"/>
      <c r="K835" s="187"/>
      <c r="L835" s="187"/>
      <c r="M835" s="187"/>
      <c r="N835" s="187"/>
      <c r="O835" s="187"/>
      <c r="P835" s="187"/>
      <c r="Q835" s="187"/>
      <c r="R835" s="187"/>
      <c r="S835" s="187"/>
      <c r="T835" s="187"/>
      <c r="U835" s="187"/>
      <c r="V835" s="187"/>
      <c r="W835" s="187"/>
      <c r="X835" s="187"/>
      <c r="Y835" s="187"/>
      <c r="Z835" s="187"/>
    </row>
    <row r="836" spans="1:26" x14ac:dyDescent="0.25">
      <c r="A836" s="305"/>
      <c r="B836" s="305"/>
      <c r="C836" s="187"/>
      <c r="D836" s="187"/>
      <c r="E836" s="187"/>
      <c r="F836" s="187"/>
      <c r="G836" s="187"/>
      <c r="H836" s="187"/>
      <c r="I836" s="187"/>
      <c r="J836" s="187"/>
      <c r="K836" s="187"/>
      <c r="L836" s="187"/>
      <c r="M836" s="187"/>
      <c r="N836" s="187"/>
      <c r="O836" s="187"/>
      <c r="P836" s="187"/>
      <c r="Q836" s="187"/>
      <c r="R836" s="187"/>
      <c r="S836" s="187"/>
      <c r="T836" s="187"/>
      <c r="U836" s="187"/>
      <c r="V836" s="187"/>
      <c r="W836" s="187"/>
      <c r="X836" s="187"/>
      <c r="Y836" s="187"/>
      <c r="Z836" s="187"/>
    </row>
    <row r="837" spans="1:26" x14ac:dyDescent="0.25">
      <c r="A837" s="305"/>
      <c r="B837" s="305"/>
      <c r="C837" s="187"/>
      <c r="D837" s="187"/>
      <c r="E837" s="187"/>
      <c r="F837" s="187"/>
      <c r="G837" s="187"/>
      <c r="H837" s="187"/>
      <c r="I837" s="187"/>
      <c r="J837" s="187"/>
      <c r="K837" s="187"/>
      <c r="L837" s="187"/>
      <c r="M837" s="187"/>
      <c r="N837" s="187"/>
      <c r="O837" s="187"/>
      <c r="P837" s="187"/>
      <c r="Q837" s="187"/>
      <c r="R837" s="187"/>
      <c r="S837" s="187"/>
      <c r="T837" s="187"/>
      <c r="U837" s="187"/>
      <c r="V837" s="187"/>
      <c r="W837" s="187"/>
      <c r="X837" s="187"/>
      <c r="Y837" s="187"/>
      <c r="Z837" s="187"/>
    </row>
    <row r="838" spans="1:26" x14ac:dyDescent="0.25">
      <c r="A838" s="305"/>
      <c r="B838" s="305"/>
      <c r="C838" s="187"/>
      <c r="D838" s="187"/>
      <c r="E838" s="187"/>
      <c r="F838" s="187"/>
      <c r="G838" s="187"/>
      <c r="H838" s="187"/>
      <c r="I838" s="187"/>
      <c r="J838" s="187"/>
      <c r="K838" s="187"/>
      <c r="L838" s="187"/>
      <c r="M838" s="187"/>
      <c r="N838" s="187"/>
      <c r="O838" s="187"/>
      <c r="P838" s="187"/>
      <c r="Q838" s="187"/>
      <c r="R838" s="187"/>
      <c r="S838" s="187"/>
      <c r="T838" s="187"/>
      <c r="U838" s="187"/>
      <c r="V838" s="187"/>
      <c r="W838" s="187"/>
      <c r="X838" s="187"/>
      <c r="Y838" s="187"/>
      <c r="Z838" s="187"/>
    </row>
    <row r="839" spans="1:26" x14ac:dyDescent="0.25">
      <c r="A839" s="305"/>
      <c r="B839" s="305"/>
      <c r="C839" s="187"/>
      <c r="D839" s="187"/>
      <c r="E839" s="187"/>
      <c r="F839" s="187"/>
      <c r="G839" s="187"/>
      <c r="H839" s="187"/>
      <c r="I839" s="187"/>
      <c r="J839" s="187"/>
      <c r="K839" s="187"/>
      <c r="L839" s="187"/>
      <c r="M839" s="187"/>
      <c r="N839" s="187"/>
      <c r="O839" s="187"/>
      <c r="P839" s="187"/>
      <c r="Q839" s="187"/>
      <c r="R839" s="187"/>
      <c r="S839" s="187"/>
      <c r="T839" s="187"/>
      <c r="U839" s="187"/>
      <c r="V839" s="187"/>
      <c r="W839" s="187"/>
      <c r="X839" s="187"/>
      <c r="Y839" s="187"/>
      <c r="Z839" s="187"/>
    </row>
    <row r="840" spans="1:26" x14ac:dyDescent="0.25">
      <c r="A840" s="305"/>
      <c r="B840" s="305"/>
      <c r="C840" s="187"/>
      <c r="D840" s="187"/>
      <c r="E840" s="187"/>
      <c r="F840" s="187"/>
      <c r="G840" s="187"/>
      <c r="H840" s="187"/>
      <c r="I840" s="187"/>
      <c r="J840" s="187"/>
      <c r="K840" s="187"/>
      <c r="L840" s="187"/>
      <c r="M840" s="187"/>
      <c r="N840" s="187"/>
      <c r="O840" s="187"/>
      <c r="P840" s="187"/>
      <c r="Q840" s="187"/>
      <c r="R840" s="187"/>
      <c r="S840" s="187"/>
      <c r="T840" s="187"/>
      <c r="U840" s="187"/>
      <c r="V840" s="187"/>
      <c r="W840" s="187"/>
      <c r="X840" s="187"/>
      <c r="Y840" s="187"/>
      <c r="Z840" s="187"/>
    </row>
    <row r="841" spans="1:26" x14ac:dyDescent="0.25">
      <c r="A841" s="305"/>
      <c r="B841" s="305"/>
      <c r="C841" s="187"/>
      <c r="D841" s="187"/>
      <c r="E841" s="187"/>
      <c r="F841" s="187"/>
      <c r="G841" s="187"/>
      <c r="H841" s="187"/>
      <c r="I841" s="187"/>
      <c r="J841" s="187"/>
      <c r="K841" s="187"/>
      <c r="L841" s="187"/>
      <c r="M841" s="187"/>
      <c r="N841" s="187"/>
      <c r="O841" s="187"/>
      <c r="P841" s="187"/>
      <c r="Q841" s="187"/>
      <c r="R841" s="187"/>
      <c r="S841" s="187"/>
      <c r="T841" s="187"/>
      <c r="U841" s="187"/>
      <c r="V841" s="187"/>
      <c r="W841" s="187"/>
      <c r="X841" s="187"/>
      <c r="Y841" s="187"/>
      <c r="Z841" s="187"/>
    </row>
    <row r="842" spans="1:26" x14ac:dyDescent="0.25">
      <c r="A842" s="305"/>
      <c r="B842" s="305"/>
      <c r="C842" s="187"/>
      <c r="D842" s="187"/>
      <c r="E842" s="187"/>
      <c r="F842" s="187"/>
      <c r="G842" s="187"/>
      <c r="H842" s="187"/>
      <c r="I842" s="187"/>
      <c r="J842" s="187"/>
      <c r="K842" s="187"/>
      <c r="L842" s="187"/>
      <c r="M842" s="187"/>
      <c r="N842" s="187"/>
      <c r="O842" s="187"/>
      <c r="P842" s="187"/>
      <c r="Q842" s="187"/>
      <c r="R842" s="187"/>
      <c r="S842" s="187"/>
      <c r="T842" s="187"/>
      <c r="U842" s="187"/>
      <c r="V842" s="187"/>
      <c r="W842" s="187"/>
      <c r="X842" s="187"/>
      <c r="Y842" s="187"/>
      <c r="Z842" s="187"/>
    </row>
    <row r="843" spans="1:26" x14ac:dyDescent="0.25">
      <c r="A843" s="305"/>
      <c r="B843" s="305"/>
      <c r="C843" s="187"/>
      <c r="D843" s="187"/>
      <c r="E843" s="187"/>
      <c r="F843" s="187"/>
      <c r="G843" s="187"/>
      <c r="H843" s="187"/>
      <c r="I843" s="187"/>
      <c r="J843" s="187"/>
      <c r="K843" s="187"/>
      <c r="L843" s="187"/>
      <c r="M843" s="187"/>
      <c r="N843" s="187"/>
      <c r="O843" s="187"/>
      <c r="P843" s="187"/>
      <c r="Q843" s="187"/>
      <c r="R843" s="187"/>
      <c r="S843" s="187"/>
      <c r="T843" s="187"/>
      <c r="U843" s="187"/>
      <c r="V843" s="187"/>
      <c r="W843" s="187"/>
      <c r="X843" s="187"/>
      <c r="Y843" s="187"/>
      <c r="Z843" s="187"/>
    </row>
    <row r="844" spans="1:26" x14ac:dyDescent="0.25">
      <c r="A844" s="305"/>
      <c r="B844" s="305"/>
      <c r="C844" s="187"/>
      <c r="D844" s="187"/>
      <c r="E844" s="187"/>
      <c r="F844" s="187"/>
      <c r="G844" s="187"/>
      <c r="H844" s="187"/>
      <c r="I844" s="187"/>
      <c r="J844" s="187"/>
      <c r="K844" s="187"/>
      <c r="L844" s="187"/>
      <c r="M844" s="187"/>
      <c r="N844" s="187"/>
      <c r="O844" s="187"/>
      <c r="P844" s="187"/>
      <c r="Q844" s="187"/>
      <c r="R844" s="187"/>
      <c r="S844" s="187"/>
      <c r="T844" s="187"/>
      <c r="U844" s="187"/>
      <c r="V844" s="187"/>
      <c r="W844" s="187"/>
      <c r="X844" s="187"/>
      <c r="Y844" s="187"/>
      <c r="Z844" s="187"/>
    </row>
    <row r="845" spans="1:26" x14ac:dyDescent="0.25">
      <c r="A845" s="305"/>
      <c r="B845" s="305"/>
      <c r="C845" s="187"/>
      <c r="D845" s="187"/>
      <c r="E845" s="187"/>
      <c r="F845" s="187"/>
      <c r="G845" s="187"/>
      <c r="H845" s="187"/>
      <c r="I845" s="187"/>
      <c r="J845" s="187"/>
      <c r="K845" s="187"/>
      <c r="L845" s="187"/>
      <c r="M845" s="187"/>
      <c r="N845" s="187"/>
      <c r="O845" s="187"/>
      <c r="P845" s="187"/>
      <c r="Q845" s="187"/>
      <c r="R845" s="187"/>
      <c r="S845" s="187"/>
      <c r="T845" s="187"/>
      <c r="U845" s="187"/>
      <c r="V845" s="187"/>
      <c r="W845" s="187"/>
      <c r="X845" s="187"/>
      <c r="Y845" s="187"/>
      <c r="Z845" s="187"/>
    </row>
    <row r="846" spans="1:26" x14ac:dyDescent="0.25">
      <c r="A846" s="305"/>
      <c r="B846" s="305"/>
      <c r="C846" s="187"/>
      <c r="D846" s="187"/>
      <c r="E846" s="187"/>
      <c r="F846" s="187"/>
      <c r="G846" s="187"/>
      <c r="H846" s="187"/>
      <c r="I846" s="187"/>
      <c r="J846" s="187"/>
      <c r="K846" s="187"/>
      <c r="L846" s="187"/>
      <c r="M846" s="187"/>
      <c r="N846" s="187"/>
      <c r="O846" s="187"/>
      <c r="P846" s="187"/>
      <c r="Q846" s="187"/>
      <c r="R846" s="187"/>
      <c r="S846" s="187"/>
      <c r="T846" s="187"/>
      <c r="U846" s="187"/>
      <c r="V846" s="187"/>
      <c r="W846" s="187"/>
      <c r="X846" s="187"/>
      <c r="Y846" s="187"/>
      <c r="Z846" s="187"/>
    </row>
    <row r="847" spans="1:26" x14ac:dyDescent="0.25">
      <c r="A847" s="305"/>
      <c r="B847" s="305"/>
      <c r="C847" s="187"/>
      <c r="D847" s="187"/>
      <c r="E847" s="187"/>
      <c r="F847" s="187"/>
      <c r="G847" s="187"/>
      <c r="H847" s="187"/>
      <c r="I847" s="187"/>
      <c r="J847" s="187"/>
      <c r="K847" s="187"/>
      <c r="L847" s="187"/>
      <c r="M847" s="187"/>
      <c r="N847" s="187"/>
      <c r="O847" s="187"/>
      <c r="P847" s="187"/>
      <c r="Q847" s="187"/>
      <c r="R847" s="187"/>
      <c r="S847" s="187"/>
      <c r="T847" s="187"/>
      <c r="U847" s="187"/>
      <c r="V847" s="187"/>
      <c r="W847" s="187"/>
      <c r="X847" s="187"/>
      <c r="Y847" s="187"/>
      <c r="Z847" s="187"/>
    </row>
    <row r="848" spans="1:26" x14ac:dyDescent="0.25">
      <c r="A848" s="305"/>
      <c r="B848" s="305"/>
      <c r="C848" s="187"/>
      <c r="D848" s="187"/>
      <c r="E848" s="187"/>
      <c r="F848" s="187"/>
      <c r="G848" s="187"/>
      <c r="H848" s="187"/>
      <c r="I848" s="187"/>
      <c r="J848" s="187"/>
      <c r="K848" s="187"/>
      <c r="L848" s="187"/>
      <c r="M848" s="187"/>
      <c r="N848" s="187"/>
      <c r="O848" s="187"/>
      <c r="P848" s="187"/>
      <c r="Q848" s="187"/>
      <c r="R848" s="187"/>
      <c r="S848" s="187"/>
      <c r="T848" s="187"/>
      <c r="U848" s="187"/>
      <c r="V848" s="187"/>
      <c r="W848" s="187"/>
      <c r="X848" s="187"/>
      <c r="Y848" s="187"/>
      <c r="Z848" s="187"/>
    </row>
    <row r="849" spans="1:26" x14ac:dyDescent="0.25">
      <c r="A849" s="305"/>
      <c r="B849" s="305"/>
      <c r="C849" s="187"/>
      <c r="D849" s="187"/>
      <c r="E849" s="187"/>
      <c r="F849" s="187"/>
      <c r="G849" s="187"/>
      <c r="H849" s="187"/>
      <c r="I849" s="187"/>
      <c r="J849" s="187"/>
      <c r="K849" s="187"/>
      <c r="L849" s="187"/>
      <c r="M849" s="187"/>
      <c r="N849" s="187"/>
      <c r="O849" s="187"/>
      <c r="P849" s="187"/>
      <c r="Q849" s="187"/>
      <c r="R849" s="187"/>
      <c r="S849" s="187"/>
      <c r="T849" s="187"/>
      <c r="U849" s="187"/>
      <c r="V849" s="187"/>
      <c r="W849" s="187"/>
      <c r="X849" s="187"/>
      <c r="Y849" s="187"/>
      <c r="Z849" s="187"/>
    </row>
    <row r="850" spans="1:26" x14ac:dyDescent="0.25">
      <c r="A850" s="305"/>
      <c r="B850" s="305"/>
      <c r="C850" s="187"/>
      <c r="D850" s="187"/>
      <c r="E850" s="187"/>
      <c r="F850" s="187"/>
      <c r="G850" s="187"/>
      <c r="H850" s="187"/>
      <c r="I850" s="187"/>
      <c r="J850" s="187"/>
      <c r="K850" s="187"/>
      <c r="L850" s="187"/>
      <c r="M850" s="187"/>
      <c r="N850" s="187"/>
      <c r="O850" s="187"/>
      <c r="P850" s="187"/>
      <c r="Q850" s="187"/>
      <c r="R850" s="187"/>
      <c r="S850" s="187"/>
      <c r="T850" s="187"/>
      <c r="U850" s="187"/>
      <c r="V850" s="187"/>
      <c r="W850" s="187"/>
      <c r="X850" s="187"/>
      <c r="Y850" s="187"/>
      <c r="Z850" s="187"/>
    </row>
    <row r="851" spans="1:26" x14ac:dyDescent="0.25">
      <c r="A851" s="305"/>
      <c r="B851" s="305"/>
      <c r="C851" s="187"/>
      <c r="D851" s="187"/>
      <c r="E851" s="187"/>
      <c r="F851" s="187"/>
      <c r="G851" s="187"/>
      <c r="H851" s="187"/>
      <c r="I851" s="187"/>
      <c r="J851" s="187"/>
      <c r="K851" s="187"/>
      <c r="L851" s="187"/>
      <c r="M851" s="187"/>
      <c r="N851" s="187"/>
      <c r="O851" s="187"/>
      <c r="P851" s="187"/>
      <c r="Q851" s="187"/>
      <c r="R851" s="187"/>
      <c r="S851" s="187"/>
      <c r="T851" s="187"/>
      <c r="U851" s="187"/>
      <c r="V851" s="187"/>
      <c r="W851" s="187"/>
      <c r="X851" s="187"/>
      <c r="Y851" s="187"/>
      <c r="Z851" s="187"/>
    </row>
    <row r="852" spans="1:26" x14ac:dyDescent="0.25">
      <c r="A852" s="305"/>
      <c r="B852" s="305"/>
      <c r="C852" s="187"/>
      <c r="D852" s="187"/>
      <c r="E852" s="187"/>
      <c r="F852" s="187"/>
      <c r="G852" s="187"/>
      <c r="H852" s="187"/>
      <c r="I852" s="187"/>
      <c r="J852" s="187"/>
      <c r="K852" s="187"/>
      <c r="L852" s="187"/>
      <c r="M852" s="187"/>
      <c r="N852" s="187"/>
      <c r="O852" s="187"/>
      <c r="P852" s="187"/>
      <c r="Q852" s="187"/>
      <c r="R852" s="187"/>
      <c r="S852" s="187"/>
      <c r="T852" s="187"/>
      <c r="U852" s="187"/>
      <c r="V852" s="187"/>
      <c r="W852" s="187"/>
      <c r="X852" s="187"/>
      <c r="Y852" s="187"/>
      <c r="Z852" s="187"/>
    </row>
    <row r="853" spans="1:26" x14ac:dyDescent="0.25">
      <c r="A853" s="305"/>
      <c r="B853" s="305"/>
      <c r="C853" s="187"/>
      <c r="D853" s="187"/>
      <c r="E853" s="187"/>
      <c r="F853" s="187"/>
      <c r="G853" s="187"/>
      <c r="H853" s="187"/>
      <c r="I853" s="187"/>
      <c r="J853" s="187"/>
      <c r="K853" s="187"/>
      <c r="L853" s="187"/>
      <c r="M853" s="187"/>
      <c r="N853" s="187"/>
      <c r="O853" s="187"/>
      <c r="P853" s="187"/>
      <c r="Q853" s="187"/>
      <c r="R853" s="187"/>
      <c r="S853" s="187"/>
      <c r="T853" s="187"/>
      <c r="U853" s="187"/>
      <c r="V853" s="187"/>
      <c r="W853" s="187"/>
      <c r="X853" s="187"/>
      <c r="Y853" s="187"/>
      <c r="Z853" s="187"/>
    </row>
    <row r="854" spans="1:26" x14ac:dyDescent="0.25">
      <c r="A854" s="305"/>
      <c r="B854" s="305"/>
      <c r="C854" s="187"/>
      <c r="D854" s="187"/>
      <c r="E854" s="187"/>
      <c r="F854" s="187"/>
      <c r="G854" s="187"/>
      <c r="H854" s="187"/>
      <c r="I854" s="187"/>
      <c r="J854" s="187"/>
      <c r="K854" s="187"/>
      <c r="L854" s="187"/>
      <c r="M854" s="187"/>
      <c r="N854" s="187"/>
      <c r="O854" s="187"/>
      <c r="P854" s="187"/>
      <c r="Q854" s="187"/>
      <c r="R854" s="187"/>
      <c r="S854" s="187"/>
      <c r="T854" s="187"/>
      <c r="U854" s="187"/>
      <c r="V854" s="187"/>
      <c r="W854" s="187"/>
      <c r="X854" s="187"/>
      <c r="Y854" s="187"/>
      <c r="Z854" s="187"/>
    </row>
    <row r="855" spans="1:26" x14ac:dyDescent="0.25">
      <c r="A855" s="305"/>
      <c r="B855" s="305"/>
      <c r="C855" s="187"/>
      <c r="D855" s="187"/>
      <c r="E855" s="187"/>
      <c r="F855" s="187"/>
      <c r="G855" s="187"/>
      <c r="H855" s="187"/>
      <c r="I855" s="187"/>
      <c r="J855" s="187"/>
      <c r="K855" s="187"/>
      <c r="L855" s="187"/>
      <c r="M855" s="187"/>
      <c r="N855" s="187"/>
      <c r="O855" s="187"/>
      <c r="P855" s="187"/>
      <c r="Q855" s="187"/>
      <c r="R855" s="187"/>
      <c r="S855" s="187"/>
      <c r="T855" s="187"/>
      <c r="U855" s="187"/>
      <c r="V855" s="187"/>
      <c r="W855" s="187"/>
      <c r="X855" s="187"/>
      <c r="Y855" s="187"/>
      <c r="Z855" s="187"/>
    </row>
    <row r="856" spans="1:26" x14ac:dyDescent="0.25">
      <c r="A856" s="305"/>
      <c r="B856" s="305"/>
      <c r="C856" s="187"/>
      <c r="D856" s="187"/>
      <c r="E856" s="187"/>
      <c r="F856" s="187"/>
      <c r="G856" s="187"/>
      <c r="H856" s="187"/>
      <c r="I856" s="187"/>
      <c r="J856" s="187"/>
      <c r="K856" s="187"/>
      <c r="L856" s="187"/>
      <c r="M856" s="187"/>
      <c r="N856" s="187"/>
      <c r="O856" s="187"/>
      <c r="P856" s="187"/>
      <c r="Q856" s="187"/>
      <c r="R856" s="187"/>
      <c r="S856" s="187"/>
      <c r="T856" s="187"/>
      <c r="U856" s="187"/>
      <c r="V856" s="187"/>
      <c r="W856" s="187"/>
      <c r="X856" s="187"/>
      <c r="Y856" s="187"/>
      <c r="Z856" s="187"/>
    </row>
    <row r="857" spans="1:26" x14ac:dyDescent="0.25">
      <c r="A857" s="305"/>
      <c r="B857" s="305"/>
      <c r="C857" s="187"/>
      <c r="D857" s="187"/>
      <c r="E857" s="187"/>
      <c r="F857" s="187"/>
      <c r="G857" s="187"/>
      <c r="H857" s="187"/>
      <c r="I857" s="187"/>
      <c r="J857" s="187"/>
      <c r="K857" s="187"/>
      <c r="L857" s="187"/>
      <c r="M857" s="187"/>
      <c r="N857" s="187"/>
      <c r="O857" s="187"/>
      <c r="P857" s="187"/>
      <c r="Q857" s="187"/>
      <c r="R857" s="187"/>
      <c r="S857" s="187"/>
      <c r="T857" s="187"/>
      <c r="U857" s="187"/>
      <c r="V857" s="187"/>
      <c r="W857" s="187"/>
      <c r="X857" s="187"/>
      <c r="Y857" s="187"/>
      <c r="Z857" s="187"/>
    </row>
    <row r="858" spans="1:26" x14ac:dyDescent="0.25">
      <c r="A858" s="305"/>
      <c r="B858" s="305"/>
      <c r="C858" s="187"/>
      <c r="D858" s="187"/>
      <c r="E858" s="187"/>
      <c r="F858" s="187"/>
      <c r="G858" s="187"/>
      <c r="H858" s="187"/>
      <c r="I858" s="187"/>
      <c r="J858" s="187"/>
      <c r="K858" s="187"/>
      <c r="L858" s="187"/>
      <c r="M858" s="187"/>
      <c r="N858" s="187"/>
      <c r="O858" s="187"/>
      <c r="P858" s="187"/>
      <c r="Q858" s="187"/>
      <c r="R858" s="187"/>
      <c r="S858" s="187"/>
      <c r="T858" s="187"/>
      <c r="U858" s="187"/>
      <c r="V858" s="187"/>
      <c r="W858" s="187"/>
      <c r="X858" s="187"/>
      <c r="Y858" s="187"/>
      <c r="Z858" s="187"/>
    </row>
    <row r="859" spans="1:26" x14ac:dyDescent="0.25">
      <c r="A859" s="305"/>
      <c r="B859" s="305"/>
      <c r="C859" s="187"/>
      <c r="D859" s="187"/>
      <c r="E859" s="187"/>
      <c r="F859" s="187"/>
      <c r="G859" s="187"/>
      <c r="H859" s="187"/>
      <c r="I859" s="187"/>
      <c r="J859" s="187"/>
      <c r="K859" s="187"/>
      <c r="L859" s="187"/>
      <c r="M859" s="187"/>
      <c r="N859" s="187"/>
      <c r="O859" s="187"/>
      <c r="P859" s="187"/>
      <c r="Q859" s="187"/>
      <c r="R859" s="187"/>
      <c r="S859" s="187"/>
      <c r="T859" s="187"/>
      <c r="U859" s="187"/>
      <c r="V859" s="187"/>
      <c r="W859" s="187"/>
      <c r="X859" s="187"/>
      <c r="Y859" s="187"/>
      <c r="Z859" s="187"/>
    </row>
    <row r="860" spans="1:26" x14ac:dyDescent="0.25">
      <c r="A860" s="305"/>
      <c r="B860" s="305"/>
      <c r="C860" s="187"/>
      <c r="D860" s="187"/>
      <c r="E860" s="187"/>
      <c r="F860" s="187"/>
      <c r="G860" s="187"/>
      <c r="H860" s="187"/>
      <c r="I860" s="187"/>
      <c r="J860" s="187"/>
      <c r="K860" s="187"/>
      <c r="L860" s="187"/>
      <c r="M860" s="187"/>
      <c r="N860" s="187"/>
      <c r="O860" s="187"/>
      <c r="P860" s="187"/>
      <c r="Q860" s="187"/>
      <c r="R860" s="187"/>
      <c r="S860" s="187"/>
      <c r="T860" s="187"/>
      <c r="U860" s="187"/>
      <c r="V860" s="187"/>
      <c r="W860" s="187"/>
      <c r="X860" s="187"/>
      <c r="Y860" s="187"/>
      <c r="Z860" s="187"/>
    </row>
    <row r="861" spans="1:26" x14ac:dyDescent="0.25">
      <c r="A861" s="305"/>
      <c r="B861" s="305"/>
      <c r="C861" s="187"/>
      <c r="D861" s="187"/>
      <c r="E861" s="187"/>
      <c r="F861" s="187"/>
      <c r="G861" s="187"/>
      <c r="H861" s="187"/>
      <c r="I861" s="187"/>
      <c r="J861" s="187"/>
      <c r="K861" s="187"/>
      <c r="L861" s="187"/>
      <c r="M861" s="187"/>
      <c r="N861" s="187"/>
      <c r="O861" s="187"/>
      <c r="P861" s="187"/>
      <c r="Q861" s="187"/>
      <c r="R861" s="187"/>
      <c r="S861" s="187"/>
      <c r="T861" s="187"/>
      <c r="U861" s="187"/>
      <c r="V861" s="187"/>
      <c r="W861" s="187"/>
      <c r="X861" s="187"/>
      <c r="Y861" s="187"/>
      <c r="Z861" s="187"/>
    </row>
    <row r="862" spans="1:26" x14ac:dyDescent="0.25">
      <c r="A862" s="305"/>
      <c r="B862" s="305"/>
      <c r="C862" s="187"/>
      <c r="D862" s="187"/>
      <c r="E862" s="187"/>
      <c r="F862" s="187"/>
      <c r="G862" s="187"/>
      <c r="H862" s="187"/>
      <c r="I862" s="187"/>
      <c r="J862" s="187"/>
      <c r="K862" s="187"/>
      <c r="L862" s="187"/>
      <c r="M862" s="187"/>
      <c r="N862" s="187"/>
      <c r="O862" s="187"/>
      <c r="P862" s="187"/>
      <c r="Q862" s="187"/>
      <c r="R862" s="187"/>
      <c r="S862" s="187"/>
      <c r="T862" s="187"/>
      <c r="U862" s="187"/>
      <c r="V862" s="187"/>
      <c r="W862" s="187"/>
      <c r="X862" s="187"/>
      <c r="Y862" s="187"/>
      <c r="Z862" s="187"/>
    </row>
    <row r="863" spans="1:26" x14ac:dyDescent="0.25">
      <c r="A863" s="305"/>
      <c r="B863" s="305"/>
      <c r="C863" s="187"/>
      <c r="D863" s="187"/>
      <c r="E863" s="187"/>
      <c r="F863" s="187"/>
      <c r="G863" s="187"/>
      <c r="H863" s="187"/>
      <c r="I863" s="187"/>
      <c r="J863" s="187"/>
      <c r="K863" s="187"/>
      <c r="L863" s="187"/>
      <c r="M863" s="187"/>
      <c r="N863" s="187"/>
      <c r="O863" s="187"/>
      <c r="P863" s="187"/>
      <c r="Q863" s="187"/>
      <c r="R863" s="187"/>
      <c r="S863" s="187"/>
      <c r="T863" s="187"/>
      <c r="U863" s="187"/>
      <c r="V863" s="187"/>
      <c r="W863" s="187"/>
      <c r="X863" s="187"/>
      <c r="Y863" s="187"/>
      <c r="Z863" s="187"/>
    </row>
    <row r="864" spans="1:26" x14ac:dyDescent="0.25">
      <c r="A864" s="305"/>
      <c r="B864" s="305"/>
      <c r="C864" s="187"/>
      <c r="D864" s="187"/>
      <c r="E864" s="187"/>
      <c r="F864" s="187"/>
      <c r="G864" s="187"/>
      <c r="H864" s="187"/>
      <c r="I864" s="187"/>
      <c r="J864" s="187"/>
      <c r="K864" s="187"/>
      <c r="L864" s="187"/>
      <c r="M864" s="187"/>
      <c r="N864" s="187"/>
      <c r="O864" s="187"/>
      <c r="P864" s="187"/>
      <c r="Q864" s="187"/>
      <c r="R864" s="187"/>
      <c r="S864" s="187"/>
      <c r="T864" s="187"/>
      <c r="U864" s="187"/>
      <c r="V864" s="187"/>
      <c r="W864" s="187"/>
      <c r="X864" s="187"/>
      <c r="Y864" s="187"/>
      <c r="Z864" s="187"/>
    </row>
    <row r="865" spans="1:26" x14ac:dyDescent="0.25">
      <c r="A865" s="305"/>
      <c r="B865" s="305"/>
      <c r="C865" s="187"/>
      <c r="D865" s="187"/>
      <c r="E865" s="187"/>
      <c r="F865" s="187"/>
      <c r="G865" s="187"/>
      <c r="H865" s="187"/>
      <c r="I865" s="187"/>
      <c r="J865" s="187"/>
      <c r="K865" s="187"/>
      <c r="L865" s="187"/>
      <c r="M865" s="187"/>
      <c r="N865" s="187"/>
      <c r="O865" s="187"/>
      <c r="P865" s="187"/>
      <c r="Q865" s="187"/>
      <c r="R865" s="187"/>
      <c r="S865" s="187"/>
      <c r="T865" s="187"/>
      <c r="U865" s="187"/>
      <c r="V865" s="187"/>
      <c r="W865" s="187"/>
      <c r="X865" s="187"/>
      <c r="Y865" s="187"/>
      <c r="Z865" s="187"/>
    </row>
    <row r="866" spans="1:26" x14ac:dyDescent="0.25">
      <c r="A866" s="305"/>
      <c r="B866" s="305"/>
      <c r="C866" s="187"/>
      <c r="D866" s="187"/>
      <c r="E866" s="187"/>
      <c r="F866" s="187"/>
      <c r="G866" s="187"/>
      <c r="H866" s="187"/>
      <c r="I866" s="187"/>
      <c r="J866" s="187"/>
      <c r="K866" s="187"/>
      <c r="L866" s="187"/>
      <c r="M866" s="187"/>
      <c r="N866" s="187"/>
      <c r="O866" s="187"/>
      <c r="P866" s="187"/>
      <c r="Q866" s="187"/>
      <c r="R866" s="187"/>
      <c r="S866" s="187"/>
      <c r="T866" s="187"/>
      <c r="U866" s="187"/>
      <c r="V866" s="187"/>
      <c r="W866" s="187"/>
      <c r="X866" s="187"/>
      <c r="Y866" s="187"/>
      <c r="Z866" s="187"/>
    </row>
    <row r="867" spans="1:26" x14ac:dyDescent="0.25">
      <c r="A867" s="305"/>
      <c r="B867" s="305"/>
      <c r="C867" s="187"/>
      <c r="D867" s="187"/>
      <c r="E867" s="187"/>
      <c r="F867" s="187"/>
      <c r="G867" s="187"/>
      <c r="H867" s="187"/>
      <c r="I867" s="187"/>
      <c r="J867" s="187"/>
      <c r="K867" s="187"/>
      <c r="L867" s="187"/>
      <c r="M867" s="187"/>
      <c r="N867" s="187"/>
      <c r="O867" s="187"/>
      <c r="P867" s="187"/>
      <c r="Q867" s="187"/>
      <c r="R867" s="187"/>
      <c r="S867" s="187"/>
      <c r="T867" s="187"/>
      <c r="U867" s="187"/>
      <c r="V867" s="187"/>
      <c r="W867" s="187"/>
      <c r="X867" s="187"/>
      <c r="Y867" s="187"/>
      <c r="Z867" s="187"/>
    </row>
    <row r="868" spans="1:26" x14ac:dyDescent="0.25">
      <c r="A868" s="305"/>
      <c r="B868" s="305"/>
      <c r="C868" s="187"/>
      <c r="D868" s="187"/>
      <c r="E868" s="187"/>
      <c r="F868" s="187"/>
      <c r="G868" s="187"/>
      <c r="H868" s="187"/>
      <c r="I868" s="187"/>
      <c r="J868" s="187"/>
      <c r="K868" s="187"/>
      <c r="L868" s="187"/>
      <c r="M868" s="187"/>
      <c r="N868" s="187"/>
      <c r="O868" s="187"/>
      <c r="P868" s="187"/>
      <c r="Q868" s="187"/>
      <c r="R868" s="187"/>
      <c r="S868" s="187"/>
      <c r="T868" s="187"/>
      <c r="U868" s="187"/>
      <c r="V868" s="187"/>
      <c r="W868" s="187"/>
      <c r="X868" s="187"/>
      <c r="Y868" s="187"/>
      <c r="Z868" s="187"/>
    </row>
    <row r="869" spans="1:26" x14ac:dyDescent="0.25">
      <c r="A869" s="305"/>
      <c r="B869" s="305"/>
      <c r="C869" s="187"/>
      <c r="D869" s="187"/>
      <c r="E869" s="187"/>
      <c r="F869" s="187"/>
      <c r="G869" s="187"/>
      <c r="H869" s="187"/>
      <c r="I869" s="187"/>
      <c r="J869" s="187"/>
      <c r="K869" s="187"/>
      <c r="L869" s="187"/>
      <c r="M869" s="187"/>
      <c r="N869" s="187"/>
      <c r="O869" s="187"/>
      <c r="P869" s="187"/>
      <c r="Q869" s="187"/>
      <c r="R869" s="187"/>
      <c r="S869" s="187"/>
      <c r="T869" s="187"/>
      <c r="U869" s="187"/>
      <c r="V869" s="187"/>
      <c r="W869" s="187"/>
      <c r="X869" s="187"/>
      <c r="Y869" s="187"/>
      <c r="Z869" s="187"/>
    </row>
    <row r="870" spans="1:26" x14ac:dyDescent="0.25">
      <c r="A870" s="305"/>
      <c r="B870" s="305"/>
      <c r="C870" s="187"/>
      <c r="D870" s="187"/>
      <c r="E870" s="187"/>
      <c r="F870" s="187"/>
      <c r="G870" s="187"/>
      <c r="H870" s="187"/>
      <c r="I870" s="187"/>
      <c r="J870" s="187"/>
      <c r="K870" s="187"/>
      <c r="L870" s="187"/>
      <c r="M870" s="187"/>
      <c r="N870" s="187"/>
      <c r="O870" s="187"/>
      <c r="P870" s="187"/>
      <c r="Q870" s="187"/>
      <c r="R870" s="187"/>
      <c r="S870" s="187"/>
      <c r="T870" s="187"/>
      <c r="U870" s="187"/>
      <c r="V870" s="187"/>
      <c r="W870" s="187"/>
      <c r="X870" s="187"/>
      <c r="Y870" s="187"/>
      <c r="Z870" s="187"/>
    </row>
    <row r="871" spans="1:26" x14ac:dyDescent="0.25">
      <c r="A871" s="305"/>
      <c r="B871" s="305"/>
      <c r="C871" s="187"/>
      <c r="D871" s="187"/>
      <c r="E871" s="187"/>
      <c r="F871" s="187"/>
      <c r="G871" s="187"/>
      <c r="H871" s="187"/>
      <c r="I871" s="187"/>
      <c r="J871" s="187"/>
      <c r="K871" s="187"/>
      <c r="L871" s="187"/>
      <c r="M871" s="187"/>
      <c r="N871" s="187"/>
      <c r="O871" s="187"/>
      <c r="P871" s="187"/>
      <c r="Q871" s="187"/>
      <c r="R871" s="187"/>
      <c r="S871" s="187"/>
      <c r="T871" s="187"/>
      <c r="U871" s="187"/>
      <c r="V871" s="187"/>
      <c r="W871" s="187"/>
      <c r="X871" s="187"/>
      <c r="Y871" s="187"/>
      <c r="Z871" s="187"/>
    </row>
    <row r="872" spans="1:26" x14ac:dyDescent="0.25">
      <c r="A872" s="305"/>
      <c r="B872" s="305"/>
      <c r="C872" s="187"/>
      <c r="D872" s="187"/>
      <c r="E872" s="187"/>
      <c r="F872" s="187"/>
      <c r="G872" s="187"/>
      <c r="H872" s="187"/>
      <c r="I872" s="187"/>
      <c r="J872" s="187"/>
      <c r="K872" s="187"/>
      <c r="L872" s="187"/>
      <c r="M872" s="187"/>
      <c r="N872" s="187"/>
      <c r="O872" s="187"/>
      <c r="P872" s="187"/>
      <c r="Q872" s="187"/>
      <c r="R872" s="187"/>
      <c r="S872" s="187"/>
      <c r="T872" s="187"/>
      <c r="U872" s="187"/>
      <c r="V872" s="187"/>
      <c r="W872" s="187"/>
      <c r="X872" s="187"/>
      <c r="Y872" s="187"/>
      <c r="Z872" s="187"/>
    </row>
    <row r="873" spans="1:26" x14ac:dyDescent="0.25">
      <c r="A873" s="305"/>
      <c r="B873" s="305"/>
      <c r="C873" s="187"/>
      <c r="D873" s="187"/>
      <c r="E873" s="187"/>
      <c r="F873" s="187"/>
      <c r="G873" s="187"/>
      <c r="H873" s="187"/>
      <c r="I873" s="187"/>
      <c r="J873" s="187"/>
      <c r="K873" s="187"/>
      <c r="L873" s="187"/>
      <c r="M873" s="187"/>
      <c r="N873" s="187"/>
      <c r="O873" s="187"/>
      <c r="P873" s="187"/>
      <c r="Q873" s="187"/>
      <c r="R873" s="187"/>
      <c r="S873" s="187"/>
      <c r="T873" s="187"/>
      <c r="U873" s="187"/>
      <c r="V873" s="187"/>
      <c r="W873" s="187"/>
      <c r="X873" s="187"/>
      <c r="Y873" s="187"/>
      <c r="Z873" s="187"/>
    </row>
    <row r="874" spans="1:26" x14ac:dyDescent="0.25">
      <c r="A874" s="305"/>
      <c r="B874" s="305"/>
      <c r="C874" s="187"/>
      <c r="D874" s="187"/>
      <c r="E874" s="187"/>
      <c r="F874" s="187"/>
      <c r="G874" s="187"/>
      <c r="H874" s="187"/>
      <c r="I874" s="187"/>
      <c r="J874" s="187"/>
      <c r="K874" s="187"/>
      <c r="L874" s="187"/>
      <c r="M874" s="187"/>
      <c r="N874" s="187"/>
      <c r="O874" s="187"/>
      <c r="P874" s="187"/>
      <c r="Q874" s="187"/>
      <c r="R874" s="187"/>
      <c r="S874" s="187"/>
      <c r="T874" s="187"/>
      <c r="U874" s="187"/>
      <c r="V874" s="187"/>
      <c r="W874" s="187"/>
      <c r="X874" s="187"/>
      <c r="Y874" s="187"/>
      <c r="Z874" s="187"/>
    </row>
    <row r="875" spans="1:26" x14ac:dyDescent="0.25">
      <c r="A875" s="305"/>
      <c r="B875" s="305"/>
      <c r="C875" s="187"/>
      <c r="D875" s="187"/>
      <c r="E875" s="187"/>
      <c r="F875" s="187"/>
      <c r="G875" s="187"/>
      <c r="H875" s="187"/>
      <c r="I875" s="187"/>
      <c r="J875" s="187"/>
      <c r="K875" s="187"/>
      <c r="L875" s="187"/>
      <c r="M875" s="187"/>
      <c r="N875" s="187"/>
      <c r="O875" s="187"/>
      <c r="P875" s="187"/>
      <c r="Q875" s="187"/>
      <c r="R875" s="187"/>
      <c r="S875" s="187"/>
      <c r="T875" s="187"/>
      <c r="U875" s="187"/>
      <c r="V875" s="187"/>
      <c r="W875" s="187"/>
      <c r="X875" s="187"/>
      <c r="Y875" s="187"/>
      <c r="Z875" s="187"/>
    </row>
    <row r="876" spans="1:26" x14ac:dyDescent="0.25">
      <c r="A876" s="305"/>
      <c r="B876" s="305"/>
      <c r="C876" s="187"/>
      <c r="D876" s="187"/>
      <c r="E876" s="187"/>
      <c r="F876" s="187"/>
      <c r="G876" s="187"/>
      <c r="H876" s="187"/>
      <c r="I876" s="187"/>
      <c r="J876" s="187"/>
      <c r="K876" s="187"/>
      <c r="L876" s="187"/>
      <c r="M876" s="187"/>
      <c r="N876" s="187"/>
      <c r="O876" s="187"/>
      <c r="P876" s="187"/>
      <c r="Q876" s="187"/>
      <c r="R876" s="187"/>
      <c r="S876" s="187"/>
      <c r="T876" s="187"/>
      <c r="U876" s="187"/>
      <c r="V876" s="187"/>
      <c r="W876" s="187"/>
      <c r="X876" s="187"/>
      <c r="Y876" s="187"/>
      <c r="Z876" s="187"/>
    </row>
    <row r="877" spans="1:26" x14ac:dyDescent="0.25">
      <c r="A877" s="305"/>
      <c r="B877" s="305"/>
      <c r="C877" s="187"/>
      <c r="D877" s="187"/>
      <c r="E877" s="187"/>
      <c r="F877" s="187"/>
      <c r="G877" s="187"/>
      <c r="H877" s="187"/>
      <c r="I877" s="187"/>
      <c r="J877" s="187"/>
      <c r="K877" s="187"/>
      <c r="L877" s="187"/>
      <c r="M877" s="187"/>
      <c r="N877" s="187"/>
      <c r="O877" s="187"/>
      <c r="P877" s="187"/>
      <c r="Q877" s="187"/>
      <c r="R877" s="187"/>
      <c r="S877" s="187"/>
      <c r="T877" s="187"/>
      <c r="U877" s="187"/>
      <c r="V877" s="187"/>
      <c r="W877" s="187"/>
      <c r="X877" s="187"/>
      <c r="Y877" s="187"/>
      <c r="Z877" s="187"/>
    </row>
    <row r="878" spans="1:26" x14ac:dyDescent="0.25">
      <c r="A878" s="305"/>
      <c r="B878" s="305"/>
      <c r="C878" s="187"/>
      <c r="D878" s="187"/>
      <c r="E878" s="187"/>
      <c r="F878" s="187"/>
      <c r="G878" s="187"/>
      <c r="H878" s="187"/>
      <c r="I878" s="187"/>
      <c r="J878" s="187"/>
      <c r="K878" s="187"/>
      <c r="L878" s="187"/>
      <c r="M878" s="187"/>
      <c r="N878" s="187"/>
      <c r="O878" s="187"/>
      <c r="P878" s="187"/>
      <c r="Q878" s="187"/>
      <c r="R878" s="187"/>
      <c r="S878" s="187"/>
      <c r="T878" s="187"/>
      <c r="U878" s="187"/>
      <c r="V878" s="187"/>
      <c r="W878" s="187"/>
      <c r="X878" s="187"/>
      <c r="Y878" s="187"/>
      <c r="Z878" s="187"/>
    </row>
    <row r="879" spans="1:26" x14ac:dyDescent="0.25">
      <c r="A879" s="305"/>
      <c r="B879" s="305"/>
      <c r="C879" s="187"/>
      <c r="D879" s="187"/>
      <c r="E879" s="187"/>
      <c r="F879" s="187"/>
      <c r="G879" s="187"/>
      <c r="H879" s="187"/>
      <c r="I879" s="187"/>
      <c r="J879" s="187"/>
      <c r="K879" s="187"/>
      <c r="L879" s="187"/>
      <c r="M879" s="187"/>
      <c r="N879" s="187"/>
      <c r="O879" s="187"/>
      <c r="P879" s="187"/>
      <c r="Q879" s="187"/>
      <c r="R879" s="187"/>
      <c r="S879" s="187"/>
      <c r="T879" s="187"/>
      <c r="U879" s="187"/>
      <c r="V879" s="187"/>
      <c r="W879" s="187"/>
      <c r="X879" s="187"/>
      <c r="Y879" s="187"/>
      <c r="Z879" s="187"/>
    </row>
    <row r="880" spans="1:26" x14ac:dyDescent="0.25">
      <c r="A880" s="305"/>
      <c r="B880" s="305"/>
      <c r="C880" s="187"/>
      <c r="D880" s="187"/>
      <c r="E880" s="187"/>
      <c r="F880" s="187"/>
      <c r="G880" s="187"/>
      <c r="H880" s="187"/>
      <c r="I880" s="187"/>
      <c r="J880" s="187"/>
      <c r="K880" s="187"/>
      <c r="L880" s="187"/>
      <c r="M880" s="187"/>
      <c r="N880" s="187"/>
      <c r="O880" s="187"/>
      <c r="P880" s="187"/>
      <c r="Q880" s="187"/>
      <c r="R880" s="187"/>
      <c r="S880" s="187"/>
      <c r="T880" s="187"/>
      <c r="U880" s="187"/>
      <c r="V880" s="187"/>
      <c r="W880" s="187"/>
      <c r="X880" s="187"/>
      <c r="Y880" s="187"/>
      <c r="Z880" s="187"/>
    </row>
    <row r="881" spans="1:26" x14ac:dyDescent="0.25">
      <c r="A881" s="305"/>
      <c r="B881" s="305"/>
      <c r="C881" s="187"/>
      <c r="D881" s="187"/>
      <c r="E881" s="187"/>
      <c r="F881" s="187"/>
      <c r="G881" s="187"/>
      <c r="H881" s="187"/>
      <c r="I881" s="187"/>
      <c r="J881" s="187"/>
      <c r="K881" s="187"/>
      <c r="L881" s="187"/>
      <c r="M881" s="187"/>
      <c r="N881" s="187"/>
      <c r="O881" s="187"/>
      <c r="P881" s="187"/>
      <c r="Q881" s="187"/>
      <c r="R881" s="187"/>
      <c r="S881" s="187"/>
      <c r="T881" s="187"/>
      <c r="U881" s="187"/>
      <c r="V881" s="187"/>
      <c r="W881" s="187"/>
      <c r="X881" s="187"/>
      <c r="Y881" s="187"/>
      <c r="Z881" s="187"/>
    </row>
    <row r="882" spans="1:26" x14ac:dyDescent="0.25">
      <c r="A882" s="305"/>
      <c r="B882" s="305"/>
      <c r="C882" s="187"/>
      <c r="D882" s="187"/>
      <c r="E882" s="187"/>
      <c r="F882" s="187"/>
      <c r="G882" s="187"/>
      <c r="H882" s="187"/>
      <c r="I882" s="187"/>
      <c r="J882" s="187"/>
      <c r="K882" s="187"/>
      <c r="L882" s="187"/>
      <c r="M882" s="187"/>
      <c r="N882" s="187"/>
      <c r="O882" s="187"/>
      <c r="P882" s="187"/>
      <c r="Q882" s="187"/>
      <c r="R882" s="187"/>
      <c r="S882" s="187"/>
      <c r="T882" s="187"/>
      <c r="U882" s="187"/>
      <c r="V882" s="187"/>
      <c r="W882" s="187"/>
      <c r="X882" s="187"/>
      <c r="Y882" s="187"/>
      <c r="Z882" s="187"/>
    </row>
    <row r="883" spans="1:26" x14ac:dyDescent="0.25">
      <c r="A883" s="305"/>
      <c r="B883" s="305"/>
      <c r="C883" s="187"/>
      <c r="D883" s="187"/>
      <c r="E883" s="187"/>
      <c r="F883" s="187"/>
      <c r="G883" s="187"/>
      <c r="H883" s="187"/>
      <c r="I883" s="187"/>
      <c r="J883" s="187"/>
      <c r="K883" s="187"/>
      <c r="L883" s="187"/>
      <c r="M883" s="187"/>
      <c r="N883" s="187"/>
      <c r="O883" s="187"/>
      <c r="P883" s="187"/>
      <c r="Q883" s="187"/>
      <c r="R883" s="187"/>
      <c r="S883" s="187"/>
      <c r="T883" s="187"/>
      <c r="U883" s="187"/>
      <c r="V883" s="187"/>
      <c r="W883" s="187"/>
      <c r="X883" s="187"/>
      <c r="Y883" s="187"/>
      <c r="Z883" s="187"/>
    </row>
    <row r="884" spans="1:26" x14ac:dyDescent="0.25">
      <c r="A884" s="305"/>
      <c r="B884" s="305"/>
      <c r="C884" s="187"/>
      <c r="D884" s="187"/>
      <c r="E884" s="187"/>
      <c r="F884" s="187"/>
      <c r="G884" s="187"/>
      <c r="H884" s="187"/>
      <c r="I884" s="187"/>
      <c r="J884" s="187"/>
      <c r="K884" s="187"/>
      <c r="L884" s="187"/>
      <c r="M884" s="187"/>
      <c r="N884" s="187"/>
      <c r="O884" s="187"/>
      <c r="P884" s="187"/>
      <c r="Q884" s="187"/>
      <c r="R884" s="187"/>
      <c r="S884" s="187"/>
      <c r="T884" s="187"/>
      <c r="U884" s="187"/>
      <c r="V884" s="187"/>
      <c r="W884" s="187"/>
      <c r="X884" s="187"/>
      <c r="Y884" s="187"/>
      <c r="Z884" s="187"/>
    </row>
    <row r="885" spans="1:26" x14ac:dyDescent="0.25">
      <c r="A885" s="305"/>
      <c r="B885" s="305"/>
      <c r="C885" s="187"/>
      <c r="D885" s="187"/>
      <c r="E885" s="187"/>
      <c r="F885" s="187"/>
      <c r="G885" s="187"/>
      <c r="H885" s="187"/>
      <c r="I885" s="187"/>
      <c r="J885" s="187"/>
      <c r="K885" s="187"/>
      <c r="L885" s="187"/>
      <c r="M885" s="187"/>
      <c r="N885" s="187"/>
      <c r="O885" s="187"/>
      <c r="P885" s="187"/>
      <c r="Q885" s="187"/>
      <c r="R885" s="187"/>
      <c r="S885" s="187"/>
      <c r="T885" s="187"/>
      <c r="U885" s="187"/>
      <c r="V885" s="187"/>
      <c r="W885" s="187"/>
      <c r="X885" s="187"/>
      <c r="Y885" s="187"/>
      <c r="Z885" s="187"/>
    </row>
    <row r="886" spans="1:26" x14ac:dyDescent="0.25">
      <c r="A886" s="305"/>
      <c r="B886" s="305"/>
      <c r="C886" s="187"/>
      <c r="D886" s="187"/>
      <c r="E886" s="187"/>
      <c r="F886" s="187"/>
      <c r="G886" s="187"/>
      <c r="H886" s="187"/>
      <c r="I886" s="187"/>
      <c r="J886" s="187"/>
      <c r="K886" s="187"/>
      <c r="L886" s="187"/>
      <c r="M886" s="187"/>
      <c r="N886" s="187"/>
      <c r="O886" s="187"/>
      <c r="P886" s="187"/>
      <c r="Q886" s="187"/>
      <c r="R886" s="187"/>
      <c r="S886" s="187"/>
      <c r="T886" s="187"/>
      <c r="U886" s="187"/>
      <c r="V886" s="187"/>
      <c r="W886" s="187"/>
      <c r="X886" s="187"/>
      <c r="Y886" s="187"/>
      <c r="Z886" s="187"/>
    </row>
    <row r="887" spans="1:26" x14ac:dyDescent="0.25">
      <c r="A887" s="305"/>
      <c r="B887" s="305"/>
      <c r="C887" s="187"/>
      <c r="D887" s="187"/>
      <c r="E887" s="187"/>
      <c r="F887" s="187"/>
      <c r="G887" s="187"/>
      <c r="H887" s="187"/>
      <c r="I887" s="187"/>
      <c r="J887" s="187"/>
      <c r="K887" s="187"/>
      <c r="L887" s="187"/>
      <c r="M887" s="187"/>
      <c r="N887" s="187"/>
      <c r="O887" s="187"/>
      <c r="P887" s="187"/>
      <c r="Q887" s="187"/>
      <c r="R887" s="187"/>
      <c r="S887" s="187"/>
      <c r="T887" s="187"/>
      <c r="U887" s="187"/>
      <c r="V887" s="187"/>
      <c r="W887" s="187"/>
      <c r="X887" s="187"/>
      <c r="Y887" s="187"/>
      <c r="Z887" s="187"/>
    </row>
    <row r="888" spans="1:26" x14ac:dyDescent="0.25">
      <c r="A888" s="305"/>
      <c r="B888" s="305"/>
      <c r="C888" s="187"/>
      <c r="D888" s="187"/>
      <c r="E888" s="187"/>
      <c r="F888" s="187"/>
      <c r="G888" s="187"/>
      <c r="H888" s="187"/>
      <c r="I888" s="187"/>
      <c r="J888" s="187"/>
      <c r="K888" s="187"/>
      <c r="L888" s="187"/>
      <c r="M888" s="187"/>
      <c r="N888" s="187"/>
      <c r="O888" s="187"/>
      <c r="P888" s="187"/>
      <c r="Q888" s="187"/>
      <c r="R888" s="187"/>
      <c r="S888" s="187"/>
      <c r="T888" s="187"/>
      <c r="U888" s="187"/>
      <c r="V888" s="187"/>
      <c r="W888" s="187"/>
      <c r="X888" s="187"/>
      <c r="Y888" s="187"/>
      <c r="Z888" s="187"/>
    </row>
    <row r="889" spans="1:26" x14ac:dyDescent="0.25">
      <c r="A889" s="305"/>
      <c r="B889" s="305"/>
      <c r="C889" s="187"/>
      <c r="D889" s="187"/>
      <c r="E889" s="187"/>
      <c r="F889" s="187"/>
      <c r="G889" s="187"/>
      <c r="H889" s="187"/>
      <c r="I889" s="187"/>
      <c r="J889" s="187"/>
      <c r="K889" s="187"/>
      <c r="L889" s="187"/>
      <c r="M889" s="187"/>
      <c r="N889" s="187"/>
      <c r="O889" s="187"/>
      <c r="P889" s="187"/>
      <c r="Q889" s="187"/>
      <c r="R889" s="187"/>
      <c r="S889" s="187"/>
      <c r="T889" s="187"/>
      <c r="U889" s="187"/>
      <c r="V889" s="187"/>
      <c r="W889" s="187"/>
      <c r="X889" s="187"/>
      <c r="Y889" s="187"/>
      <c r="Z889" s="187"/>
    </row>
    <row r="890" spans="1:26" x14ac:dyDescent="0.25">
      <c r="A890" s="305"/>
      <c r="B890" s="305"/>
      <c r="C890" s="187"/>
      <c r="D890" s="187"/>
      <c r="E890" s="187"/>
      <c r="F890" s="187"/>
      <c r="G890" s="187"/>
      <c r="H890" s="187"/>
      <c r="I890" s="187"/>
      <c r="J890" s="187"/>
      <c r="K890" s="187"/>
      <c r="L890" s="187"/>
      <c r="M890" s="187"/>
      <c r="N890" s="187"/>
      <c r="O890" s="187"/>
      <c r="P890" s="187"/>
      <c r="Q890" s="187"/>
      <c r="R890" s="187"/>
      <c r="S890" s="187"/>
      <c r="T890" s="187"/>
      <c r="U890" s="187"/>
      <c r="V890" s="187"/>
      <c r="W890" s="187"/>
      <c r="X890" s="187"/>
      <c r="Y890" s="187"/>
      <c r="Z890" s="187"/>
    </row>
    <row r="891" spans="1:26" x14ac:dyDescent="0.25">
      <c r="A891" s="305"/>
      <c r="B891" s="305"/>
      <c r="C891" s="187"/>
      <c r="D891" s="187"/>
      <c r="E891" s="187"/>
      <c r="F891" s="187"/>
      <c r="G891" s="187"/>
      <c r="H891" s="187"/>
      <c r="I891" s="187"/>
      <c r="J891" s="187"/>
      <c r="K891" s="187"/>
      <c r="L891" s="187"/>
      <c r="M891" s="187"/>
      <c r="N891" s="187"/>
      <c r="O891" s="187"/>
      <c r="P891" s="187"/>
      <c r="Q891" s="187"/>
      <c r="R891" s="187"/>
      <c r="S891" s="187"/>
      <c r="T891" s="187"/>
      <c r="U891" s="187"/>
      <c r="V891" s="187"/>
      <c r="W891" s="187"/>
      <c r="X891" s="187"/>
      <c r="Y891" s="187"/>
      <c r="Z891" s="187"/>
    </row>
    <row r="892" spans="1:26" x14ac:dyDescent="0.25">
      <c r="A892" s="305"/>
      <c r="B892" s="305"/>
      <c r="C892" s="187"/>
      <c r="D892" s="187"/>
      <c r="E892" s="187"/>
      <c r="F892" s="187"/>
      <c r="G892" s="187"/>
      <c r="H892" s="187"/>
      <c r="I892" s="187"/>
      <c r="J892" s="187"/>
      <c r="K892" s="187"/>
      <c r="L892" s="187"/>
      <c r="M892" s="187"/>
      <c r="N892" s="187"/>
      <c r="O892" s="187"/>
      <c r="P892" s="187"/>
      <c r="Q892" s="187"/>
      <c r="R892" s="187"/>
      <c r="S892" s="187"/>
      <c r="T892" s="187"/>
      <c r="U892" s="187"/>
      <c r="V892" s="187"/>
      <c r="W892" s="187"/>
      <c r="X892" s="187"/>
      <c r="Y892" s="187"/>
      <c r="Z892" s="187"/>
    </row>
    <row r="893" spans="1:26" x14ac:dyDescent="0.25">
      <c r="A893" s="305"/>
      <c r="B893" s="305"/>
      <c r="C893" s="187"/>
      <c r="D893" s="187"/>
      <c r="E893" s="187"/>
      <c r="F893" s="187"/>
      <c r="G893" s="187"/>
      <c r="H893" s="187"/>
      <c r="I893" s="187"/>
      <c r="J893" s="187"/>
      <c r="K893" s="187"/>
      <c r="L893" s="187"/>
      <c r="M893" s="187"/>
      <c r="N893" s="187"/>
      <c r="O893" s="187"/>
      <c r="P893" s="187"/>
      <c r="Q893" s="187"/>
      <c r="R893" s="187"/>
      <c r="S893" s="187"/>
      <c r="T893" s="187"/>
      <c r="U893" s="187"/>
      <c r="V893" s="187"/>
      <c r="W893" s="187"/>
      <c r="X893" s="187"/>
      <c r="Y893" s="187"/>
      <c r="Z893" s="187"/>
    </row>
    <row r="894" spans="1:26" x14ac:dyDescent="0.25">
      <c r="A894" s="305"/>
      <c r="B894" s="305"/>
      <c r="C894" s="187"/>
      <c r="D894" s="187"/>
      <c r="E894" s="187"/>
      <c r="F894" s="187"/>
      <c r="G894" s="187"/>
      <c r="H894" s="187"/>
      <c r="I894" s="187"/>
      <c r="J894" s="187"/>
      <c r="K894" s="187"/>
      <c r="L894" s="187"/>
      <c r="M894" s="187"/>
      <c r="N894" s="187"/>
      <c r="O894" s="187"/>
      <c r="P894" s="187"/>
      <c r="Q894" s="187"/>
      <c r="R894" s="187"/>
      <c r="S894" s="187"/>
      <c r="T894" s="187"/>
      <c r="U894" s="187"/>
      <c r="V894" s="187"/>
      <c r="W894" s="187"/>
      <c r="X894" s="187"/>
      <c r="Y894" s="187"/>
      <c r="Z894" s="187"/>
    </row>
    <row r="895" spans="1:26" x14ac:dyDescent="0.25">
      <c r="A895" s="305"/>
      <c r="B895" s="305"/>
      <c r="C895" s="187"/>
      <c r="D895" s="187"/>
      <c r="E895" s="187"/>
      <c r="F895" s="187"/>
      <c r="G895" s="187"/>
      <c r="H895" s="187"/>
      <c r="I895" s="187"/>
      <c r="J895" s="187"/>
      <c r="K895" s="187"/>
      <c r="L895" s="187"/>
      <c r="M895" s="187"/>
      <c r="N895" s="187"/>
      <c r="O895" s="187"/>
      <c r="P895" s="187"/>
      <c r="Q895" s="187"/>
      <c r="R895" s="187"/>
      <c r="S895" s="187"/>
      <c r="T895" s="187"/>
      <c r="U895" s="187"/>
      <c r="V895" s="187"/>
      <c r="W895" s="187"/>
      <c r="X895" s="187"/>
      <c r="Y895" s="187"/>
      <c r="Z895" s="187"/>
    </row>
    <row r="896" spans="1:26" x14ac:dyDescent="0.25">
      <c r="A896" s="305"/>
      <c r="B896" s="305"/>
      <c r="C896" s="187"/>
      <c r="D896" s="187"/>
      <c r="E896" s="187"/>
      <c r="F896" s="187"/>
      <c r="G896" s="187"/>
      <c r="H896" s="187"/>
      <c r="I896" s="187"/>
      <c r="J896" s="187"/>
      <c r="K896" s="187"/>
      <c r="L896" s="187"/>
      <c r="M896" s="187"/>
      <c r="N896" s="187"/>
      <c r="O896" s="187"/>
      <c r="P896" s="187"/>
      <c r="Q896" s="187"/>
      <c r="R896" s="187"/>
      <c r="S896" s="187"/>
      <c r="T896" s="187"/>
      <c r="U896" s="187"/>
      <c r="V896" s="187"/>
      <c r="W896" s="187"/>
      <c r="X896" s="187"/>
      <c r="Y896" s="187"/>
      <c r="Z896" s="187"/>
    </row>
    <row r="897" spans="1:26" x14ac:dyDescent="0.25">
      <c r="A897" s="305"/>
      <c r="B897" s="305"/>
      <c r="C897" s="187"/>
      <c r="D897" s="187"/>
      <c r="E897" s="187"/>
      <c r="F897" s="187"/>
      <c r="G897" s="187"/>
      <c r="H897" s="187"/>
      <c r="I897" s="187"/>
      <c r="J897" s="187"/>
      <c r="K897" s="187"/>
      <c r="L897" s="187"/>
      <c r="M897" s="187"/>
      <c r="N897" s="187"/>
      <c r="O897" s="187"/>
      <c r="P897" s="187"/>
      <c r="Q897" s="187"/>
      <c r="R897" s="187"/>
      <c r="S897" s="187"/>
      <c r="T897" s="187"/>
      <c r="U897" s="187"/>
      <c r="V897" s="187"/>
      <c r="W897" s="187"/>
      <c r="X897" s="187"/>
      <c r="Y897" s="187"/>
      <c r="Z897" s="187"/>
    </row>
    <row r="898" spans="1:26" x14ac:dyDescent="0.25">
      <c r="A898" s="305"/>
      <c r="B898" s="305"/>
      <c r="C898" s="187"/>
      <c r="D898" s="187"/>
      <c r="E898" s="187"/>
      <c r="F898" s="187"/>
      <c r="G898" s="187"/>
      <c r="H898" s="187"/>
      <c r="I898" s="187"/>
      <c r="J898" s="187"/>
      <c r="K898" s="187"/>
      <c r="L898" s="187"/>
      <c r="M898" s="187"/>
      <c r="N898" s="187"/>
      <c r="O898" s="187"/>
      <c r="P898" s="187"/>
      <c r="Q898" s="187"/>
      <c r="R898" s="187"/>
      <c r="S898" s="187"/>
      <c r="T898" s="187"/>
      <c r="U898" s="187"/>
      <c r="V898" s="187"/>
      <c r="W898" s="187"/>
      <c r="X898" s="187"/>
      <c r="Y898" s="187"/>
      <c r="Z898" s="187"/>
    </row>
    <row r="899" spans="1:26" x14ac:dyDescent="0.25">
      <c r="A899" s="305"/>
      <c r="B899" s="305"/>
      <c r="C899" s="187"/>
      <c r="D899" s="187"/>
      <c r="E899" s="187"/>
      <c r="F899" s="187"/>
      <c r="G899" s="187"/>
      <c r="H899" s="187"/>
      <c r="I899" s="187"/>
      <c r="J899" s="187"/>
      <c r="K899" s="187"/>
      <c r="L899" s="187"/>
      <c r="M899" s="187"/>
      <c r="N899" s="187"/>
      <c r="O899" s="187"/>
      <c r="P899" s="187"/>
      <c r="Q899" s="187"/>
      <c r="R899" s="187"/>
      <c r="S899" s="187"/>
      <c r="T899" s="187"/>
      <c r="U899" s="187"/>
      <c r="V899" s="187"/>
      <c r="W899" s="187"/>
      <c r="X899" s="187"/>
      <c r="Y899" s="187"/>
      <c r="Z899" s="187"/>
    </row>
    <row r="900" spans="1:26" x14ac:dyDescent="0.25">
      <c r="A900" s="305"/>
      <c r="B900" s="305"/>
      <c r="C900" s="187"/>
      <c r="D900" s="187"/>
      <c r="E900" s="187"/>
      <c r="F900" s="187"/>
      <c r="G900" s="187"/>
      <c r="H900" s="187"/>
      <c r="I900" s="187"/>
      <c r="J900" s="187"/>
      <c r="K900" s="187"/>
      <c r="L900" s="187"/>
      <c r="M900" s="187"/>
      <c r="N900" s="187"/>
      <c r="O900" s="187"/>
      <c r="P900" s="187"/>
      <c r="Q900" s="187"/>
      <c r="R900" s="187"/>
      <c r="S900" s="187"/>
      <c r="T900" s="187"/>
      <c r="U900" s="187"/>
      <c r="V900" s="187"/>
      <c r="W900" s="187"/>
      <c r="X900" s="187"/>
      <c r="Y900" s="187"/>
      <c r="Z900" s="187"/>
    </row>
    <row r="901" spans="1:26" x14ac:dyDescent="0.25">
      <c r="A901" s="305"/>
      <c r="B901" s="305"/>
      <c r="C901" s="187"/>
      <c r="D901" s="187"/>
      <c r="E901" s="187"/>
      <c r="F901" s="187"/>
      <c r="G901" s="187"/>
      <c r="H901" s="187"/>
      <c r="I901" s="187"/>
      <c r="J901" s="187"/>
      <c r="K901" s="187"/>
      <c r="L901" s="187"/>
      <c r="M901" s="187"/>
      <c r="N901" s="187"/>
      <c r="O901" s="187"/>
      <c r="P901" s="187"/>
      <c r="Q901" s="187"/>
      <c r="R901" s="187"/>
      <c r="S901" s="187"/>
      <c r="T901" s="187"/>
      <c r="U901" s="187"/>
      <c r="V901" s="187"/>
      <c r="W901" s="187"/>
      <c r="X901" s="187"/>
      <c r="Y901" s="187"/>
      <c r="Z901" s="187"/>
    </row>
    <row r="902" spans="1:26" x14ac:dyDescent="0.25">
      <c r="A902" s="305"/>
      <c r="B902" s="305"/>
      <c r="C902" s="187"/>
      <c r="D902" s="187"/>
      <c r="E902" s="187"/>
      <c r="F902" s="187"/>
      <c r="G902" s="187"/>
      <c r="H902" s="187"/>
      <c r="I902" s="187"/>
      <c r="J902" s="187"/>
      <c r="K902" s="187"/>
      <c r="L902" s="187"/>
      <c r="M902" s="187"/>
      <c r="N902" s="187"/>
      <c r="O902" s="187"/>
      <c r="P902" s="187"/>
      <c r="Q902" s="187"/>
      <c r="R902" s="187"/>
      <c r="S902" s="187"/>
      <c r="T902" s="187"/>
      <c r="U902" s="187"/>
      <c r="V902" s="187"/>
      <c r="W902" s="187"/>
      <c r="X902" s="187"/>
      <c r="Y902" s="187"/>
      <c r="Z902" s="187"/>
    </row>
    <row r="903" spans="1:26" x14ac:dyDescent="0.25">
      <c r="A903" s="305"/>
      <c r="B903" s="305"/>
      <c r="C903" s="187"/>
      <c r="D903" s="187"/>
      <c r="E903" s="187"/>
      <c r="F903" s="187"/>
      <c r="G903" s="187"/>
      <c r="H903" s="187"/>
      <c r="I903" s="187"/>
      <c r="J903" s="187"/>
      <c r="K903" s="187"/>
      <c r="L903" s="187"/>
      <c r="M903" s="187"/>
      <c r="N903" s="187"/>
      <c r="O903" s="187"/>
      <c r="P903" s="187"/>
      <c r="Q903" s="187"/>
      <c r="R903" s="187"/>
      <c r="S903" s="187"/>
      <c r="T903" s="187"/>
      <c r="U903" s="187"/>
      <c r="V903" s="187"/>
      <c r="W903" s="187"/>
      <c r="X903" s="187"/>
      <c r="Y903" s="187"/>
      <c r="Z903" s="187"/>
    </row>
    <row r="904" spans="1:26" x14ac:dyDescent="0.25">
      <c r="A904" s="305"/>
      <c r="B904" s="305"/>
      <c r="C904" s="187"/>
      <c r="D904" s="187"/>
      <c r="E904" s="187"/>
      <c r="F904" s="187"/>
      <c r="G904" s="187"/>
      <c r="H904" s="187"/>
      <c r="I904" s="187"/>
      <c r="J904" s="187"/>
      <c r="K904" s="187"/>
      <c r="L904" s="187"/>
      <c r="M904" s="187"/>
      <c r="N904" s="187"/>
      <c r="O904" s="187"/>
      <c r="P904" s="187"/>
      <c r="Q904" s="187"/>
      <c r="R904" s="187"/>
      <c r="S904" s="187"/>
      <c r="T904" s="187"/>
      <c r="U904" s="187"/>
      <c r="V904" s="187"/>
      <c r="W904" s="187"/>
      <c r="X904" s="187"/>
      <c r="Y904" s="187"/>
      <c r="Z904" s="187"/>
    </row>
    <row r="905" spans="1:26" x14ac:dyDescent="0.25">
      <c r="A905" s="305"/>
      <c r="B905" s="305"/>
      <c r="C905" s="187"/>
      <c r="D905" s="187"/>
      <c r="E905" s="187"/>
      <c r="F905" s="187"/>
      <c r="G905" s="187"/>
      <c r="H905" s="187"/>
      <c r="I905" s="187"/>
      <c r="J905" s="187"/>
      <c r="K905" s="187"/>
      <c r="L905" s="187"/>
      <c r="M905" s="187"/>
      <c r="N905" s="187"/>
      <c r="O905" s="187"/>
      <c r="P905" s="187"/>
      <c r="Q905" s="187"/>
      <c r="R905" s="187"/>
      <c r="S905" s="187"/>
      <c r="T905" s="187"/>
      <c r="U905" s="187"/>
      <c r="V905" s="187"/>
      <c r="W905" s="187"/>
      <c r="X905" s="187"/>
      <c r="Y905" s="187"/>
      <c r="Z905" s="187"/>
    </row>
    <row r="906" spans="1:26" x14ac:dyDescent="0.25">
      <c r="A906" s="305"/>
      <c r="B906" s="305"/>
      <c r="C906" s="187"/>
      <c r="D906" s="187"/>
      <c r="E906" s="187"/>
      <c r="F906" s="187"/>
      <c r="G906" s="187"/>
      <c r="H906" s="187"/>
      <c r="I906" s="187"/>
      <c r="J906" s="187"/>
      <c r="K906" s="187"/>
      <c r="L906" s="187"/>
      <c r="M906" s="187"/>
      <c r="N906" s="187"/>
      <c r="O906" s="187"/>
      <c r="P906" s="187"/>
      <c r="Q906" s="187"/>
      <c r="R906" s="187"/>
      <c r="S906" s="187"/>
      <c r="T906" s="187"/>
      <c r="U906" s="187"/>
      <c r="V906" s="187"/>
      <c r="W906" s="187"/>
      <c r="X906" s="187"/>
      <c r="Y906" s="187"/>
      <c r="Z906" s="187"/>
    </row>
    <row r="907" spans="1:26" x14ac:dyDescent="0.25">
      <c r="A907" s="305"/>
      <c r="B907" s="305"/>
      <c r="C907" s="187"/>
      <c r="D907" s="187"/>
      <c r="E907" s="187"/>
      <c r="F907" s="187"/>
      <c r="G907" s="187"/>
      <c r="H907" s="187"/>
      <c r="I907" s="187"/>
      <c r="J907" s="187"/>
      <c r="K907" s="187"/>
      <c r="L907" s="187"/>
      <c r="M907" s="187"/>
      <c r="N907" s="187"/>
      <c r="O907" s="187"/>
      <c r="P907" s="187"/>
      <c r="Q907" s="187"/>
      <c r="R907" s="187"/>
      <c r="S907" s="187"/>
      <c r="T907" s="187"/>
      <c r="U907" s="187"/>
      <c r="V907" s="187"/>
      <c r="W907" s="187"/>
      <c r="X907" s="187"/>
      <c r="Y907" s="187"/>
      <c r="Z907" s="187"/>
    </row>
    <row r="908" spans="1:26" x14ac:dyDescent="0.25">
      <c r="A908" s="305"/>
      <c r="B908" s="305"/>
      <c r="C908" s="187"/>
      <c r="D908" s="187"/>
      <c r="E908" s="187"/>
      <c r="F908" s="187"/>
      <c r="G908" s="187"/>
      <c r="H908" s="187"/>
      <c r="I908" s="187"/>
      <c r="J908" s="187"/>
      <c r="K908" s="187"/>
      <c r="L908" s="187"/>
      <c r="M908" s="187"/>
      <c r="N908" s="187"/>
      <c r="O908" s="187"/>
      <c r="P908" s="187"/>
      <c r="Q908" s="187"/>
      <c r="R908" s="187"/>
      <c r="S908" s="187"/>
      <c r="T908" s="187"/>
      <c r="U908" s="187"/>
      <c r="V908" s="187"/>
      <c r="W908" s="187"/>
      <c r="X908" s="187"/>
      <c r="Y908" s="187"/>
      <c r="Z908" s="187"/>
    </row>
    <row r="909" spans="1:26" x14ac:dyDescent="0.25">
      <c r="A909" s="305"/>
      <c r="B909" s="305"/>
      <c r="C909" s="187"/>
      <c r="D909" s="187"/>
      <c r="E909" s="187"/>
      <c r="F909" s="187"/>
      <c r="G909" s="187"/>
      <c r="H909" s="187"/>
      <c r="I909" s="187"/>
      <c r="J909" s="187"/>
      <c r="K909" s="187"/>
      <c r="L909" s="187"/>
      <c r="M909" s="187"/>
      <c r="N909" s="187"/>
      <c r="O909" s="187"/>
      <c r="P909" s="187"/>
      <c r="Q909" s="187"/>
      <c r="R909" s="187"/>
      <c r="S909" s="187"/>
      <c r="T909" s="187"/>
      <c r="U909" s="187"/>
      <c r="V909" s="187"/>
      <c r="W909" s="187"/>
      <c r="X909" s="187"/>
      <c r="Y909" s="187"/>
      <c r="Z909" s="187"/>
    </row>
    <row r="910" spans="1:26" x14ac:dyDescent="0.25">
      <c r="A910" s="305"/>
      <c r="B910" s="305"/>
      <c r="C910" s="187"/>
      <c r="D910" s="187"/>
      <c r="E910" s="187"/>
      <c r="F910" s="187"/>
      <c r="G910" s="187"/>
      <c r="H910" s="187"/>
      <c r="I910" s="187"/>
      <c r="J910" s="187"/>
      <c r="K910" s="187"/>
      <c r="L910" s="187"/>
      <c r="M910" s="187"/>
      <c r="N910" s="187"/>
      <c r="O910" s="187"/>
      <c r="P910" s="187"/>
      <c r="Q910" s="187"/>
      <c r="R910" s="187"/>
      <c r="S910" s="187"/>
      <c r="T910" s="187"/>
      <c r="U910" s="187"/>
      <c r="V910" s="187"/>
      <c r="W910" s="187"/>
      <c r="X910" s="187"/>
      <c r="Y910" s="187"/>
      <c r="Z910" s="187"/>
    </row>
    <row r="911" spans="1:26" x14ac:dyDescent="0.25">
      <c r="A911" s="305"/>
      <c r="B911" s="305"/>
      <c r="C911" s="187"/>
      <c r="D911" s="187"/>
      <c r="E911" s="187"/>
      <c r="F911" s="187"/>
      <c r="G911" s="187"/>
      <c r="H911" s="187"/>
      <c r="I911" s="187"/>
      <c r="J911" s="187"/>
      <c r="K911" s="187"/>
      <c r="L911" s="187"/>
      <c r="M911" s="187"/>
      <c r="N911" s="187"/>
      <c r="O911" s="187"/>
      <c r="P911" s="187"/>
      <c r="Q911" s="187"/>
      <c r="R911" s="187"/>
      <c r="S911" s="187"/>
      <c r="T911" s="187"/>
      <c r="U911" s="187"/>
      <c r="V911" s="187"/>
      <c r="W911" s="187"/>
      <c r="X911" s="187"/>
      <c r="Y911" s="187"/>
      <c r="Z911" s="187"/>
    </row>
    <row r="912" spans="1:26" x14ac:dyDescent="0.25">
      <c r="A912" s="305"/>
      <c r="B912" s="305"/>
      <c r="C912" s="187"/>
      <c r="D912" s="187"/>
      <c r="E912" s="187"/>
      <c r="F912" s="187"/>
      <c r="G912" s="187"/>
      <c r="H912" s="187"/>
      <c r="I912" s="187"/>
      <c r="J912" s="187"/>
      <c r="K912" s="187"/>
      <c r="L912" s="187"/>
      <c r="M912" s="187"/>
      <c r="N912" s="187"/>
      <c r="O912" s="187"/>
      <c r="P912" s="187"/>
      <c r="Q912" s="187"/>
      <c r="R912" s="187"/>
      <c r="S912" s="187"/>
      <c r="T912" s="187"/>
      <c r="U912" s="187"/>
      <c r="V912" s="187"/>
      <c r="W912" s="187"/>
      <c r="X912" s="187"/>
      <c r="Y912" s="187"/>
      <c r="Z912" s="187"/>
    </row>
    <row r="913" spans="1:26" x14ac:dyDescent="0.25">
      <c r="A913" s="305"/>
      <c r="B913" s="305"/>
      <c r="C913" s="187"/>
      <c r="D913" s="187"/>
      <c r="E913" s="187"/>
      <c r="F913" s="187"/>
      <c r="G913" s="187"/>
      <c r="H913" s="187"/>
      <c r="I913" s="187"/>
      <c r="J913" s="187"/>
      <c r="K913" s="187"/>
      <c r="L913" s="187"/>
      <c r="M913" s="187"/>
      <c r="N913" s="187"/>
      <c r="O913" s="187"/>
      <c r="P913" s="187"/>
      <c r="Q913" s="187"/>
      <c r="R913" s="187"/>
      <c r="S913" s="187"/>
      <c r="T913" s="187"/>
      <c r="U913" s="187"/>
      <c r="V913" s="187"/>
      <c r="W913" s="187"/>
      <c r="X913" s="187"/>
      <c r="Y913" s="187"/>
      <c r="Z913" s="187"/>
    </row>
    <row r="914" spans="1:26" x14ac:dyDescent="0.25">
      <c r="A914" s="305"/>
      <c r="B914" s="305"/>
      <c r="C914" s="187"/>
      <c r="D914" s="187"/>
      <c r="E914" s="187"/>
      <c r="F914" s="187"/>
      <c r="G914" s="187"/>
      <c r="H914" s="187"/>
      <c r="I914" s="187"/>
      <c r="J914" s="187"/>
      <c r="K914" s="187"/>
      <c r="L914" s="187"/>
      <c r="M914" s="187"/>
      <c r="N914" s="187"/>
      <c r="O914" s="187"/>
      <c r="P914" s="187"/>
      <c r="Q914" s="187"/>
      <c r="R914" s="187"/>
      <c r="S914" s="187"/>
      <c r="T914" s="187"/>
      <c r="U914" s="187"/>
      <c r="V914" s="187"/>
      <c r="W914" s="187"/>
      <c r="X914" s="187"/>
      <c r="Y914" s="187"/>
      <c r="Z914" s="187"/>
    </row>
    <row r="915" spans="1:26" x14ac:dyDescent="0.25">
      <c r="A915" s="305"/>
      <c r="B915" s="305"/>
      <c r="C915" s="187"/>
      <c r="D915" s="187"/>
      <c r="E915" s="187"/>
      <c r="F915" s="187"/>
      <c r="G915" s="187"/>
      <c r="H915" s="187"/>
      <c r="I915" s="187"/>
      <c r="J915" s="187"/>
      <c r="K915" s="187"/>
      <c r="L915" s="187"/>
      <c r="M915" s="187"/>
      <c r="N915" s="187"/>
      <c r="O915" s="187"/>
      <c r="P915" s="187"/>
      <c r="Q915" s="187"/>
      <c r="R915" s="187"/>
      <c r="S915" s="187"/>
      <c r="T915" s="187"/>
      <c r="U915" s="187"/>
      <c r="V915" s="187"/>
      <c r="W915" s="187"/>
      <c r="X915" s="187"/>
      <c r="Y915" s="187"/>
      <c r="Z915" s="187"/>
    </row>
    <row r="916" spans="1:26" x14ac:dyDescent="0.25">
      <c r="A916" s="305"/>
      <c r="B916" s="305"/>
      <c r="C916" s="187"/>
      <c r="D916" s="187"/>
      <c r="E916" s="187"/>
      <c r="F916" s="187"/>
      <c r="G916" s="187"/>
      <c r="H916" s="187"/>
      <c r="I916" s="187"/>
      <c r="J916" s="187"/>
      <c r="K916" s="187"/>
      <c r="L916" s="187"/>
      <c r="M916" s="187"/>
      <c r="N916" s="187"/>
      <c r="O916" s="187"/>
      <c r="P916" s="187"/>
      <c r="Q916" s="187"/>
      <c r="R916" s="187"/>
      <c r="S916" s="187"/>
      <c r="T916" s="187"/>
      <c r="U916" s="187"/>
      <c r="V916" s="187"/>
      <c r="W916" s="187"/>
      <c r="X916" s="187"/>
      <c r="Y916" s="187"/>
      <c r="Z916" s="187"/>
    </row>
    <row r="917" spans="1:26" x14ac:dyDescent="0.25">
      <c r="A917" s="305"/>
      <c r="B917" s="305"/>
      <c r="C917" s="187"/>
      <c r="D917" s="187"/>
      <c r="E917" s="187"/>
      <c r="F917" s="187"/>
      <c r="G917" s="187"/>
      <c r="H917" s="187"/>
      <c r="I917" s="187"/>
      <c r="J917" s="187"/>
      <c r="K917" s="187"/>
      <c r="L917" s="187"/>
      <c r="M917" s="187"/>
      <c r="N917" s="187"/>
      <c r="O917" s="187"/>
      <c r="P917" s="187"/>
      <c r="Q917" s="187"/>
      <c r="R917" s="187"/>
      <c r="S917" s="187"/>
      <c r="T917" s="187"/>
      <c r="U917" s="187"/>
      <c r="V917" s="187"/>
      <c r="W917" s="187"/>
      <c r="X917" s="187"/>
      <c r="Y917" s="187"/>
      <c r="Z917" s="187"/>
    </row>
    <row r="918" spans="1:26" x14ac:dyDescent="0.25">
      <c r="A918" s="305"/>
      <c r="B918" s="305"/>
      <c r="C918" s="187"/>
      <c r="D918" s="187"/>
      <c r="E918" s="187"/>
      <c r="F918" s="187"/>
      <c r="G918" s="187"/>
      <c r="H918" s="187"/>
      <c r="I918" s="187"/>
      <c r="J918" s="187"/>
      <c r="K918" s="187"/>
      <c r="L918" s="187"/>
      <c r="M918" s="187"/>
      <c r="N918" s="187"/>
      <c r="O918" s="187"/>
      <c r="P918" s="187"/>
      <c r="Q918" s="187"/>
      <c r="R918" s="187"/>
      <c r="S918" s="187"/>
      <c r="T918" s="187"/>
      <c r="U918" s="187"/>
      <c r="V918" s="187"/>
      <c r="W918" s="187"/>
      <c r="X918" s="187"/>
      <c r="Y918" s="187"/>
      <c r="Z918" s="187"/>
    </row>
    <row r="919" spans="1:26" x14ac:dyDescent="0.25">
      <c r="A919" s="305"/>
      <c r="B919" s="305"/>
      <c r="C919" s="187"/>
      <c r="D919" s="187"/>
      <c r="E919" s="187"/>
      <c r="F919" s="187"/>
      <c r="G919" s="187"/>
      <c r="H919" s="187"/>
      <c r="I919" s="187"/>
      <c r="J919" s="187"/>
      <c r="K919" s="187"/>
      <c r="L919" s="187"/>
      <c r="M919" s="187"/>
      <c r="N919" s="187"/>
      <c r="O919" s="187"/>
      <c r="P919" s="187"/>
      <c r="Q919" s="187"/>
      <c r="R919" s="187"/>
      <c r="S919" s="187"/>
      <c r="T919" s="187"/>
      <c r="U919" s="187"/>
      <c r="V919" s="187"/>
      <c r="W919" s="187"/>
      <c r="X919" s="187"/>
      <c r="Y919" s="187"/>
      <c r="Z919" s="187"/>
    </row>
    <row r="920" spans="1:26" x14ac:dyDescent="0.25">
      <c r="A920" s="305"/>
      <c r="B920" s="305"/>
      <c r="C920" s="187"/>
      <c r="D920" s="187"/>
      <c r="E920" s="187"/>
      <c r="F920" s="187"/>
      <c r="G920" s="187"/>
      <c r="H920" s="187"/>
      <c r="I920" s="187"/>
      <c r="J920" s="187"/>
      <c r="K920" s="187"/>
      <c r="L920" s="187"/>
      <c r="M920" s="187"/>
      <c r="N920" s="187"/>
      <c r="O920" s="187"/>
      <c r="P920" s="187"/>
      <c r="Q920" s="187"/>
      <c r="R920" s="187"/>
      <c r="S920" s="187"/>
      <c r="T920" s="187"/>
      <c r="U920" s="187"/>
      <c r="V920" s="187"/>
      <c r="W920" s="187"/>
      <c r="X920" s="187"/>
      <c r="Y920" s="187"/>
      <c r="Z920" s="187"/>
    </row>
    <row r="921" spans="1:26" x14ac:dyDescent="0.25">
      <c r="A921" s="305"/>
      <c r="B921" s="305"/>
      <c r="C921" s="187"/>
      <c r="D921" s="187"/>
      <c r="E921" s="187"/>
      <c r="F921" s="187"/>
      <c r="G921" s="187"/>
      <c r="H921" s="187"/>
      <c r="I921" s="187"/>
      <c r="J921" s="187"/>
      <c r="K921" s="187"/>
      <c r="L921" s="187"/>
      <c r="M921" s="187"/>
      <c r="N921" s="187"/>
      <c r="O921" s="187"/>
      <c r="P921" s="187"/>
      <c r="Q921" s="187"/>
      <c r="R921" s="187"/>
      <c r="S921" s="187"/>
      <c r="T921" s="187"/>
      <c r="U921" s="187"/>
      <c r="V921" s="187"/>
      <c r="W921" s="187"/>
      <c r="X921" s="187"/>
      <c r="Y921" s="187"/>
      <c r="Z921" s="187"/>
    </row>
    <row r="922" spans="1:26" x14ac:dyDescent="0.25">
      <c r="A922" s="305"/>
      <c r="B922" s="305"/>
      <c r="C922" s="187"/>
      <c r="D922" s="187"/>
      <c r="E922" s="187"/>
      <c r="F922" s="187"/>
      <c r="G922" s="187"/>
      <c r="H922" s="187"/>
      <c r="I922" s="187"/>
      <c r="J922" s="187"/>
      <c r="K922" s="187"/>
      <c r="L922" s="187"/>
      <c r="M922" s="187"/>
      <c r="N922" s="187"/>
      <c r="O922" s="187"/>
      <c r="P922" s="187"/>
      <c r="Q922" s="187"/>
      <c r="R922" s="187"/>
      <c r="S922" s="187"/>
      <c r="T922" s="187"/>
      <c r="U922" s="187"/>
      <c r="V922" s="187"/>
      <c r="W922" s="187"/>
      <c r="X922" s="187"/>
      <c r="Y922" s="187"/>
      <c r="Z922" s="187"/>
    </row>
    <row r="923" spans="1:26" x14ac:dyDescent="0.25">
      <c r="A923" s="305"/>
      <c r="B923" s="305"/>
      <c r="C923" s="187"/>
      <c r="D923" s="187"/>
      <c r="E923" s="187"/>
      <c r="F923" s="187"/>
      <c r="G923" s="187"/>
      <c r="H923" s="187"/>
      <c r="I923" s="187"/>
      <c r="J923" s="187"/>
      <c r="K923" s="187"/>
      <c r="L923" s="187"/>
      <c r="M923" s="187"/>
      <c r="N923" s="187"/>
      <c r="O923" s="187"/>
      <c r="P923" s="187"/>
      <c r="Q923" s="187"/>
      <c r="R923" s="187"/>
      <c r="S923" s="187"/>
      <c r="T923" s="187"/>
      <c r="U923" s="187"/>
      <c r="V923" s="187"/>
      <c r="W923" s="187"/>
      <c r="X923" s="187"/>
      <c r="Y923" s="187"/>
      <c r="Z923" s="187"/>
    </row>
    <row r="924" spans="1:26" x14ac:dyDescent="0.25">
      <c r="A924" s="305"/>
      <c r="B924" s="305"/>
      <c r="C924" s="187"/>
      <c r="D924" s="187"/>
      <c r="E924" s="187"/>
      <c r="F924" s="187"/>
      <c r="G924" s="187"/>
      <c r="H924" s="187"/>
      <c r="I924" s="187"/>
      <c r="J924" s="187"/>
      <c r="K924" s="187"/>
      <c r="L924" s="187"/>
      <c r="M924" s="187"/>
      <c r="N924" s="187"/>
      <c r="O924" s="187"/>
      <c r="P924" s="187"/>
      <c r="Q924" s="187"/>
      <c r="R924" s="187"/>
      <c r="S924" s="187"/>
      <c r="T924" s="187"/>
      <c r="U924" s="187"/>
      <c r="V924" s="187"/>
      <c r="W924" s="187"/>
      <c r="X924" s="187"/>
      <c r="Y924" s="187"/>
      <c r="Z924" s="187"/>
    </row>
    <row r="925" spans="1:26" x14ac:dyDescent="0.25">
      <c r="A925" s="305"/>
      <c r="B925" s="305"/>
      <c r="C925" s="187"/>
      <c r="D925" s="187"/>
      <c r="E925" s="187"/>
      <c r="F925" s="187"/>
      <c r="G925" s="187"/>
      <c r="H925" s="187"/>
      <c r="I925" s="187"/>
      <c r="J925" s="187"/>
      <c r="K925" s="187"/>
      <c r="L925" s="187"/>
      <c r="M925" s="187"/>
      <c r="N925" s="187"/>
      <c r="O925" s="187"/>
      <c r="P925" s="187"/>
      <c r="Q925" s="187"/>
      <c r="R925" s="187"/>
      <c r="S925" s="187"/>
      <c r="T925" s="187"/>
      <c r="U925" s="187"/>
      <c r="V925" s="187"/>
      <c r="W925" s="187"/>
      <c r="X925" s="187"/>
      <c r="Y925" s="187"/>
      <c r="Z925" s="187"/>
    </row>
    <row r="926" spans="1:26" x14ac:dyDescent="0.25">
      <c r="A926" s="305"/>
      <c r="B926" s="305"/>
      <c r="C926" s="187"/>
      <c r="D926" s="187"/>
      <c r="E926" s="187"/>
      <c r="F926" s="187"/>
      <c r="G926" s="187"/>
      <c r="H926" s="187"/>
      <c r="I926" s="187"/>
      <c r="J926" s="187"/>
      <c r="K926" s="187"/>
      <c r="L926" s="187"/>
      <c r="M926" s="187"/>
      <c r="N926" s="187"/>
      <c r="O926" s="187"/>
      <c r="P926" s="187"/>
      <c r="Q926" s="187"/>
      <c r="R926" s="187"/>
      <c r="S926" s="187"/>
      <c r="T926" s="187"/>
      <c r="U926" s="187"/>
      <c r="V926" s="187"/>
      <c r="W926" s="187"/>
      <c r="X926" s="187"/>
      <c r="Y926" s="187"/>
      <c r="Z926" s="187"/>
    </row>
    <row r="927" spans="1:26" x14ac:dyDescent="0.25">
      <c r="A927" s="305"/>
      <c r="B927" s="305"/>
      <c r="C927" s="187"/>
      <c r="D927" s="187"/>
      <c r="E927" s="187"/>
      <c r="F927" s="187"/>
      <c r="G927" s="187"/>
      <c r="H927" s="187"/>
      <c r="I927" s="187"/>
      <c r="J927" s="187"/>
      <c r="K927" s="187"/>
      <c r="L927" s="187"/>
      <c r="M927" s="187"/>
      <c r="N927" s="187"/>
      <c r="O927" s="187"/>
      <c r="P927" s="187"/>
      <c r="Q927" s="187"/>
      <c r="R927" s="187"/>
      <c r="S927" s="187"/>
      <c r="T927" s="187"/>
      <c r="U927" s="187"/>
      <c r="V927" s="187"/>
      <c r="W927" s="187"/>
      <c r="X927" s="187"/>
      <c r="Y927" s="187"/>
      <c r="Z927" s="187"/>
    </row>
    <row r="928" spans="1:26" x14ac:dyDescent="0.25">
      <c r="A928" s="305"/>
      <c r="B928" s="305"/>
      <c r="C928" s="187"/>
      <c r="D928" s="187"/>
      <c r="E928" s="187"/>
      <c r="F928" s="187"/>
      <c r="G928" s="187"/>
      <c r="H928" s="187"/>
      <c r="I928" s="187"/>
      <c r="J928" s="187"/>
      <c r="K928" s="187"/>
      <c r="L928" s="187"/>
      <c r="M928" s="187"/>
      <c r="N928" s="187"/>
      <c r="O928" s="187"/>
      <c r="P928" s="187"/>
      <c r="Q928" s="187"/>
      <c r="R928" s="187"/>
      <c r="S928" s="187"/>
      <c r="T928" s="187"/>
      <c r="U928" s="187"/>
      <c r="V928" s="187"/>
      <c r="W928" s="187"/>
      <c r="X928" s="187"/>
      <c r="Y928" s="187"/>
      <c r="Z928" s="187"/>
    </row>
    <row r="929" spans="1:26" x14ac:dyDescent="0.25">
      <c r="A929" s="305"/>
      <c r="B929" s="305"/>
      <c r="C929" s="187"/>
      <c r="D929" s="187"/>
      <c r="E929" s="187"/>
      <c r="F929" s="187"/>
      <c r="G929" s="187"/>
      <c r="H929" s="187"/>
      <c r="I929" s="187"/>
      <c r="J929" s="187"/>
      <c r="K929" s="187"/>
      <c r="L929" s="187"/>
      <c r="M929" s="187"/>
      <c r="N929" s="187"/>
      <c r="O929" s="187"/>
      <c r="P929" s="187"/>
      <c r="Q929" s="187"/>
      <c r="R929" s="187"/>
      <c r="S929" s="187"/>
      <c r="T929" s="187"/>
      <c r="U929" s="187"/>
      <c r="V929" s="187"/>
      <c r="W929" s="187"/>
      <c r="X929" s="187"/>
      <c r="Y929" s="187"/>
      <c r="Z929" s="187"/>
    </row>
    <row r="930" spans="1:26" x14ac:dyDescent="0.25">
      <c r="A930" s="305"/>
      <c r="B930" s="305"/>
      <c r="C930" s="187"/>
      <c r="D930" s="187"/>
      <c r="E930" s="187"/>
      <c r="F930" s="187"/>
      <c r="G930" s="187"/>
      <c r="H930" s="187"/>
      <c r="I930" s="187"/>
      <c r="J930" s="187"/>
      <c r="K930" s="187"/>
      <c r="L930" s="187"/>
      <c r="M930" s="187"/>
      <c r="N930" s="187"/>
      <c r="O930" s="187"/>
      <c r="P930" s="187"/>
      <c r="Q930" s="187"/>
      <c r="R930" s="187"/>
      <c r="S930" s="187"/>
      <c r="T930" s="187"/>
      <c r="U930" s="187"/>
      <c r="V930" s="187"/>
      <c r="W930" s="187"/>
      <c r="X930" s="187"/>
      <c r="Y930" s="187"/>
      <c r="Z930" s="187"/>
    </row>
    <row r="931" spans="1:26" x14ac:dyDescent="0.25">
      <c r="A931" s="305"/>
      <c r="B931" s="305"/>
      <c r="C931" s="187"/>
      <c r="D931" s="187"/>
      <c r="E931" s="187"/>
      <c r="F931" s="187"/>
      <c r="G931" s="187"/>
      <c r="H931" s="187"/>
      <c r="I931" s="187"/>
      <c r="J931" s="187"/>
      <c r="K931" s="187"/>
      <c r="L931" s="187"/>
      <c r="M931" s="187"/>
      <c r="N931" s="187"/>
      <c r="O931" s="187"/>
      <c r="P931" s="187"/>
      <c r="Q931" s="187"/>
      <c r="R931" s="187"/>
      <c r="S931" s="187"/>
      <c r="T931" s="187"/>
      <c r="U931" s="187"/>
      <c r="V931" s="187"/>
      <c r="W931" s="187"/>
      <c r="X931" s="187"/>
      <c r="Y931" s="187"/>
      <c r="Z931" s="187"/>
    </row>
    <row r="932" spans="1:26" x14ac:dyDescent="0.25">
      <c r="A932" s="305"/>
      <c r="B932" s="305"/>
      <c r="C932" s="187"/>
      <c r="D932" s="187"/>
      <c r="E932" s="187"/>
      <c r="F932" s="187"/>
      <c r="G932" s="187"/>
      <c r="H932" s="187"/>
      <c r="I932" s="187"/>
      <c r="J932" s="187"/>
      <c r="K932" s="187"/>
      <c r="L932" s="187"/>
      <c r="M932" s="187"/>
      <c r="N932" s="187"/>
      <c r="O932" s="187"/>
      <c r="P932" s="187"/>
      <c r="Q932" s="187"/>
      <c r="R932" s="187"/>
      <c r="S932" s="187"/>
      <c r="T932" s="187"/>
      <c r="U932" s="187"/>
      <c r="V932" s="187"/>
      <c r="W932" s="187"/>
      <c r="X932" s="187"/>
      <c r="Y932" s="187"/>
      <c r="Z932" s="187"/>
    </row>
    <row r="933" spans="1:26" x14ac:dyDescent="0.25">
      <c r="A933" s="305"/>
      <c r="B933" s="305"/>
      <c r="C933" s="187"/>
      <c r="D933" s="187"/>
      <c r="E933" s="187"/>
      <c r="F933" s="187"/>
      <c r="G933" s="187"/>
      <c r="H933" s="187"/>
      <c r="I933" s="187"/>
      <c r="J933" s="187"/>
      <c r="K933" s="187"/>
      <c r="L933" s="187"/>
      <c r="M933" s="187"/>
      <c r="N933" s="187"/>
      <c r="O933" s="187"/>
      <c r="P933" s="187"/>
      <c r="Q933" s="187"/>
      <c r="R933" s="187"/>
      <c r="S933" s="187"/>
      <c r="T933" s="187"/>
      <c r="U933" s="187"/>
      <c r="V933" s="187"/>
      <c r="W933" s="187"/>
      <c r="X933" s="187"/>
      <c r="Y933" s="187"/>
      <c r="Z933" s="187"/>
    </row>
    <row r="934" spans="1:26" x14ac:dyDescent="0.25">
      <c r="A934" s="305"/>
      <c r="B934" s="305"/>
      <c r="C934" s="187"/>
      <c r="D934" s="187"/>
      <c r="E934" s="187"/>
      <c r="F934" s="187"/>
      <c r="G934" s="187"/>
      <c r="H934" s="187"/>
      <c r="I934" s="187"/>
      <c r="J934" s="187"/>
      <c r="K934" s="187"/>
      <c r="L934" s="187"/>
      <c r="M934" s="187"/>
      <c r="N934" s="187"/>
      <c r="O934" s="187"/>
      <c r="P934" s="187"/>
      <c r="Q934" s="187"/>
      <c r="R934" s="187"/>
      <c r="S934" s="187"/>
      <c r="T934" s="187"/>
      <c r="U934" s="187"/>
      <c r="V934" s="187"/>
      <c r="W934" s="187"/>
      <c r="X934" s="187"/>
      <c r="Y934" s="187"/>
      <c r="Z934" s="187"/>
    </row>
    <row r="935" spans="1:26" x14ac:dyDescent="0.25">
      <c r="A935" s="305"/>
      <c r="B935" s="305"/>
      <c r="C935" s="187"/>
      <c r="D935" s="187"/>
      <c r="E935" s="187"/>
      <c r="F935" s="187"/>
      <c r="G935" s="187"/>
      <c r="H935" s="187"/>
      <c r="I935" s="187"/>
      <c r="J935" s="187"/>
      <c r="K935" s="187"/>
      <c r="L935" s="187"/>
      <c r="M935" s="187"/>
      <c r="N935" s="187"/>
      <c r="O935" s="187"/>
      <c r="P935" s="187"/>
      <c r="Q935" s="187"/>
      <c r="R935" s="187"/>
      <c r="S935" s="187"/>
      <c r="T935" s="187"/>
      <c r="U935" s="187"/>
      <c r="V935" s="187"/>
      <c r="W935" s="187"/>
      <c r="X935" s="187"/>
      <c r="Y935" s="187"/>
      <c r="Z935" s="187"/>
    </row>
    <row r="936" spans="1:26" x14ac:dyDescent="0.25">
      <c r="A936" s="305"/>
      <c r="B936" s="305"/>
      <c r="C936" s="187"/>
      <c r="D936" s="187"/>
      <c r="E936" s="187"/>
      <c r="F936" s="187"/>
      <c r="G936" s="187"/>
      <c r="H936" s="187"/>
      <c r="I936" s="187"/>
      <c r="J936" s="187"/>
      <c r="K936" s="187"/>
      <c r="L936" s="187"/>
      <c r="M936" s="187"/>
      <c r="N936" s="187"/>
      <c r="O936" s="187"/>
      <c r="P936" s="187"/>
      <c r="Q936" s="187"/>
      <c r="R936" s="187"/>
      <c r="S936" s="187"/>
      <c r="T936" s="187"/>
      <c r="U936" s="187"/>
      <c r="V936" s="187"/>
      <c r="W936" s="187"/>
      <c r="X936" s="187"/>
      <c r="Y936" s="187"/>
      <c r="Z936" s="187"/>
    </row>
    <row r="937" spans="1:26" x14ac:dyDescent="0.25">
      <c r="A937" s="305"/>
      <c r="B937" s="305"/>
      <c r="C937" s="187"/>
      <c r="D937" s="187"/>
      <c r="E937" s="187"/>
      <c r="F937" s="187"/>
      <c r="G937" s="187"/>
      <c r="H937" s="187"/>
      <c r="I937" s="187"/>
      <c r="J937" s="187"/>
      <c r="K937" s="187"/>
      <c r="L937" s="187"/>
      <c r="M937" s="187"/>
      <c r="N937" s="187"/>
      <c r="O937" s="187"/>
      <c r="P937" s="187"/>
      <c r="Q937" s="187"/>
      <c r="R937" s="187"/>
      <c r="S937" s="187"/>
      <c r="T937" s="187"/>
      <c r="U937" s="187"/>
      <c r="V937" s="187"/>
      <c r="W937" s="187"/>
      <c r="X937" s="187"/>
      <c r="Y937" s="187"/>
      <c r="Z937" s="187"/>
    </row>
    <row r="938" spans="1:26" x14ac:dyDescent="0.25">
      <c r="A938" s="305"/>
      <c r="B938" s="305"/>
      <c r="C938" s="187"/>
      <c r="D938" s="187"/>
      <c r="E938" s="187"/>
      <c r="F938" s="187"/>
      <c r="G938" s="187"/>
      <c r="H938" s="187"/>
      <c r="I938" s="187"/>
      <c r="J938" s="187"/>
      <c r="K938" s="187"/>
      <c r="L938" s="187"/>
      <c r="M938" s="187"/>
      <c r="N938" s="187"/>
      <c r="O938" s="187"/>
      <c r="P938" s="187"/>
      <c r="Q938" s="187"/>
      <c r="R938" s="187"/>
      <c r="S938" s="187"/>
      <c r="T938" s="187"/>
      <c r="U938" s="187"/>
      <c r="V938" s="187"/>
      <c r="W938" s="187"/>
      <c r="X938" s="187"/>
      <c r="Y938" s="187"/>
      <c r="Z938" s="187"/>
    </row>
    <row r="939" spans="1:26" x14ac:dyDescent="0.25">
      <c r="A939" s="305"/>
      <c r="B939" s="305"/>
      <c r="C939" s="187"/>
      <c r="D939" s="187"/>
      <c r="E939" s="187"/>
      <c r="F939" s="187"/>
      <c r="G939" s="187"/>
      <c r="H939" s="187"/>
      <c r="I939" s="187"/>
      <c r="J939" s="187"/>
      <c r="K939" s="187"/>
      <c r="L939" s="187"/>
      <c r="M939" s="187"/>
      <c r="N939" s="187"/>
      <c r="O939" s="187"/>
      <c r="P939" s="187"/>
      <c r="Q939" s="187"/>
      <c r="R939" s="187"/>
      <c r="S939" s="187"/>
      <c r="T939" s="187"/>
      <c r="U939" s="187"/>
      <c r="V939" s="187"/>
      <c r="W939" s="187"/>
      <c r="X939" s="187"/>
      <c r="Y939" s="187"/>
      <c r="Z939" s="187"/>
    </row>
    <row r="940" spans="1:26" x14ac:dyDescent="0.25">
      <c r="A940" s="305"/>
      <c r="B940" s="305"/>
      <c r="C940" s="187"/>
      <c r="D940" s="187"/>
      <c r="E940" s="187"/>
      <c r="F940" s="187"/>
      <c r="G940" s="187"/>
      <c r="H940" s="187"/>
      <c r="I940" s="187"/>
      <c r="J940" s="187"/>
      <c r="K940" s="187"/>
      <c r="L940" s="187"/>
      <c r="M940" s="187"/>
      <c r="N940" s="187"/>
      <c r="O940" s="187"/>
      <c r="P940" s="187"/>
      <c r="Q940" s="187"/>
      <c r="R940" s="187"/>
      <c r="S940" s="187"/>
      <c r="T940" s="187"/>
      <c r="U940" s="187"/>
      <c r="V940" s="187"/>
      <c r="W940" s="187"/>
      <c r="X940" s="187"/>
      <c r="Y940" s="187"/>
      <c r="Z940" s="187"/>
    </row>
    <row r="941" spans="1:26" x14ac:dyDescent="0.25">
      <c r="A941" s="305"/>
      <c r="B941" s="305"/>
      <c r="C941" s="187"/>
      <c r="D941" s="187"/>
      <c r="E941" s="187"/>
      <c r="F941" s="187"/>
      <c r="G941" s="187"/>
      <c r="H941" s="187"/>
      <c r="I941" s="187"/>
      <c r="J941" s="187"/>
      <c r="K941" s="187"/>
      <c r="L941" s="187"/>
      <c r="M941" s="187"/>
      <c r="N941" s="187"/>
      <c r="O941" s="187"/>
      <c r="P941" s="187"/>
      <c r="Q941" s="187"/>
      <c r="R941" s="187"/>
      <c r="S941" s="187"/>
      <c r="T941" s="187"/>
      <c r="U941" s="187"/>
      <c r="V941" s="187"/>
      <c r="W941" s="187"/>
      <c r="X941" s="187"/>
      <c r="Y941" s="187"/>
      <c r="Z941" s="187"/>
    </row>
    <row r="942" spans="1:26" x14ac:dyDescent="0.25">
      <c r="A942" s="305"/>
      <c r="B942" s="305"/>
      <c r="C942" s="187"/>
      <c r="D942" s="187"/>
      <c r="E942" s="187"/>
      <c r="F942" s="187"/>
      <c r="G942" s="187"/>
      <c r="H942" s="187"/>
      <c r="I942" s="187"/>
      <c r="J942" s="187"/>
      <c r="K942" s="187"/>
      <c r="L942" s="187"/>
      <c r="M942" s="187"/>
      <c r="N942" s="187"/>
      <c r="O942" s="187"/>
      <c r="P942" s="187"/>
      <c r="Q942" s="187"/>
      <c r="R942" s="187"/>
      <c r="S942" s="187"/>
      <c r="T942" s="187"/>
      <c r="U942" s="187"/>
      <c r="V942" s="187"/>
      <c r="W942" s="187"/>
      <c r="X942" s="187"/>
      <c r="Y942" s="187"/>
      <c r="Z942" s="187"/>
    </row>
    <row r="943" spans="1:26" x14ac:dyDescent="0.25">
      <c r="A943" s="305"/>
      <c r="B943" s="305"/>
      <c r="C943" s="187"/>
      <c r="D943" s="187"/>
      <c r="E943" s="187"/>
      <c r="F943" s="187"/>
      <c r="G943" s="187"/>
      <c r="H943" s="187"/>
      <c r="I943" s="187"/>
      <c r="J943" s="187"/>
      <c r="K943" s="187"/>
      <c r="L943" s="187"/>
      <c r="M943" s="187"/>
      <c r="N943" s="187"/>
      <c r="O943" s="187"/>
      <c r="P943" s="187"/>
      <c r="Q943" s="187"/>
      <c r="R943" s="187"/>
      <c r="S943" s="187"/>
      <c r="T943" s="187"/>
      <c r="U943" s="187"/>
      <c r="V943" s="187"/>
      <c r="W943" s="187"/>
      <c r="X943" s="187"/>
      <c r="Y943" s="187"/>
      <c r="Z943" s="187"/>
    </row>
    <row r="944" spans="1:26" x14ac:dyDescent="0.25">
      <c r="A944" s="305"/>
      <c r="B944" s="305"/>
      <c r="C944" s="187"/>
      <c r="D944" s="187"/>
      <c r="E944" s="187"/>
      <c r="F944" s="187"/>
      <c r="G944" s="187"/>
      <c r="H944" s="187"/>
      <c r="I944" s="187"/>
      <c r="J944" s="187"/>
      <c r="K944" s="187"/>
      <c r="L944" s="187"/>
      <c r="M944" s="187"/>
      <c r="N944" s="187"/>
      <c r="O944" s="187"/>
      <c r="P944" s="187"/>
      <c r="Q944" s="187"/>
      <c r="R944" s="187"/>
      <c r="S944" s="187"/>
      <c r="T944" s="187"/>
      <c r="U944" s="187"/>
      <c r="V944" s="187"/>
      <c r="W944" s="187"/>
      <c r="X944" s="187"/>
      <c r="Y944" s="187"/>
      <c r="Z944" s="187"/>
    </row>
    <row r="945" spans="1:26" x14ac:dyDescent="0.25">
      <c r="A945" s="305"/>
      <c r="B945" s="305"/>
      <c r="C945" s="187"/>
      <c r="D945" s="187"/>
      <c r="E945" s="187"/>
      <c r="F945" s="187"/>
      <c r="G945" s="187"/>
      <c r="H945" s="187"/>
      <c r="I945" s="187"/>
      <c r="J945" s="187"/>
      <c r="K945" s="187"/>
      <c r="L945" s="187"/>
      <c r="M945" s="187"/>
      <c r="N945" s="187"/>
      <c r="O945" s="187"/>
      <c r="P945" s="187"/>
      <c r="Q945" s="187"/>
      <c r="R945" s="187"/>
      <c r="S945" s="187"/>
      <c r="T945" s="187"/>
      <c r="U945" s="187"/>
      <c r="V945" s="187"/>
      <c r="W945" s="187"/>
      <c r="X945" s="187"/>
      <c r="Y945" s="187"/>
      <c r="Z945" s="187"/>
    </row>
    <row r="946" spans="1:26" x14ac:dyDescent="0.25">
      <c r="A946" s="305"/>
      <c r="B946" s="305"/>
      <c r="C946" s="187"/>
      <c r="D946" s="187"/>
      <c r="E946" s="187"/>
      <c r="F946" s="187"/>
      <c r="G946" s="187"/>
      <c r="H946" s="187"/>
      <c r="I946" s="187"/>
      <c r="J946" s="187"/>
      <c r="K946" s="187"/>
      <c r="L946" s="187"/>
      <c r="M946" s="187"/>
      <c r="N946" s="187"/>
      <c r="O946" s="187"/>
      <c r="P946" s="187"/>
      <c r="Q946" s="187"/>
      <c r="R946" s="187"/>
      <c r="S946" s="187"/>
      <c r="T946" s="187"/>
      <c r="U946" s="187"/>
      <c r="V946" s="187"/>
      <c r="W946" s="187"/>
      <c r="X946" s="187"/>
      <c r="Y946" s="187"/>
      <c r="Z946" s="187"/>
    </row>
    <row r="947" spans="1:26" x14ac:dyDescent="0.25">
      <c r="A947" s="305"/>
      <c r="B947" s="305"/>
      <c r="C947" s="187"/>
      <c r="D947" s="187"/>
      <c r="E947" s="187"/>
      <c r="F947" s="187"/>
      <c r="G947" s="187"/>
      <c r="H947" s="187"/>
      <c r="I947" s="187"/>
      <c r="J947" s="187"/>
      <c r="K947" s="187"/>
      <c r="L947" s="187"/>
      <c r="M947" s="187"/>
      <c r="N947" s="187"/>
      <c r="O947" s="187"/>
      <c r="P947" s="187"/>
      <c r="Q947" s="187"/>
      <c r="R947" s="187"/>
      <c r="S947" s="187"/>
      <c r="T947" s="187"/>
      <c r="U947" s="187"/>
      <c r="V947" s="187"/>
      <c r="W947" s="187"/>
      <c r="X947" s="187"/>
      <c r="Y947" s="187"/>
      <c r="Z947" s="187"/>
    </row>
    <row r="948" spans="1:26" x14ac:dyDescent="0.25">
      <c r="A948" s="305"/>
      <c r="B948" s="305"/>
      <c r="C948" s="187"/>
      <c r="D948" s="187"/>
      <c r="E948" s="187"/>
      <c r="F948" s="187"/>
      <c r="G948" s="187"/>
      <c r="H948" s="187"/>
      <c r="I948" s="187"/>
      <c r="J948" s="187"/>
      <c r="K948" s="187"/>
      <c r="L948" s="187"/>
      <c r="M948" s="187"/>
      <c r="N948" s="187"/>
      <c r="O948" s="187"/>
      <c r="P948" s="187"/>
      <c r="Q948" s="187"/>
      <c r="R948" s="187"/>
      <c r="S948" s="187"/>
      <c r="T948" s="187"/>
      <c r="U948" s="187"/>
      <c r="V948" s="187"/>
      <c r="W948" s="187"/>
      <c r="X948" s="187"/>
      <c r="Y948" s="187"/>
      <c r="Z948" s="187"/>
    </row>
    <row r="949" spans="1:26" x14ac:dyDescent="0.25">
      <c r="A949" s="305"/>
      <c r="B949" s="305"/>
      <c r="C949" s="187"/>
      <c r="D949" s="187"/>
      <c r="E949" s="187"/>
      <c r="F949" s="187"/>
      <c r="G949" s="187"/>
      <c r="H949" s="187"/>
      <c r="I949" s="187"/>
      <c r="J949" s="187"/>
      <c r="K949" s="187"/>
      <c r="L949" s="187"/>
      <c r="M949" s="187"/>
      <c r="N949" s="187"/>
      <c r="O949" s="187"/>
      <c r="P949" s="187"/>
      <c r="Q949" s="187"/>
      <c r="R949" s="187"/>
      <c r="S949" s="187"/>
      <c r="T949" s="187"/>
      <c r="U949" s="187"/>
      <c r="V949" s="187"/>
      <c r="W949" s="187"/>
      <c r="X949" s="187"/>
      <c r="Y949" s="187"/>
      <c r="Z949" s="187"/>
    </row>
    <row r="950" spans="1:26" x14ac:dyDescent="0.25">
      <c r="A950" s="305"/>
      <c r="B950" s="305"/>
      <c r="C950" s="187"/>
      <c r="D950" s="187"/>
      <c r="E950" s="187"/>
      <c r="F950" s="187"/>
      <c r="G950" s="187"/>
      <c r="H950" s="187"/>
      <c r="I950" s="187"/>
      <c r="J950" s="187"/>
      <c r="K950" s="187"/>
      <c r="L950" s="187"/>
      <c r="M950" s="187"/>
      <c r="N950" s="187"/>
      <c r="O950" s="187"/>
      <c r="P950" s="187"/>
      <c r="Q950" s="187"/>
      <c r="R950" s="187"/>
      <c r="S950" s="187"/>
      <c r="T950" s="187"/>
      <c r="U950" s="187"/>
      <c r="V950" s="187"/>
      <c r="W950" s="187"/>
      <c r="X950" s="187"/>
      <c r="Y950" s="187"/>
      <c r="Z950" s="187"/>
    </row>
    <row r="951" spans="1:26" x14ac:dyDescent="0.25">
      <c r="A951" s="305"/>
      <c r="B951" s="305"/>
      <c r="C951" s="187"/>
      <c r="D951" s="187"/>
      <c r="E951" s="187"/>
      <c r="F951" s="187"/>
      <c r="G951" s="187"/>
      <c r="H951" s="187"/>
      <c r="I951" s="187"/>
      <c r="J951" s="187"/>
      <c r="K951" s="187"/>
      <c r="L951" s="187"/>
      <c r="M951" s="187"/>
      <c r="N951" s="187"/>
      <c r="O951" s="187"/>
      <c r="P951" s="187"/>
      <c r="Q951" s="187"/>
      <c r="R951" s="187"/>
      <c r="S951" s="187"/>
      <c r="T951" s="187"/>
      <c r="U951" s="187"/>
      <c r="V951" s="187"/>
      <c r="W951" s="187"/>
      <c r="X951" s="187"/>
      <c r="Y951" s="187"/>
      <c r="Z951" s="187"/>
    </row>
    <row r="952" spans="1:26" x14ac:dyDescent="0.25">
      <c r="A952" s="305"/>
      <c r="B952" s="305"/>
      <c r="C952" s="187"/>
      <c r="D952" s="187"/>
      <c r="E952" s="187"/>
      <c r="F952" s="187"/>
      <c r="G952" s="187"/>
      <c r="H952" s="187"/>
      <c r="I952" s="187"/>
      <c r="J952" s="187"/>
      <c r="K952" s="187"/>
      <c r="L952" s="187"/>
      <c r="M952" s="187"/>
      <c r="N952" s="187"/>
      <c r="O952" s="187"/>
      <c r="P952" s="187"/>
      <c r="Q952" s="187"/>
      <c r="R952" s="187"/>
      <c r="S952" s="187"/>
      <c r="T952" s="187"/>
      <c r="U952" s="187"/>
      <c r="V952" s="187"/>
      <c r="W952" s="187"/>
      <c r="X952" s="187"/>
      <c r="Y952" s="187"/>
      <c r="Z952" s="187"/>
    </row>
    <row r="953" spans="1:26" x14ac:dyDescent="0.25">
      <c r="A953" s="305"/>
      <c r="B953" s="305"/>
      <c r="C953" s="187"/>
      <c r="D953" s="187"/>
      <c r="E953" s="187"/>
      <c r="F953" s="187"/>
      <c r="G953" s="187"/>
      <c r="H953" s="187"/>
      <c r="I953" s="187"/>
      <c r="J953" s="187"/>
      <c r="K953" s="187"/>
      <c r="L953" s="187"/>
      <c r="M953" s="187"/>
      <c r="N953" s="187"/>
      <c r="O953" s="187"/>
      <c r="P953" s="187"/>
      <c r="Q953" s="187"/>
      <c r="R953" s="187"/>
      <c r="S953" s="187"/>
      <c r="T953" s="187"/>
      <c r="U953" s="187"/>
      <c r="V953" s="187"/>
      <c r="W953" s="187"/>
      <c r="X953" s="187"/>
      <c r="Y953" s="187"/>
      <c r="Z953" s="187"/>
    </row>
    <row r="954" spans="1:26" x14ac:dyDescent="0.25">
      <c r="A954" s="305"/>
      <c r="B954" s="305"/>
      <c r="C954" s="187"/>
      <c r="D954" s="187"/>
      <c r="E954" s="187"/>
      <c r="F954" s="187"/>
      <c r="G954" s="187"/>
      <c r="H954" s="187"/>
      <c r="I954" s="187"/>
      <c r="J954" s="187"/>
      <c r="K954" s="187"/>
      <c r="L954" s="187"/>
      <c r="M954" s="187"/>
      <c r="N954" s="187"/>
      <c r="O954" s="187"/>
      <c r="P954" s="187"/>
      <c r="Q954" s="187"/>
      <c r="R954" s="187"/>
      <c r="S954" s="187"/>
      <c r="T954" s="187"/>
      <c r="U954" s="187"/>
      <c r="V954" s="187"/>
      <c r="W954" s="187"/>
      <c r="X954" s="187"/>
      <c r="Y954" s="187"/>
      <c r="Z954" s="187"/>
    </row>
    <row r="955" spans="1:26" x14ac:dyDescent="0.25">
      <c r="A955" s="305"/>
      <c r="B955" s="305"/>
      <c r="C955" s="187"/>
      <c r="D955" s="187"/>
      <c r="E955" s="187"/>
      <c r="F955" s="187"/>
      <c r="G955" s="187"/>
      <c r="H955" s="187"/>
      <c r="I955" s="187"/>
      <c r="J955" s="187"/>
      <c r="K955" s="187"/>
      <c r="L955" s="187"/>
      <c r="M955" s="187"/>
      <c r="N955" s="187"/>
      <c r="O955" s="187"/>
      <c r="P955" s="187"/>
      <c r="Q955" s="187"/>
      <c r="R955" s="187"/>
      <c r="S955" s="187"/>
      <c r="T955" s="187"/>
      <c r="U955" s="187"/>
      <c r="V955" s="187"/>
      <c r="W955" s="187"/>
      <c r="X955" s="187"/>
      <c r="Y955" s="187"/>
      <c r="Z955" s="187"/>
    </row>
    <row r="956" spans="1:26" x14ac:dyDescent="0.25">
      <c r="A956" s="305"/>
      <c r="B956" s="305"/>
      <c r="C956" s="187"/>
      <c r="D956" s="187"/>
      <c r="E956" s="187"/>
      <c r="F956" s="187"/>
      <c r="G956" s="187"/>
      <c r="H956" s="187"/>
      <c r="I956" s="187"/>
      <c r="J956" s="187"/>
      <c r="K956" s="187"/>
      <c r="L956" s="187"/>
      <c r="M956" s="187"/>
      <c r="N956" s="187"/>
      <c r="O956" s="187"/>
      <c r="P956" s="187"/>
      <c r="Q956" s="187"/>
      <c r="R956" s="187"/>
      <c r="S956" s="187"/>
      <c r="T956" s="187"/>
      <c r="U956" s="187"/>
      <c r="V956" s="187"/>
      <c r="W956" s="187"/>
      <c r="X956" s="187"/>
      <c r="Y956" s="187"/>
      <c r="Z956" s="187"/>
    </row>
    <row r="957" spans="1:26" x14ac:dyDescent="0.25">
      <c r="A957" s="305"/>
      <c r="B957" s="305"/>
      <c r="C957" s="187"/>
      <c r="D957" s="187"/>
      <c r="E957" s="187"/>
      <c r="F957" s="187"/>
      <c r="G957" s="187"/>
      <c r="H957" s="187"/>
      <c r="I957" s="187"/>
      <c r="J957" s="187"/>
      <c r="K957" s="187"/>
      <c r="L957" s="187"/>
      <c r="M957" s="187"/>
      <c r="N957" s="187"/>
      <c r="O957" s="187"/>
      <c r="P957" s="187"/>
      <c r="Q957" s="187"/>
      <c r="R957" s="187"/>
      <c r="S957" s="187"/>
      <c r="T957" s="187"/>
      <c r="U957" s="187"/>
      <c r="V957" s="187"/>
      <c r="W957" s="187"/>
      <c r="X957" s="187"/>
      <c r="Y957" s="187"/>
      <c r="Z957" s="187"/>
    </row>
    <row r="958" spans="1:26" x14ac:dyDescent="0.25">
      <c r="A958" s="305"/>
      <c r="B958" s="305"/>
      <c r="C958" s="187"/>
      <c r="D958" s="187"/>
      <c r="E958" s="187"/>
      <c r="F958" s="187"/>
      <c r="G958" s="187"/>
      <c r="H958" s="187"/>
      <c r="I958" s="187"/>
      <c r="J958" s="187"/>
      <c r="K958" s="187"/>
      <c r="L958" s="187"/>
      <c r="M958" s="187"/>
      <c r="N958" s="187"/>
      <c r="O958" s="187"/>
      <c r="P958" s="187"/>
      <c r="Q958" s="187"/>
      <c r="R958" s="187"/>
      <c r="S958" s="187"/>
      <c r="T958" s="187"/>
      <c r="U958" s="187"/>
      <c r="V958" s="187"/>
      <c r="W958" s="187"/>
      <c r="X958" s="187"/>
      <c r="Y958" s="187"/>
      <c r="Z958" s="187"/>
    </row>
    <row r="959" spans="1:26" x14ac:dyDescent="0.25">
      <c r="A959" s="305"/>
      <c r="B959" s="305"/>
      <c r="C959" s="187"/>
      <c r="D959" s="187"/>
      <c r="E959" s="187"/>
      <c r="F959" s="187"/>
      <c r="G959" s="187"/>
      <c r="H959" s="187"/>
      <c r="I959" s="187"/>
      <c r="J959" s="187"/>
      <c r="K959" s="187"/>
      <c r="L959" s="187"/>
      <c r="M959" s="187"/>
      <c r="N959" s="187"/>
      <c r="O959" s="187"/>
      <c r="P959" s="187"/>
      <c r="Q959" s="187"/>
      <c r="R959" s="187"/>
      <c r="S959" s="187"/>
      <c r="T959" s="187"/>
      <c r="U959" s="187"/>
      <c r="V959" s="187"/>
      <c r="W959" s="187"/>
      <c r="X959" s="187"/>
      <c r="Y959" s="187"/>
      <c r="Z959" s="187"/>
    </row>
    <row r="960" spans="1:26" x14ac:dyDescent="0.25">
      <c r="A960" s="305"/>
      <c r="B960" s="305"/>
      <c r="C960" s="187"/>
      <c r="D960" s="187"/>
      <c r="E960" s="187"/>
      <c r="F960" s="187"/>
      <c r="G960" s="187"/>
      <c r="H960" s="187"/>
      <c r="I960" s="187"/>
      <c r="J960" s="187"/>
      <c r="K960" s="187"/>
      <c r="L960" s="187"/>
      <c r="M960" s="187"/>
      <c r="N960" s="187"/>
      <c r="O960" s="187"/>
      <c r="P960" s="187"/>
      <c r="Q960" s="187"/>
      <c r="R960" s="187"/>
      <c r="S960" s="187"/>
      <c r="T960" s="187"/>
      <c r="U960" s="187"/>
      <c r="V960" s="187"/>
      <c r="W960" s="187"/>
      <c r="X960" s="187"/>
      <c r="Y960" s="187"/>
      <c r="Z960" s="187"/>
    </row>
    <row r="961" spans="1:26" x14ac:dyDescent="0.25">
      <c r="A961" s="305"/>
      <c r="B961" s="305"/>
      <c r="C961" s="187"/>
      <c r="D961" s="187"/>
      <c r="E961" s="187"/>
      <c r="F961" s="187"/>
      <c r="G961" s="187"/>
      <c r="H961" s="187"/>
      <c r="I961" s="187"/>
      <c r="J961" s="187"/>
      <c r="K961" s="187"/>
      <c r="L961" s="187"/>
      <c r="M961" s="187"/>
      <c r="N961" s="187"/>
      <c r="O961" s="187"/>
      <c r="P961" s="187"/>
      <c r="Q961" s="187"/>
      <c r="R961" s="187"/>
      <c r="S961" s="187"/>
      <c r="T961" s="187"/>
      <c r="U961" s="187"/>
      <c r="V961" s="187"/>
      <c r="W961" s="187"/>
      <c r="X961" s="187"/>
      <c r="Y961" s="187"/>
      <c r="Z961" s="187"/>
    </row>
    <row r="962" spans="1:26" x14ac:dyDescent="0.25">
      <c r="A962" s="305"/>
      <c r="B962" s="305"/>
      <c r="C962" s="187"/>
      <c r="D962" s="187"/>
      <c r="E962" s="187"/>
      <c r="F962" s="187"/>
      <c r="G962" s="187"/>
      <c r="H962" s="187"/>
      <c r="I962" s="187"/>
      <c r="J962" s="187"/>
      <c r="K962" s="187"/>
      <c r="L962" s="187"/>
      <c r="M962" s="187"/>
      <c r="N962" s="187"/>
      <c r="O962" s="187"/>
      <c r="P962" s="187"/>
      <c r="Q962" s="187"/>
      <c r="R962" s="187"/>
      <c r="S962" s="187"/>
      <c r="T962" s="187"/>
      <c r="U962" s="187"/>
      <c r="V962" s="187"/>
      <c r="W962" s="187"/>
      <c r="X962" s="187"/>
      <c r="Y962" s="187"/>
      <c r="Z962" s="187"/>
    </row>
    <row r="963" spans="1:26" x14ac:dyDescent="0.25">
      <c r="A963" s="305"/>
      <c r="B963" s="305"/>
      <c r="C963" s="187"/>
      <c r="D963" s="187"/>
      <c r="E963" s="187"/>
      <c r="F963" s="187"/>
      <c r="G963" s="187"/>
      <c r="H963" s="187"/>
      <c r="I963" s="187"/>
      <c r="J963" s="187"/>
      <c r="K963" s="187"/>
      <c r="L963" s="187"/>
      <c r="M963" s="187"/>
      <c r="N963" s="187"/>
      <c r="O963" s="187"/>
      <c r="P963" s="187"/>
      <c r="Q963" s="187"/>
      <c r="R963" s="187"/>
      <c r="S963" s="187"/>
      <c r="T963" s="187"/>
      <c r="U963" s="187"/>
      <c r="V963" s="187"/>
      <c r="W963" s="187"/>
      <c r="X963" s="187"/>
      <c r="Y963" s="187"/>
      <c r="Z963" s="187"/>
    </row>
    <row r="964" spans="1:26" x14ac:dyDescent="0.25">
      <c r="A964" s="305"/>
      <c r="B964" s="305"/>
      <c r="C964" s="187"/>
      <c r="D964" s="187"/>
      <c r="E964" s="187"/>
      <c r="F964" s="187"/>
      <c r="G964" s="187"/>
      <c r="H964" s="187"/>
      <c r="I964" s="187"/>
      <c r="J964" s="187"/>
      <c r="K964" s="187"/>
      <c r="L964" s="187"/>
      <c r="M964" s="187"/>
      <c r="N964" s="187"/>
      <c r="O964" s="187"/>
      <c r="P964" s="187"/>
      <c r="Q964" s="187"/>
      <c r="R964" s="187"/>
      <c r="S964" s="187"/>
      <c r="T964" s="187"/>
      <c r="U964" s="187"/>
      <c r="V964" s="187"/>
      <c r="W964" s="187"/>
      <c r="X964" s="187"/>
      <c r="Y964" s="187"/>
      <c r="Z964" s="187"/>
    </row>
    <row r="965" spans="1:26" x14ac:dyDescent="0.25">
      <c r="A965" s="305"/>
      <c r="B965" s="305"/>
      <c r="C965" s="187"/>
      <c r="D965" s="187"/>
      <c r="E965" s="187"/>
      <c r="F965" s="187"/>
      <c r="G965" s="187"/>
      <c r="H965" s="187"/>
      <c r="I965" s="187"/>
      <c r="J965" s="187"/>
      <c r="K965" s="187"/>
      <c r="L965" s="187"/>
      <c r="M965" s="187"/>
      <c r="N965" s="187"/>
      <c r="O965" s="187"/>
      <c r="P965" s="187"/>
      <c r="Q965" s="187"/>
      <c r="R965" s="187"/>
      <c r="S965" s="187"/>
      <c r="T965" s="187"/>
      <c r="U965" s="187"/>
      <c r="V965" s="187"/>
      <c r="W965" s="187"/>
      <c r="X965" s="187"/>
      <c r="Y965" s="187"/>
      <c r="Z965" s="187"/>
    </row>
    <row r="966" spans="1:26" x14ac:dyDescent="0.25">
      <c r="A966" s="305"/>
      <c r="B966" s="305"/>
      <c r="C966" s="187"/>
      <c r="D966" s="187"/>
      <c r="E966" s="187"/>
      <c r="F966" s="187"/>
      <c r="G966" s="187"/>
      <c r="H966" s="187"/>
      <c r="I966" s="187"/>
      <c r="J966" s="187"/>
      <c r="K966" s="187"/>
      <c r="L966" s="187"/>
      <c r="M966" s="187"/>
      <c r="N966" s="187"/>
      <c r="O966" s="187"/>
      <c r="P966" s="187"/>
      <c r="Q966" s="187"/>
      <c r="R966" s="187"/>
      <c r="S966" s="187"/>
      <c r="T966" s="187"/>
      <c r="U966" s="187"/>
      <c r="V966" s="187"/>
      <c r="W966" s="187"/>
      <c r="X966" s="187"/>
      <c r="Y966" s="187"/>
      <c r="Z966" s="187"/>
    </row>
    <row r="967" spans="1:26" x14ac:dyDescent="0.25">
      <c r="A967" s="305"/>
      <c r="B967" s="305"/>
      <c r="C967" s="187"/>
      <c r="D967" s="187"/>
      <c r="E967" s="187"/>
      <c r="F967" s="187"/>
      <c r="G967" s="187"/>
      <c r="H967" s="187"/>
      <c r="I967" s="187"/>
      <c r="J967" s="187"/>
      <c r="K967" s="187"/>
      <c r="L967" s="187"/>
      <c r="M967" s="187"/>
      <c r="N967" s="187"/>
      <c r="O967" s="187"/>
      <c r="P967" s="187"/>
      <c r="Q967" s="187"/>
      <c r="R967" s="187"/>
      <c r="S967" s="187"/>
      <c r="T967" s="187"/>
      <c r="U967" s="187"/>
      <c r="V967" s="187"/>
      <c r="W967" s="187"/>
      <c r="X967" s="187"/>
      <c r="Y967" s="187"/>
      <c r="Z967" s="187"/>
    </row>
    <row r="968" spans="1:26" x14ac:dyDescent="0.25">
      <c r="A968" s="305"/>
      <c r="B968" s="305"/>
      <c r="C968" s="187"/>
      <c r="D968" s="187"/>
      <c r="E968" s="187"/>
      <c r="F968" s="187"/>
      <c r="G968" s="187"/>
      <c r="H968" s="187"/>
      <c r="I968" s="187"/>
      <c r="J968" s="187"/>
      <c r="K968" s="187"/>
      <c r="L968" s="187"/>
      <c r="M968" s="187"/>
      <c r="N968" s="187"/>
      <c r="O968" s="187"/>
      <c r="P968" s="187"/>
      <c r="Q968" s="187"/>
      <c r="R968" s="187"/>
      <c r="S968" s="187"/>
      <c r="T968" s="187"/>
      <c r="U968" s="187"/>
      <c r="V968" s="187"/>
      <c r="W968" s="187"/>
      <c r="X968" s="187"/>
      <c r="Y968" s="187"/>
      <c r="Z968" s="187"/>
    </row>
    <row r="969" spans="1:26" x14ac:dyDescent="0.25">
      <c r="A969" s="305"/>
      <c r="B969" s="305"/>
      <c r="C969" s="187"/>
      <c r="D969" s="187"/>
      <c r="E969" s="187"/>
      <c r="F969" s="187"/>
      <c r="G969" s="187"/>
      <c r="H969" s="187"/>
      <c r="I969" s="187"/>
      <c r="J969" s="187"/>
      <c r="K969" s="187"/>
      <c r="L969" s="187"/>
      <c r="M969" s="187"/>
      <c r="N969" s="187"/>
      <c r="O969" s="187"/>
      <c r="P969" s="187"/>
      <c r="Q969" s="187"/>
      <c r="R969" s="187"/>
      <c r="S969" s="187"/>
      <c r="T969" s="187"/>
      <c r="U969" s="187"/>
      <c r="V969" s="187"/>
      <c r="W969" s="187"/>
      <c r="X969" s="187"/>
      <c r="Y969" s="187"/>
      <c r="Z969" s="187"/>
    </row>
    <row r="970" spans="1:26" x14ac:dyDescent="0.25">
      <c r="A970" s="305"/>
      <c r="B970" s="305"/>
      <c r="C970" s="187"/>
      <c r="D970" s="187"/>
      <c r="E970" s="187"/>
      <c r="F970" s="187"/>
      <c r="G970" s="187"/>
      <c r="H970" s="187"/>
      <c r="I970" s="187"/>
      <c r="J970" s="187"/>
      <c r="K970" s="187"/>
      <c r="L970" s="187"/>
      <c r="M970" s="187"/>
      <c r="N970" s="187"/>
      <c r="O970" s="187"/>
      <c r="P970" s="187"/>
      <c r="Q970" s="187"/>
      <c r="R970" s="187"/>
      <c r="S970" s="187"/>
      <c r="T970" s="187"/>
      <c r="U970" s="187"/>
      <c r="V970" s="187"/>
      <c r="W970" s="187"/>
      <c r="X970" s="187"/>
      <c r="Y970" s="187"/>
      <c r="Z970" s="187"/>
    </row>
    <row r="971" spans="1:26" x14ac:dyDescent="0.25">
      <c r="A971" s="305"/>
      <c r="B971" s="305"/>
      <c r="C971" s="187"/>
      <c r="D971" s="187"/>
      <c r="E971" s="187"/>
      <c r="F971" s="187"/>
      <c r="G971" s="187"/>
      <c r="H971" s="187"/>
      <c r="I971" s="187"/>
      <c r="J971" s="187"/>
      <c r="K971" s="187"/>
      <c r="L971" s="187"/>
      <c r="M971" s="187"/>
      <c r="N971" s="187"/>
      <c r="O971" s="187"/>
      <c r="P971" s="187"/>
      <c r="Q971" s="187"/>
      <c r="R971" s="187"/>
      <c r="S971" s="187"/>
      <c r="T971" s="187"/>
      <c r="U971" s="187"/>
      <c r="V971" s="187"/>
      <c r="W971" s="187"/>
      <c r="X971" s="187"/>
      <c r="Y971" s="187"/>
      <c r="Z971" s="187"/>
    </row>
    <row r="972" spans="1:26" x14ac:dyDescent="0.25">
      <c r="A972" s="305"/>
      <c r="B972" s="305"/>
      <c r="C972" s="187"/>
      <c r="D972" s="187"/>
      <c r="E972" s="187"/>
      <c r="F972" s="187"/>
      <c r="G972" s="187"/>
      <c r="H972" s="187"/>
      <c r="I972" s="187"/>
      <c r="J972" s="187"/>
      <c r="K972" s="187"/>
      <c r="L972" s="187"/>
      <c r="M972" s="187"/>
      <c r="N972" s="187"/>
      <c r="O972" s="187"/>
      <c r="P972" s="187"/>
      <c r="Q972" s="187"/>
      <c r="R972" s="187"/>
      <c r="S972" s="187"/>
      <c r="T972" s="187"/>
      <c r="U972" s="187"/>
      <c r="V972" s="187"/>
      <c r="W972" s="187"/>
      <c r="X972" s="187"/>
      <c r="Y972" s="187"/>
      <c r="Z972" s="187"/>
    </row>
    <row r="973" spans="1:26" x14ac:dyDescent="0.25">
      <c r="A973" s="305"/>
      <c r="B973" s="305"/>
      <c r="C973" s="187"/>
      <c r="D973" s="187"/>
      <c r="E973" s="187"/>
      <c r="F973" s="187"/>
      <c r="G973" s="187"/>
      <c r="H973" s="187"/>
      <c r="I973" s="187"/>
      <c r="J973" s="187"/>
      <c r="K973" s="187"/>
      <c r="L973" s="187"/>
      <c r="M973" s="187"/>
      <c r="N973" s="187"/>
      <c r="O973" s="187"/>
      <c r="P973" s="187"/>
      <c r="Q973" s="187"/>
      <c r="R973" s="187"/>
      <c r="S973" s="187"/>
      <c r="T973" s="187"/>
      <c r="U973" s="187"/>
      <c r="V973" s="187"/>
      <c r="W973" s="187"/>
      <c r="X973" s="187"/>
      <c r="Y973" s="187"/>
      <c r="Z973" s="187"/>
    </row>
    <row r="974" spans="1:26" x14ac:dyDescent="0.25">
      <c r="A974" s="305"/>
      <c r="B974" s="305"/>
      <c r="C974" s="187"/>
      <c r="D974" s="187"/>
      <c r="E974" s="187"/>
      <c r="F974" s="187"/>
      <c r="G974" s="187"/>
      <c r="H974" s="187"/>
      <c r="I974" s="187"/>
      <c r="J974" s="187"/>
      <c r="K974" s="187"/>
      <c r="L974" s="187"/>
      <c r="M974" s="187"/>
      <c r="N974" s="187"/>
      <c r="O974" s="187"/>
      <c r="P974" s="187"/>
      <c r="Q974" s="187"/>
      <c r="R974" s="187"/>
      <c r="S974" s="187"/>
      <c r="T974" s="187"/>
      <c r="U974" s="187"/>
      <c r="V974" s="187"/>
      <c r="W974" s="187"/>
      <c r="X974" s="187"/>
      <c r="Y974" s="187"/>
      <c r="Z974" s="187"/>
    </row>
    <row r="975" spans="1:26" x14ac:dyDescent="0.25">
      <c r="A975" s="305"/>
      <c r="B975" s="305"/>
      <c r="C975" s="187"/>
      <c r="D975" s="187"/>
      <c r="E975" s="187"/>
      <c r="F975" s="187"/>
      <c r="G975" s="187"/>
      <c r="H975" s="187"/>
      <c r="I975" s="187"/>
      <c r="J975" s="187"/>
      <c r="K975" s="187"/>
      <c r="L975" s="187"/>
      <c r="M975" s="187"/>
      <c r="N975" s="187"/>
      <c r="O975" s="187"/>
      <c r="P975" s="187"/>
      <c r="Q975" s="187"/>
      <c r="R975" s="187"/>
      <c r="S975" s="187"/>
      <c r="T975" s="187"/>
      <c r="U975" s="187"/>
      <c r="V975" s="187"/>
      <c r="W975" s="187"/>
      <c r="X975" s="187"/>
      <c r="Y975" s="187"/>
      <c r="Z975" s="187"/>
    </row>
    <row r="976" spans="1:26" x14ac:dyDescent="0.25">
      <c r="A976" s="305"/>
      <c r="B976" s="305"/>
      <c r="C976" s="187"/>
      <c r="D976" s="187"/>
      <c r="E976" s="187"/>
      <c r="F976" s="187"/>
      <c r="G976" s="187"/>
      <c r="H976" s="187"/>
      <c r="I976" s="187"/>
      <c r="J976" s="187"/>
      <c r="K976" s="187"/>
      <c r="L976" s="187"/>
      <c r="M976" s="187"/>
      <c r="N976" s="187"/>
      <c r="O976" s="187"/>
      <c r="P976" s="187"/>
      <c r="Q976" s="187"/>
      <c r="R976" s="187"/>
      <c r="S976" s="187"/>
      <c r="T976" s="187"/>
      <c r="U976" s="187"/>
      <c r="V976" s="187"/>
      <c r="W976" s="187"/>
      <c r="X976" s="187"/>
      <c r="Y976" s="187"/>
      <c r="Z976" s="187"/>
    </row>
    <row r="977" spans="1:26" x14ac:dyDescent="0.25">
      <c r="A977" s="305"/>
      <c r="B977" s="305"/>
      <c r="C977" s="187"/>
      <c r="D977" s="187"/>
      <c r="E977" s="187"/>
      <c r="F977" s="187"/>
      <c r="G977" s="187"/>
      <c r="H977" s="187"/>
      <c r="I977" s="187"/>
      <c r="J977" s="187"/>
      <c r="K977" s="187"/>
      <c r="L977" s="187"/>
      <c r="M977" s="187"/>
      <c r="N977" s="187"/>
      <c r="O977" s="187"/>
      <c r="P977" s="187"/>
      <c r="Q977" s="187"/>
      <c r="R977" s="187"/>
      <c r="S977" s="187"/>
      <c r="T977" s="187"/>
      <c r="U977" s="187"/>
      <c r="V977" s="187"/>
      <c r="W977" s="187"/>
      <c r="X977" s="187"/>
      <c r="Y977" s="187"/>
      <c r="Z977" s="187"/>
    </row>
    <row r="978" spans="1:26" x14ac:dyDescent="0.25">
      <c r="A978" s="305"/>
      <c r="B978" s="305"/>
      <c r="C978" s="187"/>
      <c r="D978" s="187"/>
      <c r="E978" s="187"/>
      <c r="F978" s="187"/>
      <c r="G978" s="187"/>
      <c r="H978" s="187"/>
      <c r="I978" s="187"/>
      <c r="J978" s="187"/>
      <c r="K978" s="187"/>
      <c r="L978" s="187"/>
      <c r="M978" s="187"/>
      <c r="N978" s="187"/>
      <c r="O978" s="187"/>
      <c r="P978" s="187"/>
      <c r="Q978" s="187"/>
      <c r="R978" s="187"/>
      <c r="S978" s="187"/>
      <c r="T978" s="187"/>
      <c r="U978" s="187"/>
      <c r="V978" s="187"/>
      <c r="W978" s="187"/>
      <c r="X978" s="187"/>
      <c r="Y978" s="187"/>
      <c r="Z978" s="187"/>
    </row>
    <row r="979" spans="1:26" x14ac:dyDescent="0.25">
      <c r="A979" s="305"/>
      <c r="B979" s="305"/>
      <c r="C979" s="187"/>
      <c r="D979" s="187"/>
      <c r="E979" s="187"/>
      <c r="F979" s="187"/>
      <c r="G979" s="187"/>
      <c r="H979" s="187"/>
      <c r="I979" s="187"/>
      <c r="J979" s="187"/>
      <c r="K979" s="187"/>
      <c r="L979" s="187"/>
      <c r="M979" s="187"/>
      <c r="N979" s="187"/>
      <c r="O979" s="187"/>
      <c r="P979" s="187"/>
      <c r="Q979" s="187"/>
      <c r="R979" s="187"/>
      <c r="S979" s="187"/>
      <c r="T979" s="187"/>
      <c r="U979" s="187"/>
      <c r="V979" s="187"/>
      <c r="W979" s="187"/>
      <c r="X979" s="187"/>
      <c r="Y979" s="187"/>
      <c r="Z979" s="187"/>
    </row>
    <row r="980" spans="1:26" x14ac:dyDescent="0.25">
      <c r="A980" s="305"/>
      <c r="B980" s="305"/>
      <c r="C980" s="187"/>
      <c r="D980" s="187"/>
      <c r="E980" s="187"/>
      <c r="F980" s="187"/>
      <c r="G980" s="187"/>
      <c r="H980" s="187"/>
      <c r="I980" s="187"/>
      <c r="J980" s="187"/>
      <c r="K980" s="187"/>
      <c r="L980" s="187"/>
      <c r="M980" s="187"/>
      <c r="N980" s="187"/>
      <c r="O980" s="187"/>
      <c r="P980" s="187"/>
      <c r="Q980" s="187"/>
      <c r="R980" s="187"/>
      <c r="S980" s="187"/>
      <c r="T980" s="187"/>
      <c r="U980" s="187"/>
      <c r="V980" s="187"/>
      <c r="W980" s="187"/>
      <c r="X980" s="187"/>
      <c r="Y980" s="187"/>
      <c r="Z980" s="187"/>
    </row>
    <row r="981" spans="1:26" x14ac:dyDescent="0.25">
      <c r="A981" s="305"/>
      <c r="B981" s="305"/>
      <c r="C981" s="187"/>
      <c r="D981" s="187"/>
      <c r="E981" s="187"/>
      <c r="F981" s="187"/>
      <c r="G981" s="187"/>
      <c r="H981" s="187"/>
      <c r="I981" s="187"/>
      <c r="J981" s="187"/>
      <c r="K981" s="187"/>
      <c r="L981" s="187"/>
      <c r="M981" s="187"/>
      <c r="N981" s="187"/>
      <c r="O981" s="187"/>
      <c r="P981" s="187"/>
      <c r="Q981" s="187"/>
      <c r="R981" s="187"/>
      <c r="S981" s="187"/>
      <c r="T981" s="187"/>
      <c r="U981" s="187"/>
      <c r="V981" s="187"/>
      <c r="W981" s="187"/>
      <c r="X981" s="187"/>
      <c r="Y981" s="187"/>
      <c r="Z981" s="187"/>
    </row>
    <row r="982" spans="1:26" x14ac:dyDescent="0.25">
      <c r="A982" s="305"/>
      <c r="B982" s="305"/>
      <c r="C982" s="187"/>
      <c r="D982" s="187"/>
      <c r="E982" s="187"/>
      <c r="F982" s="187"/>
      <c r="G982" s="187"/>
      <c r="H982" s="187"/>
      <c r="I982" s="187"/>
      <c r="J982" s="187"/>
      <c r="K982" s="187"/>
      <c r="L982" s="187"/>
      <c r="M982" s="187"/>
      <c r="N982" s="187"/>
      <c r="O982" s="187"/>
      <c r="P982" s="187"/>
      <c r="Q982" s="187"/>
      <c r="R982" s="187"/>
      <c r="S982" s="187"/>
      <c r="T982" s="187"/>
      <c r="U982" s="187"/>
      <c r="V982" s="187"/>
      <c r="W982" s="187"/>
      <c r="X982" s="187"/>
      <c r="Y982" s="187"/>
      <c r="Z982" s="187"/>
    </row>
    <row r="983" spans="1:26" x14ac:dyDescent="0.25">
      <c r="A983" s="305"/>
      <c r="B983" s="305"/>
      <c r="C983" s="187"/>
      <c r="D983" s="187"/>
      <c r="E983" s="187"/>
      <c r="F983" s="187"/>
      <c r="G983" s="187"/>
      <c r="H983" s="187"/>
      <c r="I983" s="187"/>
      <c r="J983" s="187"/>
      <c r="K983" s="187"/>
      <c r="L983" s="187"/>
      <c r="M983" s="187"/>
      <c r="N983" s="187"/>
      <c r="O983" s="187"/>
      <c r="P983" s="187"/>
      <c r="Q983" s="187"/>
      <c r="R983" s="187"/>
      <c r="S983" s="187"/>
      <c r="T983" s="187"/>
      <c r="U983" s="187"/>
      <c r="V983" s="187"/>
      <c r="W983" s="187"/>
      <c r="X983" s="187"/>
      <c r="Y983" s="187"/>
      <c r="Z983" s="187"/>
    </row>
    <row r="984" spans="1:26" x14ac:dyDescent="0.25">
      <c r="A984" s="305"/>
      <c r="B984" s="305"/>
      <c r="C984" s="187"/>
      <c r="D984" s="187"/>
      <c r="E984" s="187"/>
      <c r="F984" s="187"/>
      <c r="G984" s="187"/>
      <c r="H984" s="187"/>
      <c r="I984" s="187"/>
      <c r="J984" s="187"/>
      <c r="K984" s="187"/>
      <c r="L984" s="187"/>
      <c r="M984" s="187"/>
      <c r="N984" s="187"/>
      <c r="O984" s="187"/>
      <c r="P984" s="187"/>
      <c r="Q984" s="187"/>
      <c r="R984" s="187"/>
      <c r="S984" s="187"/>
      <c r="T984" s="187"/>
      <c r="U984" s="187"/>
      <c r="V984" s="187"/>
      <c r="W984" s="187"/>
      <c r="X984" s="187"/>
      <c r="Y984" s="187"/>
      <c r="Z984" s="187"/>
    </row>
    <row r="985" spans="1:26" x14ac:dyDescent="0.25">
      <c r="A985" s="305"/>
      <c r="B985" s="305"/>
      <c r="C985" s="187"/>
      <c r="D985" s="187"/>
      <c r="E985" s="187"/>
      <c r="F985" s="187"/>
      <c r="G985" s="187"/>
      <c r="H985" s="187"/>
      <c r="I985" s="187"/>
      <c r="J985" s="187"/>
      <c r="K985" s="187"/>
      <c r="L985" s="187"/>
      <c r="M985" s="187"/>
      <c r="N985" s="187"/>
      <c r="O985" s="187"/>
      <c r="P985" s="187"/>
      <c r="Q985" s="187"/>
      <c r="R985" s="187"/>
      <c r="S985" s="187"/>
      <c r="T985" s="187"/>
      <c r="U985" s="187"/>
      <c r="V985" s="187"/>
      <c r="W985" s="187"/>
      <c r="X985" s="187"/>
      <c r="Y985" s="187"/>
      <c r="Z985" s="187"/>
    </row>
    <row r="986" spans="1:26" x14ac:dyDescent="0.25">
      <c r="A986" s="305"/>
      <c r="B986" s="305"/>
      <c r="C986" s="187"/>
      <c r="D986" s="187"/>
      <c r="E986" s="187"/>
      <c r="F986" s="187"/>
      <c r="G986" s="187"/>
      <c r="H986" s="187"/>
      <c r="I986" s="187"/>
      <c r="J986" s="187"/>
      <c r="K986" s="187"/>
      <c r="L986" s="187"/>
      <c r="M986" s="187"/>
      <c r="N986" s="187"/>
      <c r="O986" s="187"/>
      <c r="P986" s="187"/>
      <c r="Q986" s="187"/>
      <c r="R986" s="187"/>
      <c r="S986" s="187"/>
      <c r="T986" s="187"/>
      <c r="U986" s="187"/>
      <c r="V986" s="187"/>
      <c r="W986" s="187"/>
      <c r="X986" s="187"/>
      <c r="Y986" s="187"/>
      <c r="Z986" s="187"/>
    </row>
    <row r="987" spans="1:26" x14ac:dyDescent="0.25">
      <c r="A987" s="305"/>
      <c r="B987" s="305"/>
      <c r="C987" s="187"/>
      <c r="D987" s="187"/>
      <c r="E987" s="187"/>
      <c r="F987" s="187"/>
      <c r="G987" s="187"/>
      <c r="H987" s="187"/>
      <c r="I987" s="187"/>
      <c r="J987" s="187"/>
      <c r="K987" s="187"/>
      <c r="L987" s="187"/>
      <c r="M987" s="187"/>
      <c r="N987" s="187"/>
      <c r="O987" s="187"/>
      <c r="P987" s="187"/>
      <c r="Q987" s="187"/>
      <c r="R987" s="187"/>
      <c r="S987" s="187"/>
      <c r="T987" s="187"/>
      <c r="U987" s="187"/>
      <c r="V987" s="187"/>
      <c r="W987" s="187"/>
      <c r="X987" s="187"/>
      <c r="Y987" s="187"/>
      <c r="Z987" s="187"/>
    </row>
    <row r="988" spans="1:26" x14ac:dyDescent="0.25">
      <c r="A988" s="305"/>
      <c r="B988" s="305"/>
      <c r="C988" s="187"/>
      <c r="D988" s="187"/>
      <c r="E988" s="187"/>
      <c r="F988" s="187"/>
      <c r="G988" s="187"/>
      <c r="H988" s="187"/>
      <c r="I988" s="187"/>
      <c r="J988" s="187"/>
      <c r="K988" s="187"/>
      <c r="L988" s="187"/>
      <c r="M988" s="187"/>
      <c r="N988" s="187"/>
      <c r="O988" s="187"/>
      <c r="P988" s="187"/>
      <c r="Q988" s="187"/>
      <c r="R988" s="187"/>
      <c r="S988" s="187"/>
      <c r="T988" s="187"/>
      <c r="U988" s="187"/>
      <c r="V988" s="187"/>
      <c r="W988" s="187"/>
      <c r="X988" s="187"/>
      <c r="Y988" s="187"/>
      <c r="Z988" s="187"/>
    </row>
    <row r="989" spans="1:26" x14ac:dyDescent="0.25">
      <c r="A989" s="305"/>
      <c r="B989" s="305"/>
      <c r="C989" s="187"/>
      <c r="D989" s="187"/>
      <c r="E989" s="187"/>
      <c r="F989" s="187"/>
      <c r="G989" s="187"/>
      <c r="H989" s="187"/>
      <c r="I989" s="187"/>
      <c r="J989" s="187"/>
      <c r="K989" s="187"/>
      <c r="L989" s="187"/>
      <c r="M989" s="187"/>
      <c r="N989" s="187"/>
      <c r="O989" s="187"/>
      <c r="P989" s="187"/>
      <c r="Q989" s="187"/>
      <c r="R989" s="187"/>
      <c r="S989" s="187"/>
      <c r="T989" s="187"/>
      <c r="U989" s="187"/>
      <c r="V989" s="187"/>
      <c r="W989" s="187"/>
      <c r="X989" s="187"/>
      <c r="Y989" s="187"/>
      <c r="Z989" s="187"/>
    </row>
    <row r="990" spans="1:26" x14ac:dyDescent="0.25">
      <c r="A990" s="305"/>
      <c r="B990" s="305"/>
      <c r="C990" s="187"/>
      <c r="D990" s="187"/>
      <c r="E990" s="187"/>
      <c r="F990" s="187"/>
      <c r="G990" s="187"/>
      <c r="H990" s="187"/>
      <c r="I990" s="187"/>
      <c r="J990" s="187"/>
      <c r="K990" s="187"/>
      <c r="L990" s="187"/>
      <c r="M990" s="187"/>
      <c r="N990" s="187"/>
      <c r="O990" s="187"/>
      <c r="P990" s="187"/>
      <c r="Q990" s="187"/>
      <c r="R990" s="187"/>
      <c r="S990" s="187"/>
      <c r="T990" s="187"/>
      <c r="U990" s="187"/>
      <c r="V990" s="187"/>
      <c r="W990" s="187"/>
      <c r="X990" s="187"/>
      <c r="Y990" s="187"/>
      <c r="Z990" s="187"/>
    </row>
    <row r="991" spans="1:26" x14ac:dyDescent="0.25">
      <c r="A991" s="305"/>
      <c r="B991" s="305"/>
      <c r="C991" s="187"/>
      <c r="D991" s="187"/>
      <c r="E991" s="187"/>
      <c r="F991" s="187"/>
      <c r="G991" s="187"/>
      <c r="H991" s="187"/>
      <c r="I991" s="187"/>
      <c r="J991" s="187"/>
      <c r="K991" s="187"/>
      <c r="L991" s="187"/>
      <c r="M991" s="187"/>
      <c r="N991" s="187"/>
      <c r="O991" s="187"/>
      <c r="P991" s="187"/>
      <c r="Q991" s="187"/>
      <c r="R991" s="187"/>
      <c r="S991" s="187"/>
      <c r="T991" s="187"/>
      <c r="U991" s="187"/>
      <c r="V991" s="187"/>
      <c r="W991" s="187"/>
      <c r="X991" s="187"/>
      <c r="Y991" s="187"/>
      <c r="Z991" s="187"/>
    </row>
    <row r="992" spans="1:26" x14ac:dyDescent="0.25">
      <c r="A992" s="305"/>
      <c r="B992" s="305"/>
      <c r="C992" s="187"/>
      <c r="D992" s="187"/>
      <c r="E992" s="187"/>
      <c r="F992" s="187"/>
      <c r="G992" s="187"/>
      <c r="H992" s="187"/>
      <c r="I992" s="187"/>
      <c r="J992" s="187"/>
      <c r="K992" s="187"/>
      <c r="L992" s="187"/>
      <c r="M992" s="187"/>
      <c r="N992" s="187"/>
      <c r="O992" s="187"/>
      <c r="P992" s="187"/>
      <c r="Q992" s="187"/>
      <c r="R992" s="187"/>
      <c r="S992" s="187"/>
      <c r="T992" s="187"/>
      <c r="U992" s="187"/>
      <c r="V992" s="187"/>
      <c r="W992" s="187"/>
      <c r="X992" s="187"/>
      <c r="Y992" s="187"/>
      <c r="Z992" s="187"/>
    </row>
    <row r="993" spans="1:26" x14ac:dyDescent="0.25">
      <c r="A993" s="305"/>
      <c r="B993" s="305"/>
      <c r="C993" s="187"/>
      <c r="D993" s="187"/>
      <c r="E993" s="187"/>
      <c r="F993" s="187"/>
      <c r="G993" s="187"/>
      <c r="H993" s="187"/>
      <c r="I993" s="187"/>
      <c r="J993" s="187"/>
      <c r="K993" s="187"/>
      <c r="L993" s="187"/>
      <c r="M993" s="187"/>
      <c r="N993" s="187"/>
      <c r="O993" s="187"/>
      <c r="P993" s="187"/>
      <c r="Q993" s="187"/>
      <c r="R993" s="187"/>
      <c r="S993" s="187"/>
      <c r="T993" s="187"/>
      <c r="U993" s="187"/>
      <c r="V993" s="187"/>
      <c r="W993" s="187"/>
      <c r="X993" s="187"/>
      <c r="Y993" s="187"/>
      <c r="Z993" s="187"/>
    </row>
    <row r="994" spans="1:26" x14ac:dyDescent="0.25">
      <c r="A994" s="305"/>
      <c r="B994" s="305"/>
      <c r="C994" s="187"/>
      <c r="D994" s="187"/>
      <c r="E994" s="187"/>
      <c r="F994" s="187"/>
      <c r="G994" s="187"/>
      <c r="H994" s="187"/>
      <c r="I994" s="187"/>
      <c r="J994" s="187"/>
      <c r="K994" s="187"/>
      <c r="L994" s="187"/>
      <c r="M994" s="187"/>
      <c r="N994" s="187"/>
      <c r="O994" s="187"/>
      <c r="P994" s="187"/>
      <c r="Q994" s="187"/>
      <c r="R994" s="187"/>
      <c r="S994" s="187"/>
      <c r="T994" s="187"/>
      <c r="U994" s="187"/>
      <c r="V994" s="187"/>
      <c r="W994" s="187"/>
      <c r="X994" s="187"/>
      <c r="Y994" s="187"/>
      <c r="Z994" s="187"/>
    </row>
    <row r="995" spans="1:26" x14ac:dyDescent="0.25">
      <c r="A995" s="305"/>
      <c r="B995" s="305"/>
      <c r="C995" s="187"/>
      <c r="D995" s="187"/>
      <c r="E995" s="187"/>
      <c r="F995" s="187"/>
      <c r="G995" s="187"/>
      <c r="H995" s="187"/>
      <c r="I995" s="187"/>
      <c r="J995" s="187"/>
      <c r="K995" s="187"/>
      <c r="L995" s="187"/>
      <c r="M995" s="187"/>
      <c r="N995" s="187"/>
      <c r="O995" s="187"/>
      <c r="P995" s="187"/>
      <c r="Q995" s="187"/>
      <c r="R995" s="187"/>
      <c r="S995" s="187"/>
      <c r="T995" s="187"/>
      <c r="U995" s="187"/>
      <c r="V995" s="187"/>
      <c r="W995" s="187"/>
      <c r="X995" s="187"/>
      <c r="Y995" s="187"/>
      <c r="Z995" s="187"/>
    </row>
    <row r="996" spans="1:26" x14ac:dyDescent="0.25">
      <c r="A996" s="305"/>
      <c r="B996" s="305"/>
      <c r="C996" s="187"/>
      <c r="D996" s="187"/>
      <c r="E996" s="187"/>
      <c r="F996" s="187"/>
      <c r="G996" s="187"/>
      <c r="H996" s="187"/>
      <c r="I996" s="187"/>
      <c r="J996" s="187"/>
      <c r="K996" s="187"/>
      <c r="L996" s="187"/>
      <c r="M996" s="187"/>
      <c r="N996" s="187"/>
      <c r="O996" s="187"/>
      <c r="P996" s="187"/>
      <c r="Q996" s="187"/>
      <c r="R996" s="187"/>
      <c r="S996" s="187"/>
      <c r="T996" s="187"/>
      <c r="U996" s="187"/>
      <c r="V996" s="187"/>
      <c r="W996" s="187"/>
      <c r="X996" s="187"/>
      <c r="Y996" s="187"/>
      <c r="Z996" s="187"/>
    </row>
    <row r="997" spans="1:26" x14ac:dyDescent="0.25">
      <c r="A997" s="305"/>
      <c r="B997" s="305"/>
      <c r="C997" s="187"/>
      <c r="D997" s="187"/>
      <c r="E997" s="187"/>
      <c r="F997" s="187"/>
      <c r="G997" s="187"/>
      <c r="H997" s="187"/>
      <c r="I997" s="187"/>
      <c r="J997" s="187"/>
      <c r="K997" s="187"/>
      <c r="L997" s="187"/>
      <c r="M997" s="187"/>
      <c r="N997" s="187"/>
      <c r="O997" s="187"/>
      <c r="P997" s="187"/>
      <c r="Q997" s="187"/>
      <c r="R997" s="187"/>
      <c r="S997" s="187"/>
      <c r="T997" s="187"/>
      <c r="U997" s="187"/>
      <c r="V997" s="187"/>
      <c r="W997" s="187"/>
      <c r="X997" s="187"/>
      <c r="Y997" s="187"/>
      <c r="Z997" s="187"/>
    </row>
    <row r="998" spans="1:26" x14ac:dyDescent="0.25">
      <c r="A998" s="305"/>
      <c r="B998" s="305"/>
      <c r="C998" s="187"/>
      <c r="D998" s="187"/>
      <c r="E998" s="187"/>
      <c r="F998" s="187"/>
      <c r="G998" s="187"/>
      <c r="H998" s="187"/>
      <c r="I998" s="187"/>
      <c r="J998" s="187"/>
      <c r="K998" s="187"/>
      <c r="L998" s="187"/>
      <c r="M998" s="187"/>
      <c r="N998" s="187"/>
      <c r="O998" s="187"/>
      <c r="P998" s="187"/>
      <c r="Q998" s="187"/>
      <c r="R998" s="187"/>
      <c r="S998" s="187"/>
      <c r="T998" s="187"/>
      <c r="U998" s="187"/>
      <c r="V998" s="187"/>
      <c r="W998" s="187"/>
      <c r="X998" s="187"/>
      <c r="Y998" s="187"/>
      <c r="Z998" s="187"/>
    </row>
    <row r="999" spans="1:26" x14ac:dyDescent="0.25">
      <c r="A999" s="305"/>
      <c r="B999" s="305"/>
      <c r="C999" s="187"/>
      <c r="D999" s="187"/>
      <c r="E999" s="187"/>
      <c r="F999" s="187"/>
      <c r="G999" s="187"/>
      <c r="H999" s="187"/>
      <c r="I999" s="187"/>
      <c r="J999" s="187"/>
      <c r="K999" s="187"/>
      <c r="L999" s="187"/>
      <c r="M999" s="187"/>
      <c r="N999" s="187"/>
      <c r="O999" s="187"/>
      <c r="P999" s="187"/>
      <c r="Q999" s="187"/>
      <c r="R999" s="187"/>
      <c r="S999" s="187"/>
      <c r="T999" s="187"/>
      <c r="U999" s="187"/>
      <c r="V999" s="187"/>
      <c r="W999" s="187"/>
      <c r="X999" s="187"/>
      <c r="Y999" s="187"/>
      <c r="Z999" s="187"/>
    </row>
    <row r="1000" spans="1:26" x14ac:dyDescent="0.25">
      <c r="A1000" s="305"/>
      <c r="B1000" s="305"/>
      <c r="C1000" s="187"/>
      <c r="D1000" s="187"/>
      <c r="E1000" s="187"/>
      <c r="F1000" s="187"/>
      <c r="G1000" s="187"/>
      <c r="H1000" s="187"/>
      <c r="I1000" s="187"/>
      <c r="J1000" s="187"/>
      <c r="K1000" s="187"/>
      <c r="L1000" s="187"/>
      <c r="M1000" s="187"/>
      <c r="N1000" s="187"/>
      <c r="O1000" s="187"/>
      <c r="P1000" s="187"/>
      <c r="Q1000" s="187"/>
      <c r="R1000" s="187"/>
      <c r="S1000" s="187"/>
      <c r="T1000" s="187"/>
      <c r="U1000" s="187"/>
      <c r="V1000" s="187"/>
      <c r="W1000" s="187"/>
      <c r="X1000" s="187"/>
      <c r="Y1000" s="187"/>
      <c r="Z1000" s="187"/>
    </row>
    <row r="1001" spans="1:26" x14ac:dyDescent="0.25">
      <c r="A1001" s="305"/>
      <c r="B1001" s="305"/>
      <c r="C1001" s="187"/>
      <c r="D1001" s="187"/>
      <c r="E1001" s="187"/>
      <c r="F1001" s="187"/>
      <c r="G1001" s="187"/>
      <c r="H1001" s="187"/>
      <c r="I1001" s="187"/>
      <c r="J1001" s="187"/>
      <c r="K1001" s="187"/>
      <c r="L1001" s="187"/>
      <c r="M1001" s="187"/>
      <c r="N1001" s="187"/>
      <c r="O1001" s="187"/>
      <c r="P1001" s="187"/>
      <c r="Q1001" s="187"/>
      <c r="R1001" s="187"/>
      <c r="S1001" s="187"/>
      <c r="T1001" s="187"/>
      <c r="U1001" s="187"/>
      <c r="V1001" s="187"/>
      <c r="W1001" s="187"/>
      <c r="X1001" s="187"/>
      <c r="Y1001" s="187"/>
      <c r="Z1001" s="187"/>
    </row>
    <row r="1002" spans="1:26" x14ac:dyDescent="0.25">
      <c r="A1002" s="305"/>
      <c r="B1002" s="305"/>
      <c r="C1002" s="187"/>
      <c r="D1002" s="187"/>
      <c r="E1002" s="187"/>
      <c r="F1002" s="187"/>
      <c r="G1002" s="187"/>
      <c r="H1002" s="187"/>
      <c r="I1002" s="187"/>
      <c r="J1002" s="187"/>
      <c r="K1002" s="187"/>
      <c r="L1002" s="187"/>
      <c r="M1002" s="187"/>
      <c r="N1002" s="187"/>
      <c r="O1002" s="187"/>
      <c r="P1002" s="187"/>
      <c r="Q1002" s="187"/>
      <c r="R1002" s="187"/>
      <c r="S1002" s="187"/>
      <c r="T1002" s="187"/>
      <c r="U1002" s="187"/>
      <c r="V1002" s="187"/>
      <c r="W1002" s="187"/>
      <c r="X1002" s="187"/>
      <c r="Y1002" s="187"/>
      <c r="Z1002" s="18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sheetPr>
  <dimension ref="A1:H58"/>
  <sheetViews>
    <sheetView tabSelected="1" zoomScaleNormal="100" workbookViewId="0">
      <selection sqref="A1:B3"/>
    </sheetView>
  </sheetViews>
  <sheetFormatPr baseColWidth="10" defaultColWidth="11.42578125" defaultRowHeight="15" x14ac:dyDescent="0.25"/>
  <cols>
    <col min="1" max="1" width="2.85546875" style="68" customWidth="1"/>
    <col min="2" max="3" width="24.5703125" style="68" customWidth="1"/>
    <col min="4" max="4" width="16" style="68" customWidth="1"/>
    <col min="5" max="5" width="25.5703125" style="68" customWidth="1"/>
    <col min="6" max="6" width="31.42578125" style="68" customWidth="1"/>
    <col min="7" max="8" width="24.5703125" style="68" customWidth="1"/>
    <col min="9" max="16384" width="11.42578125" style="68"/>
  </cols>
  <sheetData>
    <row r="1" spans="1:8" s="125" customFormat="1" ht="28.5" customHeight="1" thickTop="1" x14ac:dyDescent="0.2">
      <c r="A1" s="605"/>
      <c r="B1" s="606"/>
      <c r="C1" s="551" t="s">
        <v>333</v>
      </c>
      <c r="D1" s="551"/>
      <c r="E1" s="551"/>
      <c r="F1" s="551"/>
      <c r="G1" s="551"/>
      <c r="H1" s="552"/>
    </row>
    <row r="2" spans="1:8" s="125" customFormat="1" ht="27.75" customHeight="1" x14ac:dyDescent="0.2">
      <c r="A2" s="607"/>
      <c r="B2" s="608"/>
      <c r="C2" s="553" t="s">
        <v>687</v>
      </c>
      <c r="D2" s="553"/>
      <c r="E2" s="553"/>
      <c r="F2" s="553"/>
      <c r="G2" s="553"/>
      <c r="H2" s="554"/>
    </row>
    <row r="3" spans="1:8" s="125" customFormat="1" ht="24" customHeight="1" thickBot="1" x14ac:dyDescent="0.25">
      <c r="A3" s="609"/>
      <c r="B3" s="610"/>
      <c r="C3" s="611" t="s">
        <v>689</v>
      </c>
      <c r="D3" s="611"/>
      <c r="E3" s="611"/>
      <c r="F3" s="611"/>
      <c r="G3" s="611" t="s">
        <v>725</v>
      </c>
      <c r="H3" s="612"/>
    </row>
    <row r="4" spans="1:8" ht="15.75" thickTop="1" x14ac:dyDescent="0.25">
      <c r="A4" s="192"/>
      <c r="B4" s="192"/>
      <c r="C4" s="192"/>
      <c r="D4" s="192"/>
      <c r="E4" s="192"/>
      <c r="F4" s="192"/>
      <c r="G4" s="192"/>
      <c r="H4" s="192"/>
    </row>
    <row r="5" spans="1:8" ht="16.5" x14ac:dyDescent="0.25">
      <c r="A5" s="192"/>
      <c r="B5" s="604" t="s">
        <v>138</v>
      </c>
      <c r="C5" s="604"/>
      <c r="D5" s="604"/>
      <c r="E5" s="604"/>
      <c r="F5" s="604"/>
      <c r="G5" s="604"/>
      <c r="H5" s="604"/>
    </row>
    <row r="6" spans="1:8" ht="16.5" x14ac:dyDescent="0.3">
      <c r="A6" s="192"/>
      <c r="B6" s="601"/>
      <c r="C6" s="602"/>
      <c r="D6" s="602"/>
      <c r="E6" s="602"/>
      <c r="F6" s="602"/>
      <c r="G6" s="602"/>
      <c r="H6" s="603"/>
    </row>
    <row r="7" spans="1:8" ht="63" customHeight="1" x14ac:dyDescent="0.25">
      <c r="A7" s="192"/>
      <c r="B7" s="543" t="s">
        <v>726</v>
      </c>
      <c r="C7" s="543"/>
      <c r="D7" s="543"/>
      <c r="E7" s="543"/>
      <c r="F7" s="543"/>
      <c r="G7" s="543"/>
      <c r="H7" s="543"/>
    </row>
    <row r="8" spans="1:8" ht="90.75" customHeight="1" x14ac:dyDescent="0.25">
      <c r="A8" s="192"/>
      <c r="B8" s="543"/>
      <c r="C8" s="543"/>
      <c r="D8" s="543"/>
      <c r="E8" s="543"/>
      <c r="F8" s="543"/>
      <c r="G8" s="543"/>
      <c r="H8" s="543"/>
    </row>
    <row r="9" spans="1:8" x14ac:dyDescent="0.25">
      <c r="A9" s="192"/>
      <c r="B9" s="613" t="s">
        <v>136</v>
      </c>
      <c r="C9" s="614"/>
      <c r="D9" s="614"/>
      <c r="E9" s="614"/>
      <c r="F9" s="614"/>
      <c r="G9" s="614"/>
      <c r="H9" s="614"/>
    </row>
    <row r="10" spans="1:8" ht="95.25" customHeight="1" x14ac:dyDescent="0.25">
      <c r="A10" s="192"/>
      <c r="B10" s="615" t="s">
        <v>664</v>
      </c>
      <c r="C10" s="615"/>
      <c r="D10" s="615"/>
      <c r="E10" s="615"/>
      <c r="F10" s="615"/>
      <c r="G10" s="615"/>
      <c r="H10" s="615"/>
    </row>
    <row r="11" spans="1:8" ht="16.5" x14ac:dyDescent="0.25">
      <c r="A11" s="192"/>
      <c r="B11" s="621"/>
      <c r="C11" s="622"/>
      <c r="D11" s="622"/>
      <c r="E11" s="622"/>
      <c r="F11" s="622"/>
      <c r="G11" s="622"/>
      <c r="H11" s="623"/>
    </row>
    <row r="12" spans="1:8" ht="16.5" customHeight="1" x14ac:dyDescent="0.25">
      <c r="A12" s="192"/>
      <c r="B12" s="543" t="s">
        <v>727</v>
      </c>
      <c r="C12" s="616"/>
      <c r="D12" s="616"/>
      <c r="E12" s="616"/>
      <c r="F12" s="616"/>
      <c r="G12" s="616"/>
      <c r="H12" s="616"/>
    </row>
    <row r="13" spans="1:8" ht="96" customHeight="1" x14ac:dyDescent="0.25">
      <c r="A13" s="192"/>
      <c r="B13" s="616"/>
      <c r="C13" s="616"/>
      <c r="D13" s="616"/>
      <c r="E13" s="616"/>
      <c r="F13" s="616"/>
      <c r="G13" s="616"/>
      <c r="H13" s="616"/>
    </row>
    <row r="14" spans="1:8" ht="17.25" thickBot="1" x14ac:dyDescent="0.35">
      <c r="A14" s="192"/>
      <c r="B14" s="193"/>
      <c r="C14" s="194"/>
      <c r="D14" s="195"/>
      <c r="E14" s="196"/>
      <c r="F14" s="196"/>
      <c r="G14" s="197"/>
      <c r="H14" s="198"/>
    </row>
    <row r="15" spans="1:8" ht="37.5" customHeight="1" thickTop="1" x14ac:dyDescent="0.3">
      <c r="A15" s="192"/>
      <c r="B15" s="193"/>
      <c r="C15" s="617" t="s">
        <v>137</v>
      </c>
      <c r="D15" s="618"/>
      <c r="E15" s="619" t="s">
        <v>728</v>
      </c>
      <c r="F15" s="620"/>
      <c r="G15" s="194"/>
      <c r="H15" s="198"/>
    </row>
    <row r="16" spans="1:8" ht="109.5" customHeight="1" x14ac:dyDescent="0.3">
      <c r="A16" s="192"/>
      <c r="B16" s="193"/>
      <c r="C16" s="624" t="s">
        <v>139</v>
      </c>
      <c r="D16" s="625"/>
      <c r="E16" s="626" t="s">
        <v>386</v>
      </c>
      <c r="F16" s="627"/>
      <c r="G16" s="194"/>
      <c r="H16" s="198"/>
    </row>
    <row r="17" spans="1:8" ht="41.25" customHeight="1" x14ac:dyDescent="0.3">
      <c r="A17" s="192"/>
      <c r="B17" s="193"/>
      <c r="C17" s="628" t="s">
        <v>168</v>
      </c>
      <c r="D17" s="629"/>
      <c r="E17" s="626" t="s">
        <v>173</v>
      </c>
      <c r="F17" s="627"/>
      <c r="G17" s="194"/>
      <c r="H17" s="198"/>
    </row>
    <row r="18" spans="1:8" ht="45.75" customHeight="1" x14ac:dyDescent="0.3">
      <c r="A18" s="192"/>
      <c r="B18" s="193"/>
      <c r="C18" s="630" t="s">
        <v>1</v>
      </c>
      <c r="D18" s="631"/>
      <c r="E18" s="632" t="s">
        <v>182</v>
      </c>
      <c r="F18" s="633"/>
      <c r="G18" s="194"/>
      <c r="H18" s="198"/>
    </row>
    <row r="19" spans="1:8" ht="45.75" customHeight="1" x14ac:dyDescent="0.3">
      <c r="A19" s="192"/>
      <c r="B19" s="193"/>
      <c r="C19" s="630" t="s">
        <v>2</v>
      </c>
      <c r="D19" s="631"/>
      <c r="E19" s="632" t="s">
        <v>183</v>
      </c>
      <c r="F19" s="633"/>
      <c r="G19" s="194"/>
      <c r="H19" s="198"/>
    </row>
    <row r="20" spans="1:8" ht="50.25" customHeight="1" x14ac:dyDescent="0.3">
      <c r="A20" s="192"/>
      <c r="B20" s="193"/>
      <c r="C20" s="630" t="s">
        <v>32</v>
      </c>
      <c r="D20" s="631"/>
      <c r="E20" s="632" t="s">
        <v>184</v>
      </c>
      <c r="F20" s="633"/>
      <c r="G20" s="194"/>
      <c r="H20" s="198"/>
    </row>
    <row r="21" spans="1:8" ht="102.75" customHeight="1" x14ac:dyDescent="0.3">
      <c r="A21" s="192"/>
      <c r="B21" s="193"/>
      <c r="C21" s="630" t="s">
        <v>0</v>
      </c>
      <c r="D21" s="631"/>
      <c r="E21" s="632" t="s">
        <v>665</v>
      </c>
      <c r="F21" s="633"/>
      <c r="G21" s="194"/>
      <c r="H21" s="198"/>
    </row>
    <row r="22" spans="1:8" ht="97.5" customHeight="1" x14ac:dyDescent="0.3">
      <c r="A22" s="192"/>
      <c r="B22" s="193"/>
      <c r="C22" s="630" t="s">
        <v>37</v>
      </c>
      <c r="D22" s="631"/>
      <c r="E22" s="632" t="s">
        <v>630</v>
      </c>
      <c r="F22" s="633"/>
      <c r="G22" s="194"/>
      <c r="H22" s="198"/>
    </row>
    <row r="23" spans="1:8" ht="99.75" customHeight="1" x14ac:dyDescent="0.3">
      <c r="A23" s="192"/>
      <c r="B23" s="193"/>
      <c r="C23" s="630" t="s">
        <v>142</v>
      </c>
      <c r="D23" s="631"/>
      <c r="E23" s="632" t="s">
        <v>631</v>
      </c>
      <c r="F23" s="633"/>
      <c r="G23" s="194"/>
      <c r="H23" s="198"/>
    </row>
    <row r="24" spans="1:8" ht="81" customHeight="1" x14ac:dyDescent="0.3">
      <c r="A24" s="192"/>
      <c r="B24" s="193"/>
      <c r="C24" s="630" t="s">
        <v>145</v>
      </c>
      <c r="D24" s="631"/>
      <c r="E24" s="632" t="s">
        <v>632</v>
      </c>
      <c r="F24" s="633"/>
      <c r="G24" s="194"/>
      <c r="H24" s="198"/>
    </row>
    <row r="25" spans="1:8" ht="60.75" customHeight="1" x14ac:dyDescent="0.3">
      <c r="A25" s="192"/>
      <c r="B25" s="193"/>
      <c r="C25" s="630" t="s">
        <v>35</v>
      </c>
      <c r="D25" s="631"/>
      <c r="E25" s="632" t="s">
        <v>387</v>
      </c>
      <c r="F25" s="633"/>
      <c r="G25" s="194"/>
      <c r="H25" s="198"/>
    </row>
    <row r="26" spans="1:8" ht="73.5" customHeight="1" x14ac:dyDescent="0.3">
      <c r="A26" s="192"/>
      <c r="B26" s="193"/>
      <c r="C26" s="634" t="s">
        <v>135</v>
      </c>
      <c r="D26" s="635"/>
      <c r="E26" s="632" t="s">
        <v>666</v>
      </c>
      <c r="F26" s="633"/>
      <c r="G26" s="194"/>
      <c r="H26" s="198"/>
    </row>
    <row r="27" spans="1:8" ht="149.25" customHeight="1" x14ac:dyDescent="0.3">
      <c r="A27" s="192"/>
      <c r="B27" s="193"/>
      <c r="C27" s="636"/>
      <c r="D27" s="637"/>
      <c r="E27" s="632" t="s">
        <v>710</v>
      </c>
      <c r="F27" s="633"/>
      <c r="G27" s="194"/>
      <c r="H27" s="198"/>
    </row>
    <row r="28" spans="1:8" ht="45.75" customHeight="1" x14ac:dyDescent="0.3">
      <c r="A28" s="192"/>
      <c r="B28" s="193"/>
      <c r="C28" s="630" t="s">
        <v>11</v>
      </c>
      <c r="D28" s="631"/>
      <c r="E28" s="632" t="s">
        <v>388</v>
      </c>
      <c r="F28" s="633"/>
      <c r="G28" s="194"/>
      <c r="H28" s="198"/>
    </row>
    <row r="29" spans="1:8" ht="48.75" customHeight="1" x14ac:dyDescent="0.3">
      <c r="A29" s="192"/>
      <c r="B29" s="193"/>
      <c r="C29" s="630" t="s">
        <v>667</v>
      </c>
      <c r="D29" s="631"/>
      <c r="E29" s="632" t="s">
        <v>633</v>
      </c>
      <c r="F29" s="633"/>
      <c r="G29" s="194"/>
      <c r="H29" s="198"/>
    </row>
    <row r="30" spans="1:8" ht="50.25" customHeight="1" x14ac:dyDescent="0.3">
      <c r="A30" s="192"/>
      <c r="B30" s="193"/>
      <c r="C30" s="630" t="s">
        <v>668</v>
      </c>
      <c r="D30" s="631"/>
      <c r="E30" s="632" t="s">
        <v>634</v>
      </c>
      <c r="F30" s="633"/>
      <c r="G30" s="194"/>
      <c r="H30" s="198"/>
    </row>
    <row r="31" spans="1:8" ht="40.5" customHeight="1" x14ac:dyDescent="0.3">
      <c r="A31" s="192"/>
      <c r="B31" s="193"/>
      <c r="C31" s="630" t="s">
        <v>668</v>
      </c>
      <c r="D31" s="631"/>
      <c r="E31" s="632" t="s">
        <v>634</v>
      </c>
      <c r="F31" s="633"/>
      <c r="G31" s="194"/>
      <c r="H31" s="198"/>
    </row>
    <row r="32" spans="1:8" ht="34.5" customHeight="1" x14ac:dyDescent="0.3">
      <c r="A32" s="192"/>
      <c r="B32" s="193"/>
      <c r="C32" s="630" t="s">
        <v>669</v>
      </c>
      <c r="D32" s="631"/>
      <c r="E32" s="632" t="s">
        <v>389</v>
      </c>
      <c r="F32" s="633"/>
      <c r="G32" s="194"/>
      <c r="H32" s="198"/>
    </row>
    <row r="33" spans="1:8" ht="47.25" customHeight="1" x14ac:dyDescent="0.3">
      <c r="A33" s="192"/>
      <c r="B33" s="193"/>
      <c r="C33" s="630" t="s">
        <v>670</v>
      </c>
      <c r="D33" s="631"/>
      <c r="E33" s="632" t="s">
        <v>635</v>
      </c>
      <c r="F33" s="633"/>
      <c r="G33" s="194"/>
      <c r="H33" s="198"/>
    </row>
    <row r="34" spans="1:8" ht="50.25" customHeight="1" x14ac:dyDescent="0.3">
      <c r="A34" s="192"/>
      <c r="B34" s="193"/>
      <c r="C34" s="630" t="s">
        <v>671</v>
      </c>
      <c r="D34" s="631"/>
      <c r="E34" s="632" t="s">
        <v>636</v>
      </c>
      <c r="F34" s="633"/>
      <c r="G34" s="194"/>
      <c r="H34" s="198"/>
    </row>
    <row r="35" spans="1:8" ht="48.75" customHeight="1" x14ac:dyDescent="0.3">
      <c r="A35" s="192"/>
      <c r="B35" s="193"/>
      <c r="C35" s="630" t="s">
        <v>672</v>
      </c>
      <c r="D35" s="631"/>
      <c r="E35" s="632" t="s">
        <v>637</v>
      </c>
      <c r="F35" s="633"/>
      <c r="G35" s="194"/>
      <c r="H35" s="198"/>
    </row>
    <row r="36" spans="1:8" ht="60.75" customHeight="1" x14ac:dyDescent="0.3">
      <c r="A36" s="192"/>
      <c r="B36" s="193"/>
      <c r="C36" s="630" t="s">
        <v>162</v>
      </c>
      <c r="D36" s="631"/>
      <c r="E36" s="632" t="s">
        <v>673</v>
      </c>
      <c r="F36" s="633"/>
      <c r="G36" s="194"/>
      <c r="H36" s="198"/>
    </row>
    <row r="37" spans="1:8" ht="51" customHeight="1" x14ac:dyDescent="0.3">
      <c r="A37" s="192"/>
      <c r="B37" s="193"/>
      <c r="C37" s="630" t="s">
        <v>25</v>
      </c>
      <c r="D37" s="631"/>
      <c r="E37" s="632" t="s">
        <v>638</v>
      </c>
      <c r="F37" s="633"/>
      <c r="G37" s="194"/>
      <c r="H37" s="198"/>
    </row>
    <row r="38" spans="1:8" ht="118.5" customHeight="1" x14ac:dyDescent="0.3">
      <c r="A38" s="192"/>
      <c r="B38" s="193"/>
      <c r="C38" s="630" t="s">
        <v>674</v>
      </c>
      <c r="D38" s="631"/>
      <c r="E38" s="632" t="s">
        <v>639</v>
      </c>
      <c r="F38" s="633"/>
      <c r="G38" s="194"/>
      <c r="H38" s="198"/>
    </row>
    <row r="39" spans="1:8" ht="61.5" customHeight="1" thickBot="1" x14ac:dyDescent="0.35">
      <c r="A39" s="192"/>
      <c r="B39" s="193"/>
      <c r="C39" s="641" t="s">
        <v>29</v>
      </c>
      <c r="D39" s="642"/>
      <c r="E39" s="643" t="s">
        <v>640</v>
      </c>
      <c r="F39" s="644"/>
      <c r="G39" s="194"/>
      <c r="H39" s="198"/>
    </row>
    <row r="40" spans="1:8" ht="17.25" thickTop="1" x14ac:dyDescent="0.3">
      <c r="A40" s="192"/>
      <c r="B40" s="193"/>
      <c r="C40" s="199"/>
      <c r="D40" s="199"/>
      <c r="E40" s="200"/>
      <c r="F40" s="200"/>
      <c r="G40" s="194"/>
      <c r="H40" s="198"/>
    </row>
    <row r="41" spans="1:8" ht="21" hidden="1" customHeight="1" x14ac:dyDescent="0.25">
      <c r="A41" s="192"/>
      <c r="B41" s="638" t="s">
        <v>675</v>
      </c>
      <c r="C41" s="639"/>
      <c r="D41" s="639"/>
      <c r="E41" s="639"/>
      <c r="F41" s="639"/>
      <c r="G41" s="639"/>
      <c r="H41" s="640"/>
    </row>
    <row r="42" spans="1:8" ht="20.25" hidden="1" customHeight="1" x14ac:dyDescent="0.25">
      <c r="A42" s="192"/>
      <c r="B42" s="638" t="s">
        <v>676</v>
      </c>
      <c r="C42" s="639"/>
      <c r="D42" s="639"/>
      <c r="E42" s="639"/>
      <c r="F42" s="639"/>
      <c r="G42" s="639"/>
      <c r="H42" s="640"/>
    </row>
    <row r="43" spans="1:8" ht="20.25" hidden="1" customHeight="1" x14ac:dyDescent="0.25">
      <c r="A43" s="192"/>
      <c r="B43" s="638" t="s">
        <v>677</v>
      </c>
      <c r="C43" s="639"/>
      <c r="D43" s="639"/>
      <c r="E43" s="639"/>
      <c r="F43" s="639"/>
      <c r="G43" s="639"/>
      <c r="H43" s="640"/>
    </row>
    <row r="44" spans="1:8" ht="20.25" hidden="1" customHeight="1" x14ac:dyDescent="0.25">
      <c r="A44" s="192"/>
      <c r="B44" s="638" t="s">
        <v>678</v>
      </c>
      <c r="C44" s="639"/>
      <c r="D44" s="639"/>
      <c r="E44" s="639"/>
      <c r="F44" s="639"/>
      <c r="G44" s="639"/>
      <c r="H44" s="640"/>
    </row>
    <row r="45" spans="1:8" ht="16.5" hidden="1" x14ac:dyDescent="0.25">
      <c r="A45" s="192"/>
      <c r="B45" s="638" t="s">
        <v>679</v>
      </c>
      <c r="C45" s="639"/>
      <c r="D45" s="639"/>
      <c r="E45" s="639"/>
      <c r="F45" s="639"/>
      <c r="G45" s="639"/>
      <c r="H45" s="640"/>
    </row>
    <row r="46" spans="1:8" ht="17.25" thickBot="1" x14ac:dyDescent="0.35">
      <c r="A46" s="192"/>
      <c r="B46" s="201"/>
      <c r="C46" s="202"/>
      <c r="D46" s="202"/>
      <c r="E46" s="202"/>
      <c r="F46" s="202"/>
      <c r="G46" s="202"/>
      <c r="H46" s="203"/>
    </row>
    <row r="48" spans="1:8" ht="15.75" thickBot="1" x14ac:dyDescent="0.3"/>
    <row r="49" spans="2:8" x14ac:dyDescent="0.25">
      <c r="B49" s="538" t="s">
        <v>379</v>
      </c>
      <c r="C49" s="539"/>
      <c r="D49" s="539"/>
      <c r="E49" s="539"/>
      <c r="F49" s="539"/>
      <c r="G49" s="539"/>
      <c r="H49" s="540"/>
    </row>
    <row r="50" spans="2:8" ht="30.6" customHeight="1" x14ac:dyDescent="0.25">
      <c r="B50" s="558" t="s">
        <v>380</v>
      </c>
      <c r="C50" s="559"/>
      <c r="D50" s="559" t="s">
        <v>381</v>
      </c>
      <c r="E50" s="559"/>
      <c r="F50" s="559"/>
      <c r="G50" s="559"/>
      <c r="H50" s="241" t="s">
        <v>382</v>
      </c>
    </row>
    <row r="51" spans="2:8" ht="40.700000000000003" customHeight="1" x14ac:dyDescent="0.25">
      <c r="B51" s="523">
        <v>6</v>
      </c>
      <c r="C51" s="524"/>
      <c r="D51" s="530" t="s">
        <v>421</v>
      </c>
      <c r="E51" s="530"/>
      <c r="F51" s="530"/>
      <c r="G51" s="530"/>
      <c r="H51" s="242" t="s">
        <v>686</v>
      </c>
    </row>
    <row r="52" spans="2:8" ht="55.7" customHeight="1" thickBot="1" x14ac:dyDescent="0.3">
      <c r="B52" s="528">
        <v>7</v>
      </c>
      <c r="C52" s="529"/>
      <c r="D52" s="557" t="s">
        <v>724</v>
      </c>
      <c r="E52" s="557"/>
      <c r="F52" s="557"/>
      <c r="G52" s="557"/>
      <c r="H52" s="242" t="s">
        <v>719</v>
      </c>
    </row>
    <row r="53" spans="2:8" ht="15.75" thickBot="1" x14ac:dyDescent="0.3">
      <c r="B53" s="240"/>
      <c r="C53" s="240"/>
      <c r="D53" s="240"/>
      <c r="E53" s="240"/>
      <c r="F53" s="240"/>
      <c r="G53" s="240"/>
      <c r="H53" s="240"/>
    </row>
    <row r="54" spans="2:8" ht="14.45" customHeight="1" x14ac:dyDescent="0.25">
      <c r="B54" s="525" t="s">
        <v>718</v>
      </c>
      <c r="C54" s="526"/>
      <c r="D54" s="526"/>
      <c r="E54" s="526"/>
      <c r="F54" s="526"/>
      <c r="G54" s="526"/>
      <c r="H54" s="527"/>
    </row>
    <row r="55" spans="2:8" x14ac:dyDescent="0.25">
      <c r="B55" s="532" t="s">
        <v>682</v>
      </c>
      <c r="C55" s="533"/>
      <c r="D55" s="533" t="s">
        <v>683</v>
      </c>
      <c r="E55" s="533"/>
      <c r="F55" s="533"/>
      <c r="G55" s="533" t="s">
        <v>684</v>
      </c>
      <c r="H55" s="536"/>
    </row>
    <row r="56" spans="2:8" ht="14.45" customHeight="1" x14ac:dyDescent="0.25">
      <c r="B56" s="534" t="s">
        <v>721</v>
      </c>
      <c r="C56" s="519"/>
      <c r="D56" s="519" t="s">
        <v>716</v>
      </c>
      <c r="E56" s="519"/>
      <c r="F56" s="519"/>
      <c r="G56" s="519" t="s">
        <v>716</v>
      </c>
      <c r="H56" s="520"/>
    </row>
    <row r="57" spans="2:8" ht="14.45" customHeight="1" x14ac:dyDescent="0.25">
      <c r="B57" s="534" t="s">
        <v>722</v>
      </c>
      <c r="C57" s="519"/>
      <c r="D57" s="519" t="s">
        <v>717</v>
      </c>
      <c r="E57" s="519"/>
      <c r="F57" s="519"/>
      <c r="G57" s="519" t="s">
        <v>717</v>
      </c>
      <c r="H57" s="520"/>
    </row>
    <row r="58" spans="2:8" ht="15" customHeight="1" thickBot="1" x14ac:dyDescent="0.3">
      <c r="B58" s="535" t="s">
        <v>723</v>
      </c>
      <c r="C58" s="531"/>
      <c r="D58" s="531" t="s">
        <v>720</v>
      </c>
      <c r="E58" s="531"/>
      <c r="F58" s="531"/>
      <c r="G58" s="521" t="s">
        <v>720</v>
      </c>
      <c r="H58" s="522"/>
    </row>
  </sheetData>
  <mergeCells count="86">
    <mergeCell ref="B58:C58"/>
    <mergeCell ref="D58:F58"/>
    <mergeCell ref="G58:H58"/>
    <mergeCell ref="B56:C56"/>
    <mergeCell ref="D56:F56"/>
    <mergeCell ref="G56:H56"/>
    <mergeCell ref="B57:C57"/>
    <mergeCell ref="D57:F57"/>
    <mergeCell ref="G57:H57"/>
    <mergeCell ref="B52:C52"/>
    <mergeCell ref="D52:G52"/>
    <mergeCell ref="B54:H54"/>
    <mergeCell ref="B55:C55"/>
    <mergeCell ref="D55:F55"/>
    <mergeCell ref="G55:H55"/>
    <mergeCell ref="B49:H49"/>
    <mergeCell ref="B50:C50"/>
    <mergeCell ref="D50:G50"/>
    <mergeCell ref="B51:C51"/>
    <mergeCell ref="D51:G51"/>
    <mergeCell ref="B42:H42"/>
    <mergeCell ref="B43:H43"/>
    <mergeCell ref="B44:H44"/>
    <mergeCell ref="B45:H45"/>
    <mergeCell ref="C38:D38"/>
    <mergeCell ref="E38:F38"/>
    <mergeCell ref="C39:D39"/>
    <mergeCell ref="E39:F39"/>
    <mergeCell ref="B41:H41"/>
    <mergeCell ref="C35:D35"/>
    <mergeCell ref="E35:F35"/>
    <mergeCell ref="C36:D36"/>
    <mergeCell ref="E36:F36"/>
    <mergeCell ref="C37:D37"/>
    <mergeCell ref="E37:F37"/>
    <mergeCell ref="C32:D32"/>
    <mergeCell ref="E32:F32"/>
    <mergeCell ref="C33:D33"/>
    <mergeCell ref="E33:F33"/>
    <mergeCell ref="C34:D34"/>
    <mergeCell ref="E34:F34"/>
    <mergeCell ref="C29:D29"/>
    <mergeCell ref="E29:F29"/>
    <mergeCell ref="C30:D30"/>
    <mergeCell ref="E30:F30"/>
    <mergeCell ref="C31:D31"/>
    <mergeCell ref="E31:F31"/>
    <mergeCell ref="C25:D25"/>
    <mergeCell ref="E25:F25"/>
    <mergeCell ref="E26:F26"/>
    <mergeCell ref="C28:D28"/>
    <mergeCell ref="E28:F28"/>
    <mergeCell ref="C26: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B7:H8"/>
    <mergeCell ref="B9:H9"/>
    <mergeCell ref="B10:H10"/>
    <mergeCell ref="B12:H13"/>
    <mergeCell ref="C15:D15"/>
    <mergeCell ref="E15:F15"/>
    <mergeCell ref="B11:H11"/>
    <mergeCell ref="B6:H6"/>
    <mergeCell ref="B5:H5"/>
    <mergeCell ref="A1:B3"/>
    <mergeCell ref="C1:H1"/>
    <mergeCell ref="C2:H2"/>
    <mergeCell ref="C3:F3"/>
    <mergeCell ref="G3:H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N369"/>
  <sheetViews>
    <sheetView showGridLines="0" topLeftCell="A7" zoomScale="60" zoomScaleNormal="60" workbookViewId="0">
      <pane xSplit="2" ySplit="4" topLeftCell="C11" activePane="bottomRight" state="frozen"/>
      <selection activeCell="A7" sqref="A7"/>
      <selection pane="topRight" activeCell="C7" sqref="C7"/>
      <selection pane="bottomLeft" activeCell="A11" sqref="A11"/>
      <selection pane="bottomRight" activeCell="C11" sqref="C11:C16"/>
    </sheetView>
  </sheetViews>
  <sheetFormatPr baseColWidth="10" defaultColWidth="11.42578125" defaultRowHeight="16.5" x14ac:dyDescent="0.3"/>
  <cols>
    <col min="1" max="1" width="6.42578125" style="381" customWidth="1"/>
    <col min="2" max="2" width="41.42578125" style="382" customWidth="1"/>
    <col min="3" max="3" width="19.85546875" style="381" customWidth="1"/>
    <col min="4" max="4" width="26.5703125" style="381" customWidth="1"/>
    <col min="5" max="5" width="26.42578125" style="381" customWidth="1"/>
    <col min="6" max="6" width="32.5703125" style="328" customWidth="1"/>
    <col min="7" max="7" width="31.5703125" style="383" bestFit="1" customWidth="1"/>
    <col min="8" max="8" width="17.85546875" style="328" customWidth="1"/>
    <col min="9" max="9" width="21.5703125" style="328" customWidth="1"/>
    <col min="10" max="10" width="6.42578125" style="328" bestFit="1" customWidth="1"/>
    <col min="11" max="11" width="28.85546875" style="328" customWidth="1"/>
    <col min="12" max="12" width="37.42578125" style="328" customWidth="1"/>
    <col min="13" max="13" width="17.5703125" style="328" customWidth="1"/>
    <col min="14" max="14" width="6.42578125" style="328" bestFit="1" customWidth="1"/>
    <col min="15" max="15" width="16" style="328" customWidth="1"/>
    <col min="16" max="16" width="5.85546875" style="328" customWidth="1"/>
    <col min="17" max="17" width="66.7109375" style="328" customWidth="1"/>
    <col min="18" max="18" width="15.140625" style="328" bestFit="1" customWidth="1"/>
    <col min="19" max="19" width="6.85546875" style="328" customWidth="1"/>
    <col min="20" max="20" width="5" style="328" customWidth="1"/>
    <col min="21" max="21" width="5.5703125" style="328" customWidth="1"/>
    <col min="22" max="22" width="7.140625" style="328" customWidth="1"/>
    <col min="23" max="23" width="6.5703125" style="328" customWidth="1"/>
    <col min="24" max="24" width="7.5703125" style="328" customWidth="1"/>
    <col min="25" max="25" width="18.5703125" style="328" bestFit="1" customWidth="1"/>
    <col min="26" max="26" width="8.5703125" style="328" customWidth="1"/>
    <col min="27" max="27" width="10.42578125" style="328" customWidth="1"/>
    <col min="28" max="28" width="9.42578125" style="328" customWidth="1"/>
    <col min="29" max="29" width="9.140625" style="328" customWidth="1"/>
    <col min="30" max="30" width="8.42578125" style="328" customWidth="1"/>
    <col min="31" max="31" width="7.42578125" style="328" customWidth="1"/>
    <col min="32" max="32" width="68.42578125" style="328" customWidth="1"/>
    <col min="33" max="33" width="22.42578125" style="328" customWidth="1"/>
    <col min="34" max="34" width="22.140625" style="328" customWidth="1"/>
    <col min="35" max="35" width="33.42578125" style="328" customWidth="1"/>
    <col min="36" max="36" width="46.85546875" style="329" customWidth="1"/>
    <col min="37" max="37" width="21" style="328" customWidth="1"/>
    <col min="38" max="38" width="23" style="328" customWidth="1"/>
    <col min="39" max="39" width="29.42578125" style="328" customWidth="1"/>
    <col min="40" max="40" width="18.85546875" style="328" customWidth="1"/>
    <col min="41" max="41" width="23" style="328" customWidth="1"/>
    <col min="42" max="42" width="29.140625" style="328" customWidth="1"/>
    <col min="43" max="43" width="29.5703125" style="328" customWidth="1"/>
    <col min="44" max="44" width="20.5703125" style="328" customWidth="1"/>
    <col min="45" max="46" width="23" style="328" customWidth="1"/>
    <col min="47" max="47" width="20.5703125" style="328" customWidth="1"/>
    <col min="48" max="48" width="23" style="328" customWidth="1"/>
    <col min="49" max="49" width="18.85546875" style="328" customWidth="1"/>
    <col min="50" max="50" width="18.5703125" style="328" customWidth="1"/>
    <col min="51" max="51" width="21" style="328" customWidth="1"/>
    <col min="52" max="16384" width="11.42578125" style="328"/>
  </cols>
  <sheetData>
    <row r="1" spans="1:66" s="326" customFormat="1" ht="28.5" customHeight="1" thickTop="1" x14ac:dyDescent="0.2">
      <c r="A1" s="688"/>
      <c r="B1" s="689"/>
      <c r="C1" s="689"/>
      <c r="D1" s="689"/>
      <c r="E1" s="689"/>
      <c r="F1" s="689"/>
      <c r="G1" s="689"/>
      <c r="H1" s="689"/>
      <c r="I1" s="686" t="s">
        <v>333</v>
      </c>
      <c r="J1" s="686"/>
      <c r="K1" s="686"/>
      <c r="L1" s="686"/>
      <c r="M1" s="686"/>
      <c r="N1" s="686"/>
      <c r="O1" s="686"/>
      <c r="P1" s="686"/>
      <c r="Q1" s="686"/>
      <c r="R1" s="686"/>
      <c r="S1" s="686"/>
      <c r="T1" s="686"/>
      <c r="U1" s="686"/>
      <c r="V1" s="686"/>
      <c r="W1" s="686"/>
      <c r="X1" s="686"/>
      <c r="Y1" s="686"/>
      <c r="Z1" s="686"/>
      <c r="AA1" s="686"/>
      <c r="AB1" s="686"/>
      <c r="AC1" s="686"/>
      <c r="AD1" s="686"/>
      <c r="AE1" s="686"/>
      <c r="AF1" s="686"/>
      <c r="AG1" s="686"/>
      <c r="AH1" s="686"/>
      <c r="AI1" s="686"/>
      <c r="AJ1" s="686"/>
      <c r="AK1" s="686"/>
      <c r="AL1" s="686"/>
      <c r="AM1" s="686"/>
      <c r="AN1" s="686"/>
      <c r="AO1" s="686"/>
      <c r="AP1" s="686"/>
      <c r="AQ1" s="686"/>
      <c r="AR1" s="686"/>
      <c r="AS1" s="686"/>
      <c r="AT1" s="687"/>
    </row>
    <row r="2" spans="1:66" s="326" customFormat="1" ht="27.75" customHeight="1" x14ac:dyDescent="0.2">
      <c r="A2" s="690"/>
      <c r="B2" s="691"/>
      <c r="C2" s="691"/>
      <c r="D2" s="691"/>
      <c r="E2" s="691"/>
      <c r="F2" s="691"/>
      <c r="G2" s="691"/>
      <c r="H2" s="691"/>
      <c r="I2" s="553" t="s">
        <v>687</v>
      </c>
      <c r="J2" s="553"/>
      <c r="K2" s="553"/>
      <c r="L2" s="553"/>
      <c r="M2" s="553"/>
      <c r="N2" s="553"/>
      <c r="O2" s="553"/>
      <c r="P2" s="553"/>
      <c r="Q2" s="553"/>
      <c r="R2" s="553"/>
      <c r="S2" s="553"/>
      <c r="T2" s="553"/>
      <c r="U2" s="553"/>
      <c r="V2" s="553"/>
      <c r="W2" s="553"/>
      <c r="X2" s="553"/>
      <c r="Y2" s="553"/>
      <c r="Z2" s="553"/>
      <c r="AA2" s="553"/>
      <c r="AB2" s="553"/>
      <c r="AC2" s="553"/>
      <c r="AD2" s="553"/>
      <c r="AE2" s="553"/>
      <c r="AF2" s="553"/>
      <c r="AG2" s="553"/>
      <c r="AH2" s="553"/>
      <c r="AI2" s="553"/>
      <c r="AJ2" s="553"/>
      <c r="AK2" s="553"/>
      <c r="AL2" s="553"/>
      <c r="AM2" s="553"/>
      <c r="AN2" s="553"/>
      <c r="AO2" s="553"/>
      <c r="AP2" s="553"/>
      <c r="AQ2" s="553"/>
      <c r="AR2" s="553"/>
      <c r="AS2" s="553"/>
      <c r="AT2" s="554"/>
    </row>
    <row r="3" spans="1:66" s="326" customFormat="1" ht="24" customHeight="1" thickBot="1" x14ac:dyDescent="0.25">
      <c r="A3" s="692"/>
      <c r="B3" s="693"/>
      <c r="C3" s="693"/>
      <c r="D3" s="693"/>
      <c r="E3" s="693"/>
      <c r="F3" s="693"/>
      <c r="G3" s="693"/>
      <c r="H3" s="693"/>
      <c r="I3" s="611" t="s">
        <v>689</v>
      </c>
      <c r="J3" s="611"/>
      <c r="K3" s="611"/>
      <c r="L3" s="611"/>
      <c r="M3" s="611"/>
      <c r="N3" s="611"/>
      <c r="O3" s="611"/>
      <c r="P3" s="611"/>
      <c r="Q3" s="611"/>
      <c r="R3" s="611"/>
      <c r="S3" s="611"/>
      <c r="T3" s="611"/>
      <c r="U3" s="611"/>
      <c r="V3" s="611"/>
      <c r="W3" s="611"/>
      <c r="X3" s="611"/>
      <c r="Y3" s="611"/>
      <c r="Z3" s="611"/>
      <c r="AA3" s="611"/>
      <c r="AB3" s="611"/>
      <c r="AC3" s="611"/>
      <c r="AD3" s="611"/>
      <c r="AE3" s="611"/>
      <c r="AF3" s="611"/>
      <c r="AG3" s="611"/>
      <c r="AH3" s="611" t="s">
        <v>1310</v>
      </c>
      <c r="AI3" s="611"/>
      <c r="AJ3" s="611"/>
      <c r="AK3" s="611"/>
      <c r="AL3" s="611"/>
      <c r="AM3" s="611"/>
      <c r="AN3" s="611"/>
      <c r="AO3" s="611"/>
      <c r="AP3" s="611"/>
      <c r="AQ3" s="611"/>
      <c r="AR3" s="611"/>
      <c r="AS3" s="611"/>
      <c r="AT3" s="612"/>
    </row>
    <row r="4" spans="1:66" ht="18" thickTop="1" thickBot="1" x14ac:dyDescent="0.35">
      <c r="A4" s="327"/>
      <c r="B4" s="327"/>
      <c r="C4" s="327"/>
      <c r="D4" s="327"/>
      <c r="E4" s="327"/>
      <c r="F4" s="327"/>
      <c r="G4" s="327"/>
      <c r="H4" s="327"/>
    </row>
    <row r="5" spans="1:66" ht="116.25" customHeight="1" thickTop="1" thickBot="1" x14ac:dyDescent="0.35">
      <c r="A5" s="708" t="s">
        <v>422</v>
      </c>
      <c r="B5" s="709"/>
      <c r="C5" s="709"/>
      <c r="D5" s="709"/>
      <c r="E5" s="709"/>
      <c r="F5" s="709"/>
      <c r="G5" s="709"/>
      <c r="H5" s="709"/>
      <c r="I5" s="709"/>
      <c r="J5" s="709"/>
      <c r="K5" s="709"/>
      <c r="L5" s="709"/>
      <c r="M5" s="709"/>
      <c r="N5" s="709"/>
      <c r="O5" s="709"/>
      <c r="P5" s="709"/>
      <c r="Q5" s="709"/>
      <c r="R5" s="709"/>
      <c r="S5" s="709"/>
      <c r="T5" s="709"/>
      <c r="U5" s="709"/>
      <c r="V5" s="709"/>
      <c r="W5" s="709"/>
      <c r="X5" s="709"/>
      <c r="Y5" s="709"/>
      <c r="Z5" s="709"/>
      <c r="AA5" s="709"/>
      <c r="AB5" s="709"/>
      <c r="AC5" s="709"/>
      <c r="AD5" s="709"/>
      <c r="AE5" s="709"/>
      <c r="AF5" s="709"/>
      <c r="AG5" s="709"/>
      <c r="AH5" s="709"/>
      <c r="AI5" s="709"/>
      <c r="AJ5" s="709"/>
      <c r="AK5" s="709"/>
      <c r="AL5" s="709"/>
      <c r="AM5" s="709"/>
      <c r="AN5" s="709"/>
      <c r="AO5" s="709"/>
      <c r="AP5" s="709"/>
      <c r="AQ5" s="709"/>
      <c r="AR5" s="709"/>
      <c r="AS5" s="709"/>
      <c r="AT5" s="710"/>
    </row>
    <row r="6" spans="1:66" ht="129.6" customHeight="1" x14ac:dyDescent="0.3">
      <c r="A6" s="711" t="s">
        <v>203</v>
      </c>
      <c r="B6" s="712"/>
      <c r="C6" s="712"/>
      <c r="D6" s="712"/>
      <c r="E6" s="712"/>
      <c r="F6" s="712"/>
      <c r="G6" s="712"/>
      <c r="H6" s="712"/>
      <c r="I6" s="674" t="s">
        <v>287</v>
      </c>
      <c r="J6" s="674"/>
      <c r="K6" s="674"/>
      <c r="L6" s="674"/>
      <c r="M6" s="674"/>
      <c r="N6" s="674"/>
      <c r="O6" s="674"/>
      <c r="P6" s="674" t="s">
        <v>286</v>
      </c>
      <c r="Q6" s="674"/>
      <c r="R6" s="674"/>
      <c r="S6" s="674"/>
      <c r="T6" s="674"/>
      <c r="U6" s="674"/>
      <c r="V6" s="674"/>
      <c r="W6" s="674"/>
      <c r="X6" s="674"/>
      <c r="Y6" s="674" t="s">
        <v>285</v>
      </c>
      <c r="Z6" s="674"/>
      <c r="AA6" s="674"/>
      <c r="AB6" s="674"/>
      <c r="AC6" s="674"/>
      <c r="AD6" s="674"/>
      <c r="AE6" s="674"/>
      <c r="AF6" s="674" t="s">
        <v>202</v>
      </c>
      <c r="AG6" s="674"/>
      <c r="AH6" s="674"/>
      <c r="AI6" s="674"/>
      <c r="AJ6" s="725" t="s">
        <v>1311</v>
      </c>
      <c r="AK6" s="725"/>
      <c r="AL6" s="698" t="s">
        <v>201</v>
      </c>
      <c r="AM6" s="698"/>
      <c r="AN6" s="698"/>
      <c r="AO6" s="698"/>
      <c r="AP6" s="719" t="s">
        <v>200</v>
      </c>
      <c r="AQ6" s="719"/>
      <c r="AR6" s="694" t="s">
        <v>199</v>
      </c>
      <c r="AS6" s="694"/>
      <c r="AT6" s="695"/>
      <c r="AU6" s="330"/>
      <c r="AV6" s="330"/>
      <c r="AW6" s="330"/>
      <c r="AX6" s="330"/>
      <c r="AY6" s="330"/>
      <c r="AZ6" s="330"/>
      <c r="BA6" s="330"/>
      <c r="BB6" s="330"/>
      <c r="BC6" s="330"/>
    </row>
    <row r="7" spans="1:66" ht="33.75" customHeight="1" x14ac:dyDescent="0.3">
      <c r="A7" s="706" t="s">
        <v>291</v>
      </c>
      <c r="B7" s="680" t="s">
        <v>186</v>
      </c>
      <c r="C7" s="680" t="s">
        <v>284</v>
      </c>
      <c r="D7" s="678" t="s">
        <v>283</v>
      </c>
      <c r="E7" s="678"/>
      <c r="F7" s="680" t="s">
        <v>198</v>
      </c>
      <c r="G7" s="680" t="s">
        <v>274</v>
      </c>
      <c r="H7" s="680" t="s">
        <v>282</v>
      </c>
      <c r="I7" s="680" t="s">
        <v>281</v>
      </c>
      <c r="J7" s="680" t="s">
        <v>4</v>
      </c>
      <c r="K7" s="680" t="s">
        <v>280</v>
      </c>
      <c r="L7" s="678" t="s">
        <v>77</v>
      </c>
      <c r="M7" s="680" t="s">
        <v>279</v>
      </c>
      <c r="N7" s="680" t="s">
        <v>4</v>
      </c>
      <c r="O7" s="680" t="s">
        <v>278</v>
      </c>
      <c r="P7" s="684" t="s">
        <v>10</v>
      </c>
      <c r="Q7" s="678" t="s">
        <v>277</v>
      </c>
      <c r="R7" s="678" t="s">
        <v>11</v>
      </c>
      <c r="S7" s="678" t="s">
        <v>7</v>
      </c>
      <c r="T7" s="678"/>
      <c r="U7" s="678"/>
      <c r="V7" s="678"/>
      <c r="W7" s="678"/>
      <c r="X7" s="678"/>
      <c r="Y7" s="684" t="s">
        <v>116</v>
      </c>
      <c r="Z7" s="684" t="s">
        <v>33</v>
      </c>
      <c r="AA7" s="684" t="s">
        <v>4</v>
      </c>
      <c r="AB7" s="684" t="s">
        <v>34</v>
      </c>
      <c r="AC7" s="684" t="s">
        <v>4</v>
      </c>
      <c r="AD7" s="684" t="s">
        <v>36</v>
      </c>
      <c r="AE7" s="684" t="s">
        <v>25</v>
      </c>
      <c r="AF7" s="678" t="s">
        <v>195</v>
      </c>
      <c r="AG7" s="678" t="s">
        <v>194</v>
      </c>
      <c r="AH7" s="678" t="s">
        <v>288</v>
      </c>
      <c r="AI7" s="680" t="s">
        <v>196</v>
      </c>
      <c r="AJ7" s="726"/>
      <c r="AK7" s="726"/>
      <c r="AL7" s="699"/>
      <c r="AM7" s="699"/>
      <c r="AN7" s="699"/>
      <c r="AO7" s="699"/>
      <c r="AP7" s="720"/>
      <c r="AQ7" s="720"/>
      <c r="AR7" s="696"/>
      <c r="AS7" s="696"/>
      <c r="AT7" s="697"/>
      <c r="AU7" s="330"/>
      <c r="AV7" s="330"/>
      <c r="AW7" s="330"/>
      <c r="AX7" s="330"/>
      <c r="AY7" s="330"/>
      <c r="AZ7" s="330"/>
      <c r="BA7" s="330"/>
      <c r="BB7" s="330"/>
      <c r="BC7" s="330"/>
    </row>
    <row r="8" spans="1:66" ht="21" customHeight="1" x14ac:dyDescent="0.3">
      <c r="A8" s="706"/>
      <c r="B8" s="680"/>
      <c r="C8" s="680"/>
      <c r="D8" s="678"/>
      <c r="E8" s="678"/>
      <c r="F8" s="680"/>
      <c r="G8" s="680"/>
      <c r="H8" s="680"/>
      <c r="I8" s="680"/>
      <c r="J8" s="680"/>
      <c r="K8" s="680"/>
      <c r="L8" s="678"/>
      <c r="M8" s="680"/>
      <c r="N8" s="680"/>
      <c r="O8" s="680"/>
      <c r="P8" s="684"/>
      <c r="Q8" s="678"/>
      <c r="R8" s="678"/>
      <c r="S8" s="682" t="s">
        <v>12</v>
      </c>
      <c r="T8" s="682" t="s">
        <v>16</v>
      </c>
      <c r="U8" s="682" t="s">
        <v>24</v>
      </c>
      <c r="V8" s="682" t="s">
        <v>17</v>
      </c>
      <c r="W8" s="682" t="s">
        <v>20</v>
      </c>
      <c r="X8" s="682" t="s">
        <v>23</v>
      </c>
      <c r="Y8" s="684"/>
      <c r="Z8" s="684"/>
      <c r="AA8" s="684"/>
      <c r="AB8" s="684"/>
      <c r="AC8" s="684"/>
      <c r="AD8" s="684"/>
      <c r="AE8" s="684"/>
      <c r="AF8" s="678"/>
      <c r="AG8" s="678"/>
      <c r="AH8" s="678"/>
      <c r="AI8" s="680"/>
      <c r="AJ8" s="721" t="s">
        <v>195</v>
      </c>
      <c r="AK8" s="721" t="s">
        <v>194</v>
      </c>
      <c r="AL8" s="700" t="s">
        <v>192</v>
      </c>
      <c r="AM8" s="700" t="s">
        <v>289</v>
      </c>
      <c r="AN8" s="700" t="s">
        <v>290</v>
      </c>
      <c r="AO8" s="700" t="s">
        <v>190</v>
      </c>
      <c r="AP8" s="704" t="s">
        <v>193</v>
      </c>
      <c r="AQ8" s="704" t="s">
        <v>190</v>
      </c>
      <c r="AR8" s="723" t="s">
        <v>192</v>
      </c>
      <c r="AS8" s="723" t="s">
        <v>191</v>
      </c>
      <c r="AT8" s="702" t="s">
        <v>190</v>
      </c>
      <c r="AU8" s="330"/>
      <c r="AV8" s="330"/>
      <c r="AW8" s="330"/>
      <c r="AX8" s="330"/>
      <c r="AY8" s="330"/>
      <c r="AZ8" s="330"/>
      <c r="BA8" s="330"/>
      <c r="BB8" s="330"/>
      <c r="BC8" s="330"/>
    </row>
    <row r="9" spans="1:66" ht="43.5" customHeight="1" x14ac:dyDescent="0.3">
      <c r="A9" s="706"/>
      <c r="B9" s="680"/>
      <c r="C9" s="680"/>
      <c r="D9" s="678"/>
      <c r="E9" s="678"/>
      <c r="F9" s="680"/>
      <c r="G9" s="680"/>
      <c r="H9" s="680"/>
      <c r="I9" s="680"/>
      <c r="J9" s="680"/>
      <c r="K9" s="680"/>
      <c r="L9" s="678"/>
      <c r="M9" s="680"/>
      <c r="N9" s="680"/>
      <c r="O9" s="680"/>
      <c r="P9" s="684"/>
      <c r="Q9" s="678"/>
      <c r="R9" s="678"/>
      <c r="S9" s="682"/>
      <c r="T9" s="682"/>
      <c r="U9" s="682"/>
      <c r="V9" s="682"/>
      <c r="W9" s="682"/>
      <c r="X9" s="682"/>
      <c r="Y9" s="684"/>
      <c r="Z9" s="684"/>
      <c r="AA9" s="684"/>
      <c r="AB9" s="684"/>
      <c r="AC9" s="684"/>
      <c r="AD9" s="684"/>
      <c r="AE9" s="684"/>
      <c r="AF9" s="678"/>
      <c r="AG9" s="678"/>
      <c r="AH9" s="678"/>
      <c r="AI9" s="680" t="s">
        <v>330</v>
      </c>
      <c r="AJ9" s="721"/>
      <c r="AK9" s="721"/>
      <c r="AL9" s="700"/>
      <c r="AM9" s="700"/>
      <c r="AN9" s="700"/>
      <c r="AO9" s="700"/>
      <c r="AP9" s="704"/>
      <c r="AQ9" s="704"/>
      <c r="AR9" s="723"/>
      <c r="AS9" s="723"/>
      <c r="AT9" s="702"/>
      <c r="AU9" s="330"/>
      <c r="AV9" s="330"/>
      <c r="AW9" s="330"/>
      <c r="AX9" s="330"/>
      <c r="AY9" s="330"/>
      <c r="AZ9" s="330"/>
      <c r="BA9" s="330"/>
      <c r="BB9" s="330"/>
      <c r="BC9" s="330"/>
      <c r="BD9" s="330"/>
      <c r="BE9" s="330"/>
      <c r="BF9" s="330"/>
      <c r="BG9" s="330"/>
      <c r="BH9" s="330"/>
      <c r="BI9" s="330"/>
      <c r="BJ9" s="330"/>
      <c r="BK9" s="330"/>
      <c r="BL9" s="330"/>
      <c r="BM9" s="330"/>
      <c r="BN9" s="330"/>
    </row>
    <row r="10" spans="1:66" s="332" customFormat="1" ht="46.5" customHeight="1" thickBot="1" x14ac:dyDescent="0.3">
      <c r="A10" s="707"/>
      <c r="B10" s="681"/>
      <c r="C10" s="681"/>
      <c r="D10" s="314" t="s">
        <v>276</v>
      </c>
      <c r="E10" s="314" t="s">
        <v>275</v>
      </c>
      <c r="F10" s="314" t="s">
        <v>189</v>
      </c>
      <c r="G10" s="681"/>
      <c r="H10" s="681"/>
      <c r="I10" s="681"/>
      <c r="J10" s="681"/>
      <c r="K10" s="681"/>
      <c r="L10" s="679"/>
      <c r="M10" s="681"/>
      <c r="N10" s="681"/>
      <c r="O10" s="681"/>
      <c r="P10" s="685"/>
      <c r="Q10" s="679"/>
      <c r="R10" s="679"/>
      <c r="S10" s="683"/>
      <c r="T10" s="683"/>
      <c r="U10" s="683"/>
      <c r="V10" s="683"/>
      <c r="W10" s="683"/>
      <c r="X10" s="683"/>
      <c r="Y10" s="685"/>
      <c r="Z10" s="685"/>
      <c r="AA10" s="685"/>
      <c r="AB10" s="685"/>
      <c r="AC10" s="685"/>
      <c r="AD10" s="685"/>
      <c r="AE10" s="685"/>
      <c r="AF10" s="679"/>
      <c r="AG10" s="679"/>
      <c r="AH10" s="679"/>
      <c r="AI10" s="681"/>
      <c r="AJ10" s="722"/>
      <c r="AK10" s="722"/>
      <c r="AL10" s="331" t="s">
        <v>188</v>
      </c>
      <c r="AM10" s="701"/>
      <c r="AN10" s="701"/>
      <c r="AO10" s="701"/>
      <c r="AP10" s="705"/>
      <c r="AQ10" s="705"/>
      <c r="AR10" s="724"/>
      <c r="AS10" s="724"/>
      <c r="AT10" s="703"/>
    </row>
    <row r="11" spans="1:66" s="343" customFormat="1" ht="239.25" customHeight="1" thickTop="1" thickBot="1" x14ac:dyDescent="0.25">
      <c r="A11" s="670">
        <v>1</v>
      </c>
      <c r="B11" s="671" t="s">
        <v>332</v>
      </c>
      <c r="C11" s="646" t="s">
        <v>113</v>
      </c>
      <c r="D11" s="646" t="s">
        <v>1255</v>
      </c>
      <c r="E11" s="646" t="s">
        <v>1256</v>
      </c>
      <c r="F11" s="669" t="s">
        <v>1257</v>
      </c>
      <c r="G11" s="646" t="s">
        <v>108</v>
      </c>
      <c r="H11" s="672">
        <f>9*12</f>
        <v>108</v>
      </c>
      <c r="I11" s="673" t="str">
        <f>IF(H11&lt;=0,"",IF(H11&lt;=2,"Muy Baja",IF(H11&lt;=24,"Baja",IF(H11&lt;=500,"Media",IF(H11&lt;=5000,"Alta","Muy Alta")))))</f>
        <v>Media</v>
      </c>
      <c r="J11" s="676">
        <f>IF(I11="","",IF(I11="Muy Baja",0.2,IF(I11="Baja",0.4,IF(I11="Media",0.6,IF(I11="Alta",0.8,IF(I11="Muy Alta",1,))))))</f>
        <v>0.6</v>
      </c>
      <c r="K11" s="675" t="s">
        <v>128</v>
      </c>
      <c r="L11" s="676" t="str">
        <f>IF(NOT(ISERROR(MATCH(K11,'Tabla Impacto'!$B$221:$B$223,0))),'Tabla Impacto'!$F$223&amp;"Por favor no seleccionar los criterios de impacto(Afectación Económica o presupuestal y Pérdida Reputacional)",K11)</f>
        <v xml:space="preserve">     El riesgo afecta la imagen de de la entidad con efecto publicitario sostenido a nivel de sector administrativo, nivel departamental o municipal</v>
      </c>
      <c r="M11" s="673" t="str">
        <f>IF(OR(L11='Tabla Impacto'!$C$11,L11='Tabla Impacto'!$D$11),"Leve",IF(OR(L11='Tabla Impacto'!$C$12,L11='Tabla Impacto'!$D$12),"Menor",IF(OR(L11='Tabla Impacto'!$C$13,L11='Tabla Impacto'!$D$13),"Moderado",IF(OR(L11='Tabla Impacto'!$C$14,L11='Tabla Impacto'!$D$14),"Mayor",IF(OR(L11='Tabla Impacto'!$C$15,L11='Tabla Impacto'!$D$15),"Catastrófico","")))))</f>
        <v>Mayor</v>
      </c>
      <c r="N11" s="676">
        <f>IF(M11="","",IF(M11="Leve",0.2,IF(M11="Menor",0.4,IF(M11="Moderado",0.6,IF(M11="Mayor",0.8,IF(M11="Catastrófico",1,))))))</f>
        <v>0.8</v>
      </c>
      <c r="O11" s="677" t="str">
        <f>IF(OR(AND(I11="Muy Baja",M11="Leve"),AND(I11="Muy Baja",M11="Menor"),AND(I11="Baja",M11="Leve")),"Bajo",IF(OR(AND(I11="Muy baja",M11="Moderado"),AND(I11="Baja",M11="Menor"),AND(I11="Baja",M11="Moderado"),AND(I11="Media",M11="Leve"),AND(I11="Media",M11="Menor"),AND(I11="Media",M11="Moderado"),AND(I11="Alta",M11="Leve"),AND(I11="Alta",M11="Menor")),"Moderado",IF(OR(AND(I11="Muy Baja",M11="Mayor"),AND(I11="Baja",M11="Mayor"),AND(I11="Media",M11="Mayor"),AND(I11="Alta",M11="Moderado"),AND(I11="Alta",M11="Mayor"),AND(I11="Muy Alta",M11="Leve"),AND(I11="Muy Alta",M11="Menor"),AND(I11="Muy Alta",M11="Moderado"),AND(I11="Muy Alta",M11="Mayor")),"Alto",IF(OR(AND(I11="Muy Baja",M11="Catastrófico"),AND(I11="Baja",M11="Catastrófico"),AND(I11="Media",M11="Catastrófico"),AND(I11="Alta",M11="Catastrófico"),AND(I11="Muy Alta",M11="Catastrófico")),"Extremo",""))))</f>
        <v>Alto</v>
      </c>
      <c r="P11" s="333">
        <v>1</v>
      </c>
      <c r="Q11" s="492" t="s">
        <v>1360</v>
      </c>
      <c r="R11" s="333" t="str">
        <f t="shared" ref="R11:R16" si="0">IF(OR(S11="Preventivo",S11="Detectivo"),"Probabilidad",IF(S11="Correctivo","Impacto",""))</f>
        <v>Probabilidad</v>
      </c>
      <c r="S11" s="334" t="s">
        <v>13</v>
      </c>
      <c r="T11" s="334" t="s">
        <v>8</v>
      </c>
      <c r="U11" s="335" t="str">
        <f t="shared" ref="U11:U16" si="1">IF(AND(S11="Preventivo",T11="Automático"),"50%",IF(AND(S11="Preventivo",T11="Manual"),"40%",IF(AND(S11="Detectivo",T11="Automático"),"40%",IF(AND(S11="Detectivo",T11="Manual"),"30%",IF(AND(S11="Correctivo",T11="Automático"),"35%",IF(AND(S11="Correctivo",T11="Manual"),"25%",""))))))</f>
        <v>40%</v>
      </c>
      <c r="V11" s="334" t="s">
        <v>18</v>
      </c>
      <c r="W11" s="334" t="s">
        <v>21</v>
      </c>
      <c r="X11" s="334" t="s">
        <v>104</v>
      </c>
      <c r="Y11" s="336">
        <f t="shared" ref="Y11" si="2">IFERROR(IF(R11="Probabilidad",(J11-(+J11*U11)),IF(R11="Impacto",J11,"")),"")</f>
        <v>0.36</v>
      </c>
      <c r="Z11" s="337" t="str">
        <f t="shared" ref="Z11:Z16" si="3">IFERROR(IF(Y11="","",IF(Y11&lt;=0.2,"Muy Baja",IF(Y11&lt;=0.4,"Baja",IF(Y11&lt;=0.6,"Media",IF(Y11&lt;=0.8,"Alta","Muy Alta"))))),"")</f>
        <v>Baja</v>
      </c>
      <c r="AA11" s="338">
        <f t="shared" ref="AA11:AA16" si="4">+Y11</f>
        <v>0.36</v>
      </c>
      <c r="AB11" s="337" t="str">
        <f t="shared" ref="AB11:AB16" si="5">IFERROR(IF(AC11="","",IF(AC11&lt;=0.2,"Leve",IF(AC11&lt;=0.4,"Menor",IF(AC11&lt;=0.6,"Moderado",IF(AC11&lt;=0.8,"Mayor","Catastrófico"))))),"")</f>
        <v>Mayor</v>
      </c>
      <c r="AC11" s="338">
        <f t="shared" ref="AC11" si="6">IFERROR(IF(R11="Impacto",(N11-(+N11*U11)),IF(R11="Probabilidad",N11,"")),"")</f>
        <v>0.8</v>
      </c>
      <c r="AD11" s="339" t="str">
        <f t="shared" ref="AD11:AD16" si="7">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Alto</v>
      </c>
      <c r="AE11" s="658" t="s">
        <v>26</v>
      </c>
      <c r="AF11" s="225" t="s">
        <v>1262</v>
      </c>
      <c r="AG11" s="308" t="s">
        <v>1445</v>
      </c>
      <c r="AH11" s="313">
        <v>46387</v>
      </c>
      <c r="AI11" s="226" t="s">
        <v>1261</v>
      </c>
      <c r="AJ11" s="669" t="s">
        <v>1309</v>
      </c>
      <c r="AK11" s="646" t="s">
        <v>1445</v>
      </c>
      <c r="AL11" s="646"/>
      <c r="AM11" s="340"/>
      <c r="AN11" s="341"/>
      <c r="AO11" s="646"/>
      <c r="AP11" s="646"/>
      <c r="AQ11" s="648"/>
      <c r="AR11" s="646"/>
      <c r="AS11" s="646"/>
      <c r="AT11" s="649"/>
      <c r="AU11" s="342"/>
      <c r="AV11" s="342"/>
      <c r="AW11" s="342"/>
      <c r="AX11" s="342"/>
      <c r="AY11" s="342"/>
      <c r="AZ11" s="342"/>
      <c r="BA11" s="342"/>
      <c r="BB11" s="342"/>
      <c r="BC11" s="342"/>
      <c r="BD11" s="342"/>
      <c r="BE11" s="342"/>
      <c r="BF11" s="342"/>
      <c r="BG11" s="342"/>
      <c r="BH11" s="342"/>
      <c r="BI11" s="342"/>
      <c r="BJ11" s="342"/>
      <c r="BK11" s="342"/>
    </row>
    <row r="12" spans="1:66" s="343" customFormat="1" ht="80.25" customHeight="1" thickBot="1" x14ac:dyDescent="0.25">
      <c r="A12" s="659"/>
      <c r="B12" s="660"/>
      <c r="C12" s="647"/>
      <c r="D12" s="647"/>
      <c r="E12" s="647"/>
      <c r="F12" s="661"/>
      <c r="G12" s="647"/>
      <c r="H12" s="662"/>
      <c r="I12" s="663"/>
      <c r="J12" s="664"/>
      <c r="K12" s="665"/>
      <c r="L12" s="664">
        <f>IF(NOT(ISERROR(MATCH(K12,_xlfn.ANCHORARRAY(F35),0))),J37&amp;"Por favor no seleccionar los criterios de impacto",K12)</f>
        <v>0</v>
      </c>
      <c r="M12" s="663"/>
      <c r="N12" s="664"/>
      <c r="O12" s="666"/>
      <c r="P12" s="344">
        <v>2</v>
      </c>
      <c r="Q12" s="493" t="s">
        <v>1361</v>
      </c>
      <c r="R12" s="344" t="str">
        <f t="shared" si="0"/>
        <v>Probabilidad</v>
      </c>
      <c r="S12" s="345" t="s">
        <v>13</v>
      </c>
      <c r="T12" s="345" t="s">
        <v>8</v>
      </c>
      <c r="U12" s="346" t="str">
        <f t="shared" si="1"/>
        <v>40%</v>
      </c>
      <c r="V12" s="345" t="s">
        <v>18</v>
      </c>
      <c r="W12" s="345" t="s">
        <v>21</v>
      </c>
      <c r="X12" s="345" t="s">
        <v>104</v>
      </c>
      <c r="Y12" s="347">
        <f t="shared" ref="Y12" si="8">IFERROR(IF(AND(R11="Probabilidad",R12="Probabilidad"),(AA11-(+AA11*U12)),IF(R12="Probabilidad",(J11-(+J11*U12)),IF(R12="Impacto",AA11,""))),"")</f>
        <v>0.216</v>
      </c>
      <c r="Z12" s="348" t="str">
        <f t="shared" si="3"/>
        <v>Baja</v>
      </c>
      <c r="AA12" s="349">
        <f t="shared" si="4"/>
        <v>0.216</v>
      </c>
      <c r="AB12" s="348" t="str">
        <f t="shared" si="5"/>
        <v>Mayor</v>
      </c>
      <c r="AC12" s="349">
        <f t="shared" ref="AC12" si="9">IFERROR(IF(AND(R11="Impacto",R12="Impacto"),(AC11-(+AC11*U12)),IF(R12="Impacto",(N11-(+N11*U12)),IF(R12="Probabilidad",AC11,""))),"")</f>
        <v>0.8</v>
      </c>
      <c r="AD12" s="350" t="str">
        <f t="shared" si="7"/>
        <v>Alto</v>
      </c>
      <c r="AE12" s="651"/>
      <c r="AF12" s="307"/>
      <c r="AG12" s="309"/>
      <c r="AH12" s="209"/>
      <c r="AI12" s="307"/>
      <c r="AJ12" s="661"/>
      <c r="AK12" s="647"/>
      <c r="AL12" s="647"/>
      <c r="AM12" s="351"/>
      <c r="AN12" s="352"/>
      <c r="AO12" s="647"/>
      <c r="AP12" s="647"/>
      <c r="AQ12" s="647"/>
      <c r="AR12" s="647"/>
      <c r="AS12" s="647"/>
      <c r="AT12" s="645"/>
      <c r="AU12" s="342"/>
      <c r="AV12" s="342"/>
      <c r="AW12" s="342"/>
      <c r="AX12" s="342"/>
      <c r="AY12" s="342"/>
      <c r="AZ12" s="342"/>
      <c r="BA12" s="342"/>
      <c r="BB12" s="342"/>
      <c r="BC12" s="342"/>
      <c r="BD12" s="342"/>
      <c r="BE12" s="342"/>
      <c r="BF12" s="342"/>
      <c r="BG12" s="342"/>
      <c r="BH12" s="342"/>
      <c r="BI12" s="342"/>
      <c r="BJ12" s="342"/>
      <c r="BK12" s="342"/>
    </row>
    <row r="13" spans="1:66" s="343" customFormat="1" ht="59.25" customHeight="1" x14ac:dyDescent="0.2">
      <c r="A13" s="659"/>
      <c r="B13" s="660"/>
      <c r="C13" s="647"/>
      <c r="D13" s="647"/>
      <c r="E13" s="647"/>
      <c r="F13" s="661"/>
      <c r="G13" s="647"/>
      <c r="H13" s="662"/>
      <c r="I13" s="663"/>
      <c r="J13" s="664"/>
      <c r="K13" s="665"/>
      <c r="L13" s="664">
        <f>IF(NOT(ISERROR(MATCH(K13,_xlfn.ANCHORARRAY(F36),0))),J38&amp;"Por favor no seleccionar los criterios de impacto",K13)</f>
        <v>0</v>
      </c>
      <c r="M13" s="663"/>
      <c r="N13" s="664"/>
      <c r="O13" s="666"/>
      <c r="P13" s="344">
        <v>3</v>
      </c>
      <c r="Q13" s="494" t="s">
        <v>1362</v>
      </c>
      <c r="R13" s="344" t="str">
        <f t="shared" si="0"/>
        <v>Probabilidad</v>
      </c>
      <c r="S13" s="345" t="s">
        <v>13</v>
      </c>
      <c r="T13" s="345" t="s">
        <v>8</v>
      </c>
      <c r="U13" s="346" t="str">
        <f t="shared" si="1"/>
        <v>40%</v>
      </c>
      <c r="V13" s="345" t="s">
        <v>18</v>
      </c>
      <c r="W13" s="345" t="s">
        <v>21</v>
      </c>
      <c r="X13" s="345" t="s">
        <v>104</v>
      </c>
      <c r="Y13" s="347">
        <f t="shared" ref="Y13:Y16" si="10">IFERROR(IF(AND(R12="Probabilidad",R13="Probabilidad"),(AA12-(+AA12*U13)),IF(AND(R12="Impacto",R13="Probabilidad"),(AA11-(+AA11*U13)),IF(R13="Impacto",AA12,""))),"")</f>
        <v>0.12959999999999999</v>
      </c>
      <c r="Z13" s="348" t="str">
        <f t="shared" si="3"/>
        <v>Muy Baja</v>
      </c>
      <c r="AA13" s="349">
        <f t="shared" si="4"/>
        <v>0.12959999999999999</v>
      </c>
      <c r="AB13" s="348" t="str">
        <f t="shared" si="5"/>
        <v>Mayor</v>
      </c>
      <c r="AC13" s="349">
        <f t="shared" ref="AC13:AC16" si="11">IFERROR(IF(AND(R12="Impacto",R13="Impacto"),(AC12-(+AC12*U13)),IF(AND(R12="Probabilidad",R13="Impacto"),(AC11-(+AC11*U13)),IF(R13="Probabilidad",AC12,""))),"")</f>
        <v>0.8</v>
      </c>
      <c r="AD13" s="350" t="str">
        <f t="shared" si="7"/>
        <v>Alto</v>
      </c>
      <c r="AE13" s="651"/>
      <c r="AF13" s="307"/>
      <c r="AG13" s="309"/>
      <c r="AH13" s="209"/>
      <c r="AI13" s="307"/>
      <c r="AJ13" s="661"/>
      <c r="AK13" s="647"/>
      <c r="AL13" s="647"/>
      <c r="AM13" s="351"/>
      <c r="AN13" s="352"/>
      <c r="AO13" s="647"/>
      <c r="AP13" s="647"/>
      <c r="AQ13" s="647"/>
      <c r="AR13" s="647"/>
      <c r="AS13" s="647"/>
      <c r="AT13" s="645"/>
      <c r="AU13" s="342"/>
      <c r="AV13" s="342"/>
      <c r="AW13" s="342"/>
      <c r="AX13" s="342"/>
      <c r="AY13" s="342"/>
      <c r="AZ13" s="342"/>
      <c r="BA13" s="342"/>
      <c r="BB13" s="342"/>
      <c r="BC13" s="342"/>
      <c r="BD13" s="342"/>
      <c r="BE13" s="342"/>
      <c r="BF13" s="342"/>
      <c r="BG13" s="342"/>
      <c r="BH13" s="342"/>
      <c r="BI13" s="342"/>
      <c r="BJ13" s="342"/>
      <c r="BK13" s="342"/>
    </row>
    <row r="14" spans="1:66" s="343" customFormat="1" ht="14.1" customHeight="1" x14ac:dyDescent="0.2">
      <c r="A14" s="659"/>
      <c r="B14" s="660"/>
      <c r="C14" s="647"/>
      <c r="D14" s="647"/>
      <c r="E14" s="647"/>
      <c r="F14" s="661"/>
      <c r="G14" s="647"/>
      <c r="H14" s="662"/>
      <c r="I14" s="663"/>
      <c r="J14" s="664"/>
      <c r="K14" s="665"/>
      <c r="L14" s="664">
        <f>IF(NOT(ISERROR(MATCH(K14,_xlfn.ANCHORARRAY(F37),0))),J39&amp;"Por favor no seleccionar los criterios de impacto",K14)</f>
        <v>0</v>
      </c>
      <c r="M14" s="663"/>
      <c r="N14" s="664"/>
      <c r="O14" s="666"/>
      <c r="P14" s="344">
        <v>4</v>
      </c>
      <c r="Q14" s="353" t="s">
        <v>735</v>
      </c>
      <c r="R14" s="344" t="str">
        <f t="shared" si="0"/>
        <v/>
      </c>
      <c r="S14" s="345"/>
      <c r="T14" s="345"/>
      <c r="U14" s="346" t="str">
        <f t="shared" si="1"/>
        <v/>
      </c>
      <c r="V14" s="345"/>
      <c r="W14" s="345"/>
      <c r="X14" s="345"/>
      <c r="Y14" s="347" t="str">
        <f t="shared" si="10"/>
        <v/>
      </c>
      <c r="Z14" s="348" t="str">
        <f t="shared" si="3"/>
        <v/>
      </c>
      <c r="AA14" s="349" t="str">
        <f t="shared" si="4"/>
        <v/>
      </c>
      <c r="AB14" s="348" t="str">
        <f t="shared" si="5"/>
        <v/>
      </c>
      <c r="AC14" s="349" t="str">
        <f t="shared" si="11"/>
        <v/>
      </c>
      <c r="AD14" s="350" t="str">
        <f t="shared" si="7"/>
        <v/>
      </c>
      <c r="AE14" s="651"/>
      <c r="AF14" s="222"/>
      <c r="AG14" s="344"/>
      <c r="AH14" s="209"/>
      <c r="AI14" s="222"/>
      <c r="AJ14" s="661"/>
      <c r="AK14" s="647"/>
      <c r="AL14" s="647"/>
      <c r="AM14" s="351"/>
      <c r="AN14" s="352"/>
      <c r="AO14" s="647"/>
      <c r="AP14" s="647"/>
      <c r="AQ14" s="647"/>
      <c r="AR14" s="647"/>
      <c r="AS14" s="647"/>
      <c r="AT14" s="645"/>
      <c r="AU14" s="342"/>
      <c r="AV14" s="342"/>
      <c r="AW14" s="342"/>
      <c r="AX14" s="342"/>
      <c r="AY14" s="342"/>
      <c r="AZ14" s="342"/>
      <c r="BA14" s="342"/>
      <c r="BB14" s="342"/>
      <c r="BC14" s="342"/>
      <c r="BD14" s="342"/>
      <c r="BE14" s="342"/>
      <c r="BF14" s="342"/>
      <c r="BG14" s="342"/>
      <c r="BH14" s="342"/>
      <c r="BI14" s="342"/>
      <c r="BJ14" s="342"/>
      <c r="BK14" s="342"/>
    </row>
    <row r="15" spans="1:66" s="343" customFormat="1" ht="14.1" customHeight="1" x14ac:dyDescent="0.2">
      <c r="A15" s="659"/>
      <c r="B15" s="660"/>
      <c r="C15" s="647"/>
      <c r="D15" s="647"/>
      <c r="E15" s="647"/>
      <c r="F15" s="661"/>
      <c r="G15" s="647"/>
      <c r="H15" s="662"/>
      <c r="I15" s="663"/>
      <c r="J15" s="664"/>
      <c r="K15" s="665"/>
      <c r="L15" s="664">
        <f>IF(NOT(ISERROR(MATCH(K15,_xlfn.ANCHORARRAY(F38),0))),J40&amp;"Por favor no seleccionar los criterios de impacto",K15)</f>
        <v>0</v>
      </c>
      <c r="M15" s="663"/>
      <c r="N15" s="664"/>
      <c r="O15" s="666"/>
      <c r="P15" s="344">
        <v>5</v>
      </c>
      <c r="Q15" s="210" t="s">
        <v>736</v>
      </c>
      <c r="R15" s="344" t="str">
        <f t="shared" si="0"/>
        <v/>
      </c>
      <c r="S15" s="345"/>
      <c r="T15" s="345"/>
      <c r="U15" s="346" t="str">
        <f t="shared" si="1"/>
        <v/>
      </c>
      <c r="V15" s="345"/>
      <c r="W15" s="345"/>
      <c r="X15" s="345"/>
      <c r="Y15" s="347" t="str">
        <f t="shared" si="10"/>
        <v/>
      </c>
      <c r="Z15" s="348" t="str">
        <f t="shared" si="3"/>
        <v/>
      </c>
      <c r="AA15" s="349" t="str">
        <f t="shared" si="4"/>
        <v/>
      </c>
      <c r="AB15" s="348" t="str">
        <f t="shared" si="5"/>
        <v/>
      </c>
      <c r="AC15" s="349" t="str">
        <f t="shared" si="11"/>
        <v/>
      </c>
      <c r="AD15" s="350" t="str">
        <f t="shared" si="7"/>
        <v/>
      </c>
      <c r="AE15" s="651"/>
      <c r="AF15" s="309"/>
      <c r="AG15" s="352"/>
      <c r="AH15" s="351"/>
      <c r="AI15" s="351"/>
      <c r="AJ15" s="661"/>
      <c r="AK15" s="647"/>
      <c r="AL15" s="647"/>
      <c r="AM15" s="351"/>
      <c r="AN15" s="352"/>
      <c r="AO15" s="647"/>
      <c r="AP15" s="647"/>
      <c r="AQ15" s="647"/>
      <c r="AR15" s="647"/>
      <c r="AS15" s="647"/>
      <c r="AT15" s="645"/>
      <c r="AU15" s="342"/>
      <c r="AV15" s="342"/>
      <c r="AW15" s="342"/>
      <c r="AX15" s="342"/>
      <c r="AY15" s="342"/>
      <c r="AZ15" s="342"/>
      <c r="BA15" s="342"/>
      <c r="BB15" s="342"/>
      <c r="BC15" s="342"/>
      <c r="BD15" s="342"/>
      <c r="BE15" s="342"/>
      <c r="BF15" s="342"/>
      <c r="BG15" s="342"/>
      <c r="BH15" s="342"/>
      <c r="BI15" s="342"/>
      <c r="BJ15" s="342"/>
      <c r="BK15" s="342"/>
    </row>
    <row r="16" spans="1:66" s="343" customFormat="1" ht="14.1" customHeight="1" thickBot="1" x14ac:dyDescent="0.25">
      <c r="A16" s="659"/>
      <c r="B16" s="660"/>
      <c r="C16" s="647"/>
      <c r="D16" s="647"/>
      <c r="E16" s="647"/>
      <c r="F16" s="661"/>
      <c r="G16" s="647"/>
      <c r="H16" s="662"/>
      <c r="I16" s="663"/>
      <c r="J16" s="664"/>
      <c r="K16" s="665"/>
      <c r="L16" s="664">
        <f>IF(NOT(ISERROR(MATCH(K16,_xlfn.ANCHORARRAY(F39),0))),J41&amp;"Por favor no seleccionar los criterios de impacto",K16)</f>
        <v>0</v>
      </c>
      <c r="M16" s="663"/>
      <c r="N16" s="664"/>
      <c r="O16" s="666"/>
      <c r="P16" s="344">
        <v>6</v>
      </c>
      <c r="Q16" s="210" t="s">
        <v>737</v>
      </c>
      <c r="R16" s="344" t="str">
        <f t="shared" si="0"/>
        <v/>
      </c>
      <c r="S16" s="345"/>
      <c r="T16" s="345"/>
      <c r="U16" s="346" t="str">
        <f t="shared" si="1"/>
        <v/>
      </c>
      <c r="V16" s="345"/>
      <c r="W16" s="345"/>
      <c r="X16" s="345"/>
      <c r="Y16" s="347" t="str">
        <f t="shared" si="10"/>
        <v/>
      </c>
      <c r="Z16" s="348" t="str">
        <f t="shared" si="3"/>
        <v/>
      </c>
      <c r="AA16" s="349" t="str">
        <f t="shared" si="4"/>
        <v/>
      </c>
      <c r="AB16" s="348" t="str">
        <f t="shared" si="5"/>
        <v/>
      </c>
      <c r="AC16" s="349" t="str">
        <f t="shared" si="11"/>
        <v/>
      </c>
      <c r="AD16" s="350" t="str">
        <f t="shared" si="7"/>
        <v/>
      </c>
      <c r="AE16" s="651"/>
      <c r="AF16" s="309"/>
      <c r="AG16" s="352"/>
      <c r="AH16" s="351"/>
      <c r="AI16" s="351"/>
      <c r="AJ16" s="661"/>
      <c r="AK16" s="647"/>
      <c r="AL16" s="647"/>
      <c r="AM16" s="351"/>
      <c r="AN16" s="352"/>
      <c r="AO16" s="647"/>
      <c r="AP16" s="647"/>
      <c r="AQ16" s="647"/>
      <c r="AR16" s="647"/>
      <c r="AS16" s="647"/>
      <c r="AT16" s="645"/>
      <c r="AU16" s="342"/>
      <c r="AV16" s="342"/>
      <c r="AW16" s="342"/>
      <c r="AX16" s="342"/>
      <c r="AY16" s="342"/>
      <c r="AZ16" s="342"/>
      <c r="BA16" s="342"/>
      <c r="BB16" s="342"/>
      <c r="BC16" s="342"/>
      <c r="BD16" s="342"/>
      <c r="BE16" s="342"/>
      <c r="BF16" s="342"/>
      <c r="BG16" s="342"/>
      <c r="BH16" s="342"/>
      <c r="BI16" s="342"/>
      <c r="BJ16" s="342"/>
      <c r="BK16" s="342"/>
    </row>
    <row r="17" spans="1:63" s="343" customFormat="1" ht="75" customHeight="1" thickBot="1" x14ac:dyDescent="0.25">
      <c r="A17" s="670">
        <v>2</v>
      </c>
      <c r="B17" s="671" t="s">
        <v>332</v>
      </c>
      <c r="C17" s="646" t="s">
        <v>113</v>
      </c>
      <c r="D17" s="646" t="s">
        <v>1258</v>
      </c>
      <c r="E17" s="646" t="s">
        <v>1259</v>
      </c>
      <c r="F17" s="669" t="s">
        <v>1260</v>
      </c>
      <c r="G17" s="646" t="s">
        <v>108</v>
      </c>
      <c r="H17" s="672">
        <v>108</v>
      </c>
      <c r="I17" s="673" t="str">
        <f>IF(H17&lt;=0,"",IF(H17&lt;=2,"Muy Baja",IF(H17&lt;=24,"Baja",IF(H17&lt;=500,"Media",IF(H17&lt;=5000,"Alta","Muy Alta")))))</f>
        <v>Media</v>
      </c>
      <c r="J17" s="676">
        <f>IF(I17="","",IF(I17="Muy Baja",0.2,IF(I17="Baja",0.4,IF(I17="Media",0.6,IF(I17="Alta",0.8,IF(I17="Muy Alta",1,))))))</f>
        <v>0.6</v>
      </c>
      <c r="K17" s="675" t="s">
        <v>128</v>
      </c>
      <c r="L17" s="676" t="str">
        <f>IF(NOT(ISERROR(MATCH(K17,'Tabla Impacto'!$B$221:$B$223,0))),'Tabla Impacto'!$F$223&amp;"Por favor no seleccionar los criterios de impacto(Afectación Económica o presupuestal y Pérdida Reputacional)",K17)</f>
        <v xml:space="preserve">     El riesgo afecta la imagen de de la entidad con efecto publicitario sostenido a nivel de sector administrativo, nivel departamental o municipal</v>
      </c>
      <c r="M17" s="673" t="str">
        <f>IF(OR(L17='Tabla Impacto'!$C$11,L17='Tabla Impacto'!$D$11),"Leve",IF(OR(L17='Tabla Impacto'!$C$12,L17='Tabla Impacto'!$D$12),"Menor",IF(OR(L17='Tabla Impacto'!$C$13,L17='Tabla Impacto'!$D$13),"Moderado",IF(OR(L17='Tabla Impacto'!$C$14,L17='Tabla Impacto'!$D$14),"Mayor",IF(OR(L17='Tabla Impacto'!$C$15,L17='Tabla Impacto'!$D$15),"Catastrófico","")))))</f>
        <v>Mayor</v>
      </c>
      <c r="N17" s="676">
        <f>IF(M17="","",IF(M17="Leve",0.2,IF(M17="Menor",0.4,IF(M17="Moderado",0.6,IF(M17="Mayor",0.8,IF(M17="Catastrófico",1,))))))</f>
        <v>0.8</v>
      </c>
      <c r="O17" s="677" t="str">
        <f>IF(OR(AND(I17="Muy Baja",M17="Leve"),AND(I17="Muy Baja",M17="Menor"),AND(I17="Baja",M17="Leve")),"Bajo",IF(OR(AND(I17="Muy baja",M17="Moderado"),AND(I17="Baja",M17="Menor"),AND(I17="Baja",M17="Moderado"),AND(I17="Media",M17="Leve"),AND(I17="Media",M17="Menor"),AND(I17="Media",M17="Moderado"),AND(I17="Alta",M17="Leve"),AND(I17="Alta",M17="Menor")),"Moderado",IF(OR(AND(I17="Muy Baja",M17="Mayor"),AND(I17="Baja",M17="Mayor"),AND(I17="Media",M17="Mayor"),AND(I17="Alta",M17="Moderado"),AND(I17="Alta",M17="Mayor"),AND(I17="Muy Alta",M17="Leve"),AND(I17="Muy Alta",M17="Menor"),AND(I17="Muy Alta",M17="Moderado"),AND(I17="Muy Alta",M17="Mayor")),"Alto",IF(OR(AND(I17="Muy Baja",M17="Catastrófico"),AND(I17="Baja",M17="Catastrófico"),AND(I17="Media",M17="Catastrófico"),AND(I17="Alta",M17="Catastrófico"),AND(I17="Muy Alta",M17="Catastrófico")),"Extremo",""))))</f>
        <v>Alto</v>
      </c>
      <c r="P17" s="333">
        <v>1</v>
      </c>
      <c r="Q17" s="495" t="s">
        <v>1363</v>
      </c>
      <c r="R17" s="333" t="str">
        <f t="shared" ref="R17:R22" si="12">IF(OR(S17="Preventivo",S17="Detectivo"),"Probabilidad",IF(S17="Correctivo","Impacto",""))</f>
        <v>Probabilidad</v>
      </c>
      <c r="S17" s="334" t="s">
        <v>13</v>
      </c>
      <c r="T17" s="334" t="s">
        <v>8</v>
      </c>
      <c r="U17" s="335" t="str">
        <f t="shared" ref="U17:U22" si="13">IF(AND(S17="Preventivo",T17="Automático"),"50%",IF(AND(S17="Preventivo",T17="Manual"),"40%",IF(AND(S17="Detectivo",T17="Automático"),"40%",IF(AND(S17="Detectivo",T17="Manual"),"30%",IF(AND(S17="Correctivo",T17="Automático"),"35%",IF(AND(S17="Correctivo",T17="Manual"),"25%",""))))))</f>
        <v>40%</v>
      </c>
      <c r="V17" s="334" t="s">
        <v>18</v>
      </c>
      <c r="W17" s="334" t="s">
        <v>21</v>
      </c>
      <c r="X17" s="334" t="s">
        <v>104</v>
      </c>
      <c r="Y17" s="336">
        <f t="shared" ref="Y17" si="14">IFERROR(IF(R17="Probabilidad",(J17-(+J17*U17)),IF(R17="Impacto",J17,"")),"")</f>
        <v>0.36</v>
      </c>
      <c r="Z17" s="337" t="str">
        <f t="shared" ref="Z17:Z22" si="15">IFERROR(IF(Y17="","",IF(Y17&lt;=0.2,"Muy Baja",IF(Y17&lt;=0.4,"Baja",IF(Y17&lt;=0.6,"Media",IF(Y17&lt;=0.8,"Alta","Muy Alta"))))),"")</f>
        <v>Baja</v>
      </c>
      <c r="AA17" s="338">
        <f t="shared" ref="AA17:AA22" si="16">+Y17</f>
        <v>0.36</v>
      </c>
      <c r="AB17" s="337" t="str">
        <f t="shared" ref="AB17:AB22" si="17">IFERROR(IF(AC17="","",IF(AC17&lt;=0.2,"Leve",IF(AC17&lt;=0.4,"Menor",IF(AC17&lt;=0.6,"Moderado",IF(AC17&lt;=0.8,"Mayor","Catastrófico"))))),"")</f>
        <v>Mayor</v>
      </c>
      <c r="AC17" s="338">
        <f t="shared" ref="AC17" si="18">IFERROR(IF(R17="Impacto",(N17-(+N17*U17)),IF(R17="Probabilidad",N17,"")),"")</f>
        <v>0.8</v>
      </c>
      <c r="AD17" s="339" t="str">
        <f t="shared" ref="AD17:AD22" si="19">IFERROR(IF(OR(AND(Z17="Muy Baja",AB17="Leve"),AND(Z17="Muy Baja",AB17="Menor"),AND(Z17="Baja",AB17="Leve")),"Bajo",IF(OR(AND(Z17="Muy baja",AB17="Moderado"),AND(Z17="Baja",AB17="Menor"),AND(Z17="Baja",AB17="Moderado"),AND(Z17="Media",AB17="Leve"),AND(Z17="Media",AB17="Menor"),AND(Z17="Media",AB17="Moderado"),AND(Z17="Alta",AB17="Leve"),AND(Z17="Alta",AB17="Menor")),"Moderado",IF(OR(AND(Z17="Muy Baja",AB17="Mayor"),AND(Z17="Baja",AB17="Mayor"),AND(Z17="Media",AB17="Mayor"),AND(Z17="Alta",AB17="Moderado"),AND(Z17="Alta",AB17="Mayor"),AND(Z17="Muy Alta",AB17="Leve"),AND(Z17="Muy Alta",AB17="Menor"),AND(Z17="Muy Alta",AB17="Moderado"),AND(Z17="Muy Alta",AB17="Mayor")),"Alto",IF(OR(AND(Z17="Muy Baja",AB17="Catastrófico"),AND(Z17="Baja",AB17="Catastrófico"),AND(Z17="Media",AB17="Catastrófico"),AND(Z17="Alta",AB17="Catastrófico"),AND(Z17="Muy Alta",AB17="Catastrófico")),"Extremo","")))),"")</f>
        <v>Alto</v>
      </c>
      <c r="AE17" s="658" t="s">
        <v>26</v>
      </c>
      <c r="AF17" s="225" t="s">
        <v>1263</v>
      </c>
      <c r="AG17" s="308" t="s">
        <v>1445</v>
      </c>
      <c r="AH17" s="313">
        <v>46387</v>
      </c>
      <c r="AI17" s="225" t="s">
        <v>1005</v>
      </c>
      <c r="AJ17" s="669" t="s">
        <v>1309</v>
      </c>
      <c r="AK17" s="646" t="s">
        <v>1445</v>
      </c>
      <c r="AL17" s="646"/>
      <c r="AM17" s="340"/>
      <c r="AN17" s="341"/>
      <c r="AO17" s="646"/>
      <c r="AP17" s="646"/>
      <c r="AQ17" s="648"/>
      <c r="AR17" s="646"/>
      <c r="AS17" s="646"/>
      <c r="AT17" s="649"/>
      <c r="AU17" s="342"/>
      <c r="AV17" s="342"/>
      <c r="AW17" s="342"/>
      <c r="AX17" s="342"/>
      <c r="AY17" s="342"/>
      <c r="AZ17" s="342"/>
      <c r="BA17" s="342"/>
      <c r="BB17" s="342"/>
      <c r="BC17" s="342"/>
      <c r="BD17" s="342"/>
      <c r="BE17" s="342"/>
      <c r="BF17" s="342"/>
      <c r="BG17" s="342"/>
      <c r="BH17" s="342"/>
      <c r="BI17" s="342"/>
      <c r="BJ17" s="342"/>
      <c r="BK17" s="342"/>
    </row>
    <row r="18" spans="1:63" s="343" customFormat="1" ht="75" thickBot="1" x14ac:dyDescent="0.25">
      <c r="A18" s="659"/>
      <c r="B18" s="660"/>
      <c r="C18" s="647"/>
      <c r="D18" s="647"/>
      <c r="E18" s="647"/>
      <c r="F18" s="661"/>
      <c r="G18" s="647"/>
      <c r="H18" s="662"/>
      <c r="I18" s="663"/>
      <c r="J18" s="664"/>
      <c r="K18" s="665"/>
      <c r="L18" s="664">
        <f>IF(NOT(ISERROR(MATCH(K18,_xlfn.ANCHORARRAY(F41),0))),J43&amp;"Por favor no seleccionar los criterios de impacto",K18)</f>
        <v>0</v>
      </c>
      <c r="M18" s="663"/>
      <c r="N18" s="664"/>
      <c r="O18" s="666"/>
      <c r="P18" s="344">
        <v>2</v>
      </c>
      <c r="Q18" s="493" t="s">
        <v>1364</v>
      </c>
      <c r="R18" s="344" t="str">
        <f t="shared" si="12"/>
        <v>Probabilidad</v>
      </c>
      <c r="S18" s="345" t="s">
        <v>13</v>
      </c>
      <c r="T18" s="345" t="s">
        <v>8</v>
      </c>
      <c r="U18" s="346" t="str">
        <f t="shared" si="13"/>
        <v>40%</v>
      </c>
      <c r="V18" s="345" t="s">
        <v>18</v>
      </c>
      <c r="W18" s="345" t="s">
        <v>21</v>
      </c>
      <c r="X18" s="345" t="s">
        <v>104</v>
      </c>
      <c r="Y18" s="347">
        <f t="shared" ref="Y18" si="20">IFERROR(IF(AND(R17="Probabilidad",R18="Probabilidad"),(AA17-(+AA17*U18)),IF(R18="Probabilidad",(J17-(+J17*U18)),IF(R18="Impacto",AA17,""))),"")</f>
        <v>0.216</v>
      </c>
      <c r="Z18" s="348" t="str">
        <f t="shared" si="15"/>
        <v>Baja</v>
      </c>
      <c r="AA18" s="349">
        <f t="shared" si="16"/>
        <v>0.216</v>
      </c>
      <c r="AB18" s="348" t="str">
        <f t="shared" si="17"/>
        <v>Mayor</v>
      </c>
      <c r="AC18" s="349">
        <f t="shared" ref="AC18" si="21">IFERROR(IF(AND(R17="Impacto",R18="Impacto"),(AC17-(+AC17*U18)),IF(R18="Impacto",(N17-(+N17*U18)),IF(R18="Probabilidad",AC17,""))),"")</f>
        <v>0.8</v>
      </c>
      <c r="AD18" s="350" t="str">
        <f t="shared" si="19"/>
        <v>Alto</v>
      </c>
      <c r="AE18" s="651"/>
      <c r="AF18" s="307"/>
      <c r="AG18" s="309"/>
      <c r="AH18" s="209"/>
      <c r="AI18" s="307"/>
      <c r="AJ18" s="661"/>
      <c r="AK18" s="647"/>
      <c r="AL18" s="647"/>
      <c r="AM18" s="351"/>
      <c r="AN18" s="352"/>
      <c r="AO18" s="647"/>
      <c r="AP18" s="647"/>
      <c r="AQ18" s="647"/>
      <c r="AR18" s="647"/>
      <c r="AS18" s="647"/>
      <c r="AT18" s="645"/>
      <c r="AU18" s="342"/>
      <c r="AV18" s="342"/>
      <c r="AW18" s="342"/>
      <c r="AX18" s="342"/>
      <c r="AY18" s="342"/>
      <c r="AZ18" s="342"/>
      <c r="BA18" s="342"/>
      <c r="BB18" s="342"/>
      <c r="BC18" s="342"/>
      <c r="BD18" s="342"/>
      <c r="BE18" s="342"/>
      <c r="BF18" s="342"/>
      <c r="BG18" s="342"/>
      <c r="BH18" s="342"/>
      <c r="BI18" s="342"/>
      <c r="BJ18" s="342"/>
      <c r="BK18" s="342"/>
    </row>
    <row r="19" spans="1:63" s="343" customFormat="1" ht="14.1" customHeight="1" x14ac:dyDescent="0.2">
      <c r="A19" s="659"/>
      <c r="B19" s="660"/>
      <c r="C19" s="647"/>
      <c r="D19" s="647"/>
      <c r="E19" s="647"/>
      <c r="F19" s="661"/>
      <c r="G19" s="647"/>
      <c r="H19" s="662"/>
      <c r="I19" s="663"/>
      <c r="J19" s="664"/>
      <c r="K19" s="665"/>
      <c r="L19" s="664">
        <f>IF(NOT(ISERROR(MATCH(K19,_xlfn.ANCHORARRAY(F42),0))),J44&amp;"Por favor no seleccionar los criterios de impacto",K19)</f>
        <v>0</v>
      </c>
      <c r="M19" s="663"/>
      <c r="N19" s="664"/>
      <c r="O19" s="666"/>
      <c r="P19" s="344">
        <v>3</v>
      </c>
      <c r="Q19" s="353" t="s">
        <v>733</v>
      </c>
      <c r="R19" s="344" t="str">
        <f t="shared" si="12"/>
        <v/>
      </c>
      <c r="S19" s="345"/>
      <c r="T19" s="345"/>
      <c r="U19" s="346" t="str">
        <f t="shared" si="13"/>
        <v/>
      </c>
      <c r="V19" s="345"/>
      <c r="W19" s="345"/>
      <c r="X19" s="345"/>
      <c r="Y19" s="347" t="str">
        <f t="shared" ref="Y19:Y22" si="22">IFERROR(IF(AND(R18="Probabilidad",R19="Probabilidad"),(AA18-(+AA18*U19)),IF(AND(R18="Impacto",R19="Probabilidad"),(AA17-(+AA17*U19)),IF(R19="Impacto",AA18,""))),"")</f>
        <v/>
      </c>
      <c r="Z19" s="348" t="str">
        <f t="shared" si="15"/>
        <v/>
      </c>
      <c r="AA19" s="349" t="str">
        <f t="shared" si="16"/>
        <v/>
      </c>
      <c r="AB19" s="348" t="str">
        <f t="shared" si="17"/>
        <v/>
      </c>
      <c r="AC19" s="349" t="str">
        <f t="shared" ref="AC19:AC22" si="23">IFERROR(IF(AND(R18="Impacto",R19="Impacto"),(AC18-(+AC18*U19)),IF(AND(R18="Probabilidad",R19="Impacto"),(AC17-(+AC17*U19)),IF(R19="Probabilidad",AC18,""))),"")</f>
        <v/>
      </c>
      <c r="AD19" s="350" t="str">
        <f t="shared" si="19"/>
        <v/>
      </c>
      <c r="AE19" s="651"/>
      <c r="AF19" s="307"/>
      <c r="AG19" s="309"/>
      <c r="AH19" s="209"/>
      <c r="AI19" s="307"/>
      <c r="AJ19" s="661"/>
      <c r="AK19" s="647"/>
      <c r="AL19" s="647"/>
      <c r="AM19" s="351"/>
      <c r="AN19" s="352"/>
      <c r="AO19" s="647"/>
      <c r="AP19" s="647"/>
      <c r="AQ19" s="647"/>
      <c r="AR19" s="647"/>
      <c r="AS19" s="647"/>
      <c r="AT19" s="645"/>
      <c r="AU19" s="342"/>
      <c r="AV19" s="342"/>
      <c r="AW19" s="342"/>
      <c r="AX19" s="342"/>
      <c r="AY19" s="342"/>
      <c r="AZ19" s="342"/>
      <c r="BA19" s="342"/>
      <c r="BB19" s="342"/>
      <c r="BC19" s="342"/>
      <c r="BD19" s="342"/>
      <c r="BE19" s="342"/>
      <c r="BF19" s="342"/>
      <c r="BG19" s="342"/>
      <c r="BH19" s="342"/>
      <c r="BI19" s="342"/>
      <c r="BJ19" s="342"/>
      <c r="BK19" s="342"/>
    </row>
    <row r="20" spans="1:63" s="343" customFormat="1" ht="14.1" customHeight="1" x14ac:dyDescent="0.2">
      <c r="A20" s="659"/>
      <c r="B20" s="660"/>
      <c r="C20" s="647"/>
      <c r="D20" s="647"/>
      <c r="E20" s="647"/>
      <c r="F20" s="661"/>
      <c r="G20" s="647"/>
      <c r="H20" s="662"/>
      <c r="I20" s="663"/>
      <c r="J20" s="664"/>
      <c r="K20" s="665"/>
      <c r="L20" s="664">
        <f>IF(NOT(ISERROR(MATCH(K20,_xlfn.ANCHORARRAY(F43),0))),J45&amp;"Por favor no seleccionar los criterios de impacto",K20)</f>
        <v>0</v>
      </c>
      <c r="M20" s="663"/>
      <c r="N20" s="664"/>
      <c r="O20" s="666"/>
      <c r="P20" s="344">
        <v>4</v>
      </c>
      <c r="Q20" s="353" t="s">
        <v>735</v>
      </c>
      <c r="R20" s="344" t="str">
        <f t="shared" si="12"/>
        <v/>
      </c>
      <c r="S20" s="345"/>
      <c r="T20" s="345"/>
      <c r="U20" s="346" t="str">
        <f t="shared" si="13"/>
        <v/>
      </c>
      <c r="V20" s="345"/>
      <c r="W20" s="345"/>
      <c r="X20" s="345"/>
      <c r="Y20" s="347" t="str">
        <f t="shared" si="22"/>
        <v/>
      </c>
      <c r="Z20" s="348" t="str">
        <f t="shared" si="15"/>
        <v/>
      </c>
      <c r="AA20" s="349" t="str">
        <f t="shared" si="16"/>
        <v/>
      </c>
      <c r="AB20" s="348" t="str">
        <f t="shared" si="17"/>
        <v/>
      </c>
      <c r="AC20" s="349" t="str">
        <f t="shared" si="23"/>
        <v/>
      </c>
      <c r="AD20" s="350" t="str">
        <f t="shared" si="19"/>
        <v/>
      </c>
      <c r="AE20" s="651"/>
      <c r="AF20" s="222"/>
      <c r="AG20" s="344"/>
      <c r="AH20" s="209"/>
      <c r="AI20" s="222"/>
      <c r="AJ20" s="661"/>
      <c r="AK20" s="647"/>
      <c r="AL20" s="647"/>
      <c r="AM20" s="351"/>
      <c r="AN20" s="352"/>
      <c r="AO20" s="647"/>
      <c r="AP20" s="647"/>
      <c r="AQ20" s="647"/>
      <c r="AR20" s="647"/>
      <c r="AS20" s="647"/>
      <c r="AT20" s="645"/>
      <c r="AU20" s="342"/>
      <c r="AV20" s="342"/>
      <c r="AW20" s="342"/>
      <c r="AX20" s="342"/>
      <c r="AY20" s="342"/>
      <c r="AZ20" s="342"/>
      <c r="BA20" s="342"/>
      <c r="BB20" s="342"/>
      <c r="BC20" s="342"/>
      <c r="BD20" s="342"/>
      <c r="BE20" s="342"/>
      <c r="BF20" s="342"/>
      <c r="BG20" s="342"/>
      <c r="BH20" s="342"/>
      <c r="BI20" s="342"/>
      <c r="BJ20" s="342"/>
      <c r="BK20" s="342"/>
    </row>
    <row r="21" spans="1:63" s="343" customFormat="1" ht="14.1" customHeight="1" x14ac:dyDescent="0.2">
      <c r="A21" s="659"/>
      <c r="B21" s="660"/>
      <c r="C21" s="647"/>
      <c r="D21" s="647"/>
      <c r="E21" s="647"/>
      <c r="F21" s="661"/>
      <c r="G21" s="647"/>
      <c r="H21" s="662"/>
      <c r="I21" s="663"/>
      <c r="J21" s="664"/>
      <c r="K21" s="665"/>
      <c r="L21" s="664">
        <f>IF(NOT(ISERROR(MATCH(K21,_xlfn.ANCHORARRAY(F44),0))),J46&amp;"Por favor no seleccionar los criterios de impacto",K21)</f>
        <v>0</v>
      </c>
      <c r="M21" s="663"/>
      <c r="N21" s="664"/>
      <c r="O21" s="666"/>
      <c r="P21" s="344">
        <v>5</v>
      </c>
      <c r="Q21" s="210" t="s">
        <v>736</v>
      </c>
      <c r="R21" s="344" t="str">
        <f t="shared" si="12"/>
        <v/>
      </c>
      <c r="S21" s="345"/>
      <c r="T21" s="345"/>
      <c r="U21" s="346" t="str">
        <f t="shared" si="13"/>
        <v/>
      </c>
      <c r="V21" s="345"/>
      <c r="W21" s="345"/>
      <c r="X21" s="345"/>
      <c r="Y21" s="347" t="str">
        <f t="shared" si="22"/>
        <v/>
      </c>
      <c r="Z21" s="348" t="str">
        <f t="shared" si="15"/>
        <v/>
      </c>
      <c r="AA21" s="349" t="str">
        <f t="shared" si="16"/>
        <v/>
      </c>
      <c r="AB21" s="348" t="str">
        <f t="shared" si="17"/>
        <v/>
      </c>
      <c r="AC21" s="349" t="str">
        <f t="shared" si="23"/>
        <v/>
      </c>
      <c r="AD21" s="350" t="str">
        <f t="shared" si="19"/>
        <v/>
      </c>
      <c r="AE21" s="651"/>
      <c r="AF21" s="309"/>
      <c r="AG21" s="352"/>
      <c r="AH21" s="351"/>
      <c r="AI21" s="351"/>
      <c r="AJ21" s="661"/>
      <c r="AK21" s="647"/>
      <c r="AL21" s="647"/>
      <c r="AM21" s="351"/>
      <c r="AN21" s="352"/>
      <c r="AO21" s="647"/>
      <c r="AP21" s="647"/>
      <c r="AQ21" s="647"/>
      <c r="AR21" s="647"/>
      <c r="AS21" s="647"/>
      <c r="AT21" s="645"/>
      <c r="AU21" s="342"/>
      <c r="AV21" s="342"/>
      <c r="AW21" s="342"/>
      <c r="AX21" s="342"/>
      <c r="AY21" s="342"/>
      <c r="AZ21" s="342"/>
      <c r="BA21" s="342"/>
      <c r="BB21" s="342"/>
      <c r="BC21" s="342"/>
      <c r="BD21" s="342"/>
      <c r="BE21" s="342"/>
      <c r="BF21" s="342"/>
      <c r="BG21" s="342"/>
      <c r="BH21" s="342"/>
      <c r="BI21" s="342"/>
      <c r="BJ21" s="342"/>
      <c r="BK21" s="342"/>
    </row>
    <row r="22" spans="1:63" s="343" customFormat="1" ht="14.1" customHeight="1" x14ac:dyDescent="0.2">
      <c r="A22" s="659"/>
      <c r="B22" s="660"/>
      <c r="C22" s="647"/>
      <c r="D22" s="647"/>
      <c r="E22" s="647"/>
      <c r="F22" s="661"/>
      <c r="G22" s="647"/>
      <c r="H22" s="662"/>
      <c r="I22" s="663"/>
      <c r="J22" s="664"/>
      <c r="K22" s="665"/>
      <c r="L22" s="664">
        <f>IF(NOT(ISERROR(MATCH(K22,_xlfn.ANCHORARRAY(F45),0))),J47&amp;"Por favor no seleccionar los criterios de impacto",K22)</f>
        <v>0</v>
      </c>
      <c r="M22" s="663"/>
      <c r="N22" s="664"/>
      <c r="O22" s="666"/>
      <c r="P22" s="344">
        <v>6</v>
      </c>
      <c r="Q22" s="210" t="s">
        <v>737</v>
      </c>
      <c r="R22" s="344" t="str">
        <f t="shared" si="12"/>
        <v/>
      </c>
      <c r="S22" s="345"/>
      <c r="T22" s="345"/>
      <c r="U22" s="346" t="str">
        <f t="shared" si="13"/>
        <v/>
      </c>
      <c r="V22" s="345"/>
      <c r="W22" s="345"/>
      <c r="X22" s="345"/>
      <c r="Y22" s="347" t="str">
        <f t="shared" si="22"/>
        <v/>
      </c>
      <c r="Z22" s="348" t="str">
        <f t="shared" si="15"/>
        <v/>
      </c>
      <c r="AA22" s="349" t="str">
        <f t="shared" si="16"/>
        <v/>
      </c>
      <c r="AB22" s="348" t="str">
        <f t="shared" si="17"/>
        <v/>
      </c>
      <c r="AC22" s="349" t="str">
        <f t="shared" si="23"/>
        <v/>
      </c>
      <c r="AD22" s="350" t="str">
        <f t="shared" si="19"/>
        <v/>
      </c>
      <c r="AE22" s="651"/>
      <c r="AF22" s="309"/>
      <c r="AG22" s="352"/>
      <c r="AH22" s="351"/>
      <c r="AI22" s="351"/>
      <c r="AJ22" s="661"/>
      <c r="AK22" s="647"/>
      <c r="AL22" s="647"/>
      <c r="AM22" s="351"/>
      <c r="AN22" s="352"/>
      <c r="AO22" s="647"/>
      <c r="AP22" s="647"/>
      <c r="AQ22" s="647"/>
      <c r="AR22" s="647"/>
      <c r="AS22" s="647"/>
      <c r="AT22" s="645"/>
      <c r="AU22" s="342"/>
      <c r="AV22" s="342"/>
      <c r="AW22" s="342"/>
      <c r="AX22" s="342"/>
      <c r="AY22" s="342"/>
      <c r="AZ22" s="342"/>
      <c r="BA22" s="342"/>
      <c r="BB22" s="342"/>
      <c r="BC22" s="342"/>
      <c r="BD22" s="342"/>
      <c r="BE22" s="342"/>
      <c r="BF22" s="342"/>
      <c r="BG22" s="342"/>
      <c r="BH22" s="342"/>
      <c r="BI22" s="342"/>
      <c r="BJ22" s="342"/>
      <c r="BK22" s="342"/>
    </row>
    <row r="23" spans="1:63" s="355" customFormat="1" ht="185.25" x14ac:dyDescent="0.25">
      <c r="A23" s="659">
        <v>3</v>
      </c>
      <c r="B23" s="660" t="s">
        <v>334</v>
      </c>
      <c r="C23" s="713" t="s">
        <v>113</v>
      </c>
      <c r="D23" s="655" t="s">
        <v>888</v>
      </c>
      <c r="E23" s="655" t="s">
        <v>889</v>
      </c>
      <c r="F23" s="655" t="s">
        <v>890</v>
      </c>
      <c r="G23" s="647" t="s">
        <v>108</v>
      </c>
      <c r="H23" s="662">
        <v>3000</v>
      </c>
      <c r="I23" s="663" t="str">
        <f>IF(H23&lt;=0,"",IF(H23&lt;=2,"Muy Baja",IF(H23&lt;=24,"Baja",IF(H23&lt;=500,"Media",IF(H23&lt;=5000,"Alta","Muy Alta")))))</f>
        <v>Alta</v>
      </c>
      <c r="J23" s="664">
        <f>IF(I23="","",IF(I23="Muy Baja",0.2,IF(I23="Baja",0.4,IF(I23="Media",0.6,IF(I23="Alta",0.8,IF(I23="Muy Alta",1,))))))</f>
        <v>0.8</v>
      </c>
      <c r="K23" s="665" t="s">
        <v>128</v>
      </c>
      <c r="L23" s="664" t="str">
        <f>IF(NOT(ISERROR(MATCH(K23,'Tabla Impacto'!$B$221:$B$223,0))),'Tabla Impacto'!$F$223&amp;"Por favor no seleccionar los criterios de impacto(Afectación Económica o presupuestal y Pérdida Reputacional)",K23)</f>
        <v xml:space="preserve">     El riesgo afecta la imagen de de la entidad con efecto publicitario sostenido a nivel de sector administrativo, nivel departamental o municipal</v>
      </c>
      <c r="M23" s="663" t="str">
        <f>IF(OR(L23='Tabla Impacto'!$C$11,L23='Tabla Impacto'!$D$11),"Leve",IF(OR(L23='Tabla Impacto'!$C$12,L23='Tabla Impacto'!$D$12),"Menor",IF(OR(L23='Tabla Impacto'!$C$13,L23='Tabla Impacto'!$D$13),"Moderado",IF(OR(L23='Tabla Impacto'!$C$14,L23='Tabla Impacto'!$D$14),"Mayor",IF(OR(L23='Tabla Impacto'!$C$15,L23='Tabla Impacto'!$D$15),"Catastrófico","")))))</f>
        <v>Mayor</v>
      </c>
      <c r="N23" s="664">
        <f>IF(M23="","",IF(M23="Leve",0.2,IF(M23="Menor",0.4,IF(M23="Moderado",0.6,IF(M23="Mayor",0.8,IF(M23="Catastrófico",1,))))))</f>
        <v>0.8</v>
      </c>
      <c r="O23" s="666" t="str">
        <f>IF(OR(AND(I23="Muy Baja",M23="Leve"),AND(I23="Muy Baja",M23="Menor"),AND(I23="Baja",M23="Leve")),"Bajo",IF(OR(AND(I23="Muy baja",M23="Moderado"),AND(I23="Baja",M23="Menor"),AND(I23="Baja",M23="Moderado"),AND(I23="Media",M23="Leve"),AND(I23="Media",M23="Menor"),AND(I23="Media",M23="Moderado"),AND(I23="Alta",M23="Leve"),AND(I23="Alta",M23="Menor")),"Moderado",IF(OR(AND(I23="Muy Baja",M23="Mayor"),AND(I23="Baja",M23="Mayor"),AND(I23="Media",M23="Mayor"),AND(I23="Alta",M23="Moderado"),AND(I23="Alta",M23="Mayor"),AND(I23="Muy Alta",M23="Leve"),AND(I23="Muy Alta",M23="Menor"),AND(I23="Muy Alta",M23="Moderado"),AND(I23="Muy Alta",M23="Mayor")),"Alto",IF(OR(AND(I23="Muy Baja",M23="Catastrófico"),AND(I23="Baja",M23="Catastrófico"),AND(I23="Media",M23="Catastrófico"),AND(I23="Alta",M23="Catastrófico"),AND(I23="Muy Alta",M23="Catastrófico")),"Extremo",""))))</f>
        <v>Alto</v>
      </c>
      <c r="P23" s="344">
        <v>1</v>
      </c>
      <c r="Q23" s="210" t="s">
        <v>891</v>
      </c>
      <c r="R23" s="344" t="str">
        <f t="shared" ref="R23:R25" si="24">IF(OR(S23="Preventivo",S23="Detectivo"),"Probabilidad",IF(S23="Correctivo","Impacto",""))</f>
        <v>Probabilidad</v>
      </c>
      <c r="S23" s="345" t="s">
        <v>13</v>
      </c>
      <c r="T23" s="345" t="s">
        <v>8</v>
      </c>
      <c r="U23" s="346" t="str">
        <f t="shared" ref="U23:U25" si="25">IF(AND(S23="Preventivo",T23="Automático"),"50%",IF(AND(S23="Preventivo",T23="Manual"),"40%",IF(AND(S23="Detectivo",T23="Automático"),"40%",IF(AND(S23="Detectivo",T23="Manual"),"30%",IF(AND(S23="Correctivo",T23="Automático"),"35%",IF(AND(S23="Correctivo",T23="Manual"),"25%",""))))))</f>
        <v>40%</v>
      </c>
      <c r="V23" s="345" t="s">
        <v>18</v>
      </c>
      <c r="W23" s="345" t="s">
        <v>22</v>
      </c>
      <c r="X23" s="345" t="s">
        <v>104</v>
      </c>
      <c r="Y23" s="496">
        <f>IFERROR(IF(R23="Probabilidad",(J23-(+J23*U23)),IF(R23="Impacto",J23,"")),"")</f>
        <v>0.48</v>
      </c>
      <c r="Z23" s="497" t="str">
        <f>IFERROR(IF(Y23="","",IF(Y23&lt;=0.2,"Muy Baja",IF(Y23&lt;=0.4,"Baja",IF(Y23&lt;=0.6,"Media",IF(Y23&lt;=0.8,"Alta","Muy Alta"))))),"")</f>
        <v>Media</v>
      </c>
      <c r="AA23" s="498">
        <f>+Y23</f>
        <v>0.48</v>
      </c>
      <c r="AB23" s="497" t="str">
        <f>IFERROR(IF(AC23="","",IF(AC23&lt;=0.2,"Leve",IF(AC23&lt;=0.4,"Menor",IF(AC23&lt;=0.6,"Moderado",IF(AC23&lt;=0.8,"Mayor","Catastrófico"))))),"")</f>
        <v>Mayor</v>
      </c>
      <c r="AC23" s="498">
        <f>IFERROR(IF(R23="Impacto",(N23-(+N23*U23)),IF(R23="Probabilidad",N23,"")),"")</f>
        <v>0.8</v>
      </c>
      <c r="AD23" s="499" t="str">
        <f>IFERROR(IF(OR(AND(Z23="Muy Baja",AB23="Leve"),AND(Z23="Muy Baja",AB23="Menor"),AND(Z23="Baja",AB23="Leve")),"Bajo",IF(OR(AND(Z23="Muy baja",AB23="Moderado"),AND(Z23="Baja",AB23="Menor"),AND(Z23="Baja",AB23="Moderado"),AND(Z23="Media",AB23="Leve"),AND(Z23="Media",AB23="Menor"),AND(Z23="Media",AB23="Moderado"),AND(Z23="Alta",AB23="Leve"),AND(Z23="Alta",AB23="Menor")),"Moderado",IF(OR(AND(Z23="Muy Baja",AB23="Mayor"),AND(Z23="Baja",AB23="Mayor"),AND(Z23="Media",AB23="Mayor"),AND(Z23="Alta",AB23="Moderado"),AND(Z23="Alta",AB23="Mayor"),AND(Z23="Muy Alta",AB23="Leve"),AND(Z23="Muy Alta",AB23="Menor"),AND(Z23="Muy Alta",AB23="Moderado"),AND(Z23="Muy Alta",AB23="Mayor")),"Alto",IF(OR(AND(Z23="Muy Baja",AB23="Catastrófico"),AND(Z23="Baja",AB23="Catastrófico"),AND(Z23="Media",AB23="Catastrófico"),AND(Z23="Alta",AB23="Catastrófico"),AND(Z23="Muy Alta",AB23="Catastrófico")),"Extremo","")))),"")</f>
        <v>Alto</v>
      </c>
      <c r="AE23" s="651" t="s">
        <v>26</v>
      </c>
      <c r="AF23" s="655" t="s">
        <v>892</v>
      </c>
      <c r="AG23" s="656" t="s">
        <v>893</v>
      </c>
      <c r="AH23" s="657">
        <v>46387</v>
      </c>
      <c r="AI23" s="656" t="s">
        <v>894</v>
      </c>
      <c r="AJ23" s="669" t="s">
        <v>1309</v>
      </c>
      <c r="AK23" s="656" t="s">
        <v>896</v>
      </c>
      <c r="AL23" s="647"/>
      <c r="AM23" s="647"/>
      <c r="AN23" s="647"/>
      <c r="AO23" s="647"/>
      <c r="AP23" s="647"/>
      <c r="AQ23" s="650"/>
      <c r="AR23" s="647"/>
      <c r="AS23" s="647"/>
      <c r="AT23" s="645"/>
      <c r="AU23" s="354"/>
      <c r="AV23" s="354"/>
      <c r="AW23" s="354"/>
      <c r="AX23" s="354"/>
      <c r="AY23" s="354"/>
      <c r="AZ23" s="354"/>
      <c r="BA23" s="354"/>
      <c r="BB23" s="354"/>
      <c r="BC23" s="354"/>
      <c r="BD23" s="354"/>
      <c r="BE23" s="354"/>
      <c r="BF23" s="354"/>
      <c r="BG23" s="354"/>
      <c r="BH23" s="354"/>
      <c r="BI23" s="354"/>
      <c r="BJ23" s="354"/>
      <c r="BK23" s="354"/>
    </row>
    <row r="24" spans="1:63" s="343" customFormat="1" ht="14.1" customHeight="1" x14ac:dyDescent="0.2">
      <c r="A24" s="659"/>
      <c r="B24" s="660"/>
      <c r="C24" s="713"/>
      <c r="D24" s="655"/>
      <c r="E24" s="655"/>
      <c r="F24" s="655"/>
      <c r="G24" s="647"/>
      <c r="H24" s="662"/>
      <c r="I24" s="663"/>
      <c r="J24" s="664"/>
      <c r="K24" s="665"/>
      <c r="L24" s="664">
        <f>IF(NOT(ISERROR(MATCH(K24,_xlfn.ANCHORARRAY(F167),0))),J169&amp;"Por favor no seleccionar los criterios de impacto",K24)</f>
        <v>0</v>
      </c>
      <c r="M24" s="663"/>
      <c r="N24" s="664"/>
      <c r="O24" s="666"/>
      <c r="P24" s="344">
        <v>2</v>
      </c>
      <c r="Q24" s="210" t="s">
        <v>730</v>
      </c>
      <c r="R24" s="344" t="str">
        <f t="shared" si="24"/>
        <v/>
      </c>
      <c r="S24" s="345"/>
      <c r="T24" s="345"/>
      <c r="U24" s="346" t="str">
        <f t="shared" si="25"/>
        <v/>
      </c>
      <c r="V24" s="345"/>
      <c r="W24" s="345"/>
      <c r="X24" s="345"/>
      <c r="Y24" s="347" t="str">
        <f>IFERROR(IF(AND(R23="Probabilidad",R24="Probabilidad"),(AA23-(+AA23*U24)),IF(R24="Probabilidad",(J23-(+J23*U24)),IF(R24="Impacto",AA23,""))),"")</f>
        <v/>
      </c>
      <c r="Z24" s="348" t="str">
        <f t="shared" ref="Z24:Z25" si="26">IFERROR(IF(Y24="","",IF(Y24&lt;=0.2,"Muy Baja",IF(Y24&lt;=0.4,"Baja",IF(Y24&lt;=0.6,"Media",IF(Y24&lt;=0.8,"Alta","Muy Alta"))))),"")</f>
        <v/>
      </c>
      <c r="AA24" s="349" t="str">
        <f t="shared" ref="AA24:AA25" si="27">+Y24</f>
        <v/>
      </c>
      <c r="AB24" s="348" t="str">
        <f t="shared" ref="AB24:AB25" si="28">IFERROR(IF(AC24="","",IF(AC24&lt;=0.2,"Leve",IF(AC24&lt;=0.4,"Menor",IF(AC24&lt;=0.6,"Moderado",IF(AC24&lt;=0.8,"Mayor","Catastrófico"))))),"")</f>
        <v/>
      </c>
      <c r="AC24" s="349" t="str">
        <f>IFERROR(IF(AND(R23="Impacto",R24="Impacto"),(AC23-(+AC23*U24)),IF(R24="Impacto",(N23-(+N23*U24)),IF(R24="Probabilidad",AC23,""))),"")</f>
        <v/>
      </c>
      <c r="AD24" s="350" t="str">
        <f t="shared" ref="AD24:AD25" si="29">IFERROR(IF(OR(AND(Z24="Muy Baja",AB24="Leve"),AND(Z24="Muy Baja",AB24="Menor"),AND(Z24="Baja",AB24="Leve")),"Bajo",IF(OR(AND(Z24="Muy baja",AB24="Moderado"),AND(Z24="Baja",AB24="Menor"),AND(Z24="Baja",AB24="Moderado"),AND(Z24="Media",AB24="Leve"),AND(Z24="Media",AB24="Menor"),AND(Z24="Media",AB24="Moderado"),AND(Z24="Alta",AB24="Leve"),AND(Z24="Alta",AB24="Menor")),"Moderado",IF(OR(AND(Z24="Muy Baja",AB24="Mayor"),AND(Z24="Baja",AB24="Mayor"),AND(Z24="Media",AB24="Mayor"),AND(Z24="Alta",AB24="Moderado"),AND(Z24="Alta",AB24="Mayor"),AND(Z24="Muy Alta",AB24="Leve"),AND(Z24="Muy Alta",AB24="Menor"),AND(Z24="Muy Alta",AB24="Moderado"),AND(Z24="Muy Alta",AB24="Mayor")),"Alto",IF(OR(AND(Z24="Muy Baja",AB24="Catastrófico"),AND(Z24="Baja",AB24="Catastrófico"),AND(Z24="Media",AB24="Catastrófico"),AND(Z24="Alta",AB24="Catastrófico"),AND(Z24="Muy Alta",AB24="Catastrófico")),"Extremo","")))),"")</f>
        <v/>
      </c>
      <c r="AE24" s="651"/>
      <c r="AF24" s="655"/>
      <c r="AG24" s="656"/>
      <c r="AH24" s="657"/>
      <c r="AI24" s="656"/>
      <c r="AJ24" s="661"/>
      <c r="AK24" s="656"/>
      <c r="AL24" s="647"/>
      <c r="AM24" s="647"/>
      <c r="AN24" s="647"/>
      <c r="AO24" s="647"/>
      <c r="AP24" s="647"/>
      <c r="AQ24" s="647"/>
      <c r="AR24" s="647"/>
      <c r="AS24" s="647"/>
      <c r="AT24" s="645"/>
      <c r="AU24" s="342"/>
      <c r="AV24" s="342"/>
      <c r="AW24" s="342"/>
      <c r="AX24" s="342"/>
      <c r="AY24" s="342"/>
      <c r="AZ24" s="342"/>
      <c r="BA24" s="342"/>
      <c r="BB24" s="342"/>
      <c r="BC24" s="342"/>
      <c r="BD24" s="342"/>
      <c r="BE24" s="342"/>
      <c r="BF24" s="342"/>
      <c r="BG24" s="342"/>
      <c r="BH24" s="342"/>
      <c r="BI24" s="342"/>
      <c r="BJ24" s="342"/>
      <c r="BK24" s="342"/>
    </row>
    <row r="25" spans="1:63" s="343" customFormat="1" ht="14.1" customHeight="1" x14ac:dyDescent="0.2">
      <c r="A25" s="659"/>
      <c r="B25" s="660"/>
      <c r="C25" s="713"/>
      <c r="D25" s="655"/>
      <c r="E25" s="655"/>
      <c r="F25" s="655"/>
      <c r="G25" s="647"/>
      <c r="H25" s="662"/>
      <c r="I25" s="663"/>
      <c r="J25" s="664"/>
      <c r="K25" s="665"/>
      <c r="L25" s="664">
        <f>IF(NOT(ISERROR(MATCH(K25,_xlfn.ANCHORARRAY(F168),0))),J170&amp;"Por favor no seleccionar los criterios de impacto",K25)</f>
        <v>0</v>
      </c>
      <c r="M25" s="663"/>
      <c r="N25" s="664"/>
      <c r="O25" s="666"/>
      <c r="P25" s="344">
        <v>3</v>
      </c>
      <c r="Q25" s="353" t="s">
        <v>733</v>
      </c>
      <c r="R25" s="344" t="str">
        <f t="shared" si="24"/>
        <v/>
      </c>
      <c r="S25" s="345"/>
      <c r="T25" s="345"/>
      <c r="U25" s="346" t="str">
        <f t="shared" si="25"/>
        <v/>
      </c>
      <c r="V25" s="345"/>
      <c r="W25" s="345"/>
      <c r="X25" s="345"/>
      <c r="Y25" s="347" t="str">
        <f>IFERROR(IF(AND(R24="Probabilidad",R25="Probabilidad"),(AA24-(+AA24*U25)),IF(AND(R24="Impacto",R25="Probabilidad"),(AA23-(+AA23*U25)),IF(R25="Impacto",AA24,""))),"")</f>
        <v/>
      </c>
      <c r="Z25" s="348" t="str">
        <f t="shared" si="26"/>
        <v/>
      </c>
      <c r="AA25" s="349" t="str">
        <f t="shared" si="27"/>
        <v/>
      </c>
      <c r="AB25" s="348" t="str">
        <f t="shared" si="28"/>
        <v/>
      </c>
      <c r="AC25" s="349" t="str">
        <f>IFERROR(IF(AND(R24="Impacto",R25="Impacto"),(AC24-(+AC24*U25)),IF(AND(R24="Probabilidad",R25="Impacto"),(AC23-(+AC23*U25)),IF(R25="Probabilidad",AC24,""))),"")</f>
        <v/>
      </c>
      <c r="AD25" s="350" t="str">
        <f t="shared" si="29"/>
        <v/>
      </c>
      <c r="AE25" s="651"/>
      <c r="AF25" s="655"/>
      <c r="AG25" s="656"/>
      <c r="AH25" s="657"/>
      <c r="AI25" s="656"/>
      <c r="AJ25" s="661"/>
      <c r="AK25" s="656"/>
      <c r="AL25" s="647"/>
      <c r="AM25" s="647"/>
      <c r="AN25" s="647"/>
      <c r="AO25" s="647"/>
      <c r="AP25" s="647"/>
      <c r="AQ25" s="647"/>
      <c r="AR25" s="647"/>
      <c r="AS25" s="647"/>
      <c r="AT25" s="645"/>
      <c r="AU25" s="342"/>
      <c r="AV25" s="342"/>
      <c r="AW25" s="342"/>
      <c r="AX25" s="342"/>
      <c r="AY25" s="342"/>
      <c r="AZ25" s="342"/>
      <c r="BA25" s="342"/>
      <c r="BB25" s="342"/>
      <c r="BC25" s="342"/>
      <c r="BD25" s="342"/>
      <c r="BE25" s="342"/>
      <c r="BF25" s="342"/>
      <c r="BG25" s="342"/>
      <c r="BH25" s="342"/>
      <c r="BI25" s="342"/>
      <c r="BJ25" s="342"/>
      <c r="BK25" s="342"/>
    </row>
    <row r="26" spans="1:63" s="343" customFormat="1" ht="14.1" customHeight="1" x14ac:dyDescent="0.2">
      <c r="A26" s="659"/>
      <c r="B26" s="660"/>
      <c r="C26" s="713"/>
      <c r="D26" s="655"/>
      <c r="E26" s="655"/>
      <c r="F26" s="655"/>
      <c r="G26" s="647"/>
      <c r="H26" s="662"/>
      <c r="I26" s="663"/>
      <c r="J26" s="664"/>
      <c r="K26" s="665"/>
      <c r="L26" s="664"/>
      <c r="M26" s="663"/>
      <c r="N26" s="664"/>
      <c r="O26" s="666"/>
      <c r="P26" s="344">
        <v>4</v>
      </c>
      <c r="Q26" s="353" t="s">
        <v>735</v>
      </c>
      <c r="R26" s="344" t="str">
        <f t="shared" ref="R26:R173" si="30">IF(OR(S26="Preventivo",S26="Detectivo"),"Probabilidad",IF(S26="Correctivo","Impacto",""))</f>
        <v/>
      </c>
      <c r="S26" s="345"/>
      <c r="T26" s="345"/>
      <c r="U26" s="346" t="str">
        <f t="shared" ref="U26:U173" si="31">IF(AND(S26="Preventivo",T26="Automático"),"50%",IF(AND(S26="Preventivo",T26="Manual"),"40%",IF(AND(S26="Detectivo",T26="Automático"),"40%",IF(AND(S26="Detectivo",T26="Manual"),"30%",IF(AND(S26="Correctivo",T26="Automático"),"35%",IF(AND(S26="Correctivo",T26="Manual"),"25%",""))))))</f>
        <v/>
      </c>
      <c r="V26" s="345"/>
      <c r="W26" s="345"/>
      <c r="X26" s="345"/>
      <c r="Y26" s="347" t="str">
        <f t="shared" ref="Y26:Y172" si="32">IFERROR(IF(AND(R25="Probabilidad",R26="Probabilidad"),(AA25-(+AA25*U26)),IF(AND(R25="Impacto",R26="Probabilidad"),(AA24-(+AA24*U26)),IF(R26="Impacto",AA25,""))),"")</f>
        <v/>
      </c>
      <c r="Z26" s="348" t="str">
        <f t="shared" ref="Z26:Z173" si="33">IFERROR(IF(Y26="","",IF(Y26&lt;=0.2,"Muy Baja",IF(Y26&lt;=0.4,"Baja",IF(Y26&lt;=0.6,"Media",IF(Y26&lt;=0.8,"Alta","Muy Alta"))))),"")</f>
        <v/>
      </c>
      <c r="AA26" s="349" t="str">
        <f t="shared" ref="AA26:AA173" si="34">+Y26</f>
        <v/>
      </c>
      <c r="AB26" s="348" t="str">
        <f t="shared" ref="AB26:AB167" si="35">IFERROR(IF(AC26="","",IF(AC26&lt;=0.2,"Leve",IF(AC26&lt;=0.4,"Menor",IF(AC26&lt;=0.6,"Moderado",IF(AC26&lt;=0.8,"Mayor","Catastrófico"))))),"")</f>
        <v/>
      </c>
      <c r="AC26" s="349" t="str">
        <f t="shared" ref="AC26:AC28" si="36">IFERROR(IF(AND(R25="Impacto",R26="Impacto"),(AC25-(+AC25*U26)),IF(AND(R25="Probabilidad",R26="Impacto"),(AC24-(+AC24*U26)),IF(R26="Probabilidad",AC25,""))),"")</f>
        <v/>
      </c>
      <c r="AD26" s="350" t="str">
        <f t="shared" ref="AD26:AD173" si="37">IFERROR(IF(OR(AND(Z26="Muy Baja",AB26="Leve"),AND(Z26="Muy Baja",AB26="Menor"),AND(Z26="Baja",AB26="Leve")),"Bajo",IF(OR(AND(Z26="Muy baja",AB26="Moderado"),AND(Z26="Baja",AB26="Menor"),AND(Z26="Baja",AB26="Moderado"),AND(Z26="Media",AB26="Leve"),AND(Z26="Media",AB26="Menor"),AND(Z26="Media",AB26="Moderado"),AND(Z26="Alta",AB26="Leve"),AND(Z26="Alta",AB26="Menor")),"Moderado",IF(OR(AND(Z26="Muy Baja",AB26="Mayor"),AND(Z26="Baja",AB26="Mayor"),AND(Z26="Media",AB26="Mayor"),AND(Z26="Alta",AB26="Moderado"),AND(Z26="Alta",AB26="Mayor"),AND(Z26="Muy Alta",AB26="Leve"),AND(Z26="Muy Alta",AB26="Menor"),AND(Z26="Muy Alta",AB26="Moderado"),AND(Z26="Muy Alta",AB26="Mayor")),"Alto",IF(OR(AND(Z26="Muy Baja",AB26="Catastrófico"),AND(Z26="Baja",AB26="Catastrófico"),AND(Z26="Media",AB26="Catastrófico"),AND(Z26="Alta",AB26="Catastrófico"),AND(Z26="Muy Alta",AB26="Catastrófico")),"Extremo","")))),"")</f>
        <v/>
      </c>
      <c r="AE26" s="651"/>
      <c r="AF26" s="655"/>
      <c r="AG26" s="656"/>
      <c r="AH26" s="657"/>
      <c r="AI26" s="656"/>
      <c r="AJ26" s="661"/>
      <c r="AK26" s="656"/>
      <c r="AL26" s="647"/>
      <c r="AM26" s="647"/>
      <c r="AN26" s="647"/>
      <c r="AO26" s="647"/>
      <c r="AP26" s="647"/>
      <c r="AQ26" s="647"/>
      <c r="AR26" s="647"/>
      <c r="AS26" s="647"/>
      <c r="AT26" s="645"/>
      <c r="AU26" s="342"/>
      <c r="AV26" s="342"/>
      <c r="AW26" s="342"/>
      <c r="AX26" s="342"/>
      <c r="AY26" s="342"/>
      <c r="AZ26" s="342"/>
      <c r="BA26" s="342"/>
      <c r="BB26" s="342"/>
      <c r="BC26" s="342"/>
      <c r="BD26" s="342"/>
      <c r="BE26" s="342"/>
      <c r="BF26" s="342"/>
      <c r="BG26" s="342"/>
      <c r="BH26" s="342"/>
      <c r="BI26" s="342"/>
      <c r="BJ26" s="342"/>
      <c r="BK26" s="342"/>
    </row>
    <row r="27" spans="1:63" s="343" customFormat="1" ht="13.5" customHeight="1" x14ac:dyDescent="0.2">
      <c r="A27" s="659"/>
      <c r="B27" s="660"/>
      <c r="C27" s="713"/>
      <c r="D27" s="655"/>
      <c r="E27" s="655"/>
      <c r="F27" s="655"/>
      <c r="G27" s="647"/>
      <c r="H27" s="662"/>
      <c r="I27" s="663"/>
      <c r="J27" s="664"/>
      <c r="K27" s="665"/>
      <c r="L27" s="664"/>
      <c r="M27" s="663"/>
      <c r="N27" s="664"/>
      <c r="O27" s="666"/>
      <c r="P27" s="344">
        <v>5</v>
      </c>
      <c r="Q27" s="210" t="s">
        <v>736</v>
      </c>
      <c r="R27" s="344" t="str">
        <f t="shared" si="30"/>
        <v/>
      </c>
      <c r="S27" s="345"/>
      <c r="T27" s="345"/>
      <c r="U27" s="346" t="str">
        <f t="shared" si="31"/>
        <v/>
      </c>
      <c r="V27" s="345"/>
      <c r="W27" s="345"/>
      <c r="X27" s="345"/>
      <c r="Y27" s="347" t="str">
        <f t="shared" si="32"/>
        <v/>
      </c>
      <c r="Z27" s="348" t="str">
        <f t="shared" si="33"/>
        <v/>
      </c>
      <c r="AA27" s="349" t="str">
        <f t="shared" si="34"/>
        <v/>
      </c>
      <c r="AB27" s="348" t="str">
        <f t="shared" si="35"/>
        <v/>
      </c>
      <c r="AC27" s="349" t="str">
        <f t="shared" si="36"/>
        <v/>
      </c>
      <c r="AD27" s="350" t="str">
        <f t="shared" si="37"/>
        <v/>
      </c>
      <c r="AE27" s="651"/>
      <c r="AF27" s="655"/>
      <c r="AG27" s="656"/>
      <c r="AH27" s="657"/>
      <c r="AI27" s="656"/>
      <c r="AJ27" s="661"/>
      <c r="AK27" s="656"/>
      <c r="AL27" s="647"/>
      <c r="AM27" s="647"/>
      <c r="AN27" s="647"/>
      <c r="AO27" s="647"/>
      <c r="AP27" s="647"/>
      <c r="AQ27" s="647"/>
      <c r="AR27" s="647"/>
      <c r="AS27" s="647"/>
      <c r="AT27" s="645"/>
      <c r="AU27" s="342"/>
      <c r="AV27" s="342"/>
      <c r="AW27" s="342"/>
      <c r="AX27" s="342"/>
      <c r="AY27" s="342"/>
      <c r="AZ27" s="342"/>
      <c r="BA27" s="342"/>
      <c r="BB27" s="342"/>
      <c r="BC27" s="342"/>
      <c r="BD27" s="342"/>
      <c r="BE27" s="342"/>
      <c r="BF27" s="342"/>
      <c r="BG27" s="342"/>
      <c r="BH27" s="342"/>
      <c r="BI27" s="342"/>
      <c r="BJ27" s="342"/>
      <c r="BK27" s="342"/>
    </row>
    <row r="28" spans="1:63" s="343" customFormat="1" ht="14.1" customHeight="1" x14ac:dyDescent="0.2">
      <c r="A28" s="659"/>
      <c r="B28" s="660"/>
      <c r="C28" s="713"/>
      <c r="D28" s="655"/>
      <c r="E28" s="655"/>
      <c r="F28" s="655"/>
      <c r="G28" s="647"/>
      <c r="H28" s="662"/>
      <c r="I28" s="663"/>
      <c r="J28" s="664"/>
      <c r="K28" s="665"/>
      <c r="L28" s="664">
        <f>IF(NOT(ISERROR(MATCH(K28,_xlfn.ANCHORARRAY(F169),0))),J171&amp;"Por favor no seleccionar los criterios de impacto",K28)</f>
        <v>0</v>
      </c>
      <c r="M28" s="663"/>
      <c r="N28" s="664"/>
      <c r="O28" s="666"/>
      <c r="P28" s="344">
        <v>6</v>
      </c>
      <c r="Q28" s="210" t="s">
        <v>737</v>
      </c>
      <c r="R28" s="344" t="str">
        <f t="shared" si="30"/>
        <v/>
      </c>
      <c r="S28" s="345"/>
      <c r="T28" s="345"/>
      <c r="U28" s="346" t="str">
        <f t="shared" si="31"/>
        <v/>
      </c>
      <c r="V28" s="345"/>
      <c r="W28" s="345"/>
      <c r="X28" s="345"/>
      <c r="Y28" s="347" t="str">
        <f t="shared" si="32"/>
        <v/>
      </c>
      <c r="Z28" s="348" t="str">
        <f t="shared" si="33"/>
        <v/>
      </c>
      <c r="AA28" s="349" t="str">
        <f t="shared" si="34"/>
        <v/>
      </c>
      <c r="AB28" s="348" t="str">
        <f t="shared" si="35"/>
        <v/>
      </c>
      <c r="AC28" s="349" t="str">
        <f t="shared" si="36"/>
        <v/>
      </c>
      <c r="AD28" s="350" t="str">
        <f t="shared" si="37"/>
        <v/>
      </c>
      <c r="AE28" s="651"/>
      <c r="AF28" s="655"/>
      <c r="AG28" s="656"/>
      <c r="AH28" s="657"/>
      <c r="AI28" s="656"/>
      <c r="AJ28" s="661"/>
      <c r="AK28" s="656"/>
      <c r="AL28" s="647"/>
      <c r="AM28" s="647"/>
      <c r="AN28" s="647"/>
      <c r="AO28" s="647"/>
      <c r="AP28" s="647"/>
      <c r="AQ28" s="647"/>
      <c r="AR28" s="647"/>
      <c r="AS28" s="647"/>
      <c r="AT28" s="645"/>
      <c r="AU28" s="342"/>
      <c r="AV28" s="342"/>
      <c r="AW28" s="342"/>
      <c r="AX28" s="342"/>
      <c r="AY28" s="342"/>
      <c r="AZ28" s="342"/>
      <c r="BA28" s="342"/>
      <c r="BB28" s="342"/>
      <c r="BC28" s="342"/>
      <c r="BD28" s="342"/>
      <c r="BE28" s="342"/>
      <c r="BF28" s="342"/>
      <c r="BG28" s="342"/>
      <c r="BH28" s="342"/>
      <c r="BI28" s="342"/>
      <c r="BJ28" s="342"/>
      <c r="BK28" s="342"/>
    </row>
    <row r="29" spans="1:63" s="343" customFormat="1" ht="158.25" customHeight="1" x14ac:dyDescent="0.2">
      <c r="A29" s="659">
        <v>4</v>
      </c>
      <c r="B29" s="660" t="s">
        <v>333</v>
      </c>
      <c r="C29" s="713" t="s">
        <v>113</v>
      </c>
      <c r="D29" s="655" t="s">
        <v>916</v>
      </c>
      <c r="E29" s="655" t="s">
        <v>917</v>
      </c>
      <c r="F29" s="655" t="s">
        <v>918</v>
      </c>
      <c r="G29" s="647" t="s">
        <v>108</v>
      </c>
      <c r="H29" s="662">
        <v>27</v>
      </c>
      <c r="I29" s="663" t="str">
        <f>IF(H29&lt;=0,"",IF(H29&lt;=2,"Muy Baja",IF(H29&lt;=24,"Baja",IF(H29&lt;=500,"Media",IF(H29&lt;=5000,"Alta","Muy Alta")))))</f>
        <v>Media</v>
      </c>
      <c r="J29" s="664">
        <f>IF(I29="","",IF(I29="Muy Baja",0.2,IF(I29="Baja",0.4,IF(I29="Media",0.6,IF(I29="Alta",0.8,IF(I29="Muy Alta",1,))))))</f>
        <v>0.6</v>
      </c>
      <c r="K29" s="665" t="s">
        <v>127</v>
      </c>
      <c r="L29" s="664" t="str">
        <f>IF(NOT(ISERROR(MATCH(K29,'Tabla Impacto'!$B$221:$B$223,0))),'Tabla Impacto'!$F$223&amp;"Por favor no seleccionar los criterios de impacto(Afectación Económica o presupuestal y Pérdida Reputacional)",K29)</f>
        <v xml:space="preserve">     El riesgo afecta la imagen de la entidad con algunos usuarios de relevancia frente al logro de los objetivos</v>
      </c>
      <c r="M29" s="663" t="str">
        <f>IF(OR(L29='Tabla Impacto'!$C$11,L29='Tabla Impacto'!$D$11),"Leve",IF(OR(L29='Tabla Impacto'!$C$12,L29='Tabla Impacto'!$D$12),"Menor",IF(OR(L29='Tabla Impacto'!$C$13,L29='Tabla Impacto'!$D$13),"Moderado",IF(OR(L29='Tabla Impacto'!$C$14,L29='Tabla Impacto'!$D$14),"Mayor",IF(OR(L29='Tabla Impacto'!$C$15,L29='Tabla Impacto'!$D$15),"Catastrófico","")))))</f>
        <v>Moderado</v>
      </c>
      <c r="N29" s="664">
        <f>IF(M29="","",IF(M29="Leve",0.2,IF(M29="Menor",0.4,IF(M29="Moderado",0.6,IF(M29="Mayor",0.8,IF(M29="Catastrófico",1,))))))</f>
        <v>0.6</v>
      </c>
      <c r="O29" s="666" t="str">
        <f>IF(OR(AND(I29="Muy Baja",M29="Leve"),AND(I29="Muy Baja",M29="Menor"),AND(I29="Baja",M29="Leve")),"Bajo",IF(OR(AND(I29="Muy baja",M29="Moderado"),AND(I29="Baja",M29="Menor"),AND(I29="Baja",M29="Moderado"),AND(I29="Media",M29="Leve"),AND(I29="Media",M29="Menor"),AND(I29="Media",M29="Moderado"),AND(I29="Alta",M29="Leve"),AND(I29="Alta",M29="Menor")),"Moderado",IF(OR(AND(I29="Muy Baja",M29="Mayor"),AND(I29="Baja",M29="Mayor"),AND(I29="Media",M29="Mayor"),AND(I29="Alta",M29="Moderado"),AND(I29="Alta",M29="Mayor"),AND(I29="Muy Alta",M29="Leve"),AND(I29="Muy Alta",M29="Menor"),AND(I29="Muy Alta",M29="Moderado"),AND(I29="Muy Alta",M29="Mayor")),"Alto",IF(OR(AND(I29="Muy Baja",M29="Catastrófico"),AND(I29="Baja",M29="Catastrófico"),AND(I29="Media",M29="Catastrófico"),AND(I29="Alta",M29="Catastrófico"),AND(I29="Muy Alta",M29="Catastrófico")),"Extremo",""))))</f>
        <v>Moderado</v>
      </c>
      <c r="P29" s="344">
        <v>1</v>
      </c>
      <c r="Q29" s="210" t="s">
        <v>919</v>
      </c>
      <c r="R29" s="344" t="str">
        <f t="shared" si="30"/>
        <v>Probabilidad</v>
      </c>
      <c r="S29" s="345" t="s">
        <v>13</v>
      </c>
      <c r="T29" s="345" t="s">
        <v>8</v>
      </c>
      <c r="U29" s="346" t="str">
        <f t="shared" si="31"/>
        <v>40%</v>
      </c>
      <c r="V29" s="345" t="s">
        <v>18</v>
      </c>
      <c r="W29" s="345" t="s">
        <v>21</v>
      </c>
      <c r="X29" s="345" t="s">
        <v>104</v>
      </c>
      <c r="Y29" s="347">
        <f t="shared" ref="Y29" si="38">IFERROR(IF(R29="Probabilidad",(J29-(+J29*U29)),IF(R29="Impacto",J29,"")),"")</f>
        <v>0.36</v>
      </c>
      <c r="Z29" s="348" t="str">
        <f t="shared" si="33"/>
        <v>Baja</v>
      </c>
      <c r="AA29" s="349">
        <f t="shared" si="34"/>
        <v>0.36</v>
      </c>
      <c r="AB29" s="348" t="str">
        <f t="shared" si="35"/>
        <v>Moderado</v>
      </c>
      <c r="AC29" s="349">
        <f t="shared" ref="AC29" si="39">IFERROR(IF(R29="Impacto",(N29-(+N29*U29)),IF(R29="Probabilidad",N29,"")),"")</f>
        <v>0.6</v>
      </c>
      <c r="AD29" s="350" t="str">
        <f t="shared" si="37"/>
        <v>Moderado</v>
      </c>
      <c r="AE29" s="651" t="s">
        <v>26</v>
      </c>
      <c r="AF29" s="656" t="s">
        <v>920</v>
      </c>
      <c r="AG29" s="656" t="s">
        <v>1445</v>
      </c>
      <c r="AH29" s="657">
        <v>46387</v>
      </c>
      <c r="AI29" s="656" t="s">
        <v>921</v>
      </c>
      <c r="AJ29" s="669" t="s">
        <v>1309</v>
      </c>
      <c r="AK29" s="656" t="s">
        <v>1445</v>
      </c>
      <c r="AL29" s="647"/>
      <c r="AM29" s="351"/>
      <c r="AN29" s="352"/>
      <c r="AO29" s="647"/>
      <c r="AP29" s="647"/>
      <c r="AQ29" s="650"/>
      <c r="AR29" s="647"/>
      <c r="AS29" s="647"/>
      <c r="AT29" s="645"/>
      <c r="AU29" s="342"/>
      <c r="AV29" s="342"/>
      <c r="AW29" s="342"/>
      <c r="AX29" s="342"/>
      <c r="AY29" s="342"/>
      <c r="AZ29" s="342"/>
      <c r="BA29" s="342"/>
      <c r="BB29" s="342"/>
      <c r="BC29" s="342"/>
      <c r="BD29" s="342"/>
      <c r="BE29" s="342"/>
      <c r="BF29" s="342"/>
      <c r="BG29" s="342"/>
      <c r="BH29" s="342"/>
      <c r="BI29" s="342"/>
      <c r="BJ29" s="342"/>
      <c r="BK29" s="342"/>
    </row>
    <row r="30" spans="1:63" s="343" customFormat="1" ht="14.1" customHeight="1" x14ac:dyDescent="0.2">
      <c r="A30" s="659"/>
      <c r="B30" s="660"/>
      <c r="C30" s="713"/>
      <c r="D30" s="655"/>
      <c r="E30" s="655"/>
      <c r="F30" s="655"/>
      <c r="G30" s="647"/>
      <c r="H30" s="662"/>
      <c r="I30" s="663"/>
      <c r="J30" s="664"/>
      <c r="K30" s="665"/>
      <c r="L30" s="664">
        <f>IF(NOT(ISERROR(MATCH(K30,_xlfn.ANCHORARRAY(F173),0))),J175&amp;"Por favor no seleccionar los criterios de impacto",K30)</f>
        <v>0</v>
      </c>
      <c r="M30" s="663"/>
      <c r="N30" s="664"/>
      <c r="O30" s="666"/>
      <c r="P30" s="344">
        <v>2</v>
      </c>
      <c r="Q30" s="210" t="s">
        <v>730</v>
      </c>
      <c r="R30" s="344" t="str">
        <f t="shared" si="30"/>
        <v/>
      </c>
      <c r="S30" s="345"/>
      <c r="T30" s="345"/>
      <c r="U30" s="346" t="str">
        <f t="shared" si="31"/>
        <v/>
      </c>
      <c r="V30" s="345"/>
      <c r="W30" s="345"/>
      <c r="X30" s="345"/>
      <c r="Y30" s="347" t="str">
        <f t="shared" ref="Y30" si="40">IFERROR(IF(AND(R29="Probabilidad",R30="Probabilidad"),(AA29-(+AA29*U30)),IF(R30="Probabilidad",(J29-(+J29*U30)),IF(R30="Impacto",AA29,""))),"")</f>
        <v/>
      </c>
      <c r="Z30" s="348" t="str">
        <f t="shared" si="33"/>
        <v/>
      </c>
      <c r="AA30" s="349" t="str">
        <f t="shared" si="34"/>
        <v/>
      </c>
      <c r="AB30" s="348" t="str">
        <f t="shared" si="35"/>
        <v/>
      </c>
      <c r="AC30" s="349" t="str">
        <f t="shared" ref="AC30" si="41">IFERROR(IF(AND(R29="Impacto",R30="Impacto"),(AC29-(+AC29*U30)),IF(R30="Impacto",(N29-(+N29*U30)),IF(R30="Probabilidad",AC29,""))),"")</f>
        <v/>
      </c>
      <c r="AD30" s="350" t="str">
        <f t="shared" si="37"/>
        <v/>
      </c>
      <c r="AE30" s="651"/>
      <c r="AF30" s="656"/>
      <c r="AG30" s="656"/>
      <c r="AH30" s="657"/>
      <c r="AI30" s="656"/>
      <c r="AJ30" s="661"/>
      <c r="AK30" s="656"/>
      <c r="AL30" s="647"/>
      <c r="AM30" s="351"/>
      <c r="AN30" s="352"/>
      <c r="AO30" s="647"/>
      <c r="AP30" s="647"/>
      <c r="AQ30" s="647"/>
      <c r="AR30" s="647"/>
      <c r="AS30" s="647"/>
      <c r="AT30" s="645"/>
      <c r="AU30" s="342"/>
      <c r="AV30" s="342"/>
      <c r="AW30" s="342"/>
      <c r="AX30" s="342"/>
      <c r="AY30" s="342"/>
      <c r="AZ30" s="342"/>
      <c r="BA30" s="342"/>
      <c r="BB30" s="342"/>
      <c r="BC30" s="342"/>
      <c r="BD30" s="342"/>
      <c r="BE30" s="342"/>
      <c r="BF30" s="342"/>
      <c r="BG30" s="342"/>
      <c r="BH30" s="342"/>
      <c r="BI30" s="342"/>
      <c r="BJ30" s="342"/>
      <c r="BK30" s="342"/>
    </row>
    <row r="31" spans="1:63" s="343" customFormat="1" ht="14.1" customHeight="1" x14ac:dyDescent="0.2">
      <c r="A31" s="659"/>
      <c r="B31" s="660"/>
      <c r="C31" s="713"/>
      <c r="D31" s="655"/>
      <c r="E31" s="655"/>
      <c r="F31" s="655"/>
      <c r="G31" s="647"/>
      <c r="H31" s="662"/>
      <c r="I31" s="663"/>
      <c r="J31" s="664"/>
      <c r="K31" s="665"/>
      <c r="L31" s="664">
        <f>IF(NOT(ISERROR(MATCH(K31,_xlfn.ANCHORARRAY(F174),0))),J176&amp;"Por favor no seleccionar los criterios de impacto",K31)</f>
        <v>0</v>
      </c>
      <c r="M31" s="663"/>
      <c r="N31" s="664"/>
      <c r="O31" s="666"/>
      <c r="P31" s="344">
        <v>3</v>
      </c>
      <c r="Q31" s="353" t="s">
        <v>733</v>
      </c>
      <c r="R31" s="344" t="str">
        <f t="shared" si="30"/>
        <v/>
      </c>
      <c r="S31" s="345"/>
      <c r="T31" s="345"/>
      <c r="U31" s="346" t="str">
        <f t="shared" si="31"/>
        <v/>
      </c>
      <c r="V31" s="345"/>
      <c r="W31" s="345"/>
      <c r="X31" s="345"/>
      <c r="Y31" s="347" t="str">
        <f t="shared" ref="Y31" si="42">IFERROR(IF(AND(R30="Probabilidad",R31="Probabilidad"),(AA30-(+AA30*U31)),IF(AND(R30="Impacto",R31="Probabilidad"),(AA29-(+AA29*U31)),IF(R31="Impacto",AA30,""))),"")</f>
        <v/>
      </c>
      <c r="Z31" s="348" t="str">
        <f t="shared" si="33"/>
        <v/>
      </c>
      <c r="AA31" s="349" t="str">
        <f t="shared" si="34"/>
        <v/>
      </c>
      <c r="AB31" s="348" t="str">
        <f t="shared" si="35"/>
        <v/>
      </c>
      <c r="AC31" s="349" t="str">
        <f t="shared" ref="AC31:AC172" si="43">IFERROR(IF(AND(R30="Impacto",R31="Impacto"),(AC30-(+AC30*U31)),IF(AND(R30="Probabilidad",R31="Impacto"),(AC29-(+AC29*U31)),IF(R31="Probabilidad",AC30,""))),"")</f>
        <v/>
      </c>
      <c r="AD31" s="350" t="str">
        <f t="shared" si="37"/>
        <v/>
      </c>
      <c r="AE31" s="651"/>
      <c r="AF31" s="656"/>
      <c r="AG31" s="656"/>
      <c r="AH31" s="657"/>
      <c r="AI31" s="656"/>
      <c r="AJ31" s="661"/>
      <c r="AK31" s="656"/>
      <c r="AL31" s="647"/>
      <c r="AM31" s="351"/>
      <c r="AN31" s="352"/>
      <c r="AO31" s="647"/>
      <c r="AP31" s="647"/>
      <c r="AQ31" s="647"/>
      <c r="AR31" s="647"/>
      <c r="AS31" s="647"/>
      <c r="AT31" s="645"/>
      <c r="AU31" s="342"/>
      <c r="AV31" s="342"/>
      <c r="AW31" s="342"/>
      <c r="AX31" s="342"/>
      <c r="AY31" s="342"/>
      <c r="AZ31" s="342"/>
      <c r="BA31" s="342"/>
      <c r="BB31" s="342"/>
      <c r="BC31" s="342"/>
      <c r="BD31" s="342"/>
      <c r="BE31" s="342"/>
      <c r="BF31" s="342"/>
      <c r="BG31" s="342"/>
      <c r="BH31" s="342"/>
      <c r="BI31" s="342"/>
      <c r="BJ31" s="342"/>
      <c r="BK31" s="342"/>
    </row>
    <row r="32" spans="1:63" s="343" customFormat="1" ht="14.1" customHeight="1" x14ac:dyDescent="0.2">
      <c r="A32" s="659"/>
      <c r="B32" s="660"/>
      <c r="C32" s="713"/>
      <c r="D32" s="655"/>
      <c r="E32" s="655"/>
      <c r="F32" s="655"/>
      <c r="G32" s="647"/>
      <c r="H32" s="662"/>
      <c r="I32" s="663"/>
      <c r="J32" s="664"/>
      <c r="K32" s="665"/>
      <c r="L32" s="664">
        <f>IF(NOT(ISERROR(MATCH(K32,_xlfn.ANCHORARRAY(F175),0))),J177&amp;"Por favor no seleccionar los criterios de impacto",K32)</f>
        <v>0</v>
      </c>
      <c r="M32" s="663"/>
      <c r="N32" s="664"/>
      <c r="O32" s="666"/>
      <c r="P32" s="344">
        <v>4</v>
      </c>
      <c r="Q32" s="353" t="s">
        <v>735</v>
      </c>
      <c r="R32" s="344" t="str">
        <f t="shared" si="30"/>
        <v/>
      </c>
      <c r="S32" s="345"/>
      <c r="T32" s="345"/>
      <c r="U32" s="346" t="str">
        <f t="shared" si="31"/>
        <v/>
      </c>
      <c r="V32" s="345"/>
      <c r="W32" s="345"/>
      <c r="X32" s="345"/>
      <c r="Y32" s="347" t="str">
        <f t="shared" si="32"/>
        <v/>
      </c>
      <c r="Z32" s="348" t="str">
        <f t="shared" si="33"/>
        <v/>
      </c>
      <c r="AA32" s="349" t="str">
        <f t="shared" si="34"/>
        <v/>
      </c>
      <c r="AB32" s="348" t="str">
        <f t="shared" si="35"/>
        <v/>
      </c>
      <c r="AC32" s="349" t="str">
        <f t="shared" si="43"/>
        <v/>
      </c>
      <c r="AD32" s="350" t="str">
        <f t="shared" si="37"/>
        <v/>
      </c>
      <c r="AE32" s="651"/>
      <c r="AF32" s="656"/>
      <c r="AG32" s="656"/>
      <c r="AH32" s="657"/>
      <c r="AI32" s="656"/>
      <c r="AJ32" s="661"/>
      <c r="AK32" s="656"/>
      <c r="AL32" s="647"/>
      <c r="AM32" s="351"/>
      <c r="AN32" s="352"/>
      <c r="AO32" s="647"/>
      <c r="AP32" s="647"/>
      <c r="AQ32" s="647"/>
      <c r="AR32" s="647"/>
      <c r="AS32" s="647"/>
      <c r="AT32" s="645"/>
      <c r="AU32" s="342"/>
      <c r="AV32" s="342"/>
      <c r="AW32" s="342"/>
      <c r="AX32" s="342"/>
      <c r="AY32" s="342"/>
      <c r="AZ32" s="342"/>
      <c r="BA32" s="342"/>
      <c r="BB32" s="342"/>
      <c r="BC32" s="342"/>
      <c r="BD32" s="342"/>
      <c r="BE32" s="342"/>
      <c r="BF32" s="342"/>
      <c r="BG32" s="342"/>
      <c r="BH32" s="342"/>
      <c r="BI32" s="342"/>
      <c r="BJ32" s="342"/>
      <c r="BK32" s="342"/>
    </row>
    <row r="33" spans="1:63" s="343" customFormat="1" ht="14.1" customHeight="1" x14ac:dyDescent="0.2">
      <c r="A33" s="659"/>
      <c r="B33" s="660"/>
      <c r="C33" s="713"/>
      <c r="D33" s="655"/>
      <c r="E33" s="655"/>
      <c r="F33" s="655"/>
      <c r="G33" s="647"/>
      <c r="H33" s="662"/>
      <c r="I33" s="663"/>
      <c r="J33" s="664"/>
      <c r="K33" s="665"/>
      <c r="L33" s="664">
        <f>IF(NOT(ISERROR(MATCH(K33,_xlfn.ANCHORARRAY(F176),0))),J178&amp;"Por favor no seleccionar los criterios de impacto",K33)</f>
        <v>0</v>
      </c>
      <c r="M33" s="663"/>
      <c r="N33" s="664"/>
      <c r="O33" s="666"/>
      <c r="P33" s="344">
        <v>5</v>
      </c>
      <c r="Q33" s="210" t="s">
        <v>736</v>
      </c>
      <c r="R33" s="344" t="str">
        <f t="shared" si="30"/>
        <v/>
      </c>
      <c r="S33" s="345"/>
      <c r="T33" s="345"/>
      <c r="U33" s="346" t="str">
        <f t="shared" si="31"/>
        <v/>
      </c>
      <c r="V33" s="345"/>
      <c r="W33" s="345"/>
      <c r="X33" s="345"/>
      <c r="Y33" s="347" t="str">
        <f t="shared" si="32"/>
        <v/>
      </c>
      <c r="Z33" s="348" t="str">
        <f t="shared" si="33"/>
        <v/>
      </c>
      <c r="AA33" s="349" t="str">
        <f t="shared" si="34"/>
        <v/>
      </c>
      <c r="AB33" s="348" t="str">
        <f t="shared" si="35"/>
        <v/>
      </c>
      <c r="AC33" s="349" t="str">
        <f t="shared" si="43"/>
        <v/>
      </c>
      <c r="AD33" s="350" t="str">
        <f t="shared" si="37"/>
        <v/>
      </c>
      <c r="AE33" s="651"/>
      <c r="AF33" s="656"/>
      <c r="AG33" s="656"/>
      <c r="AH33" s="657"/>
      <c r="AI33" s="656"/>
      <c r="AJ33" s="661"/>
      <c r="AK33" s="656"/>
      <c r="AL33" s="647"/>
      <c r="AM33" s="351"/>
      <c r="AN33" s="352"/>
      <c r="AO33" s="647"/>
      <c r="AP33" s="647"/>
      <c r="AQ33" s="647"/>
      <c r="AR33" s="647"/>
      <c r="AS33" s="647"/>
      <c r="AT33" s="645"/>
      <c r="AU33" s="342"/>
      <c r="AV33" s="342"/>
      <c r="AW33" s="342"/>
      <c r="AX33" s="342"/>
      <c r="AY33" s="342"/>
      <c r="AZ33" s="342"/>
      <c r="BA33" s="342"/>
      <c r="BB33" s="342"/>
      <c r="BC33" s="342"/>
      <c r="BD33" s="342"/>
      <c r="BE33" s="342"/>
      <c r="BF33" s="342"/>
      <c r="BG33" s="342"/>
      <c r="BH33" s="342"/>
      <c r="BI33" s="342"/>
      <c r="BJ33" s="342"/>
      <c r="BK33" s="342"/>
    </row>
    <row r="34" spans="1:63" s="343" customFormat="1" ht="14.1" customHeight="1" thickBot="1" x14ac:dyDescent="0.25">
      <c r="A34" s="659"/>
      <c r="B34" s="660"/>
      <c r="C34" s="713"/>
      <c r="D34" s="655"/>
      <c r="E34" s="655"/>
      <c r="F34" s="655"/>
      <c r="G34" s="647"/>
      <c r="H34" s="662"/>
      <c r="I34" s="663"/>
      <c r="J34" s="664"/>
      <c r="K34" s="665"/>
      <c r="L34" s="664">
        <f>IF(NOT(ISERROR(MATCH(K34,_xlfn.ANCHORARRAY(F177),0))),J185&amp;"Por favor no seleccionar los criterios de impacto",K34)</f>
        <v>0</v>
      </c>
      <c r="M34" s="663"/>
      <c r="N34" s="664"/>
      <c r="O34" s="666"/>
      <c r="P34" s="344">
        <v>6</v>
      </c>
      <c r="Q34" s="210" t="s">
        <v>737</v>
      </c>
      <c r="R34" s="344" t="str">
        <f t="shared" si="30"/>
        <v/>
      </c>
      <c r="S34" s="345"/>
      <c r="T34" s="345"/>
      <c r="U34" s="346" t="str">
        <f t="shared" si="31"/>
        <v/>
      </c>
      <c r="V34" s="345"/>
      <c r="W34" s="345"/>
      <c r="X34" s="345"/>
      <c r="Y34" s="347" t="str">
        <f t="shared" si="32"/>
        <v/>
      </c>
      <c r="Z34" s="348" t="str">
        <f t="shared" si="33"/>
        <v/>
      </c>
      <c r="AA34" s="349" t="str">
        <f t="shared" si="34"/>
        <v/>
      </c>
      <c r="AB34" s="348" t="str">
        <f t="shared" si="35"/>
        <v/>
      </c>
      <c r="AC34" s="349" t="str">
        <f t="shared" si="43"/>
        <v/>
      </c>
      <c r="AD34" s="350" t="str">
        <f t="shared" si="37"/>
        <v/>
      </c>
      <c r="AE34" s="651"/>
      <c r="AF34" s="656"/>
      <c r="AG34" s="656"/>
      <c r="AH34" s="657"/>
      <c r="AI34" s="656"/>
      <c r="AJ34" s="661"/>
      <c r="AK34" s="656"/>
      <c r="AL34" s="647"/>
      <c r="AM34" s="351"/>
      <c r="AN34" s="352"/>
      <c r="AO34" s="647"/>
      <c r="AP34" s="647"/>
      <c r="AQ34" s="647"/>
      <c r="AR34" s="647"/>
      <c r="AS34" s="647"/>
      <c r="AT34" s="645"/>
      <c r="AU34" s="342"/>
      <c r="AV34" s="342"/>
      <c r="AW34" s="342"/>
      <c r="AX34" s="342"/>
      <c r="AY34" s="342"/>
      <c r="AZ34" s="342"/>
      <c r="BA34" s="342"/>
      <c r="BB34" s="342"/>
      <c r="BC34" s="342"/>
      <c r="BD34" s="342"/>
      <c r="BE34" s="342"/>
      <c r="BF34" s="342"/>
      <c r="BG34" s="342"/>
      <c r="BH34" s="342"/>
      <c r="BI34" s="342"/>
      <c r="BJ34" s="342"/>
      <c r="BK34" s="342"/>
    </row>
    <row r="35" spans="1:63" s="343" customFormat="1" ht="156.75" customHeight="1" x14ac:dyDescent="0.2">
      <c r="A35" s="659">
        <v>5</v>
      </c>
      <c r="B35" s="660" t="s">
        <v>337</v>
      </c>
      <c r="C35" s="647" t="s">
        <v>113</v>
      </c>
      <c r="D35" s="776" t="s">
        <v>1438</v>
      </c>
      <c r="E35" s="776" t="s">
        <v>1439</v>
      </c>
      <c r="F35" s="778" t="s">
        <v>1440</v>
      </c>
      <c r="G35" s="647" t="s">
        <v>108</v>
      </c>
      <c r="H35" s="662">
        <v>4000</v>
      </c>
      <c r="I35" s="663" t="str">
        <f>IF(H35&lt;=0,"",IF(H35&lt;=2,"Muy Baja",IF(H35&lt;=24,"Baja",IF(H35&lt;=500,"Media",IF(H35&lt;=5000,"Alta","Muy Alta")))))</f>
        <v>Alta</v>
      </c>
      <c r="J35" s="664">
        <f>IF(I35="","",IF(I35="Muy Baja",0.2,IF(I35="Baja",0.4,IF(I35="Media",0.6,IF(I35="Alta",0.8,IF(I35="Muy Alta",1,))))))</f>
        <v>0.8</v>
      </c>
      <c r="K35" s="665" t="s">
        <v>127</v>
      </c>
      <c r="L35" s="664" t="str">
        <f>IF(NOT(ISERROR(MATCH(K35,'Tabla Impacto'!$B$221:$B$223,0))),'Tabla Impacto'!$F$223&amp;"Por favor no seleccionar los criterios de impacto(Afectación Económica o presupuestal y Pérdida Reputacional)",K35)</f>
        <v xml:space="preserve">     El riesgo afecta la imagen de la entidad con algunos usuarios de relevancia frente al logro de los objetivos</v>
      </c>
      <c r="M35" s="663" t="str">
        <f>IF(OR(L35='Tabla Impacto'!$C$11,L35='Tabla Impacto'!$D$11),"Leve",IF(OR(L35='Tabla Impacto'!$C$12,L35='Tabla Impacto'!$D$12),"Menor",IF(OR(L35='Tabla Impacto'!$C$13,L35='Tabla Impacto'!$D$13),"Moderado",IF(OR(L35='Tabla Impacto'!$C$14,L35='Tabla Impacto'!$D$14),"Mayor",IF(OR(L35='Tabla Impacto'!$C$15,L35='Tabla Impacto'!$D$15),"Catastrófico","")))))</f>
        <v>Moderado</v>
      </c>
      <c r="N35" s="664">
        <f>IF(M35="","",IF(M35="Leve",0.2,IF(M35="Menor",0.4,IF(M35="Moderado",0.6,IF(M35="Mayor",0.8,IF(M35="Catastrófico",1,))))))</f>
        <v>0.6</v>
      </c>
      <c r="O35" s="666" t="str">
        <f>IF(OR(AND(I35="Muy Baja",M35="Leve"),AND(I35="Muy Baja",M35="Menor"),AND(I35="Baja",M35="Leve")),"Bajo",IF(OR(AND(I35="Muy baja",M35="Moderado"),AND(I35="Baja",M35="Menor"),AND(I35="Baja",M35="Moderado"),AND(I35="Media",M35="Leve"),AND(I35="Media",M35="Menor"),AND(I35="Media",M35="Moderado"),AND(I35="Alta",M35="Leve"),AND(I35="Alta",M35="Menor")),"Moderado",IF(OR(AND(I35="Muy Baja",M35="Mayor"),AND(I35="Baja",M35="Mayor"),AND(I35="Media",M35="Mayor"),AND(I35="Alta",M35="Moderado"),AND(I35="Alta",M35="Mayor"),AND(I35="Muy Alta",M35="Leve"),AND(I35="Muy Alta",M35="Menor"),AND(I35="Muy Alta",M35="Moderado"),AND(I35="Muy Alta",M35="Mayor")),"Alto",IF(OR(AND(I35="Muy Baja",M35="Catastrófico"),AND(I35="Baja",M35="Catastrófico"),AND(I35="Media",M35="Catastrófico"),AND(I35="Alta",M35="Catastrófico"),AND(I35="Muy Alta",M35="Catastrófico")),"Extremo",""))))</f>
        <v>Alto</v>
      </c>
      <c r="P35" s="344">
        <v>1</v>
      </c>
      <c r="Q35" s="222" t="s">
        <v>1441</v>
      </c>
      <c r="R35" s="344" t="str">
        <f t="shared" si="30"/>
        <v>Probabilidad</v>
      </c>
      <c r="S35" s="345" t="s">
        <v>13</v>
      </c>
      <c r="T35" s="345" t="s">
        <v>8</v>
      </c>
      <c r="U35" s="346" t="str">
        <f t="shared" si="31"/>
        <v>40%</v>
      </c>
      <c r="V35" s="345" t="s">
        <v>18</v>
      </c>
      <c r="W35" s="345" t="s">
        <v>21</v>
      </c>
      <c r="X35" s="345" t="s">
        <v>104</v>
      </c>
      <c r="Y35" s="347">
        <f t="shared" ref="Y35" si="44">IFERROR(IF(R35="Probabilidad",(J35-(+J35*U35)),IF(R35="Impacto",J35,"")),"")</f>
        <v>0.48</v>
      </c>
      <c r="Z35" s="348" t="str">
        <f t="shared" si="33"/>
        <v>Media</v>
      </c>
      <c r="AA35" s="349">
        <f t="shared" si="34"/>
        <v>0.48</v>
      </c>
      <c r="AB35" s="348" t="str">
        <f t="shared" si="35"/>
        <v>Moderado</v>
      </c>
      <c r="AC35" s="349">
        <f t="shared" ref="AC35" si="45">IFERROR(IF(R35="Impacto",(N35-(+N35*U35)),IF(R35="Probabilidad",N35,"")),"")</f>
        <v>0.6</v>
      </c>
      <c r="AD35" s="350" t="str">
        <f t="shared" si="37"/>
        <v>Moderado</v>
      </c>
      <c r="AE35" s="651" t="s">
        <v>26</v>
      </c>
      <c r="AF35" s="779" t="s">
        <v>1443</v>
      </c>
      <c r="AG35" s="779" t="s">
        <v>923</v>
      </c>
      <c r="AH35" s="781">
        <v>46387</v>
      </c>
      <c r="AI35" s="783" t="s">
        <v>1444</v>
      </c>
      <c r="AJ35" s="785" t="s">
        <v>932</v>
      </c>
      <c r="AK35" s="779" t="s">
        <v>934</v>
      </c>
      <c r="AL35" s="647"/>
      <c r="AM35" s="351"/>
      <c r="AN35" s="352"/>
      <c r="AO35" s="647"/>
      <c r="AP35" s="647"/>
      <c r="AQ35" s="650"/>
      <c r="AR35" s="647"/>
      <c r="AS35" s="647"/>
      <c r="AT35" s="645"/>
      <c r="AU35" s="342"/>
      <c r="AV35" s="342"/>
      <c r="AW35" s="342"/>
      <c r="AX35" s="342"/>
      <c r="AY35" s="342"/>
      <c r="AZ35" s="342"/>
      <c r="BA35" s="342"/>
      <c r="BB35" s="342"/>
      <c r="BC35" s="342"/>
      <c r="BD35" s="342"/>
      <c r="BE35" s="342"/>
      <c r="BF35" s="342"/>
      <c r="BG35" s="342"/>
      <c r="BH35" s="342"/>
      <c r="BI35" s="342"/>
      <c r="BJ35" s="342"/>
      <c r="BK35" s="342"/>
    </row>
    <row r="36" spans="1:63" s="343" customFormat="1" ht="87.75" customHeight="1" x14ac:dyDescent="0.2">
      <c r="A36" s="659"/>
      <c r="B36" s="660"/>
      <c r="C36" s="647"/>
      <c r="D36" s="777"/>
      <c r="E36" s="777"/>
      <c r="F36" s="661"/>
      <c r="G36" s="647"/>
      <c r="H36" s="662"/>
      <c r="I36" s="663"/>
      <c r="J36" s="664"/>
      <c r="K36" s="665"/>
      <c r="L36" s="664">
        <f>IF(NOT(ISERROR(MATCH(K36,_xlfn.ANCHORARRAY(F77),0))),J79&amp;"Por favor no seleccionar los criterios de impacto",K36)</f>
        <v>0</v>
      </c>
      <c r="M36" s="663"/>
      <c r="N36" s="664"/>
      <c r="O36" s="666"/>
      <c r="P36" s="344">
        <v>2</v>
      </c>
      <c r="Q36" s="222" t="s">
        <v>1442</v>
      </c>
      <c r="R36" s="344" t="str">
        <f t="shared" si="30"/>
        <v>Probabilidad</v>
      </c>
      <c r="S36" s="345" t="s">
        <v>13</v>
      </c>
      <c r="T36" s="345" t="s">
        <v>8</v>
      </c>
      <c r="U36" s="346" t="str">
        <f t="shared" si="31"/>
        <v>40%</v>
      </c>
      <c r="V36" s="345" t="s">
        <v>18</v>
      </c>
      <c r="W36" s="345" t="s">
        <v>21</v>
      </c>
      <c r="X36" s="345" t="s">
        <v>104</v>
      </c>
      <c r="Y36" s="347">
        <f t="shared" ref="Y36" si="46">IFERROR(IF(AND(R35="Probabilidad",R36="Probabilidad"),(AA35-(+AA35*U36)),IF(R36="Probabilidad",(J35-(+J35*U36)),IF(R36="Impacto",AA35,""))),"")</f>
        <v>0.28799999999999998</v>
      </c>
      <c r="Z36" s="348" t="str">
        <f t="shared" si="33"/>
        <v>Baja</v>
      </c>
      <c r="AA36" s="349">
        <f t="shared" si="34"/>
        <v>0.28799999999999998</v>
      </c>
      <c r="AB36" s="348" t="str">
        <f t="shared" si="35"/>
        <v>Moderado</v>
      </c>
      <c r="AC36" s="349">
        <f t="shared" ref="AC36" si="47">IFERROR(IF(AND(R35="Impacto",R36="Impacto"),(AC35-(+AC35*U36)),IF(R36="Impacto",(N35-(+N35*U36)),IF(R36="Probabilidad",AC35,""))),"")</f>
        <v>0.6</v>
      </c>
      <c r="AD36" s="350" t="str">
        <f t="shared" si="37"/>
        <v>Moderado</v>
      </c>
      <c r="AE36" s="651"/>
      <c r="AF36" s="780"/>
      <c r="AG36" s="780"/>
      <c r="AH36" s="782"/>
      <c r="AI36" s="784"/>
      <c r="AJ36" s="786"/>
      <c r="AK36" s="780"/>
      <c r="AL36" s="647"/>
      <c r="AM36" s="351"/>
      <c r="AN36" s="352"/>
      <c r="AO36" s="647"/>
      <c r="AP36" s="647"/>
      <c r="AQ36" s="647"/>
      <c r="AR36" s="647"/>
      <c r="AS36" s="647"/>
      <c r="AT36" s="645"/>
      <c r="AU36" s="342"/>
      <c r="AV36" s="342"/>
      <c r="AW36" s="342"/>
      <c r="AX36" s="342"/>
      <c r="AY36" s="342"/>
      <c r="AZ36" s="342"/>
      <c r="BA36" s="342"/>
      <c r="BB36" s="342"/>
      <c r="BC36" s="342"/>
      <c r="BD36" s="342"/>
      <c r="BE36" s="342"/>
      <c r="BF36" s="342"/>
      <c r="BG36" s="342"/>
      <c r="BH36" s="342"/>
      <c r="BI36" s="342"/>
      <c r="BJ36" s="342"/>
      <c r="BK36" s="342"/>
    </row>
    <row r="37" spans="1:63" s="343" customFormat="1" ht="14.25" x14ac:dyDescent="0.2">
      <c r="A37" s="659"/>
      <c r="B37" s="660"/>
      <c r="C37" s="647"/>
      <c r="D37" s="777"/>
      <c r="E37" s="777"/>
      <c r="F37" s="661"/>
      <c r="G37" s="647"/>
      <c r="H37" s="662"/>
      <c r="I37" s="663"/>
      <c r="J37" s="664"/>
      <c r="K37" s="665"/>
      <c r="L37" s="664">
        <f>IF(NOT(ISERROR(MATCH(K37,_xlfn.ANCHORARRAY(F78),0))),J80&amp;"Por favor no seleccionar los criterios de impacto",K37)</f>
        <v>0</v>
      </c>
      <c r="M37" s="663"/>
      <c r="N37" s="664"/>
      <c r="O37" s="666"/>
      <c r="P37" s="344">
        <v>3</v>
      </c>
      <c r="Q37" s="222" t="s">
        <v>733</v>
      </c>
      <c r="R37" s="344" t="str">
        <f t="shared" si="30"/>
        <v/>
      </c>
      <c r="S37" s="345"/>
      <c r="T37" s="345"/>
      <c r="U37" s="346" t="str">
        <f t="shared" si="31"/>
        <v/>
      </c>
      <c r="V37" s="345"/>
      <c r="W37" s="345"/>
      <c r="X37" s="345"/>
      <c r="Y37" s="347" t="str">
        <f t="shared" ref="Y37" si="48">IFERROR(IF(AND(R36="Probabilidad",R37="Probabilidad"),(AA36-(+AA36*U37)),IF(AND(R36="Impacto",R37="Probabilidad"),(AA35-(+AA35*U37)),IF(R37="Impacto",AA36,""))),"")</f>
        <v/>
      </c>
      <c r="Z37" s="348" t="str">
        <f t="shared" si="33"/>
        <v/>
      </c>
      <c r="AA37" s="349" t="str">
        <f t="shared" si="34"/>
        <v/>
      </c>
      <c r="AB37" s="348" t="str">
        <f t="shared" si="35"/>
        <v/>
      </c>
      <c r="AC37" s="349" t="str">
        <f t="shared" ref="AC37" si="49">IFERROR(IF(AND(R36="Impacto",R37="Impacto"),(AC36-(+AC36*U37)),IF(AND(R36="Probabilidad",R37="Impacto"),(AC35-(+AC35*U37)),IF(R37="Probabilidad",AC36,""))),"")</f>
        <v/>
      </c>
      <c r="AD37" s="350" t="str">
        <f t="shared" si="37"/>
        <v/>
      </c>
      <c r="AE37" s="651"/>
      <c r="AF37" s="518"/>
      <c r="AG37" s="518"/>
      <c r="AH37" s="517"/>
      <c r="AI37" s="518"/>
      <c r="AJ37" s="518"/>
      <c r="AK37" s="518"/>
      <c r="AL37" s="647"/>
      <c r="AM37" s="351"/>
      <c r="AN37" s="352"/>
      <c r="AO37" s="647"/>
      <c r="AP37" s="647"/>
      <c r="AQ37" s="647"/>
      <c r="AR37" s="647"/>
      <c r="AS37" s="647"/>
      <c r="AT37" s="645"/>
      <c r="AU37" s="342"/>
      <c r="AV37" s="342"/>
      <c r="AW37" s="342"/>
      <c r="AX37" s="342"/>
      <c r="AY37" s="342"/>
      <c r="AZ37" s="342"/>
      <c r="BA37" s="342"/>
      <c r="BB37" s="342"/>
      <c r="BC37" s="342"/>
      <c r="BD37" s="342"/>
      <c r="BE37" s="342"/>
      <c r="BF37" s="342"/>
      <c r="BG37" s="342"/>
      <c r="BH37" s="342"/>
      <c r="BI37" s="342"/>
      <c r="BJ37" s="342"/>
      <c r="BK37" s="342"/>
    </row>
    <row r="38" spans="1:63" s="343" customFormat="1" ht="14.1" customHeight="1" x14ac:dyDescent="0.2">
      <c r="A38" s="659"/>
      <c r="B38" s="660"/>
      <c r="C38" s="647"/>
      <c r="D38" s="777"/>
      <c r="E38" s="777"/>
      <c r="F38" s="661"/>
      <c r="G38" s="647"/>
      <c r="H38" s="662"/>
      <c r="I38" s="663"/>
      <c r="J38" s="664"/>
      <c r="K38" s="665"/>
      <c r="L38" s="664">
        <f>IF(NOT(ISERROR(MATCH(K38,_xlfn.ANCHORARRAY(F79),0))),J81&amp;"Por favor no seleccionar los criterios de impacto",K38)</f>
        <v>0</v>
      </c>
      <c r="M38" s="663"/>
      <c r="N38" s="664"/>
      <c r="O38" s="666"/>
      <c r="P38" s="344">
        <v>4</v>
      </c>
      <c r="Q38" s="353" t="s">
        <v>735</v>
      </c>
      <c r="R38" s="344" t="str">
        <f t="shared" si="30"/>
        <v/>
      </c>
      <c r="S38" s="345"/>
      <c r="T38" s="345"/>
      <c r="U38" s="346" t="str">
        <f t="shared" si="31"/>
        <v/>
      </c>
      <c r="V38" s="345"/>
      <c r="W38" s="345"/>
      <c r="X38" s="345"/>
      <c r="Y38" s="347" t="str">
        <f t="shared" si="32"/>
        <v/>
      </c>
      <c r="Z38" s="348" t="str">
        <f t="shared" si="33"/>
        <v/>
      </c>
      <c r="AA38" s="349" t="str">
        <f t="shared" si="34"/>
        <v/>
      </c>
      <c r="AB38" s="348" t="str">
        <f t="shared" si="35"/>
        <v/>
      </c>
      <c r="AC38" s="349" t="str">
        <f t="shared" si="43"/>
        <v/>
      </c>
      <c r="AD38" s="350" t="str">
        <f t="shared" si="37"/>
        <v/>
      </c>
      <c r="AE38" s="651"/>
      <c r="AF38" s="309"/>
      <c r="AG38" s="352"/>
      <c r="AH38" s="351"/>
      <c r="AI38" s="351"/>
      <c r="AJ38" s="356"/>
      <c r="AK38" s="351"/>
      <c r="AL38" s="647"/>
      <c r="AM38" s="351"/>
      <c r="AN38" s="352"/>
      <c r="AO38" s="647"/>
      <c r="AP38" s="647"/>
      <c r="AQ38" s="647"/>
      <c r="AR38" s="647"/>
      <c r="AS38" s="647"/>
      <c r="AT38" s="645"/>
      <c r="AU38" s="342"/>
      <c r="AV38" s="342"/>
      <c r="AW38" s="342"/>
      <c r="AX38" s="342"/>
      <c r="AY38" s="342"/>
      <c r="AZ38" s="342"/>
      <c r="BA38" s="342"/>
      <c r="BB38" s="342"/>
      <c r="BC38" s="342"/>
      <c r="BD38" s="342"/>
      <c r="BE38" s="342"/>
      <c r="BF38" s="342"/>
      <c r="BG38" s="342"/>
      <c r="BH38" s="342"/>
      <c r="BI38" s="342"/>
      <c r="BJ38" s="342"/>
      <c r="BK38" s="342"/>
    </row>
    <row r="39" spans="1:63" s="343" customFormat="1" ht="14.1" customHeight="1" x14ac:dyDescent="0.2">
      <c r="A39" s="659"/>
      <c r="B39" s="660"/>
      <c r="C39" s="647"/>
      <c r="D39" s="777"/>
      <c r="E39" s="777"/>
      <c r="F39" s="661"/>
      <c r="G39" s="647"/>
      <c r="H39" s="662"/>
      <c r="I39" s="663"/>
      <c r="J39" s="664"/>
      <c r="K39" s="665"/>
      <c r="L39" s="664">
        <f>IF(NOT(ISERROR(MATCH(K39,_xlfn.ANCHORARRAY(F80),0))),J82&amp;"Por favor no seleccionar los criterios de impacto",K39)</f>
        <v>0</v>
      </c>
      <c r="M39" s="663"/>
      <c r="N39" s="664"/>
      <c r="O39" s="666"/>
      <c r="P39" s="344">
        <v>5</v>
      </c>
      <c r="Q39" s="210" t="s">
        <v>736</v>
      </c>
      <c r="R39" s="344" t="str">
        <f t="shared" si="30"/>
        <v/>
      </c>
      <c r="S39" s="345"/>
      <c r="T39" s="345"/>
      <c r="U39" s="346" t="str">
        <f t="shared" si="31"/>
        <v/>
      </c>
      <c r="V39" s="345"/>
      <c r="W39" s="345"/>
      <c r="X39" s="345"/>
      <c r="Y39" s="347" t="str">
        <f t="shared" si="32"/>
        <v/>
      </c>
      <c r="Z39" s="348" t="str">
        <f t="shared" si="33"/>
        <v/>
      </c>
      <c r="AA39" s="349" t="str">
        <f t="shared" si="34"/>
        <v/>
      </c>
      <c r="AB39" s="348" t="str">
        <f t="shared" si="35"/>
        <v/>
      </c>
      <c r="AC39" s="349" t="str">
        <f t="shared" si="43"/>
        <v/>
      </c>
      <c r="AD39" s="350" t="str">
        <f t="shared" si="37"/>
        <v/>
      </c>
      <c r="AE39" s="651"/>
      <c r="AF39" s="309"/>
      <c r="AG39" s="352"/>
      <c r="AH39" s="351"/>
      <c r="AI39" s="351"/>
      <c r="AJ39" s="356"/>
      <c r="AK39" s="351"/>
      <c r="AL39" s="647"/>
      <c r="AM39" s="351"/>
      <c r="AN39" s="352"/>
      <c r="AO39" s="647"/>
      <c r="AP39" s="647"/>
      <c r="AQ39" s="647"/>
      <c r="AR39" s="647"/>
      <c r="AS39" s="647"/>
      <c r="AT39" s="645"/>
      <c r="AU39" s="342"/>
      <c r="AV39" s="342"/>
      <c r="AW39" s="342"/>
      <c r="AX39" s="342"/>
      <c r="AY39" s="342"/>
      <c r="AZ39" s="342"/>
      <c r="BA39" s="342"/>
      <c r="BB39" s="342"/>
      <c r="BC39" s="342"/>
      <c r="BD39" s="342"/>
      <c r="BE39" s="342"/>
      <c r="BF39" s="342"/>
      <c r="BG39" s="342"/>
      <c r="BH39" s="342"/>
      <c r="BI39" s="342"/>
      <c r="BJ39" s="342"/>
      <c r="BK39" s="342"/>
    </row>
    <row r="40" spans="1:63" s="343" customFormat="1" ht="14.1" customHeight="1" x14ac:dyDescent="0.2">
      <c r="A40" s="659"/>
      <c r="B40" s="660"/>
      <c r="C40" s="647"/>
      <c r="D40" s="777"/>
      <c r="E40" s="777"/>
      <c r="F40" s="661"/>
      <c r="G40" s="647"/>
      <c r="H40" s="662"/>
      <c r="I40" s="663"/>
      <c r="J40" s="664"/>
      <c r="K40" s="665"/>
      <c r="L40" s="664">
        <f>IF(NOT(ISERROR(MATCH(K40,_xlfn.ANCHORARRAY(F81),0))),J83&amp;"Por favor no seleccionar los criterios de impacto",K40)</f>
        <v>0</v>
      </c>
      <c r="M40" s="663"/>
      <c r="N40" s="664"/>
      <c r="O40" s="666"/>
      <c r="P40" s="344">
        <v>6</v>
      </c>
      <c r="Q40" s="210" t="s">
        <v>737</v>
      </c>
      <c r="R40" s="344" t="str">
        <f t="shared" si="30"/>
        <v/>
      </c>
      <c r="S40" s="345"/>
      <c r="T40" s="345"/>
      <c r="U40" s="346" t="str">
        <f t="shared" si="31"/>
        <v/>
      </c>
      <c r="V40" s="345"/>
      <c r="W40" s="345"/>
      <c r="X40" s="345"/>
      <c r="Y40" s="347" t="str">
        <f t="shared" si="32"/>
        <v/>
      </c>
      <c r="Z40" s="348" t="str">
        <f t="shared" si="33"/>
        <v/>
      </c>
      <c r="AA40" s="349" t="str">
        <f t="shared" si="34"/>
        <v/>
      </c>
      <c r="AB40" s="348" t="str">
        <f t="shared" si="35"/>
        <v/>
      </c>
      <c r="AC40" s="349" t="str">
        <f t="shared" si="43"/>
        <v/>
      </c>
      <c r="AD40" s="350" t="str">
        <f t="shared" si="37"/>
        <v/>
      </c>
      <c r="AE40" s="651"/>
      <c r="AF40" s="309"/>
      <c r="AG40" s="352"/>
      <c r="AH40" s="351"/>
      <c r="AI40" s="351"/>
      <c r="AJ40" s="356"/>
      <c r="AK40" s="351"/>
      <c r="AL40" s="647"/>
      <c r="AM40" s="351"/>
      <c r="AN40" s="352"/>
      <c r="AO40" s="647"/>
      <c r="AP40" s="647"/>
      <c r="AQ40" s="647"/>
      <c r="AR40" s="647"/>
      <c r="AS40" s="647"/>
      <c r="AT40" s="645"/>
      <c r="AU40" s="342"/>
      <c r="AV40" s="342"/>
      <c r="AW40" s="342"/>
      <c r="AX40" s="342"/>
      <c r="AY40" s="342"/>
      <c r="AZ40" s="342"/>
      <c r="BA40" s="342"/>
      <c r="BB40" s="342"/>
      <c r="BC40" s="342"/>
      <c r="BD40" s="342"/>
      <c r="BE40" s="342"/>
      <c r="BF40" s="342"/>
      <c r="BG40" s="342"/>
      <c r="BH40" s="342"/>
      <c r="BI40" s="342"/>
      <c r="BJ40" s="342"/>
      <c r="BK40" s="342"/>
    </row>
    <row r="41" spans="1:63" s="343" customFormat="1" ht="199.5" x14ac:dyDescent="0.2">
      <c r="A41" s="659">
        <v>6</v>
      </c>
      <c r="B41" s="660" t="s">
        <v>337</v>
      </c>
      <c r="C41" s="647" t="s">
        <v>113</v>
      </c>
      <c r="D41" s="655" t="s">
        <v>924</v>
      </c>
      <c r="E41" s="655" t="s">
        <v>925</v>
      </c>
      <c r="F41" s="655" t="s">
        <v>926</v>
      </c>
      <c r="G41" s="647" t="s">
        <v>715</v>
      </c>
      <c r="H41" s="662">
        <v>250</v>
      </c>
      <c r="I41" s="663" t="str">
        <f>IF(H41&lt;=0,"",IF(H41&lt;=2,"Muy Baja",IF(H41&lt;=24,"Baja",IF(H41&lt;=500,"Media",IF(H41&lt;=5000,"Alta","Muy Alta")))))</f>
        <v>Media</v>
      </c>
      <c r="J41" s="664">
        <f>IF(I41="","",IF(I41="Muy Baja",0.2,IF(I41="Baja",0.4,IF(I41="Media",0.6,IF(I41="Alta",0.8,IF(I41="Muy Alta",1,))))))</f>
        <v>0.6</v>
      </c>
      <c r="K41" s="665" t="s">
        <v>127</v>
      </c>
      <c r="L41" s="664" t="str">
        <f>IF(NOT(ISERROR(MATCH(K41,'Tabla Impacto'!$B$221:$B$223,0))),'Tabla Impacto'!$F$223&amp;"Por favor no seleccionar los criterios de impacto(Afectación Económica o presupuestal y Pérdida Reputacional)",K41)</f>
        <v xml:space="preserve">     El riesgo afecta la imagen de la entidad con algunos usuarios de relevancia frente al logro de los objetivos</v>
      </c>
      <c r="M41" s="663" t="str">
        <f>IF(OR(L41='Tabla Impacto'!$C$11,L41='Tabla Impacto'!$D$11),"Leve",IF(OR(L41='Tabla Impacto'!$C$12,L41='Tabla Impacto'!$D$12),"Menor",IF(OR(L41='Tabla Impacto'!$C$13,L41='Tabla Impacto'!$D$13),"Moderado",IF(OR(L41='Tabla Impacto'!$C$14,L41='Tabla Impacto'!$D$14),"Mayor",IF(OR(L41='Tabla Impacto'!$C$15,L41='Tabla Impacto'!$D$15),"Catastrófico","")))))</f>
        <v>Moderado</v>
      </c>
      <c r="N41" s="664">
        <f>IF(M41="","",IF(M41="Leve",0.2,IF(M41="Menor",0.4,IF(M41="Moderado",0.6,IF(M41="Mayor",0.8,IF(M41="Catastrófico",1,))))))</f>
        <v>0.6</v>
      </c>
      <c r="O41" s="666" t="str">
        <f>IF(OR(AND(I41="Muy Baja",M41="Leve"),AND(I41="Muy Baja",M41="Menor"),AND(I41="Baja",M41="Leve")),"Bajo",IF(OR(AND(I41="Muy baja",M41="Moderado"),AND(I41="Baja",M41="Menor"),AND(I41="Baja",M41="Moderado"),AND(I41="Media",M41="Leve"),AND(I41="Media",M41="Menor"),AND(I41="Media",M41="Moderado"),AND(I41="Alta",M41="Leve"),AND(I41="Alta",M41="Menor")),"Moderado",IF(OR(AND(I41="Muy Baja",M41="Mayor"),AND(I41="Baja",M41="Mayor"),AND(I41="Media",M41="Mayor"),AND(I41="Alta",M41="Moderado"),AND(I41="Alta",M41="Mayor"),AND(I41="Muy Alta",M41="Leve"),AND(I41="Muy Alta",M41="Menor"),AND(I41="Muy Alta",M41="Moderado"),AND(I41="Muy Alta",M41="Mayor")),"Alto",IF(OR(AND(I41="Muy Baja",M41="Catastrófico"),AND(I41="Baja",M41="Catastrófico"),AND(I41="Media",M41="Catastrófico"),AND(I41="Alta",M41="Catastrófico"),AND(I41="Muy Alta",M41="Catastrófico")),"Extremo",""))))</f>
        <v>Moderado</v>
      </c>
      <c r="P41" s="344">
        <v>1</v>
      </c>
      <c r="Q41" s="222" t="s">
        <v>927</v>
      </c>
      <c r="R41" s="344" t="str">
        <f t="shared" ref="R41:R52" si="50">IF(OR(S41="Preventivo",S41="Detectivo"),"Probabilidad",IF(S41="Correctivo","Impacto",""))</f>
        <v>Probabilidad</v>
      </c>
      <c r="S41" s="345" t="s">
        <v>13</v>
      </c>
      <c r="T41" s="345" t="s">
        <v>8</v>
      </c>
      <c r="U41" s="346" t="str">
        <f t="shared" si="31"/>
        <v>40%</v>
      </c>
      <c r="V41" s="345" t="s">
        <v>18</v>
      </c>
      <c r="W41" s="345" t="s">
        <v>21</v>
      </c>
      <c r="X41" s="345" t="s">
        <v>104</v>
      </c>
      <c r="Y41" s="347">
        <f t="shared" ref="Y41" si="51">IFERROR(IF(R41="Probabilidad",(J41-(+J41*U41)),IF(R41="Impacto",J41,"")),"")</f>
        <v>0.36</v>
      </c>
      <c r="Z41" s="348" t="str">
        <f t="shared" ref="Z41:Z52" si="52">IFERROR(IF(Y41="","",IF(Y41&lt;=0.2,"Muy Baja",IF(Y41&lt;=0.4,"Baja",IF(Y41&lt;=0.6,"Media",IF(Y41&lt;=0.8,"Alta","Muy Alta"))))),"")</f>
        <v>Baja</v>
      </c>
      <c r="AA41" s="349">
        <f t="shared" si="34"/>
        <v>0.36</v>
      </c>
      <c r="AB41" s="348" t="str">
        <f t="shared" si="35"/>
        <v>Moderado</v>
      </c>
      <c r="AC41" s="349">
        <f t="shared" ref="AC41" si="53">IFERROR(IF(R41="Impacto",(N41-(+N41*U41)),IF(R41="Probabilidad",N41,"")),"")</f>
        <v>0.6</v>
      </c>
      <c r="AD41" s="350" t="str">
        <f t="shared" si="37"/>
        <v>Moderado</v>
      </c>
      <c r="AE41" s="651" t="s">
        <v>26</v>
      </c>
      <c r="AF41" s="656" t="s">
        <v>929</v>
      </c>
      <c r="AG41" s="655" t="s">
        <v>930</v>
      </c>
      <c r="AH41" s="657">
        <v>46387</v>
      </c>
      <c r="AI41" s="655" t="s">
        <v>931</v>
      </c>
      <c r="AJ41" s="655" t="s">
        <v>932</v>
      </c>
      <c r="AK41" s="656" t="s">
        <v>933</v>
      </c>
      <c r="AL41" s="647"/>
      <c r="AM41" s="351"/>
      <c r="AN41" s="352"/>
      <c r="AO41" s="647"/>
      <c r="AP41" s="647"/>
      <c r="AQ41" s="650"/>
      <c r="AR41" s="647"/>
      <c r="AS41" s="647"/>
      <c r="AT41" s="645"/>
      <c r="AU41" s="342"/>
      <c r="AV41" s="342"/>
      <c r="AW41" s="342"/>
      <c r="AX41" s="342"/>
      <c r="AY41" s="342"/>
      <c r="AZ41" s="342"/>
      <c r="BA41" s="342"/>
      <c r="BB41" s="342"/>
      <c r="BC41" s="342"/>
      <c r="BD41" s="342"/>
      <c r="BE41" s="342"/>
      <c r="BF41" s="342"/>
      <c r="BG41" s="342"/>
      <c r="BH41" s="342"/>
      <c r="BI41" s="342"/>
      <c r="BJ41" s="342"/>
      <c r="BK41" s="342"/>
    </row>
    <row r="42" spans="1:63" s="343" customFormat="1" ht="105.75" customHeight="1" x14ac:dyDescent="0.2">
      <c r="A42" s="659"/>
      <c r="B42" s="660"/>
      <c r="C42" s="647"/>
      <c r="D42" s="655"/>
      <c r="E42" s="655"/>
      <c r="F42" s="655"/>
      <c r="G42" s="647"/>
      <c r="H42" s="662"/>
      <c r="I42" s="663"/>
      <c r="J42" s="664"/>
      <c r="K42" s="665"/>
      <c r="L42" s="664">
        <f>IF(NOT(ISERROR(MATCH(K42,_xlfn.ANCHORARRAY(F83),0))),J85&amp;"Por favor no seleccionar los criterios de impacto",K42)</f>
        <v>0</v>
      </c>
      <c r="M42" s="663"/>
      <c r="N42" s="664"/>
      <c r="O42" s="666"/>
      <c r="P42" s="344">
        <v>2</v>
      </c>
      <c r="Q42" s="222" t="s">
        <v>928</v>
      </c>
      <c r="R42" s="344" t="str">
        <f t="shared" si="50"/>
        <v>Probabilidad</v>
      </c>
      <c r="S42" s="345" t="s">
        <v>13</v>
      </c>
      <c r="T42" s="345" t="s">
        <v>8</v>
      </c>
      <c r="U42" s="346" t="str">
        <f t="shared" si="31"/>
        <v>40%</v>
      </c>
      <c r="V42" s="345" t="s">
        <v>18</v>
      </c>
      <c r="W42" s="345" t="s">
        <v>21</v>
      </c>
      <c r="X42" s="345" t="s">
        <v>104</v>
      </c>
      <c r="Y42" s="347">
        <f t="shared" ref="Y42" si="54">IFERROR(IF(AND(R41="Probabilidad",R42="Probabilidad"),(AA41-(+AA41*U42)),IF(R42="Probabilidad",(J41-(+J41*U42)),IF(R42="Impacto",AA41,""))),"")</f>
        <v>0.216</v>
      </c>
      <c r="Z42" s="348" t="str">
        <f t="shared" si="52"/>
        <v>Baja</v>
      </c>
      <c r="AA42" s="349">
        <f t="shared" si="34"/>
        <v>0.216</v>
      </c>
      <c r="AB42" s="348" t="str">
        <f t="shared" si="35"/>
        <v>Moderado</v>
      </c>
      <c r="AC42" s="349">
        <f t="shared" ref="AC42" si="55">IFERROR(IF(AND(R41="Impacto",R42="Impacto"),(AC41-(+AC41*U42)),IF(R42="Impacto",(N41-(+N41*U42)),IF(R42="Probabilidad",AC41,""))),"")</f>
        <v>0.6</v>
      </c>
      <c r="AD42" s="350" t="str">
        <f t="shared" si="37"/>
        <v>Moderado</v>
      </c>
      <c r="AE42" s="651"/>
      <c r="AF42" s="656"/>
      <c r="AG42" s="655"/>
      <c r="AH42" s="657"/>
      <c r="AI42" s="655"/>
      <c r="AJ42" s="655"/>
      <c r="AK42" s="656"/>
      <c r="AL42" s="647"/>
      <c r="AM42" s="351"/>
      <c r="AN42" s="352"/>
      <c r="AO42" s="647"/>
      <c r="AP42" s="647"/>
      <c r="AQ42" s="647"/>
      <c r="AR42" s="647"/>
      <c r="AS42" s="647"/>
      <c r="AT42" s="645"/>
      <c r="AU42" s="342"/>
      <c r="AV42" s="342"/>
      <c r="AW42" s="342"/>
      <c r="AX42" s="342"/>
      <c r="AY42" s="342"/>
      <c r="AZ42" s="342"/>
      <c r="BA42" s="342"/>
      <c r="BB42" s="342"/>
      <c r="BC42" s="342"/>
      <c r="BD42" s="342"/>
      <c r="BE42" s="342"/>
      <c r="BF42" s="342"/>
      <c r="BG42" s="342"/>
      <c r="BH42" s="342"/>
      <c r="BI42" s="342"/>
      <c r="BJ42" s="342"/>
      <c r="BK42" s="342"/>
    </row>
    <row r="43" spans="1:63" s="343" customFormat="1" ht="14.1" customHeight="1" x14ac:dyDescent="0.2">
      <c r="A43" s="659"/>
      <c r="B43" s="660"/>
      <c r="C43" s="647"/>
      <c r="D43" s="655"/>
      <c r="E43" s="655"/>
      <c r="F43" s="655"/>
      <c r="G43" s="647"/>
      <c r="H43" s="662"/>
      <c r="I43" s="663"/>
      <c r="J43" s="664"/>
      <c r="K43" s="665"/>
      <c r="L43" s="664">
        <f>IF(NOT(ISERROR(MATCH(K43,_xlfn.ANCHORARRAY(F84),0))),J86&amp;"Por favor no seleccionar los criterios de impacto",K43)</f>
        <v>0</v>
      </c>
      <c r="M43" s="663"/>
      <c r="N43" s="664"/>
      <c r="O43" s="666"/>
      <c r="P43" s="344">
        <v>3</v>
      </c>
      <c r="Q43" s="353" t="s">
        <v>733</v>
      </c>
      <c r="R43" s="344" t="str">
        <f t="shared" si="50"/>
        <v/>
      </c>
      <c r="S43" s="345"/>
      <c r="T43" s="345"/>
      <c r="U43" s="346" t="str">
        <f t="shared" si="31"/>
        <v/>
      </c>
      <c r="V43" s="345"/>
      <c r="W43" s="345"/>
      <c r="X43" s="345"/>
      <c r="Y43" s="347" t="str">
        <f t="shared" ref="Y43" si="56">IFERROR(IF(AND(R42="Probabilidad",R43="Probabilidad"),(AA42-(+AA42*U43)),IF(AND(R42="Impacto",R43="Probabilidad"),(AA41-(+AA41*U43)),IF(R43="Impacto",AA42,""))),"")</f>
        <v/>
      </c>
      <c r="Z43" s="348" t="str">
        <f t="shared" si="52"/>
        <v/>
      </c>
      <c r="AA43" s="349" t="str">
        <f t="shared" si="34"/>
        <v/>
      </c>
      <c r="AB43" s="348" t="str">
        <f t="shared" si="35"/>
        <v/>
      </c>
      <c r="AC43" s="349" t="str">
        <f t="shared" ref="AC43" si="57">IFERROR(IF(AND(R42="Impacto",R43="Impacto"),(AC42-(+AC42*U43)),IF(AND(R42="Probabilidad",R43="Impacto"),(AC41-(+AC41*U43)),IF(R43="Probabilidad",AC42,""))),"")</f>
        <v/>
      </c>
      <c r="AD43" s="350" t="str">
        <f t="shared" si="37"/>
        <v/>
      </c>
      <c r="AE43" s="651"/>
      <c r="AF43" s="309"/>
      <c r="AG43" s="352"/>
      <c r="AH43" s="351"/>
      <c r="AI43" s="351"/>
      <c r="AJ43" s="356"/>
      <c r="AK43" s="351"/>
      <c r="AL43" s="647"/>
      <c r="AM43" s="351"/>
      <c r="AN43" s="352"/>
      <c r="AO43" s="647"/>
      <c r="AP43" s="647"/>
      <c r="AQ43" s="647"/>
      <c r="AR43" s="647"/>
      <c r="AS43" s="647"/>
      <c r="AT43" s="645"/>
      <c r="AU43" s="342"/>
      <c r="AV43" s="342"/>
      <c r="AW43" s="342"/>
      <c r="AX43" s="342"/>
      <c r="AY43" s="342"/>
      <c r="AZ43" s="342"/>
      <c r="BA43" s="342"/>
      <c r="BB43" s="342"/>
      <c r="BC43" s="342"/>
      <c r="BD43" s="342"/>
      <c r="BE43" s="342"/>
      <c r="BF43" s="342"/>
      <c r="BG43" s="342"/>
      <c r="BH43" s="342"/>
      <c r="BI43" s="342"/>
      <c r="BJ43" s="342"/>
      <c r="BK43" s="342"/>
    </row>
    <row r="44" spans="1:63" s="343" customFormat="1" ht="14.1" customHeight="1" x14ac:dyDescent="0.2">
      <c r="A44" s="659"/>
      <c r="B44" s="660"/>
      <c r="C44" s="647"/>
      <c r="D44" s="655"/>
      <c r="E44" s="655"/>
      <c r="F44" s="655"/>
      <c r="G44" s="647"/>
      <c r="H44" s="662"/>
      <c r="I44" s="663"/>
      <c r="J44" s="664"/>
      <c r="K44" s="665"/>
      <c r="L44" s="664">
        <f>IF(NOT(ISERROR(MATCH(K44,_xlfn.ANCHORARRAY(F85),0))),J87&amp;"Por favor no seleccionar los criterios de impacto",K44)</f>
        <v>0</v>
      </c>
      <c r="M44" s="663"/>
      <c r="N44" s="664"/>
      <c r="O44" s="666"/>
      <c r="P44" s="344">
        <v>4</v>
      </c>
      <c r="Q44" s="353" t="s">
        <v>735</v>
      </c>
      <c r="R44" s="344" t="str">
        <f t="shared" si="50"/>
        <v/>
      </c>
      <c r="S44" s="345"/>
      <c r="T44" s="345"/>
      <c r="U44" s="346" t="str">
        <f t="shared" si="31"/>
        <v/>
      </c>
      <c r="V44" s="345"/>
      <c r="W44" s="345"/>
      <c r="X44" s="345"/>
      <c r="Y44" s="347" t="str">
        <f t="shared" si="32"/>
        <v/>
      </c>
      <c r="Z44" s="348" t="str">
        <f t="shared" si="52"/>
        <v/>
      </c>
      <c r="AA44" s="349" t="str">
        <f t="shared" si="34"/>
        <v/>
      </c>
      <c r="AB44" s="348" t="str">
        <f t="shared" si="35"/>
        <v/>
      </c>
      <c r="AC44" s="349" t="str">
        <f t="shared" si="43"/>
        <v/>
      </c>
      <c r="AD44" s="350" t="str">
        <f t="shared" si="37"/>
        <v/>
      </c>
      <c r="AE44" s="651"/>
      <c r="AF44" s="309"/>
      <c r="AG44" s="352"/>
      <c r="AH44" s="351"/>
      <c r="AI44" s="351"/>
      <c r="AJ44" s="356"/>
      <c r="AK44" s="351"/>
      <c r="AL44" s="647"/>
      <c r="AM44" s="351"/>
      <c r="AN44" s="352"/>
      <c r="AO44" s="647"/>
      <c r="AP44" s="647"/>
      <c r="AQ44" s="647"/>
      <c r="AR44" s="647"/>
      <c r="AS44" s="647"/>
      <c r="AT44" s="645"/>
      <c r="AU44" s="342"/>
      <c r="AV44" s="342"/>
      <c r="AW44" s="342"/>
      <c r="AX44" s="342"/>
      <c r="AY44" s="342"/>
      <c r="AZ44" s="342"/>
      <c r="BA44" s="342"/>
      <c r="BB44" s="342"/>
      <c r="BC44" s="342"/>
      <c r="BD44" s="342"/>
      <c r="BE44" s="342"/>
      <c r="BF44" s="342"/>
      <c r="BG44" s="342"/>
      <c r="BH44" s="342"/>
      <c r="BI44" s="342"/>
      <c r="BJ44" s="342"/>
      <c r="BK44" s="342"/>
    </row>
    <row r="45" spans="1:63" s="343" customFormat="1" ht="14.1" customHeight="1" x14ac:dyDescent="0.2">
      <c r="A45" s="659"/>
      <c r="B45" s="660"/>
      <c r="C45" s="647"/>
      <c r="D45" s="655"/>
      <c r="E45" s="655"/>
      <c r="F45" s="655"/>
      <c r="G45" s="647"/>
      <c r="H45" s="662"/>
      <c r="I45" s="663"/>
      <c r="J45" s="664"/>
      <c r="K45" s="665"/>
      <c r="L45" s="664">
        <f>IF(NOT(ISERROR(MATCH(K45,_xlfn.ANCHORARRAY(F86),0))),J88&amp;"Por favor no seleccionar los criterios de impacto",K45)</f>
        <v>0</v>
      </c>
      <c r="M45" s="663"/>
      <c r="N45" s="664"/>
      <c r="O45" s="666"/>
      <c r="P45" s="344">
        <v>5</v>
      </c>
      <c r="Q45" s="210" t="s">
        <v>736</v>
      </c>
      <c r="R45" s="344" t="str">
        <f t="shared" si="50"/>
        <v/>
      </c>
      <c r="S45" s="345"/>
      <c r="T45" s="345"/>
      <c r="U45" s="346" t="str">
        <f t="shared" si="31"/>
        <v/>
      </c>
      <c r="V45" s="345"/>
      <c r="W45" s="345"/>
      <c r="X45" s="345"/>
      <c r="Y45" s="347" t="str">
        <f t="shared" si="32"/>
        <v/>
      </c>
      <c r="Z45" s="348" t="str">
        <f t="shared" si="52"/>
        <v/>
      </c>
      <c r="AA45" s="349" t="str">
        <f t="shared" si="34"/>
        <v/>
      </c>
      <c r="AB45" s="348" t="str">
        <f t="shared" si="35"/>
        <v/>
      </c>
      <c r="AC45" s="349" t="str">
        <f t="shared" si="43"/>
        <v/>
      </c>
      <c r="AD45" s="350" t="str">
        <f t="shared" si="37"/>
        <v/>
      </c>
      <c r="AE45" s="651"/>
      <c r="AF45" s="309"/>
      <c r="AG45" s="352"/>
      <c r="AH45" s="351"/>
      <c r="AI45" s="351"/>
      <c r="AJ45" s="356"/>
      <c r="AK45" s="351"/>
      <c r="AL45" s="647"/>
      <c r="AM45" s="351"/>
      <c r="AN45" s="352"/>
      <c r="AO45" s="647"/>
      <c r="AP45" s="647"/>
      <c r="AQ45" s="647"/>
      <c r="AR45" s="647"/>
      <c r="AS45" s="647"/>
      <c r="AT45" s="645"/>
      <c r="AU45" s="342"/>
      <c r="AV45" s="342"/>
      <c r="AW45" s="342"/>
      <c r="AX45" s="342"/>
      <c r="AY45" s="342"/>
      <c r="AZ45" s="342"/>
      <c r="BA45" s="342"/>
      <c r="BB45" s="342"/>
      <c r="BC45" s="342"/>
      <c r="BD45" s="342"/>
      <c r="BE45" s="342"/>
      <c r="BF45" s="342"/>
      <c r="BG45" s="342"/>
      <c r="BH45" s="342"/>
      <c r="BI45" s="342"/>
      <c r="BJ45" s="342"/>
      <c r="BK45" s="342"/>
    </row>
    <row r="46" spans="1:63" s="343" customFormat="1" ht="14.1" customHeight="1" x14ac:dyDescent="0.2">
      <c r="A46" s="659"/>
      <c r="B46" s="660"/>
      <c r="C46" s="647"/>
      <c r="D46" s="655"/>
      <c r="E46" s="655"/>
      <c r="F46" s="655"/>
      <c r="G46" s="647"/>
      <c r="H46" s="662"/>
      <c r="I46" s="663"/>
      <c r="J46" s="664"/>
      <c r="K46" s="665"/>
      <c r="L46" s="664">
        <f>IF(NOT(ISERROR(MATCH(K46,_xlfn.ANCHORARRAY(F87),0))),J101&amp;"Por favor no seleccionar los criterios de impacto",K46)</f>
        <v>0</v>
      </c>
      <c r="M46" s="663"/>
      <c r="N46" s="664"/>
      <c r="O46" s="666"/>
      <c r="P46" s="344">
        <v>6</v>
      </c>
      <c r="Q46" s="210" t="s">
        <v>737</v>
      </c>
      <c r="R46" s="344" t="str">
        <f t="shared" si="50"/>
        <v/>
      </c>
      <c r="S46" s="345"/>
      <c r="T46" s="345"/>
      <c r="U46" s="346" t="str">
        <f t="shared" si="31"/>
        <v/>
      </c>
      <c r="V46" s="345"/>
      <c r="W46" s="345"/>
      <c r="X46" s="345"/>
      <c r="Y46" s="347" t="str">
        <f t="shared" si="32"/>
        <v/>
      </c>
      <c r="Z46" s="348" t="str">
        <f t="shared" si="52"/>
        <v/>
      </c>
      <c r="AA46" s="349" t="str">
        <f t="shared" si="34"/>
        <v/>
      </c>
      <c r="AB46" s="348" t="str">
        <f t="shared" si="35"/>
        <v/>
      </c>
      <c r="AC46" s="349" t="str">
        <f t="shared" si="43"/>
        <v/>
      </c>
      <c r="AD46" s="350" t="str">
        <f t="shared" si="37"/>
        <v/>
      </c>
      <c r="AE46" s="651"/>
      <c r="AF46" s="309"/>
      <c r="AG46" s="352"/>
      <c r="AH46" s="351"/>
      <c r="AI46" s="351"/>
      <c r="AJ46" s="356"/>
      <c r="AK46" s="351"/>
      <c r="AL46" s="647"/>
      <c r="AM46" s="351"/>
      <c r="AN46" s="352"/>
      <c r="AO46" s="647"/>
      <c r="AP46" s="647"/>
      <c r="AQ46" s="647"/>
      <c r="AR46" s="647"/>
      <c r="AS46" s="647"/>
      <c r="AT46" s="645"/>
      <c r="AU46" s="342"/>
      <c r="AV46" s="342"/>
      <c r="AW46" s="342"/>
      <c r="AX46" s="342"/>
      <c r="AY46" s="342"/>
      <c r="AZ46" s="342"/>
      <c r="BA46" s="342"/>
      <c r="BB46" s="342"/>
      <c r="BC46" s="342"/>
      <c r="BD46" s="342"/>
      <c r="BE46" s="342"/>
      <c r="BF46" s="342"/>
      <c r="BG46" s="342"/>
      <c r="BH46" s="342"/>
      <c r="BI46" s="342"/>
      <c r="BJ46" s="342"/>
      <c r="BK46" s="342"/>
    </row>
    <row r="47" spans="1:63" s="343" customFormat="1" ht="127.5" customHeight="1" x14ac:dyDescent="0.2">
      <c r="A47" s="659">
        <v>7</v>
      </c>
      <c r="B47" s="660" t="s">
        <v>338</v>
      </c>
      <c r="C47" s="647" t="s">
        <v>113</v>
      </c>
      <c r="D47" s="655" t="s">
        <v>951</v>
      </c>
      <c r="E47" s="655" t="s">
        <v>952</v>
      </c>
      <c r="F47" s="655" t="s">
        <v>957</v>
      </c>
      <c r="G47" s="647" t="s">
        <v>715</v>
      </c>
      <c r="H47" s="656">
        <v>255</v>
      </c>
      <c r="I47" s="663" t="str">
        <f>IF(H47&lt;=0,"",IF(H47&lt;=2,"Muy Baja",IF(H47&lt;=24,"Baja",IF(H47&lt;=500,"Media",IF(H47&lt;=5000,"Alta","Muy Alta")))))</f>
        <v>Media</v>
      </c>
      <c r="J47" s="664">
        <f>IF(I47="","",IF(I47="Muy Baja",0.2,IF(I47="Baja",0.4,IF(I47="Media",0.6,IF(I47="Alta",0.8,IF(I47="Muy Alta",1,))))))</f>
        <v>0.6</v>
      </c>
      <c r="K47" s="665" t="s">
        <v>127</v>
      </c>
      <c r="L47" s="664" t="str">
        <f>IF(NOT(ISERROR(MATCH(K47,'Tabla Impacto'!$B$221:$B$223,0))),'Tabla Impacto'!$F$223&amp;"Por favor no seleccionar los criterios de impacto(Afectación Económica o presupuestal y Pérdida Reputacional)",K47)</f>
        <v xml:space="preserve">     El riesgo afecta la imagen de la entidad con algunos usuarios de relevancia frente al logro de los objetivos</v>
      </c>
      <c r="M47" s="663" t="str">
        <f>IF(OR(L47='Tabla Impacto'!$C$11,L47='Tabla Impacto'!$D$11),"Leve",IF(OR(L47='Tabla Impacto'!$C$12,L47='Tabla Impacto'!$D$12),"Menor",IF(OR(L47='Tabla Impacto'!$C$13,L47='Tabla Impacto'!$D$13),"Moderado",IF(OR(L47='Tabla Impacto'!$C$14,L47='Tabla Impacto'!$D$14),"Mayor",IF(OR(L47='Tabla Impacto'!$C$15,L47='Tabla Impacto'!$D$15),"Catastrófico","")))))</f>
        <v>Moderado</v>
      </c>
      <c r="N47" s="664">
        <f>IF(M47="","",IF(M47="Leve",0.2,IF(M47="Menor",0.4,IF(M47="Moderado",0.6,IF(M47="Mayor",0.8,IF(M47="Catastrófico",1,))))))</f>
        <v>0.6</v>
      </c>
      <c r="O47" s="666" t="str">
        <f>IF(OR(AND(I47="Muy Baja",M47="Leve"),AND(I47="Muy Baja",M47="Menor"),AND(I47="Baja",M47="Leve")),"Bajo",IF(OR(AND(I47="Muy baja",M47="Moderado"),AND(I47="Baja",M47="Menor"),AND(I47="Baja",M47="Moderado"),AND(I47="Media",M47="Leve"),AND(I47="Media",M47="Menor"),AND(I47="Media",M47="Moderado"),AND(I47="Alta",M47="Leve"),AND(I47="Alta",M47="Menor")),"Moderado",IF(OR(AND(I47="Muy Baja",M47="Mayor"),AND(I47="Baja",M47="Mayor"),AND(I47="Media",M47="Mayor"),AND(I47="Alta",M47="Moderado"),AND(I47="Alta",M47="Mayor"),AND(I47="Muy Alta",M47="Leve"),AND(I47="Muy Alta",M47="Menor"),AND(I47="Muy Alta",M47="Moderado"),AND(I47="Muy Alta",M47="Mayor")),"Alto",IF(OR(AND(I47="Muy Baja",M47="Catastrófico"),AND(I47="Baja",M47="Catastrófico"),AND(I47="Media",M47="Catastrófico"),AND(I47="Alta",M47="Catastrófico"),AND(I47="Muy Alta",M47="Catastrófico")),"Extremo",""))))</f>
        <v>Moderado</v>
      </c>
      <c r="P47" s="344">
        <v>1</v>
      </c>
      <c r="Q47" s="222" t="s">
        <v>960</v>
      </c>
      <c r="R47" s="344" t="str">
        <f t="shared" si="50"/>
        <v>Probabilidad</v>
      </c>
      <c r="S47" s="345" t="s">
        <v>13</v>
      </c>
      <c r="T47" s="345" t="s">
        <v>8</v>
      </c>
      <c r="U47" s="346" t="str">
        <f t="shared" ref="U47:U52" si="58">IF(AND(S47="Preventivo",T47="Automático"),"50%",IF(AND(S47="Preventivo",T47="Manual"),"40%",IF(AND(S47="Detectivo",T47="Automático"),"40%",IF(AND(S47="Detectivo",T47="Manual"),"30%",IF(AND(S47="Correctivo",T47="Automático"),"35%",IF(AND(S47="Correctivo",T47="Manual"),"25%",""))))))</f>
        <v>40%</v>
      </c>
      <c r="V47" s="345"/>
      <c r="W47" s="345"/>
      <c r="X47" s="345"/>
      <c r="Y47" s="347">
        <f t="shared" ref="Y47" si="59">IFERROR(IF(R47="Probabilidad",(J47-(+J47*U47)),IF(R47="Impacto",J47,"")),"")</f>
        <v>0.36</v>
      </c>
      <c r="Z47" s="348" t="str">
        <f t="shared" si="52"/>
        <v>Baja</v>
      </c>
      <c r="AA47" s="349">
        <f t="shared" ref="AA47:AA52" si="60">+Y47</f>
        <v>0.36</v>
      </c>
      <c r="AB47" s="348" t="str">
        <f t="shared" ref="AB47:AB52" si="61">IFERROR(IF(AC47="","",IF(AC47&lt;=0.2,"Leve",IF(AC47&lt;=0.4,"Menor",IF(AC47&lt;=0.6,"Moderado",IF(AC47&lt;=0.8,"Mayor","Catastrófico"))))),"")</f>
        <v>Moderado</v>
      </c>
      <c r="AC47" s="349">
        <f t="shared" ref="AC47" si="62">IFERROR(IF(R47="Impacto",(N47-(+N47*U47)),IF(R47="Probabilidad",N47,"")),"")</f>
        <v>0.6</v>
      </c>
      <c r="AD47" s="350" t="str">
        <f t="shared" ref="AD47:AD52" si="63">IFERROR(IF(OR(AND(Z47="Muy Baja",AB47="Leve"),AND(Z47="Muy Baja",AB47="Menor"),AND(Z47="Baja",AB47="Leve")),"Bajo",IF(OR(AND(Z47="Muy baja",AB47="Moderado"),AND(Z47="Baja",AB47="Menor"),AND(Z47="Baja",AB47="Moderado"),AND(Z47="Media",AB47="Leve"),AND(Z47="Media",AB47="Menor"),AND(Z47="Media",AB47="Moderado"),AND(Z47="Alta",AB47="Leve"),AND(Z47="Alta",AB47="Menor")),"Moderado",IF(OR(AND(Z47="Muy Baja",AB47="Mayor"),AND(Z47="Baja",AB47="Mayor"),AND(Z47="Media",AB47="Mayor"),AND(Z47="Alta",AB47="Moderado"),AND(Z47="Alta",AB47="Mayor"),AND(Z47="Muy Alta",AB47="Leve"),AND(Z47="Muy Alta",AB47="Menor"),AND(Z47="Muy Alta",AB47="Moderado"),AND(Z47="Muy Alta",AB47="Mayor")),"Alto",IF(OR(AND(Z47="Muy Baja",AB47="Catastrófico"),AND(Z47="Baja",AB47="Catastrófico"),AND(Z47="Media",AB47="Catastrófico"),AND(Z47="Alta",AB47="Catastrófico"),AND(Z47="Muy Alta",AB47="Catastrófico")),"Extremo","")))),"")</f>
        <v>Moderado</v>
      </c>
      <c r="AE47" s="651" t="s">
        <v>26</v>
      </c>
      <c r="AF47" s="656" t="s">
        <v>962</v>
      </c>
      <c r="AG47" s="656" t="s">
        <v>1445</v>
      </c>
      <c r="AH47" s="657">
        <v>46387</v>
      </c>
      <c r="AI47" s="656" t="s">
        <v>963</v>
      </c>
      <c r="AJ47" s="655" t="s">
        <v>1309</v>
      </c>
      <c r="AK47" s="656" t="s">
        <v>1445</v>
      </c>
      <c r="AL47" s="647"/>
      <c r="AM47" s="351"/>
      <c r="AN47" s="352"/>
      <c r="AO47" s="647"/>
      <c r="AP47" s="647"/>
      <c r="AQ47" s="650"/>
      <c r="AR47" s="647"/>
      <c r="AS47" s="647"/>
      <c r="AT47" s="645"/>
      <c r="AU47" s="342"/>
      <c r="AV47" s="342"/>
      <c r="AW47" s="342"/>
      <c r="AX47" s="342"/>
      <c r="AY47" s="342"/>
      <c r="AZ47" s="342"/>
      <c r="BA47" s="342"/>
      <c r="BB47" s="342"/>
      <c r="BC47" s="342"/>
      <c r="BD47" s="342"/>
      <c r="BE47" s="342"/>
      <c r="BF47" s="342"/>
      <c r="BG47" s="342"/>
      <c r="BH47" s="342"/>
      <c r="BI47" s="342"/>
      <c r="BJ47" s="342"/>
      <c r="BK47" s="342"/>
    </row>
    <row r="48" spans="1:63" s="343" customFormat="1" ht="133.5" customHeight="1" x14ac:dyDescent="0.2">
      <c r="A48" s="659"/>
      <c r="B48" s="660"/>
      <c r="C48" s="647"/>
      <c r="D48" s="655"/>
      <c r="E48" s="655"/>
      <c r="F48" s="655"/>
      <c r="G48" s="647"/>
      <c r="H48" s="656"/>
      <c r="I48" s="663"/>
      <c r="J48" s="664"/>
      <c r="K48" s="665"/>
      <c r="L48" s="664">
        <f>IF(NOT(ISERROR(MATCH(K48,_xlfn.ANCHORARRAY(F77),0))),J79&amp;"Por favor no seleccionar los criterios de impacto",K48)</f>
        <v>0</v>
      </c>
      <c r="M48" s="663"/>
      <c r="N48" s="664"/>
      <c r="O48" s="666"/>
      <c r="P48" s="344">
        <v>2</v>
      </c>
      <c r="Q48" s="222" t="s">
        <v>961</v>
      </c>
      <c r="R48" s="344" t="str">
        <f t="shared" si="50"/>
        <v>Probabilidad</v>
      </c>
      <c r="S48" s="345" t="s">
        <v>14</v>
      </c>
      <c r="T48" s="345" t="s">
        <v>8</v>
      </c>
      <c r="U48" s="346" t="str">
        <f t="shared" si="58"/>
        <v>30%</v>
      </c>
      <c r="V48" s="345" t="s">
        <v>18</v>
      </c>
      <c r="W48" s="345" t="s">
        <v>21</v>
      </c>
      <c r="X48" s="345" t="s">
        <v>104</v>
      </c>
      <c r="Y48" s="347">
        <f t="shared" ref="Y48" si="64">IFERROR(IF(AND(R47="Probabilidad",R48="Probabilidad"),(AA47-(+AA47*U48)),IF(R48="Probabilidad",(J47-(+J47*U48)),IF(R48="Impacto",AA47,""))),"")</f>
        <v>0.252</v>
      </c>
      <c r="Z48" s="348" t="str">
        <f t="shared" si="52"/>
        <v>Baja</v>
      </c>
      <c r="AA48" s="349">
        <f t="shared" si="60"/>
        <v>0.252</v>
      </c>
      <c r="AB48" s="348" t="str">
        <f t="shared" si="61"/>
        <v>Moderado</v>
      </c>
      <c r="AC48" s="349">
        <f t="shared" ref="AC48" si="65">IFERROR(IF(AND(R47="Impacto",R48="Impacto"),(AC47-(+AC47*U48)),IF(R48="Impacto",(N47-(+N47*U48)),IF(R48="Probabilidad",AC47,""))),"")</f>
        <v>0.6</v>
      </c>
      <c r="AD48" s="350" t="str">
        <f t="shared" si="63"/>
        <v>Moderado</v>
      </c>
      <c r="AE48" s="651"/>
      <c r="AF48" s="656"/>
      <c r="AG48" s="656"/>
      <c r="AH48" s="657"/>
      <c r="AI48" s="656"/>
      <c r="AJ48" s="655"/>
      <c r="AK48" s="656"/>
      <c r="AL48" s="647"/>
      <c r="AM48" s="351"/>
      <c r="AN48" s="352"/>
      <c r="AO48" s="647"/>
      <c r="AP48" s="647"/>
      <c r="AQ48" s="647"/>
      <c r="AR48" s="647"/>
      <c r="AS48" s="647"/>
      <c r="AT48" s="645"/>
      <c r="AU48" s="342"/>
      <c r="AV48" s="342"/>
      <c r="AW48" s="342"/>
      <c r="AX48" s="342"/>
      <c r="AY48" s="342"/>
      <c r="AZ48" s="342"/>
      <c r="BA48" s="342"/>
      <c r="BB48" s="342"/>
      <c r="BC48" s="342"/>
      <c r="BD48" s="342"/>
      <c r="BE48" s="342"/>
      <c r="BF48" s="342"/>
      <c r="BG48" s="342"/>
      <c r="BH48" s="342"/>
      <c r="BI48" s="342"/>
      <c r="BJ48" s="342"/>
      <c r="BK48" s="342"/>
    </row>
    <row r="49" spans="1:63" s="343" customFormat="1" ht="14.1" customHeight="1" x14ac:dyDescent="0.2">
      <c r="A49" s="659"/>
      <c r="B49" s="660"/>
      <c r="C49" s="647"/>
      <c r="D49" s="655"/>
      <c r="E49" s="655"/>
      <c r="F49" s="655"/>
      <c r="G49" s="647"/>
      <c r="H49" s="656"/>
      <c r="I49" s="663"/>
      <c r="J49" s="664"/>
      <c r="K49" s="665"/>
      <c r="L49" s="664">
        <f>IF(NOT(ISERROR(MATCH(K49,_xlfn.ANCHORARRAY(F78),0))),J80&amp;"Por favor no seleccionar los criterios de impacto",K49)</f>
        <v>0</v>
      </c>
      <c r="M49" s="663"/>
      <c r="N49" s="664"/>
      <c r="O49" s="666"/>
      <c r="P49" s="344">
        <v>3</v>
      </c>
      <c r="Q49" s="353"/>
      <c r="R49" s="344" t="str">
        <f t="shared" si="50"/>
        <v/>
      </c>
      <c r="S49" s="345"/>
      <c r="T49" s="345"/>
      <c r="U49" s="346" t="str">
        <f t="shared" si="58"/>
        <v/>
      </c>
      <c r="V49" s="345"/>
      <c r="W49" s="345"/>
      <c r="X49" s="345"/>
      <c r="Y49" s="347" t="str">
        <f t="shared" ref="Y49:Y52" si="66">IFERROR(IF(AND(R48="Probabilidad",R49="Probabilidad"),(AA48-(+AA48*U49)),IF(AND(R48="Impacto",R49="Probabilidad"),(AA47-(+AA47*U49)),IF(R49="Impacto",AA48,""))),"")</f>
        <v/>
      </c>
      <c r="Z49" s="348" t="str">
        <f t="shared" si="52"/>
        <v/>
      </c>
      <c r="AA49" s="349" t="str">
        <f t="shared" si="60"/>
        <v/>
      </c>
      <c r="AB49" s="348" t="str">
        <f t="shared" si="61"/>
        <v/>
      </c>
      <c r="AC49" s="349" t="str">
        <f t="shared" ref="AC49:AC52" si="67">IFERROR(IF(AND(R48="Impacto",R49="Impacto"),(AC48-(+AC48*U49)),IF(AND(R48="Probabilidad",R49="Impacto"),(AC47-(+AC47*U49)),IF(R49="Probabilidad",AC48,""))),"")</f>
        <v/>
      </c>
      <c r="AD49" s="350" t="str">
        <f t="shared" si="63"/>
        <v/>
      </c>
      <c r="AE49" s="651"/>
      <c r="AF49" s="309"/>
      <c r="AG49" s="352"/>
      <c r="AH49" s="351"/>
      <c r="AI49" s="351"/>
      <c r="AJ49" s="307"/>
      <c r="AK49" s="307"/>
      <c r="AL49" s="647"/>
      <c r="AM49" s="351"/>
      <c r="AN49" s="352"/>
      <c r="AO49" s="647"/>
      <c r="AP49" s="647"/>
      <c r="AQ49" s="647"/>
      <c r="AR49" s="647"/>
      <c r="AS49" s="647"/>
      <c r="AT49" s="645"/>
      <c r="AU49" s="342"/>
      <c r="AV49" s="342"/>
      <c r="AW49" s="342"/>
      <c r="AX49" s="342"/>
      <c r="AY49" s="342"/>
      <c r="AZ49" s="342"/>
      <c r="BA49" s="342"/>
      <c r="BB49" s="342"/>
      <c r="BC49" s="342"/>
      <c r="BD49" s="342"/>
      <c r="BE49" s="342"/>
      <c r="BF49" s="342"/>
      <c r="BG49" s="342"/>
      <c r="BH49" s="342"/>
      <c r="BI49" s="342"/>
      <c r="BJ49" s="342"/>
      <c r="BK49" s="342"/>
    </row>
    <row r="50" spans="1:63" s="343" customFormat="1" ht="14.1" customHeight="1" x14ac:dyDescent="0.2">
      <c r="A50" s="659"/>
      <c r="B50" s="660"/>
      <c r="C50" s="647"/>
      <c r="D50" s="655"/>
      <c r="E50" s="655"/>
      <c r="F50" s="655"/>
      <c r="G50" s="647"/>
      <c r="H50" s="656"/>
      <c r="I50" s="663"/>
      <c r="J50" s="664"/>
      <c r="K50" s="665"/>
      <c r="L50" s="664">
        <f>IF(NOT(ISERROR(MATCH(K50,_xlfn.ANCHORARRAY(F79),0))),J81&amp;"Por favor no seleccionar los criterios de impacto",K50)</f>
        <v>0</v>
      </c>
      <c r="M50" s="663"/>
      <c r="N50" s="664"/>
      <c r="O50" s="666"/>
      <c r="P50" s="344">
        <v>4</v>
      </c>
      <c r="Q50" s="210"/>
      <c r="R50" s="344" t="str">
        <f t="shared" si="50"/>
        <v/>
      </c>
      <c r="S50" s="345"/>
      <c r="T50" s="345"/>
      <c r="U50" s="346" t="str">
        <f t="shared" si="58"/>
        <v/>
      </c>
      <c r="V50" s="345"/>
      <c r="W50" s="345"/>
      <c r="X50" s="345"/>
      <c r="Y50" s="347" t="str">
        <f t="shared" si="66"/>
        <v/>
      </c>
      <c r="Z50" s="348" t="str">
        <f t="shared" si="52"/>
        <v/>
      </c>
      <c r="AA50" s="349" t="str">
        <f t="shared" si="60"/>
        <v/>
      </c>
      <c r="AB50" s="348" t="str">
        <f t="shared" si="61"/>
        <v/>
      </c>
      <c r="AC50" s="349" t="str">
        <f t="shared" si="67"/>
        <v/>
      </c>
      <c r="AD50" s="350" t="str">
        <f t="shared" si="63"/>
        <v/>
      </c>
      <c r="AE50" s="651"/>
      <c r="AF50" s="309"/>
      <c r="AG50" s="352"/>
      <c r="AH50" s="351"/>
      <c r="AI50" s="351"/>
      <c r="AJ50" s="307"/>
      <c r="AK50" s="307"/>
      <c r="AL50" s="647"/>
      <c r="AM50" s="351"/>
      <c r="AN50" s="352"/>
      <c r="AO50" s="647"/>
      <c r="AP50" s="647"/>
      <c r="AQ50" s="647"/>
      <c r="AR50" s="647"/>
      <c r="AS50" s="647"/>
      <c r="AT50" s="645"/>
      <c r="AU50" s="342"/>
      <c r="AV50" s="342"/>
      <c r="AW50" s="342"/>
      <c r="AX50" s="342"/>
      <c r="AY50" s="342"/>
      <c r="AZ50" s="342"/>
      <c r="BA50" s="342"/>
      <c r="BB50" s="342"/>
      <c r="BC50" s="342"/>
      <c r="BD50" s="342"/>
      <c r="BE50" s="342"/>
      <c r="BF50" s="342"/>
      <c r="BG50" s="342"/>
      <c r="BH50" s="342"/>
      <c r="BI50" s="342"/>
      <c r="BJ50" s="342"/>
      <c r="BK50" s="342"/>
    </row>
    <row r="51" spans="1:63" s="343" customFormat="1" ht="14.1" customHeight="1" x14ac:dyDescent="0.2">
      <c r="A51" s="659"/>
      <c r="B51" s="660"/>
      <c r="C51" s="647"/>
      <c r="D51" s="655"/>
      <c r="E51" s="655"/>
      <c r="F51" s="655"/>
      <c r="G51" s="647"/>
      <c r="H51" s="656"/>
      <c r="I51" s="663"/>
      <c r="J51" s="664"/>
      <c r="K51" s="665"/>
      <c r="L51" s="664">
        <f>IF(NOT(ISERROR(MATCH(K51,_xlfn.ANCHORARRAY(F80),0))),J82&amp;"Por favor no seleccionar los criterios de impacto",K51)</f>
        <v>0</v>
      </c>
      <c r="M51" s="663"/>
      <c r="N51" s="664"/>
      <c r="O51" s="666"/>
      <c r="P51" s="344">
        <v>5</v>
      </c>
      <c r="Q51" s="210"/>
      <c r="R51" s="344" t="str">
        <f t="shared" si="50"/>
        <v/>
      </c>
      <c r="S51" s="345"/>
      <c r="T51" s="345"/>
      <c r="U51" s="346" t="str">
        <f t="shared" si="58"/>
        <v/>
      </c>
      <c r="V51" s="345"/>
      <c r="W51" s="345"/>
      <c r="X51" s="345"/>
      <c r="Y51" s="347" t="str">
        <f t="shared" si="66"/>
        <v/>
      </c>
      <c r="Z51" s="348" t="str">
        <f t="shared" si="52"/>
        <v/>
      </c>
      <c r="AA51" s="349" t="str">
        <f t="shared" si="60"/>
        <v/>
      </c>
      <c r="AB51" s="348" t="str">
        <f t="shared" si="61"/>
        <v/>
      </c>
      <c r="AC51" s="349" t="str">
        <f t="shared" si="67"/>
        <v/>
      </c>
      <c r="AD51" s="350" t="str">
        <f t="shared" si="63"/>
        <v/>
      </c>
      <c r="AE51" s="651"/>
      <c r="AF51" s="309"/>
      <c r="AG51" s="352"/>
      <c r="AH51" s="351"/>
      <c r="AI51" s="351"/>
      <c r="AJ51" s="307"/>
      <c r="AK51" s="307"/>
      <c r="AL51" s="647"/>
      <c r="AM51" s="351"/>
      <c r="AN51" s="352"/>
      <c r="AO51" s="647"/>
      <c r="AP51" s="647"/>
      <c r="AQ51" s="647"/>
      <c r="AR51" s="647"/>
      <c r="AS51" s="647"/>
      <c r="AT51" s="645"/>
      <c r="AU51" s="342"/>
      <c r="AV51" s="342"/>
      <c r="AW51" s="342"/>
      <c r="AX51" s="342"/>
      <c r="AY51" s="342"/>
      <c r="AZ51" s="342"/>
      <c r="BA51" s="342"/>
      <c r="BB51" s="342"/>
      <c r="BC51" s="342"/>
      <c r="BD51" s="342"/>
      <c r="BE51" s="342"/>
      <c r="BF51" s="342"/>
      <c r="BG51" s="342"/>
      <c r="BH51" s="342"/>
      <c r="BI51" s="342"/>
      <c r="BJ51" s="342"/>
      <c r="BK51" s="342"/>
    </row>
    <row r="52" spans="1:63" s="343" customFormat="1" ht="14.1" customHeight="1" x14ac:dyDescent="0.2">
      <c r="A52" s="659"/>
      <c r="B52" s="660"/>
      <c r="C52" s="647"/>
      <c r="D52" s="655"/>
      <c r="E52" s="655"/>
      <c r="F52" s="655"/>
      <c r="G52" s="647"/>
      <c r="H52" s="656"/>
      <c r="I52" s="663"/>
      <c r="J52" s="664"/>
      <c r="K52" s="665"/>
      <c r="L52" s="664">
        <f>IF(NOT(ISERROR(MATCH(K52,_xlfn.ANCHORARRAY(F81),0))),J83&amp;"Por favor no seleccionar los criterios de impacto",K52)</f>
        <v>0</v>
      </c>
      <c r="M52" s="663"/>
      <c r="N52" s="664"/>
      <c r="O52" s="666"/>
      <c r="P52" s="344">
        <v>6</v>
      </c>
      <c r="Q52" s="210"/>
      <c r="R52" s="344" t="str">
        <f t="shared" si="50"/>
        <v/>
      </c>
      <c r="S52" s="345"/>
      <c r="T52" s="345"/>
      <c r="U52" s="346" t="str">
        <f t="shared" si="58"/>
        <v/>
      </c>
      <c r="V52" s="345"/>
      <c r="W52" s="345"/>
      <c r="X52" s="345"/>
      <c r="Y52" s="347" t="str">
        <f t="shared" si="66"/>
        <v/>
      </c>
      <c r="Z52" s="348" t="str">
        <f t="shared" si="52"/>
        <v/>
      </c>
      <c r="AA52" s="349" t="str">
        <f t="shared" si="60"/>
        <v/>
      </c>
      <c r="AB52" s="348" t="str">
        <f t="shared" si="61"/>
        <v/>
      </c>
      <c r="AC52" s="349" t="str">
        <f t="shared" si="67"/>
        <v/>
      </c>
      <c r="AD52" s="350" t="str">
        <f t="shared" si="63"/>
        <v/>
      </c>
      <c r="AE52" s="651"/>
      <c r="AF52" s="309"/>
      <c r="AG52" s="352"/>
      <c r="AH52" s="351"/>
      <c r="AI52" s="351"/>
      <c r="AJ52" s="307"/>
      <c r="AK52" s="307"/>
      <c r="AL52" s="647"/>
      <c r="AM52" s="351"/>
      <c r="AN52" s="352"/>
      <c r="AO52" s="647"/>
      <c r="AP52" s="647"/>
      <c r="AQ52" s="647"/>
      <c r="AR52" s="647"/>
      <c r="AS52" s="647"/>
      <c r="AT52" s="645"/>
      <c r="AU52" s="342"/>
      <c r="AV52" s="342"/>
      <c r="AW52" s="342"/>
      <c r="AX52" s="342"/>
      <c r="AY52" s="342"/>
      <c r="AZ52" s="342"/>
      <c r="BA52" s="342"/>
      <c r="BB52" s="342"/>
      <c r="BC52" s="342"/>
      <c r="BD52" s="342"/>
      <c r="BE52" s="342"/>
      <c r="BF52" s="342"/>
      <c r="BG52" s="342"/>
      <c r="BH52" s="342"/>
      <c r="BI52" s="342"/>
      <c r="BJ52" s="342"/>
      <c r="BK52" s="342"/>
    </row>
    <row r="53" spans="1:63" s="343" customFormat="1" ht="70.5" customHeight="1" x14ac:dyDescent="0.2">
      <c r="A53" s="659">
        <v>8</v>
      </c>
      <c r="B53" s="660" t="s">
        <v>338</v>
      </c>
      <c r="C53" s="647" t="s">
        <v>113</v>
      </c>
      <c r="D53" s="655" t="s">
        <v>953</v>
      </c>
      <c r="E53" s="655" t="s">
        <v>954</v>
      </c>
      <c r="F53" s="655" t="s">
        <v>958</v>
      </c>
      <c r="G53" s="647" t="s">
        <v>715</v>
      </c>
      <c r="H53" s="656">
        <v>182</v>
      </c>
      <c r="I53" s="663" t="str">
        <f>IF(H53&lt;=0,"",IF(H53&lt;=2,"Muy Baja",IF(H53&lt;=24,"Baja",IF(H53&lt;=500,"Media",IF(H53&lt;=5000,"Alta","Muy Alta")))))</f>
        <v>Media</v>
      </c>
      <c r="J53" s="664">
        <f>IF(I53="","",IF(I53="Muy Baja",0.2,IF(I53="Baja",0.4,IF(I53="Media",0.6,IF(I53="Alta",0.8,IF(I53="Muy Alta",1,))))))</f>
        <v>0.6</v>
      </c>
      <c r="K53" s="665" t="s">
        <v>126</v>
      </c>
      <c r="L53" s="664" t="str">
        <f>IF(NOT(ISERROR(MATCH(K53,'Tabla Impacto'!$B$221:$B$223,0))),'Tabla Impacto'!$F$223&amp;"Por favor no seleccionar los criterios de impacto(Afectación Económica o presupuestal y Pérdida Reputacional)",K53)</f>
        <v xml:space="preserve">     El riesgo afecta la imagen de la entidad internamente, de conocimiento general, nivel interno, de junta dircetiva y accionistas y/o de provedores</v>
      </c>
      <c r="M53" s="663" t="str">
        <f>IF(OR(L53='Tabla Impacto'!$C$11,L53='Tabla Impacto'!$D$11),"Leve",IF(OR(L53='Tabla Impacto'!$C$12,L53='Tabla Impacto'!$D$12),"Menor",IF(OR(L53='Tabla Impacto'!$C$13,L53='Tabla Impacto'!$D$13),"Moderado",IF(OR(L53='Tabla Impacto'!$C$14,L53='Tabla Impacto'!$D$14),"Mayor",IF(OR(L53='Tabla Impacto'!$C$15,L53='Tabla Impacto'!$D$15),"Catastrófico","")))))</f>
        <v>Menor</v>
      </c>
      <c r="N53" s="664">
        <f>IF(M53="","",IF(M53="Leve",0.2,IF(M53="Menor",0.4,IF(M53="Moderado",0.6,IF(M53="Mayor",0.8,IF(M53="Catastrófico",1,))))))</f>
        <v>0.4</v>
      </c>
      <c r="O53" s="666" t="str">
        <f>IF(OR(AND(I53="Muy Baja",M53="Leve"),AND(I53="Muy Baja",M53="Menor"),AND(I53="Baja",M53="Leve")),"Bajo",IF(OR(AND(I53="Muy baja",M53="Moderado"),AND(I53="Baja",M53="Menor"),AND(I53="Baja",M53="Moderado"),AND(I53="Media",M53="Leve"),AND(I53="Media",M53="Menor"),AND(I53="Media",M53="Moderado"),AND(I53="Alta",M53="Leve"),AND(I53="Alta",M53="Menor")),"Moderado",IF(OR(AND(I53="Muy Baja",M53="Mayor"),AND(I53="Baja",M53="Mayor"),AND(I53="Media",M53="Mayor"),AND(I53="Alta",M53="Moderado"),AND(I53="Alta",M53="Mayor"),AND(I53="Muy Alta",M53="Leve"),AND(I53="Muy Alta",M53="Menor"),AND(I53="Muy Alta",M53="Moderado"),AND(I53="Muy Alta",M53="Mayor")),"Alto",IF(OR(AND(I53="Muy Baja",M53="Catastrófico"),AND(I53="Baja",M53="Catastrófico"),AND(I53="Media",M53="Catastrófico"),AND(I53="Alta",M53="Catastrófico"),AND(I53="Muy Alta",M53="Catastrófico")),"Extremo",""))))</f>
        <v>Moderado</v>
      </c>
      <c r="P53" s="344">
        <v>1</v>
      </c>
      <c r="Q53" s="222" t="s">
        <v>966</v>
      </c>
      <c r="R53" s="344" t="str">
        <f t="shared" ref="R53:R58" si="68">IF(OR(S53="Preventivo",S53="Detectivo"),"Probabilidad",IF(S53="Correctivo","Impacto",""))</f>
        <v>Probabilidad</v>
      </c>
      <c r="S53" s="345" t="s">
        <v>13</v>
      </c>
      <c r="T53" s="345" t="s">
        <v>9</v>
      </c>
      <c r="U53" s="346" t="str">
        <f t="shared" ref="U53:U58" si="69">IF(AND(S53="Preventivo",T53="Automático"),"50%",IF(AND(S53="Preventivo",T53="Manual"),"40%",IF(AND(S53="Detectivo",T53="Automático"),"40%",IF(AND(S53="Detectivo",T53="Manual"),"30%",IF(AND(S53="Correctivo",T53="Automático"),"35%",IF(AND(S53="Correctivo",T53="Manual"),"25%",""))))))</f>
        <v>50%</v>
      </c>
      <c r="V53" s="345" t="s">
        <v>18</v>
      </c>
      <c r="W53" s="345" t="s">
        <v>21</v>
      </c>
      <c r="X53" s="345" t="s">
        <v>104</v>
      </c>
      <c r="Y53" s="347">
        <f t="shared" ref="Y53" si="70">IFERROR(IF(R53="Probabilidad",(J53-(+J53*U53)),IF(R53="Impacto",J53,"")),"")</f>
        <v>0.3</v>
      </c>
      <c r="Z53" s="348" t="str">
        <f t="shared" ref="Z53:Z58" si="71">IFERROR(IF(Y53="","",IF(Y53&lt;=0.2,"Muy Baja",IF(Y53&lt;=0.4,"Baja",IF(Y53&lt;=0.6,"Media",IF(Y53&lt;=0.8,"Alta","Muy Alta"))))),"")</f>
        <v>Baja</v>
      </c>
      <c r="AA53" s="349">
        <f t="shared" ref="AA53:AA58" si="72">+Y53</f>
        <v>0.3</v>
      </c>
      <c r="AB53" s="348" t="str">
        <f t="shared" ref="AB53:AB58" si="73">IFERROR(IF(AC53="","",IF(AC53&lt;=0.2,"Leve",IF(AC53&lt;=0.4,"Menor",IF(AC53&lt;=0.6,"Moderado",IF(AC53&lt;=0.8,"Mayor","Catastrófico"))))),"")</f>
        <v>Menor</v>
      </c>
      <c r="AC53" s="349">
        <f t="shared" ref="AC53" si="74">IFERROR(IF(R53="Impacto",(N53-(+N53*U53)),IF(R53="Probabilidad",N53,"")),"")</f>
        <v>0.4</v>
      </c>
      <c r="AD53" s="350" t="str">
        <f t="shared" ref="AD53:AD58" si="75">IFERROR(IF(OR(AND(Z53="Muy Baja",AB53="Leve"),AND(Z53="Muy Baja",AB53="Menor"),AND(Z53="Baja",AB53="Leve")),"Bajo",IF(OR(AND(Z53="Muy baja",AB53="Moderado"),AND(Z53="Baja",AB53="Menor"),AND(Z53="Baja",AB53="Moderado"),AND(Z53="Media",AB53="Leve"),AND(Z53="Media",AB53="Menor"),AND(Z53="Media",AB53="Moderado"),AND(Z53="Alta",AB53="Leve"),AND(Z53="Alta",AB53="Menor")),"Moderado",IF(OR(AND(Z53="Muy Baja",AB53="Mayor"),AND(Z53="Baja",AB53="Mayor"),AND(Z53="Media",AB53="Mayor"),AND(Z53="Alta",AB53="Moderado"),AND(Z53="Alta",AB53="Mayor"),AND(Z53="Muy Alta",AB53="Leve"),AND(Z53="Muy Alta",AB53="Menor"),AND(Z53="Muy Alta",AB53="Moderado"),AND(Z53="Muy Alta",AB53="Mayor")),"Alto",IF(OR(AND(Z53="Muy Baja",AB53="Catastrófico"),AND(Z53="Baja",AB53="Catastrófico"),AND(Z53="Media",AB53="Catastrófico"),AND(Z53="Alta",AB53="Catastrófico"),AND(Z53="Muy Alta",AB53="Catastrófico")),"Extremo","")))),"")</f>
        <v>Moderado</v>
      </c>
      <c r="AE53" s="651" t="s">
        <v>26</v>
      </c>
      <c r="AF53" s="309"/>
      <c r="AG53" s="352"/>
      <c r="AH53" s="351"/>
      <c r="AI53" s="351"/>
      <c r="AJ53" s="669" t="s">
        <v>1309</v>
      </c>
      <c r="AK53" s="656" t="s">
        <v>1445</v>
      </c>
      <c r="AL53" s="647"/>
      <c r="AM53" s="351"/>
      <c r="AN53" s="352"/>
      <c r="AO53" s="647"/>
      <c r="AP53" s="647"/>
      <c r="AQ53" s="650"/>
      <c r="AR53" s="647"/>
      <c r="AS53" s="647"/>
      <c r="AT53" s="645"/>
      <c r="AU53" s="342"/>
      <c r="AV53" s="342"/>
      <c r="AW53" s="342"/>
      <c r="AX53" s="342"/>
      <c r="AY53" s="342"/>
      <c r="AZ53" s="342"/>
      <c r="BA53" s="342"/>
      <c r="BB53" s="342"/>
      <c r="BC53" s="342"/>
      <c r="BD53" s="342"/>
      <c r="BE53" s="342"/>
      <c r="BF53" s="342"/>
      <c r="BG53" s="342"/>
      <c r="BH53" s="342"/>
      <c r="BI53" s="342"/>
      <c r="BJ53" s="342"/>
      <c r="BK53" s="342"/>
    </row>
    <row r="54" spans="1:63" s="343" customFormat="1" ht="142.5" x14ac:dyDescent="0.2">
      <c r="A54" s="659"/>
      <c r="B54" s="660"/>
      <c r="C54" s="647"/>
      <c r="D54" s="655"/>
      <c r="E54" s="655"/>
      <c r="F54" s="655"/>
      <c r="G54" s="647"/>
      <c r="H54" s="656"/>
      <c r="I54" s="663"/>
      <c r="J54" s="664"/>
      <c r="K54" s="665"/>
      <c r="L54" s="664">
        <f>IF(NOT(ISERROR(MATCH(K54,_xlfn.ANCHORARRAY(F83),0))),J85&amp;"Por favor no seleccionar los criterios de impacto",K54)</f>
        <v>0</v>
      </c>
      <c r="M54" s="663"/>
      <c r="N54" s="664"/>
      <c r="O54" s="666"/>
      <c r="P54" s="344">
        <v>2</v>
      </c>
      <c r="Q54" s="222" t="s">
        <v>967</v>
      </c>
      <c r="R54" s="344" t="str">
        <f t="shared" si="68"/>
        <v>Probabilidad</v>
      </c>
      <c r="S54" s="345" t="s">
        <v>13</v>
      </c>
      <c r="T54" s="345" t="s">
        <v>8</v>
      </c>
      <c r="U54" s="346" t="str">
        <f t="shared" si="69"/>
        <v>40%</v>
      </c>
      <c r="V54" s="345" t="s">
        <v>18</v>
      </c>
      <c r="W54" s="345" t="s">
        <v>21</v>
      </c>
      <c r="X54" s="345" t="s">
        <v>104</v>
      </c>
      <c r="Y54" s="347">
        <f t="shared" ref="Y54" si="76">IFERROR(IF(AND(R53="Probabilidad",R54="Probabilidad"),(AA53-(+AA53*U54)),IF(R54="Probabilidad",(J53-(+J53*U54)),IF(R54="Impacto",AA53,""))),"")</f>
        <v>0.18</v>
      </c>
      <c r="Z54" s="348" t="str">
        <f t="shared" si="71"/>
        <v>Muy Baja</v>
      </c>
      <c r="AA54" s="349">
        <f t="shared" si="72"/>
        <v>0.18</v>
      </c>
      <c r="AB54" s="348" t="str">
        <f t="shared" si="73"/>
        <v>Menor</v>
      </c>
      <c r="AC54" s="349">
        <f t="shared" ref="AC54" si="77">IFERROR(IF(AND(R53="Impacto",R54="Impacto"),(AC53-(+AC53*U54)),IF(R54="Impacto",(N53-(+N53*U54)),IF(R54="Probabilidad",AC53,""))),"")</f>
        <v>0.4</v>
      </c>
      <c r="AD54" s="350" t="str">
        <f t="shared" si="75"/>
        <v>Bajo</v>
      </c>
      <c r="AE54" s="651"/>
      <c r="AF54" s="309"/>
      <c r="AG54" s="352"/>
      <c r="AH54" s="351"/>
      <c r="AI54" s="351"/>
      <c r="AJ54" s="661"/>
      <c r="AK54" s="656"/>
      <c r="AL54" s="647"/>
      <c r="AM54" s="351"/>
      <c r="AN54" s="352"/>
      <c r="AO54" s="647"/>
      <c r="AP54" s="647"/>
      <c r="AQ54" s="647"/>
      <c r="AR54" s="647"/>
      <c r="AS54" s="647"/>
      <c r="AT54" s="645"/>
      <c r="AU54" s="342"/>
      <c r="AV54" s="342"/>
      <c r="AW54" s="342"/>
      <c r="AX54" s="342"/>
      <c r="AY54" s="342"/>
      <c r="AZ54" s="342"/>
      <c r="BA54" s="342"/>
      <c r="BB54" s="342"/>
      <c r="BC54" s="342"/>
      <c r="BD54" s="342"/>
      <c r="BE54" s="342"/>
      <c r="BF54" s="342"/>
      <c r="BG54" s="342"/>
      <c r="BH54" s="342"/>
      <c r="BI54" s="342"/>
      <c r="BJ54" s="342"/>
      <c r="BK54" s="342"/>
    </row>
    <row r="55" spans="1:63" s="343" customFormat="1" ht="114" x14ac:dyDescent="0.2">
      <c r="A55" s="659"/>
      <c r="B55" s="660"/>
      <c r="C55" s="647"/>
      <c r="D55" s="655"/>
      <c r="E55" s="655"/>
      <c r="F55" s="655"/>
      <c r="G55" s="647"/>
      <c r="H55" s="656"/>
      <c r="I55" s="663"/>
      <c r="J55" s="664"/>
      <c r="K55" s="665"/>
      <c r="L55" s="664">
        <f>IF(NOT(ISERROR(MATCH(K55,_xlfn.ANCHORARRAY(F84),0))),J86&amp;"Por favor no seleccionar los criterios de impacto",K55)</f>
        <v>0</v>
      </c>
      <c r="M55" s="663"/>
      <c r="N55" s="664"/>
      <c r="O55" s="666"/>
      <c r="P55" s="344">
        <v>3</v>
      </c>
      <c r="Q55" s="222" t="s">
        <v>968</v>
      </c>
      <c r="R55" s="344" t="str">
        <f t="shared" si="68"/>
        <v>Probabilidad</v>
      </c>
      <c r="S55" s="345" t="s">
        <v>13</v>
      </c>
      <c r="T55" s="345" t="s">
        <v>8</v>
      </c>
      <c r="U55" s="346" t="str">
        <f t="shared" si="69"/>
        <v>40%</v>
      </c>
      <c r="V55" s="345" t="s">
        <v>18</v>
      </c>
      <c r="W55" s="345" t="s">
        <v>21</v>
      </c>
      <c r="X55" s="345" t="s">
        <v>104</v>
      </c>
      <c r="Y55" s="347">
        <f t="shared" ref="Y55:Y58" si="78">IFERROR(IF(AND(R54="Probabilidad",R55="Probabilidad"),(AA54-(+AA54*U55)),IF(AND(R54="Impacto",R55="Probabilidad"),(AA53-(+AA53*U55)),IF(R55="Impacto",AA54,""))),"")</f>
        <v>0.108</v>
      </c>
      <c r="Z55" s="348" t="str">
        <f t="shared" si="71"/>
        <v>Muy Baja</v>
      </c>
      <c r="AA55" s="349">
        <f t="shared" si="72"/>
        <v>0.108</v>
      </c>
      <c r="AB55" s="348" t="str">
        <f t="shared" si="73"/>
        <v>Menor</v>
      </c>
      <c r="AC55" s="349">
        <f t="shared" ref="AC55:AC58" si="79">IFERROR(IF(AND(R54="Impacto",R55="Impacto"),(AC54-(+AC54*U55)),IF(AND(R54="Probabilidad",R55="Impacto"),(AC53-(+AC53*U55)),IF(R55="Probabilidad",AC54,""))),"")</f>
        <v>0.4</v>
      </c>
      <c r="AD55" s="350" t="str">
        <f t="shared" si="75"/>
        <v>Bajo</v>
      </c>
      <c r="AE55" s="651"/>
      <c r="AF55" s="309"/>
      <c r="AG55" s="352"/>
      <c r="AH55" s="351"/>
      <c r="AI55" s="351"/>
      <c r="AJ55" s="661"/>
      <c r="AK55" s="656"/>
      <c r="AL55" s="647"/>
      <c r="AM55" s="351"/>
      <c r="AN55" s="352"/>
      <c r="AO55" s="647"/>
      <c r="AP55" s="647"/>
      <c r="AQ55" s="647"/>
      <c r="AR55" s="647"/>
      <c r="AS55" s="647"/>
      <c r="AT55" s="645"/>
      <c r="AU55" s="342"/>
      <c r="AV55" s="342"/>
      <c r="AW55" s="342"/>
      <c r="AX55" s="342"/>
      <c r="AY55" s="342"/>
      <c r="AZ55" s="342"/>
      <c r="BA55" s="342"/>
      <c r="BB55" s="342"/>
      <c r="BC55" s="342"/>
      <c r="BD55" s="342"/>
      <c r="BE55" s="342"/>
      <c r="BF55" s="342"/>
      <c r="BG55" s="342"/>
      <c r="BH55" s="342"/>
      <c r="BI55" s="342"/>
      <c r="BJ55" s="342"/>
      <c r="BK55" s="342"/>
    </row>
    <row r="56" spans="1:63" s="343" customFormat="1" ht="85.5" x14ac:dyDescent="0.2">
      <c r="A56" s="659"/>
      <c r="B56" s="660"/>
      <c r="C56" s="647"/>
      <c r="D56" s="655"/>
      <c r="E56" s="655"/>
      <c r="F56" s="655"/>
      <c r="G56" s="647"/>
      <c r="H56" s="656"/>
      <c r="I56" s="663"/>
      <c r="J56" s="664"/>
      <c r="K56" s="665"/>
      <c r="L56" s="664">
        <f>IF(NOT(ISERROR(MATCH(K56,_xlfn.ANCHORARRAY(F85),0))),J87&amp;"Por favor no seleccionar los criterios de impacto",K56)</f>
        <v>0</v>
      </c>
      <c r="M56" s="663"/>
      <c r="N56" s="664"/>
      <c r="O56" s="666"/>
      <c r="P56" s="344">
        <v>4</v>
      </c>
      <c r="Q56" s="222" t="s">
        <v>969</v>
      </c>
      <c r="R56" s="344" t="str">
        <f t="shared" si="68"/>
        <v>Impacto</v>
      </c>
      <c r="S56" s="345" t="s">
        <v>15</v>
      </c>
      <c r="T56" s="345" t="s">
        <v>8</v>
      </c>
      <c r="U56" s="346" t="str">
        <f t="shared" si="69"/>
        <v>25%</v>
      </c>
      <c r="V56" s="345" t="s">
        <v>18</v>
      </c>
      <c r="W56" s="345" t="s">
        <v>21</v>
      </c>
      <c r="X56" s="345" t="s">
        <v>104</v>
      </c>
      <c r="Y56" s="347">
        <f t="shared" si="78"/>
        <v>0.108</v>
      </c>
      <c r="Z56" s="348" t="str">
        <f t="shared" si="71"/>
        <v>Muy Baja</v>
      </c>
      <c r="AA56" s="349">
        <f t="shared" si="72"/>
        <v>0.108</v>
      </c>
      <c r="AB56" s="348" t="str">
        <f t="shared" si="73"/>
        <v>Menor</v>
      </c>
      <c r="AC56" s="349">
        <f t="shared" si="79"/>
        <v>0.30000000000000004</v>
      </c>
      <c r="AD56" s="350" t="str">
        <f t="shared" si="75"/>
        <v>Bajo</v>
      </c>
      <c r="AE56" s="651"/>
      <c r="AF56" s="309"/>
      <c r="AG56" s="352"/>
      <c r="AH56" s="351"/>
      <c r="AI56" s="351"/>
      <c r="AJ56" s="661"/>
      <c r="AK56" s="656"/>
      <c r="AL56" s="647"/>
      <c r="AM56" s="351"/>
      <c r="AN56" s="352"/>
      <c r="AO56" s="647"/>
      <c r="AP56" s="647"/>
      <c r="AQ56" s="647"/>
      <c r="AR56" s="647"/>
      <c r="AS56" s="647"/>
      <c r="AT56" s="645"/>
      <c r="AU56" s="342"/>
      <c r="AV56" s="342"/>
      <c r="AW56" s="342"/>
      <c r="AX56" s="342"/>
      <c r="AY56" s="342"/>
      <c r="AZ56" s="342"/>
      <c r="BA56" s="342"/>
      <c r="BB56" s="342"/>
      <c r="BC56" s="342"/>
      <c r="BD56" s="342"/>
      <c r="BE56" s="342"/>
      <c r="BF56" s="342"/>
      <c r="BG56" s="342"/>
      <c r="BH56" s="342"/>
      <c r="BI56" s="342"/>
      <c r="BJ56" s="342"/>
      <c r="BK56" s="342"/>
    </row>
    <row r="57" spans="1:63" s="343" customFormat="1" ht="74.25" x14ac:dyDescent="0.2">
      <c r="A57" s="659"/>
      <c r="B57" s="660"/>
      <c r="C57" s="647"/>
      <c r="D57" s="655"/>
      <c r="E57" s="655"/>
      <c r="F57" s="655"/>
      <c r="G57" s="647"/>
      <c r="H57" s="656"/>
      <c r="I57" s="663"/>
      <c r="J57" s="664"/>
      <c r="K57" s="665"/>
      <c r="L57" s="664">
        <f>IF(NOT(ISERROR(MATCH(K57,_xlfn.ANCHORARRAY(F86),0))),J88&amp;"Por favor no seleccionar los criterios de impacto",K57)</f>
        <v>0</v>
      </c>
      <c r="M57" s="663"/>
      <c r="N57" s="664"/>
      <c r="O57" s="666"/>
      <c r="P57" s="344">
        <v>5</v>
      </c>
      <c r="Q57" s="222" t="s">
        <v>970</v>
      </c>
      <c r="R57" s="344" t="str">
        <f t="shared" si="68"/>
        <v>Impacto</v>
      </c>
      <c r="S57" s="345" t="s">
        <v>15</v>
      </c>
      <c r="T57" s="345" t="s">
        <v>8</v>
      </c>
      <c r="U57" s="346" t="str">
        <f t="shared" si="69"/>
        <v>25%</v>
      </c>
      <c r="V57" s="345" t="s">
        <v>18</v>
      </c>
      <c r="W57" s="345" t="s">
        <v>21</v>
      </c>
      <c r="X57" s="345" t="s">
        <v>104</v>
      </c>
      <c r="Y57" s="347">
        <f t="shared" si="78"/>
        <v>0.108</v>
      </c>
      <c r="Z57" s="348" t="str">
        <f t="shared" si="71"/>
        <v>Muy Baja</v>
      </c>
      <c r="AA57" s="349">
        <f t="shared" si="72"/>
        <v>0.108</v>
      </c>
      <c r="AB57" s="348" t="str">
        <f t="shared" si="73"/>
        <v>Menor</v>
      </c>
      <c r="AC57" s="349">
        <f t="shared" si="79"/>
        <v>0.22500000000000003</v>
      </c>
      <c r="AD57" s="350" t="str">
        <f t="shared" si="75"/>
        <v>Bajo</v>
      </c>
      <c r="AE57" s="651"/>
      <c r="AF57" s="309"/>
      <c r="AG57" s="352"/>
      <c r="AH57" s="351"/>
      <c r="AI57" s="351"/>
      <c r="AJ57" s="661"/>
      <c r="AK57" s="656"/>
      <c r="AL57" s="647"/>
      <c r="AM57" s="351"/>
      <c r="AN57" s="352"/>
      <c r="AO57" s="647"/>
      <c r="AP57" s="647"/>
      <c r="AQ57" s="647"/>
      <c r="AR57" s="647"/>
      <c r="AS57" s="647"/>
      <c r="AT57" s="645"/>
      <c r="AU57" s="342"/>
      <c r="AV57" s="342"/>
      <c r="AW57" s="342"/>
      <c r="AX57" s="342"/>
      <c r="AY57" s="342"/>
      <c r="AZ57" s="342"/>
      <c r="BA57" s="342"/>
      <c r="BB57" s="342"/>
      <c r="BC57" s="342"/>
      <c r="BD57" s="342"/>
      <c r="BE57" s="342"/>
      <c r="BF57" s="342"/>
      <c r="BG57" s="342"/>
      <c r="BH57" s="342"/>
      <c r="BI57" s="342"/>
      <c r="BJ57" s="342"/>
      <c r="BK57" s="342"/>
    </row>
    <row r="58" spans="1:63" s="343" customFormat="1" ht="14.1" customHeight="1" x14ac:dyDescent="0.2">
      <c r="A58" s="659"/>
      <c r="B58" s="660"/>
      <c r="C58" s="647"/>
      <c r="D58" s="655"/>
      <c r="E58" s="655"/>
      <c r="F58" s="655"/>
      <c r="G58" s="647"/>
      <c r="H58" s="656"/>
      <c r="I58" s="663"/>
      <c r="J58" s="664"/>
      <c r="K58" s="665"/>
      <c r="L58" s="664">
        <f>IF(NOT(ISERROR(MATCH(K58,_xlfn.ANCHORARRAY(F87),0))),J101&amp;"Por favor no seleccionar los criterios de impacto",K58)</f>
        <v>0</v>
      </c>
      <c r="M58" s="663"/>
      <c r="N58" s="664"/>
      <c r="O58" s="666"/>
      <c r="P58" s="344">
        <v>6</v>
      </c>
      <c r="Q58" s="210"/>
      <c r="R58" s="344" t="str">
        <f t="shared" si="68"/>
        <v/>
      </c>
      <c r="S58" s="345"/>
      <c r="T58" s="345"/>
      <c r="U58" s="346" t="str">
        <f t="shared" si="69"/>
        <v/>
      </c>
      <c r="V58" s="345"/>
      <c r="W58" s="345"/>
      <c r="X58" s="345"/>
      <c r="Y58" s="347" t="str">
        <f t="shared" si="78"/>
        <v/>
      </c>
      <c r="Z58" s="348" t="str">
        <f t="shared" si="71"/>
        <v/>
      </c>
      <c r="AA58" s="349" t="str">
        <f t="shared" si="72"/>
        <v/>
      </c>
      <c r="AB58" s="348" t="str">
        <f t="shared" si="73"/>
        <v/>
      </c>
      <c r="AC58" s="349" t="str">
        <f t="shared" si="79"/>
        <v/>
      </c>
      <c r="AD58" s="350" t="str">
        <f t="shared" si="75"/>
        <v/>
      </c>
      <c r="AE58" s="651"/>
      <c r="AF58" s="309"/>
      <c r="AG58" s="352"/>
      <c r="AH58" s="351"/>
      <c r="AI58" s="351"/>
      <c r="AJ58" s="661"/>
      <c r="AK58" s="656"/>
      <c r="AL58" s="647"/>
      <c r="AM58" s="351"/>
      <c r="AN58" s="352"/>
      <c r="AO58" s="647"/>
      <c r="AP58" s="647"/>
      <c r="AQ58" s="647"/>
      <c r="AR58" s="647"/>
      <c r="AS58" s="647"/>
      <c r="AT58" s="645"/>
      <c r="AU58" s="342"/>
      <c r="AV58" s="342"/>
      <c r="AW58" s="342"/>
      <c r="AX58" s="342"/>
      <c r="AY58" s="342"/>
      <c r="AZ58" s="342"/>
      <c r="BA58" s="342"/>
      <c r="BB58" s="342"/>
      <c r="BC58" s="342"/>
      <c r="BD58" s="342"/>
      <c r="BE58" s="342"/>
      <c r="BF58" s="342"/>
      <c r="BG58" s="342"/>
      <c r="BH58" s="342"/>
      <c r="BI58" s="342"/>
      <c r="BJ58" s="342"/>
      <c r="BK58" s="342"/>
    </row>
    <row r="59" spans="1:63" s="343" customFormat="1" ht="127.5" customHeight="1" x14ac:dyDescent="0.2">
      <c r="A59" s="659">
        <v>9</v>
      </c>
      <c r="B59" s="660" t="s">
        <v>338</v>
      </c>
      <c r="C59" s="647" t="s">
        <v>115</v>
      </c>
      <c r="D59" s="656" t="s">
        <v>955</v>
      </c>
      <c r="E59" s="656" t="s">
        <v>956</v>
      </c>
      <c r="F59" s="655" t="s">
        <v>959</v>
      </c>
      <c r="G59" s="647" t="s">
        <v>715</v>
      </c>
      <c r="H59" s="656">
        <v>12</v>
      </c>
      <c r="I59" s="663" t="str">
        <f>IF(H59&lt;=0,"",IF(H59&lt;=2,"Muy Baja",IF(H59&lt;=24,"Baja",IF(H59&lt;=500,"Media",IF(H59&lt;=5000,"Alta","Muy Alta")))))</f>
        <v>Baja</v>
      </c>
      <c r="J59" s="664">
        <f>IF(I59="","",IF(I59="Muy Baja",0.2,IF(I59="Baja",0.4,IF(I59="Media",0.6,IF(I59="Alta",0.8,IF(I59="Muy Alta",1,))))))</f>
        <v>0.4</v>
      </c>
      <c r="K59" s="665" t="s">
        <v>124</v>
      </c>
      <c r="L59" s="664" t="str">
        <f>IF(NOT(ISERROR(MATCH(K59,'Tabla Impacto'!$B$221:$B$223,0))),'Tabla Impacto'!$F$223&amp;"Por favor no seleccionar los criterios de impacto(Afectación Económica o presupuestal y Pérdida Reputacional)",K59)</f>
        <v xml:space="preserve">     Mayor a 500 SMLMV </v>
      </c>
      <c r="M59" s="663" t="str">
        <f>IF(OR(L59='Tabla Impacto'!$C$11,L59='Tabla Impacto'!$D$11),"Leve",IF(OR(L59='Tabla Impacto'!$C$12,L59='Tabla Impacto'!$D$12),"Menor",IF(OR(L59='Tabla Impacto'!$C$13,L59='Tabla Impacto'!$D$13),"Moderado",IF(OR(L59='Tabla Impacto'!$C$14,L59='Tabla Impacto'!$D$14),"Mayor",IF(OR(L59='Tabla Impacto'!$C$15,L59='Tabla Impacto'!$D$15),"Catastrófico","")))))</f>
        <v>Catastrófico</v>
      </c>
      <c r="N59" s="664">
        <f>IF(M59="","",IF(M59="Leve",0.2,IF(M59="Menor",0.4,IF(M59="Moderado",0.6,IF(M59="Mayor",0.8,IF(M59="Catastrófico",1,))))))</f>
        <v>1</v>
      </c>
      <c r="O59" s="666" t="str">
        <f>IF(OR(AND(I59="Muy Baja",M59="Leve"),AND(I59="Muy Baja",M59="Menor"),AND(I59="Baja",M59="Leve")),"Bajo",IF(OR(AND(I59="Muy baja",M59="Moderado"),AND(I59="Baja",M59="Menor"),AND(I59="Baja",M59="Moderado"),AND(I59="Media",M59="Leve"),AND(I59="Media",M59="Menor"),AND(I59="Media",M59="Moderado"),AND(I59="Alta",M59="Leve"),AND(I59="Alta",M59="Menor")),"Moderado",IF(OR(AND(I59="Muy Baja",M59="Mayor"),AND(I59="Baja",M59="Mayor"),AND(I59="Media",M59="Mayor"),AND(I59="Alta",M59="Moderado"),AND(I59="Alta",M59="Mayor"),AND(I59="Muy Alta",M59="Leve"),AND(I59="Muy Alta",M59="Menor"),AND(I59="Muy Alta",M59="Moderado"),AND(I59="Muy Alta",M59="Mayor")),"Alto",IF(OR(AND(I59="Muy Baja",M59="Catastrófico"),AND(I59="Baja",M59="Catastrófico"),AND(I59="Media",M59="Catastrófico"),AND(I59="Alta",M59="Catastrófico"),AND(I59="Muy Alta",M59="Catastrófico")),"Extremo",""))))</f>
        <v>Extremo</v>
      </c>
      <c r="P59" s="344">
        <v>1</v>
      </c>
      <c r="Q59" s="222" t="s">
        <v>1365</v>
      </c>
      <c r="R59" s="344" t="str">
        <f t="shared" si="30"/>
        <v>Probabilidad</v>
      </c>
      <c r="S59" s="345" t="s">
        <v>13</v>
      </c>
      <c r="T59" s="345" t="s">
        <v>8</v>
      </c>
      <c r="U59" s="346" t="str">
        <f t="shared" si="31"/>
        <v>40%</v>
      </c>
      <c r="V59" s="345" t="s">
        <v>18</v>
      </c>
      <c r="W59" s="345" t="s">
        <v>21</v>
      </c>
      <c r="X59" s="345" t="s">
        <v>104</v>
      </c>
      <c r="Y59" s="347">
        <f t="shared" ref="Y59" si="80">IFERROR(IF(R59="Probabilidad",(J59-(+J59*U59)),IF(R59="Impacto",J59,"")),"")</f>
        <v>0.24</v>
      </c>
      <c r="Z59" s="348" t="str">
        <f t="shared" si="33"/>
        <v>Baja</v>
      </c>
      <c r="AA59" s="349">
        <f t="shared" si="34"/>
        <v>0.24</v>
      </c>
      <c r="AB59" s="348" t="str">
        <f t="shared" si="35"/>
        <v>Catastrófico</v>
      </c>
      <c r="AC59" s="349">
        <f t="shared" ref="AC59" si="81">IFERROR(IF(R59="Impacto",(N59-(+N59*U59)),IF(R59="Probabilidad",N59,"")),"")</f>
        <v>1</v>
      </c>
      <c r="AD59" s="350" t="str">
        <f t="shared" si="37"/>
        <v>Extremo</v>
      </c>
      <c r="AE59" s="651" t="s">
        <v>26</v>
      </c>
      <c r="AF59" s="222" t="s">
        <v>964</v>
      </c>
      <c r="AG59" s="318" t="s">
        <v>1445</v>
      </c>
      <c r="AH59" s="319">
        <v>46387</v>
      </c>
      <c r="AI59" s="222" t="s">
        <v>965</v>
      </c>
      <c r="AJ59" s="652" t="s">
        <v>932</v>
      </c>
      <c r="AK59" s="656" t="s">
        <v>1445</v>
      </c>
      <c r="AL59" s="647"/>
      <c r="AM59" s="351"/>
      <c r="AN59" s="352"/>
      <c r="AO59" s="647"/>
      <c r="AP59" s="647"/>
      <c r="AQ59" s="650"/>
      <c r="AR59" s="647"/>
      <c r="AS59" s="647"/>
      <c r="AT59" s="645"/>
      <c r="AU59" s="342"/>
      <c r="AV59" s="342"/>
      <c r="AW59" s="342"/>
      <c r="AX59" s="342"/>
      <c r="AY59" s="342"/>
      <c r="AZ59" s="342"/>
      <c r="BA59" s="342"/>
      <c r="BB59" s="342"/>
      <c r="BC59" s="342"/>
      <c r="BD59" s="342"/>
      <c r="BE59" s="342"/>
      <c r="BF59" s="342"/>
      <c r="BG59" s="342"/>
      <c r="BH59" s="342"/>
      <c r="BI59" s="342"/>
      <c r="BJ59" s="342"/>
      <c r="BK59" s="342"/>
    </row>
    <row r="60" spans="1:63" s="343" customFormat="1" ht="74.25" x14ac:dyDescent="0.2">
      <c r="A60" s="659"/>
      <c r="B60" s="660"/>
      <c r="C60" s="647"/>
      <c r="D60" s="656"/>
      <c r="E60" s="656"/>
      <c r="F60" s="655"/>
      <c r="G60" s="647"/>
      <c r="H60" s="656"/>
      <c r="I60" s="663"/>
      <c r="J60" s="664"/>
      <c r="K60" s="665"/>
      <c r="L60" s="664">
        <f>IF(NOT(ISERROR(MATCH(K60,_xlfn.ANCHORARRAY(F83),0))),J85&amp;"Por favor no seleccionar los criterios de impacto",K60)</f>
        <v>0</v>
      </c>
      <c r="M60" s="663"/>
      <c r="N60" s="664"/>
      <c r="O60" s="666"/>
      <c r="P60" s="344">
        <v>2</v>
      </c>
      <c r="Q60" s="222" t="s">
        <v>971</v>
      </c>
      <c r="R60" s="344" t="str">
        <f t="shared" si="30"/>
        <v>Probabilidad</v>
      </c>
      <c r="S60" s="345" t="s">
        <v>14</v>
      </c>
      <c r="T60" s="345" t="s">
        <v>8</v>
      </c>
      <c r="U60" s="346" t="str">
        <f t="shared" si="31"/>
        <v>30%</v>
      </c>
      <c r="V60" s="345" t="s">
        <v>18</v>
      </c>
      <c r="W60" s="345" t="s">
        <v>21</v>
      </c>
      <c r="X60" s="345" t="s">
        <v>104</v>
      </c>
      <c r="Y60" s="347">
        <f t="shared" ref="Y60" si="82">IFERROR(IF(AND(R59="Probabilidad",R60="Probabilidad"),(AA59-(+AA59*U60)),IF(R60="Probabilidad",(J59-(+J59*U60)),IF(R60="Impacto",AA59,""))),"")</f>
        <v>0.16799999999999998</v>
      </c>
      <c r="Z60" s="348" t="str">
        <f t="shared" si="33"/>
        <v>Muy Baja</v>
      </c>
      <c r="AA60" s="349">
        <f t="shared" si="34"/>
        <v>0.16799999999999998</v>
      </c>
      <c r="AB60" s="348" t="str">
        <f t="shared" si="35"/>
        <v>Catastrófico</v>
      </c>
      <c r="AC60" s="349">
        <f t="shared" ref="AC60" si="83">IFERROR(IF(AND(R59="Impacto",R60="Impacto"),(AC59-(+AC59*U60)),IF(R60="Impacto",(N59-(+N59*U60)),IF(R60="Probabilidad",AC59,""))),"")</f>
        <v>1</v>
      </c>
      <c r="AD60" s="350" t="str">
        <f t="shared" si="37"/>
        <v>Extremo</v>
      </c>
      <c r="AE60" s="651"/>
      <c r="AF60" s="357"/>
      <c r="AG60" s="357"/>
      <c r="AH60" s="357"/>
      <c r="AI60" s="357"/>
      <c r="AJ60" s="653"/>
      <c r="AK60" s="656"/>
      <c r="AL60" s="647"/>
      <c r="AM60" s="351"/>
      <c r="AN60" s="352"/>
      <c r="AO60" s="647"/>
      <c r="AP60" s="647"/>
      <c r="AQ60" s="647"/>
      <c r="AR60" s="647"/>
      <c r="AS60" s="647"/>
      <c r="AT60" s="645"/>
      <c r="AU60" s="342"/>
      <c r="AV60" s="342"/>
      <c r="AW60" s="342"/>
      <c r="AX60" s="342"/>
      <c r="AY60" s="342"/>
      <c r="AZ60" s="342"/>
      <c r="BA60" s="342"/>
      <c r="BB60" s="342"/>
      <c r="BC60" s="342"/>
      <c r="BD60" s="342"/>
      <c r="BE60" s="342"/>
      <c r="BF60" s="342"/>
      <c r="BG60" s="342"/>
      <c r="BH60" s="342"/>
      <c r="BI60" s="342"/>
      <c r="BJ60" s="342"/>
      <c r="BK60" s="342"/>
    </row>
    <row r="61" spans="1:63" s="343" customFormat="1" ht="15" customHeight="1" x14ac:dyDescent="0.2">
      <c r="A61" s="659"/>
      <c r="B61" s="660"/>
      <c r="C61" s="647"/>
      <c r="D61" s="656"/>
      <c r="E61" s="656"/>
      <c r="F61" s="655"/>
      <c r="G61" s="647"/>
      <c r="H61" s="656"/>
      <c r="I61" s="663"/>
      <c r="J61" s="664"/>
      <c r="K61" s="665"/>
      <c r="L61" s="664">
        <f>IF(NOT(ISERROR(MATCH(K61,_xlfn.ANCHORARRAY(F84),0))),J86&amp;"Por favor no seleccionar los criterios de impacto",K61)</f>
        <v>0</v>
      </c>
      <c r="M61" s="663"/>
      <c r="N61" s="664"/>
      <c r="O61" s="666"/>
      <c r="P61" s="344">
        <v>3</v>
      </c>
      <c r="Q61" s="353"/>
      <c r="R61" s="344" t="str">
        <f t="shared" si="30"/>
        <v/>
      </c>
      <c r="S61" s="345"/>
      <c r="T61" s="345"/>
      <c r="U61" s="346" t="str">
        <f t="shared" si="31"/>
        <v/>
      </c>
      <c r="V61" s="345"/>
      <c r="W61" s="345"/>
      <c r="X61" s="345"/>
      <c r="Y61" s="347" t="str">
        <f t="shared" ref="Y61" si="84">IFERROR(IF(AND(R60="Probabilidad",R61="Probabilidad"),(AA60-(+AA60*U61)),IF(AND(R60="Impacto",R61="Probabilidad"),(AA59-(+AA59*U61)),IF(R61="Impacto",AA60,""))),"")</f>
        <v/>
      </c>
      <c r="Z61" s="348" t="str">
        <f t="shared" si="33"/>
        <v/>
      </c>
      <c r="AA61" s="349" t="str">
        <f t="shared" si="34"/>
        <v/>
      </c>
      <c r="AB61" s="348" t="str">
        <f t="shared" si="35"/>
        <v/>
      </c>
      <c r="AC61" s="349" t="str">
        <f t="shared" ref="AC61" si="85">IFERROR(IF(AND(R60="Impacto",R61="Impacto"),(AC60-(+AC60*U61)),IF(AND(R60="Probabilidad",R61="Impacto"),(AC59-(+AC59*U61)),IF(R61="Probabilidad",AC60,""))),"")</f>
        <v/>
      </c>
      <c r="AD61" s="350" t="str">
        <f t="shared" si="37"/>
        <v/>
      </c>
      <c r="AE61" s="651"/>
      <c r="AF61" s="357"/>
      <c r="AG61" s="357"/>
      <c r="AH61" s="357"/>
      <c r="AI61" s="357"/>
      <c r="AJ61" s="653"/>
      <c r="AK61" s="656"/>
      <c r="AL61" s="647"/>
      <c r="AM61" s="351"/>
      <c r="AN61" s="352"/>
      <c r="AO61" s="647"/>
      <c r="AP61" s="647"/>
      <c r="AQ61" s="647"/>
      <c r="AR61" s="647"/>
      <c r="AS61" s="647"/>
      <c r="AT61" s="645"/>
      <c r="AU61" s="342"/>
      <c r="AV61" s="342"/>
      <c r="AW61" s="342"/>
      <c r="AX61" s="342"/>
      <c r="AY61" s="342"/>
      <c r="AZ61" s="342"/>
      <c r="BA61" s="342"/>
      <c r="BB61" s="342"/>
      <c r="BC61" s="342"/>
      <c r="BD61" s="342"/>
      <c r="BE61" s="342"/>
      <c r="BF61" s="342"/>
      <c r="BG61" s="342"/>
      <c r="BH61" s="342"/>
      <c r="BI61" s="342"/>
      <c r="BJ61" s="342"/>
      <c r="BK61" s="342"/>
    </row>
    <row r="62" spans="1:63" s="343" customFormat="1" ht="14.1" customHeight="1" x14ac:dyDescent="0.2">
      <c r="A62" s="659"/>
      <c r="B62" s="660"/>
      <c r="C62" s="647"/>
      <c r="D62" s="656"/>
      <c r="E62" s="656"/>
      <c r="F62" s="655"/>
      <c r="G62" s="647"/>
      <c r="H62" s="656"/>
      <c r="I62" s="663"/>
      <c r="J62" s="664"/>
      <c r="K62" s="665"/>
      <c r="L62" s="664">
        <f>IF(NOT(ISERROR(MATCH(K62,_xlfn.ANCHORARRAY(F85),0))),J87&amp;"Por favor no seleccionar los criterios de impacto",K62)</f>
        <v>0</v>
      </c>
      <c r="M62" s="663"/>
      <c r="N62" s="664"/>
      <c r="O62" s="666"/>
      <c r="P62" s="344">
        <v>4</v>
      </c>
      <c r="Q62" s="210"/>
      <c r="R62" s="344" t="str">
        <f t="shared" si="30"/>
        <v/>
      </c>
      <c r="S62" s="345"/>
      <c r="T62" s="345"/>
      <c r="U62" s="346" t="str">
        <f t="shared" si="31"/>
        <v/>
      </c>
      <c r="V62" s="345"/>
      <c r="W62" s="345"/>
      <c r="X62" s="345"/>
      <c r="Y62" s="347" t="str">
        <f t="shared" si="32"/>
        <v/>
      </c>
      <c r="Z62" s="348" t="str">
        <f t="shared" si="33"/>
        <v/>
      </c>
      <c r="AA62" s="349" t="str">
        <f t="shared" si="34"/>
        <v/>
      </c>
      <c r="AB62" s="348" t="str">
        <f t="shared" si="35"/>
        <v/>
      </c>
      <c r="AC62" s="349" t="str">
        <f t="shared" si="43"/>
        <v/>
      </c>
      <c r="AD62" s="350" t="str">
        <f t="shared" si="37"/>
        <v/>
      </c>
      <c r="AE62" s="651"/>
      <c r="AF62" s="357"/>
      <c r="AG62" s="357"/>
      <c r="AH62" s="357"/>
      <c r="AI62" s="357"/>
      <c r="AJ62" s="653"/>
      <c r="AK62" s="656"/>
      <c r="AL62" s="647"/>
      <c r="AM62" s="351"/>
      <c r="AN62" s="352"/>
      <c r="AO62" s="647"/>
      <c r="AP62" s="647"/>
      <c r="AQ62" s="647"/>
      <c r="AR62" s="647"/>
      <c r="AS62" s="647"/>
      <c r="AT62" s="645"/>
      <c r="AU62" s="342"/>
      <c r="AV62" s="342"/>
      <c r="AW62" s="342"/>
      <c r="AX62" s="342"/>
      <c r="AY62" s="342"/>
      <c r="AZ62" s="342"/>
      <c r="BA62" s="342"/>
      <c r="BB62" s="342"/>
      <c r="BC62" s="342"/>
      <c r="BD62" s="342"/>
      <c r="BE62" s="342"/>
      <c r="BF62" s="342"/>
      <c r="BG62" s="342"/>
      <c r="BH62" s="342"/>
      <c r="BI62" s="342"/>
      <c r="BJ62" s="342"/>
      <c r="BK62" s="342"/>
    </row>
    <row r="63" spans="1:63" s="343" customFormat="1" ht="14.1" customHeight="1" x14ac:dyDescent="0.2">
      <c r="A63" s="659"/>
      <c r="B63" s="660"/>
      <c r="C63" s="647"/>
      <c r="D63" s="656"/>
      <c r="E63" s="656"/>
      <c r="F63" s="655"/>
      <c r="G63" s="647"/>
      <c r="H63" s="656"/>
      <c r="I63" s="663"/>
      <c r="J63" s="664"/>
      <c r="K63" s="665"/>
      <c r="L63" s="664">
        <f>IF(NOT(ISERROR(MATCH(K63,_xlfn.ANCHORARRAY(F86),0))),J88&amp;"Por favor no seleccionar los criterios de impacto",K63)</f>
        <v>0</v>
      </c>
      <c r="M63" s="663"/>
      <c r="N63" s="664"/>
      <c r="O63" s="666"/>
      <c r="P63" s="344">
        <v>5</v>
      </c>
      <c r="Q63" s="210"/>
      <c r="R63" s="344" t="str">
        <f t="shared" si="30"/>
        <v/>
      </c>
      <c r="S63" s="345"/>
      <c r="T63" s="345"/>
      <c r="U63" s="346" t="str">
        <f t="shared" si="31"/>
        <v/>
      </c>
      <c r="V63" s="345"/>
      <c r="W63" s="345"/>
      <c r="X63" s="345"/>
      <c r="Y63" s="347" t="str">
        <f t="shared" si="32"/>
        <v/>
      </c>
      <c r="Z63" s="348" t="str">
        <f t="shared" si="33"/>
        <v/>
      </c>
      <c r="AA63" s="349" t="str">
        <f t="shared" si="34"/>
        <v/>
      </c>
      <c r="AB63" s="348" t="str">
        <f t="shared" si="35"/>
        <v/>
      </c>
      <c r="AC63" s="349" t="str">
        <f t="shared" si="43"/>
        <v/>
      </c>
      <c r="AD63" s="350" t="str">
        <f t="shared" si="37"/>
        <v/>
      </c>
      <c r="AE63" s="651"/>
      <c r="AF63" s="357"/>
      <c r="AG63" s="357"/>
      <c r="AH63" s="357"/>
      <c r="AI63" s="357"/>
      <c r="AJ63" s="653"/>
      <c r="AK63" s="656"/>
      <c r="AL63" s="647"/>
      <c r="AM63" s="351"/>
      <c r="AN63" s="352"/>
      <c r="AO63" s="647"/>
      <c r="AP63" s="647"/>
      <c r="AQ63" s="647"/>
      <c r="AR63" s="647"/>
      <c r="AS63" s="647"/>
      <c r="AT63" s="645"/>
      <c r="AU63" s="342"/>
      <c r="AV63" s="342"/>
      <c r="AW63" s="342"/>
      <c r="AX63" s="342"/>
      <c r="AY63" s="342"/>
      <c r="AZ63" s="342"/>
      <c r="BA63" s="342"/>
      <c r="BB63" s="342"/>
      <c r="BC63" s="342"/>
      <c r="BD63" s="342"/>
      <c r="BE63" s="342"/>
      <c r="BF63" s="342"/>
      <c r="BG63" s="342"/>
      <c r="BH63" s="342"/>
      <c r="BI63" s="342"/>
      <c r="BJ63" s="342"/>
      <c r="BK63" s="342"/>
    </row>
    <row r="64" spans="1:63" s="343" customFormat="1" ht="14.1" customHeight="1" x14ac:dyDescent="0.2">
      <c r="A64" s="659"/>
      <c r="B64" s="660"/>
      <c r="C64" s="647"/>
      <c r="D64" s="656"/>
      <c r="E64" s="656"/>
      <c r="F64" s="655"/>
      <c r="G64" s="647"/>
      <c r="H64" s="656"/>
      <c r="I64" s="663"/>
      <c r="J64" s="664"/>
      <c r="K64" s="665"/>
      <c r="L64" s="664">
        <f>IF(NOT(ISERROR(MATCH(K64,_xlfn.ANCHORARRAY(F87),0))),J101&amp;"Por favor no seleccionar los criterios de impacto",K64)</f>
        <v>0</v>
      </c>
      <c r="M64" s="663"/>
      <c r="N64" s="664"/>
      <c r="O64" s="666"/>
      <c r="P64" s="344">
        <v>6</v>
      </c>
      <c r="Q64" s="210"/>
      <c r="R64" s="344" t="str">
        <f t="shared" si="30"/>
        <v/>
      </c>
      <c r="S64" s="345"/>
      <c r="T64" s="345"/>
      <c r="U64" s="346" t="str">
        <f t="shared" si="31"/>
        <v/>
      </c>
      <c r="V64" s="345"/>
      <c r="W64" s="345"/>
      <c r="X64" s="345"/>
      <c r="Y64" s="347" t="str">
        <f t="shared" si="32"/>
        <v/>
      </c>
      <c r="Z64" s="348" t="str">
        <f t="shared" si="33"/>
        <v/>
      </c>
      <c r="AA64" s="349" t="str">
        <f t="shared" si="34"/>
        <v/>
      </c>
      <c r="AB64" s="348" t="str">
        <f t="shared" si="35"/>
        <v/>
      </c>
      <c r="AC64" s="349" t="str">
        <f t="shared" si="43"/>
        <v/>
      </c>
      <c r="AD64" s="350" t="str">
        <f t="shared" si="37"/>
        <v/>
      </c>
      <c r="AE64" s="651"/>
      <c r="AF64" s="357"/>
      <c r="AG64" s="357"/>
      <c r="AH64" s="357"/>
      <c r="AI64" s="357"/>
      <c r="AJ64" s="654"/>
      <c r="AK64" s="656"/>
      <c r="AL64" s="647"/>
      <c r="AM64" s="351"/>
      <c r="AN64" s="352"/>
      <c r="AO64" s="647"/>
      <c r="AP64" s="647"/>
      <c r="AQ64" s="647"/>
      <c r="AR64" s="647"/>
      <c r="AS64" s="647"/>
      <c r="AT64" s="645"/>
      <c r="AU64" s="342"/>
      <c r="AV64" s="342"/>
      <c r="AW64" s="342"/>
      <c r="AX64" s="342"/>
      <c r="AY64" s="342"/>
      <c r="AZ64" s="342"/>
      <c r="BA64" s="342"/>
      <c r="BB64" s="342"/>
      <c r="BC64" s="342"/>
      <c r="BD64" s="342"/>
      <c r="BE64" s="342"/>
      <c r="BF64" s="342"/>
      <c r="BG64" s="342"/>
      <c r="BH64" s="342"/>
      <c r="BI64" s="342"/>
      <c r="BJ64" s="342"/>
      <c r="BK64" s="342"/>
    </row>
    <row r="65" spans="1:63" s="343" customFormat="1" ht="99.75" customHeight="1" x14ac:dyDescent="0.2">
      <c r="A65" s="659">
        <v>10</v>
      </c>
      <c r="B65" s="660" t="s">
        <v>336</v>
      </c>
      <c r="C65" s="647" t="s">
        <v>114</v>
      </c>
      <c r="D65" s="738" t="s">
        <v>985</v>
      </c>
      <c r="E65" s="647" t="s">
        <v>986</v>
      </c>
      <c r="F65" s="661" t="s">
        <v>1301</v>
      </c>
      <c r="G65" s="647" t="s">
        <v>108</v>
      </c>
      <c r="H65" s="662">
        <v>246</v>
      </c>
      <c r="I65" s="663" t="str">
        <f>IF(H65&lt;=0,"",IF(H65&lt;=2,"Muy Baja",IF(H65&lt;=24,"Baja",IF(H65&lt;=500,"Media",IF(H65&lt;=5000,"Alta","Muy Alta")))))</f>
        <v>Media</v>
      </c>
      <c r="J65" s="664">
        <f>IF(I65="","",IF(I65="Muy Baja",0.2,IF(I65="Baja",0.4,IF(I65="Media",0.6,IF(I65="Alta",0.8,IF(I65="Muy Alta",1,))))))</f>
        <v>0.6</v>
      </c>
      <c r="K65" s="665" t="s">
        <v>123</v>
      </c>
      <c r="L65" s="664" t="str">
        <f>IF(NOT(ISERROR(MATCH(K65,'Tabla Impacto'!$B$221:$B$223,0))),'Tabla Impacto'!$F$223&amp;"Por favor no seleccionar los criterios de impacto(Afectación Económica o presupuestal y Pérdida Reputacional)",K65)</f>
        <v xml:space="preserve">     Entre 100 y 500 SMLMV </v>
      </c>
      <c r="M65" s="663" t="str">
        <f>IF(OR(L65='Tabla Impacto'!$C$11,L65='Tabla Impacto'!$D$11),"Leve",IF(OR(L65='Tabla Impacto'!$C$12,L65='Tabla Impacto'!$D$12),"Menor",IF(OR(L65='Tabla Impacto'!$C$13,L65='Tabla Impacto'!$D$13),"Moderado",IF(OR(L65='Tabla Impacto'!$C$14,L65='Tabla Impacto'!$D$14),"Mayor",IF(OR(L65='Tabla Impacto'!$C$15,L65='Tabla Impacto'!$D$15),"Catastrófico","")))))</f>
        <v>Mayor</v>
      </c>
      <c r="N65" s="664">
        <f>IF(M65="","",IF(M65="Leve",0.2,IF(M65="Menor",0.4,IF(M65="Moderado",0.6,IF(M65="Mayor",0.8,IF(M65="Catastrófico",1,))))))</f>
        <v>0.8</v>
      </c>
      <c r="O65" s="666" t="str">
        <f>IF(OR(AND(I65="Muy Baja",M65="Leve"),AND(I65="Muy Baja",M65="Menor"),AND(I65="Baja",M65="Leve")),"Bajo",IF(OR(AND(I65="Muy baja",M65="Moderado"),AND(I65="Baja",M65="Menor"),AND(I65="Baja",M65="Moderado"),AND(I65="Media",M65="Leve"),AND(I65="Media",M65="Menor"),AND(I65="Media",M65="Moderado"),AND(I65="Alta",M65="Leve"),AND(I65="Alta",M65="Menor")),"Moderado",IF(OR(AND(I65="Muy Baja",M65="Mayor"),AND(I65="Baja",M65="Mayor"),AND(I65="Media",M65="Mayor"),AND(I65="Alta",M65="Moderado"),AND(I65="Alta",M65="Mayor"),AND(I65="Muy Alta",M65="Leve"),AND(I65="Muy Alta",M65="Menor"),AND(I65="Muy Alta",M65="Moderado"),AND(I65="Muy Alta",M65="Mayor")),"Alto",IF(OR(AND(I65="Muy Baja",M65="Catastrófico"),AND(I65="Baja",M65="Catastrófico"),AND(I65="Media",M65="Catastrófico"),AND(I65="Alta",M65="Catastrófico"),AND(I65="Muy Alta",M65="Catastrófico")),"Extremo",""))))</f>
        <v>Alto</v>
      </c>
      <c r="P65" s="344">
        <v>1</v>
      </c>
      <c r="Q65" s="210" t="s">
        <v>989</v>
      </c>
      <c r="R65" s="344" t="str">
        <f t="shared" ref="R65:R76" si="86">IF(OR(S65="Preventivo",S65="Detectivo"),"Probabilidad",IF(S65="Correctivo","Impacto",""))</f>
        <v>Probabilidad</v>
      </c>
      <c r="S65" s="345" t="s">
        <v>13</v>
      </c>
      <c r="T65" s="345" t="s">
        <v>8</v>
      </c>
      <c r="U65" s="346" t="str">
        <f t="shared" ref="U65:U76" si="87">IF(AND(S65="Preventivo",T65="Automático"),"50%",IF(AND(S65="Preventivo",T65="Manual"),"40%",IF(AND(S65="Detectivo",T65="Automático"),"40%",IF(AND(S65="Detectivo",T65="Manual"),"30%",IF(AND(S65="Correctivo",T65="Automático"),"35%",IF(AND(S65="Correctivo",T65="Manual"),"25%",""))))))</f>
        <v>40%</v>
      </c>
      <c r="V65" s="345" t="s">
        <v>18</v>
      </c>
      <c r="W65" s="345" t="s">
        <v>21</v>
      </c>
      <c r="X65" s="345" t="s">
        <v>104</v>
      </c>
      <c r="Y65" s="347">
        <f t="shared" ref="Y65" si="88">IFERROR(IF(R65="Probabilidad",(J65-(+J65*U65)),IF(R65="Impacto",J65,"")),"")</f>
        <v>0.36</v>
      </c>
      <c r="Z65" s="348" t="str">
        <f t="shared" ref="Z65:Z76" si="89">IFERROR(IF(Y65="","",IF(Y65&lt;=0.2,"Muy Baja",IF(Y65&lt;=0.4,"Baja",IF(Y65&lt;=0.6,"Media",IF(Y65&lt;=0.8,"Alta","Muy Alta"))))),"")</f>
        <v>Baja</v>
      </c>
      <c r="AA65" s="349">
        <f t="shared" ref="AA65:AA76" si="90">+Y65</f>
        <v>0.36</v>
      </c>
      <c r="AB65" s="348" t="str">
        <f t="shared" ref="AB65:AB76" si="91">IFERROR(IF(AC65="","",IF(AC65&lt;=0.2,"Leve",IF(AC65&lt;=0.4,"Menor",IF(AC65&lt;=0.6,"Moderado",IF(AC65&lt;=0.8,"Mayor","Catastrófico"))))),"")</f>
        <v>Mayor</v>
      </c>
      <c r="AC65" s="349">
        <f t="shared" ref="AC65" si="92">IFERROR(IF(R65="Impacto",(N65-(+N65*U65)),IF(R65="Probabilidad",N65,"")),"")</f>
        <v>0.8</v>
      </c>
      <c r="AD65" s="350" t="str">
        <f t="shared" ref="AD65:AD76" si="93">IFERROR(IF(OR(AND(Z65="Muy Baja",AB65="Leve"),AND(Z65="Muy Baja",AB65="Menor"),AND(Z65="Baja",AB65="Leve")),"Bajo",IF(OR(AND(Z65="Muy baja",AB65="Moderado"),AND(Z65="Baja",AB65="Menor"),AND(Z65="Baja",AB65="Moderado"),AND(Z65="Media",AB65="Leve"),AND(Z65="Media",AB65="Menor"),AND(Z65="Media",AB65="Moderado"),AND(Z65="Alta",AB65="Leve"),AND(Z65="Alta",AB65="Menor")),"Moderado",IF(OR(AND(Z65="Muy Baja",AB65="Mayor"),AND(Z65="Baja",AB65="Mayor"),AND(Z65="Media",AB65="Mayor"),AND(Z65="Alta",AB65="Moderado"),AND(Z65="Alta",AB65="Mayor"),AND(Z65="Muy Alta",AB65="Leve"),AND(Z65="Muy Alta",AB65="Menor"),AND(Z65="Muy Alta",AB65="Moderado"),AND(Z65="Muy Alta",AB65="Mayor")),"Alto",IF(OR(AND(Z65="Muy Baja",AB65="Catastrófico"),AND(Z65="Baja",AB65="Catastrófico"),AND(Z65="Media",AB65="Catastrófico"),AND(Z65="Alta",AB65="Catastrófico"),AND(Z65="Muy Alta",AB65="Catastrófico")),"Extremo","")))),"")</f>
        <v>Alto</v>
      </c>
      <c r="AE65" s="651" t="s">
        <v>26</v>
      </c>
      <c r="AF65" s="222" t="s">
        <v>992</v>
      </c>
      <c r="AG65" s="318" t="s">
        <v>993</v>
      </c>
      <c r="AH65" s="319">
        <v>46387</v>
      </c>
      <c r="AI65" s="222" t="s">
        <v>994</v>
      </c>
      <c r="AJ65" s="652" t="s">
        <v>1309</v>
      </c>
      <c r="AK65" s="647" t="s">
        <v>993</v>
      </c>
      <c r="AL65" s="647"/>
      <c r="AM65" s="351"/>
      <c r="AN65" s="352"/>
      <c r="AO65" s="647"/>
      <c r="AP65" s="647"/>
      <c r="AQ65" s="650"/>
      <c r="AR65" s="647"/>
      <c r="AS65" s="647"/>
      <c r="AT65" s="645"/>
      <c r="AU65" s="342"/>
      <c r="AV65" s="342"/>
      <c r="AW65" s="342"/>
      <c r="AX65" s="342"/>
      <c r="AY65" s="342"/>
      <c r="AZ65" s="342"/>
      <c r="BA65" s="342"/>
      <c r="BB65" s="342"/>
      <c r="BC65" s="342"/>
      <c r="BD65" s="342"/>
      <c r="BE65" s="342"/>
      <c r="BF65" s="342"/>
      <c r="BG65" s="342"/>
      <c r="BH65" s="342"/>
      <c r="BI65" s="342"/>
      <c r="BJ65" s="342"/>
      <c r="BK65" s="342"/>
    </row>
    <row r="66" spans="1:63" s="343" customFormat="1" ht="14.1" customHeight="1" x14ac:dyDescent="0.2">
      <c r="A66" s="659"/>
      <c r="B66" s="660"/>
      <c r="C66" s="647"/>
      <c r="D66" s="738"/>
      <c r="E66" s="647"/>
      <c r="F66" s="661"/>
      <c r="G66" s="647"/>
      <c r="H66" s="662"/>
      <c r="I66" s="663"/>
      <c r="J66" s="664"/>
      <c r="K66" s="665"/>
      <c r="L66" s="664">
        <f t="shared" ref="L66:L70" si="94">IF(NOT(ISERROR(MATCH(K66,_xlfn.ANCHORARRAY(F77),0))),J79&amp;"Por favor no seleccionar los criterios de impacto",K66)</f>
        <v>0</v>
      </c>
      <c r="M66" s="663"/>
      <c r="N66" s="664"/>
      <c r="O66" s="666"/>
      <c r="P66" s="344">
        <v>2</v>
      </c>
      <c r="Q66" s="210"/>
      <c r="R66" s="344" t="str">
        <f t="shared" si="86"/>
        <v/>
      </c>
      <c r="S66" s="345"/>
      <c r="T66" s="345"/>
      <c r="U66" s="346" t="str">
        <f t="shared" si="87"/>
        <v/>
      </c>
      <c r="V66" s="345"/>
      <c r="W66" s="345"/>
      <c r="X66" s="345"/>
      <c r="Y66" s="347" t="str">
        <f t="shared" ref="Y66" si="95">IFERROR(IF(AND(R65="Probabilidad",R66="Probabilidad"),(AA65-(+AA65*U66)),IF(R66="Probabilidad",(J65-(+J65*U66)),IF(R66="Impacto",AA65,""))),"")</f>
        <v/>
      </c>
      <c r="Z66" s="348" t="str">
        <f t="shared" si="89"/>
        <v/>
      </c>
      <c r="AA66" s="349" t="str">
        <f t="shared" si="90"/>
        <v/>
      </c>
      <c r="AB66" s="348" t="str">
        <f t="shared" si="91"/>
        <v/>
      </c>
      <c r="AC66" s="349" t="str">
        <f t="shared" ref="AC66" si="96">IFERROR(IF(AND(R65="Impacto",R66="Impacto"),(AC65-(+AC65*U66)),IF(R66="Impacto",(N65-(+N65*U66)),IF(R66="Probabilidad",AC65,""))),"")</f>
        <v/>
      </c>
      <c r="AD66" s="350" t="str">
        <f t="shared" si="93"/>
        <v/>
      </c>
      <c r="AE66" s="651"/>
      <c r="AF66" s="309"/>
      <c r="AG66" s="352"/>
      <c r="AH66" s="351"/>
      <c r="AI66" s="351"/>
      <c r="AJ66" s="653"/>
      <c r="AK66" s="647"/>
      <c r="AL66" s="647"/>
      <c r="AM66" s="351"/>
      <c r="AN66" s="352"/>
      <c r="AO66" s="647"/>
      <c r="AP66" s="647"/>
      <c r="AQ66" s="647"/>
      <c r="AR66" s="647"/>
      <c r="AS66" s="647"/>
      <c r="AT66" s="645"/>
      <c r="AU66" s="342"/>
      <c r="AV66" s="342"/>
      <c r="AW66" s="342"/>
      <c r="AX66" s="342"/>
      <c r="AY66" s="342"/>
      <c r="AZ66" s="342"/>
      <c r="BA66" s="342"/>
      <c r="BB66" s="342"/>
      <c r="BC66" s="342"/>
      <c r="BD66" s="342"/>
      <c r="BE66" s="342"/>
      <c r="BF66" s="342"/>
      <c r="BG66" s="342"/>
      <c r="BH66" s="342"/>
      <c r="BI66" s="342"/>
      <c r="BJ66" s="342"/>
      <c r="BK66" s="342"/>
    </row>
    <row r="67" spans="1:63" s="343" customFormat="1" ht="14.1" customHeight="1" x14ac:dyDescent="0.2">
      <c r="A67" s="659"/>
      <c r="B67" s="660"/>
      <c r="C67" s="647"/>
      <c r="D67" s="738"/>
      <c r="E67" s="647"/>
      <c r="F67" s="661"/>
      <c r="G67" s="647"/>
      <c r="H67" s="662"/>
      <c r="I67" s="663"/>
      <c r="J67" s="664"/>
      <c r="K67" s="665"/>
      <c r="L67" s="664">
        <f t="shared" si="94"/>
        <v>0</v>
      </c>
      <c r="M67" s="663"/>
      <c r="N67" s="664"/>
      <c r="O67" s="666"/>
      <c r="P67" s="344">
        <v>3</v>
      </c>
      <c r="Q67" s="353"/>
      <c r="R67" s="344" t="str">
        <f t="shared" si="86"/>
        <v/>
      </c>
      <c r="S67" s="345"/>
      <c r="T67" s="345"/>
      <c r="U67" s="346" t="str">
        <f t="shared" si="87"/>
        <v/>
      </c>
      <c r="V67" s="345"/>
      <c r="W67" s="345"/>
      <c r="X67" s="345"/>
      <c r="Y67" s="347" t="str">
        <f t="shared" ref="Y67:Y70" si="97">IFERROR(IF(AND(R66="Probabilidad",R67="Probabilidad"),(AA66-(+AA66*U67)),IF(AND(R66="Impacto",R67="Probabilidad"),(AA65-(+AA65*U67)),IF(R67="Impacto",AA66,""))),"")</f>
        <v/>
      </c>
      <c r="Z67" s="348" t="str">
        <f t="shared" si="89"/>
        <v/>
      </c>
      <c r="AA67" s="349" t="str">
        <f t="shared" si="90"/>
        <v/>
      </c>
      <c r="AB67" s="348" t="str">
        <f t="shared" si="91"/>
        <v/>
      </c>
      <c r="AC67" s="349" t="str">
        <f t="shared" ref="AC67:AC70" si="98">IFERROR(IF(AND(R66="Impacto",R67="Impacto"),(AC66-(+AC66*U67)),IF(AND(R66="Probabilidad",R67="Impacto"),(AC65-(+AC65*U67)),IF(R67="Probabilidad",AC66,""))),"")</f>
        <v/>
      </c>
      <c r="AD67" s="350" t="str">
        <f t="shared" si="93"/>
        <v/>
      </c>
      <c r="AE67" s="651"/>
      <c r="AF67" s="309"/>
      <c r="AG67" s="352"/>
      <c r="AH67" s="351"/>
      <c r="AI67" s="351"/>
      <c r="AJ67" s="653"/>
      <c r="AK67" s="647"/>
      <c r="AL67" s="647"/>
      <c r="AM67" s="351"/>
      <c r="AN67" s="352"/>
      <c r="AO67" s="647"/>
      <c r="AP67" s="647"/>
      <c r="AQ67" s="647"/>
      <c r="AR67" s="647"/>
      <c r="AS67" s="647"/>
      <c r="AT67" s="645"/>
      <c r="AU67" s="342"/>
      <c r="AV67" s="342"/>
      <c r="AW67" s="342"/>
      <c r="AX67" s="342"/>
      <c r="AY67" s="342"/>
      <c r="AZ67" s="342"/>
      <c r="BA67" s="342"/>
      <c r="BB67" s="342"/>
      <c r="BC67" s="342"/>
      <c r="BD67" s="342"/>
      <c r="BE67" s="342"/>
      <c r="BF67" s="342"/>
      <c r="BG67" s="342"/>
      <c r="BH67" s="342"/>
      <c r="BI67" s="342"/>
      <c r="BJ67" s="342"/>
      <c r="BK67" s="342"/>
    </row>
    <row r="68" spans="1:63" s="343" customFormat="1" ht="14.1" customHeight="1" x14ac:dyDescent="0.2">
      <c r="A68" s="659"/>
      <c r="B68" s="660"/>
      <c r="C68" s="647"/>
      <c r="D68" s="738"/>
      <c r="E68" s="647"/>
      <c r="F68" s="661"/>
      <c r="G68" s="647"/>
      <c r="H68" s="662"/>
      <c r="I68" s="663"/>
      <c r="J68" s="664"/>
      <c r="K68" s="665"/>
      <c r="L68" s="664">
        <f t="shared" si="94"/>
        <v>0</v>
      </c>
      <c r="M68" s="663"/>
      <c r="N68" s="664"/>
      <c r="O68" s="666"/>
      <c r="P68" s="344">
        <v>4</v>
      </c>
      <c r="Q68" s="210"/>
      <c r="R68" s="344" t="str">
        <f t="shared" si="86"/>
        <v/>
      </c>
      <c r="S68" s="345"/>
      <c r="T68" s="345"/>
      <c r="U68" s="346" t="str">
        <f t="shared" si="87"/>
        <v/>
      </c>
      <c r="V68" s="345"/>
      <c r="W68" s="345"/>
      <c r="X68" s="345"/>
      <c r="Y68" s="347" t="str">
        <f t="shared" si="97"/>
        <v/>
      </c>
      <c r="Z68" s="348" t="str">
        <f t="shared" si="89"/>
        <v/>
      </c>
      <c r="AA68" s="349" t="str">
        <f t="shared" si="90"/>
        <v/>
      </c>
      <c r="AB68" s="348" t="str">
        <f t="shared" si="91"/>
        <v/>
      </c>
      <c r="AC68" s="349" t="str">
        <f t="shared" si="98"/>
        <v/>
      </c>
      <c r="AD68" s="350" t="str">
        <f t="shared" si="93"/>
        <v/>
      </c>
      <c r="AE68" s="651"/>
      <c r="AF68" s="309"/>
      <c r="AG68" s="352"/>
      <c r="AH68" s="351"/>
      <c r="AI68" s="351"/>
      <c r="AJ68" s="653"/>
      <c r="AK68" s="647"/>
      <c r="AL68" s="647"/>
      <c r="AM68" s="351"/>
      <c r="AN68" s="352"/>
      <c r="AO68" s="647"/>
      <c r="AP68" s="647"/>
      <c r="AQ68" s="647"/>
      <c r="AR68" s="647"/>
      <c r="AS68" s="647"/>
      <c r="AT68" s="645"/>
      <c r="AU68" s="342"/>
      <c r="AV68" s="342"/>
      <c r="AW68" s="342"/>
      <c r="AX68" s="342"/>
      <c r="AY68" s="342"/>
      <c r="AZ68" s="342"/>
      <c r="BA68" s="342"/>
      <c r="BB68" s="342"/>
      <c r="BC68" s="342"/>
      <c r="BD68" s="342"/>
      <c r="BE68" s="342"/>
      <c r="BF68" s="342"/>
      <c r="BG68" s="342"/>
      <c r="BH68" s="342"/>
      <c r="BI68" s="342"/>
      <c r="BJ68" s="342"/>
      <c r="BK68" s="342"/>
    </row>
    <row r="69" spans="1:63" s="343" customFormat="1" ht="14.1" customHeight="1" x14ac:dyDescent="0.2">
      <c r="A69" s="659"/>
      <c r="B69" s="660"/>
      <c r="C69" s="647"/>
      <c r="D69" s="738"/>
      <c r="E69" s="647"/>
      <c r="F69" s="661"/>
      <c r="G69" s="647"/>
      <c r="H69" s="662"/>
      <c r="I69" s="663"/>
      <c r="J69" s="664"/>
      <c r="K69" s="665"/>
      <c r="L69" s="664">
        <f t="shared" si="94"/>
        <v>0</v>
      </c>
      <c r="M69" s="663"/>
      <c r="N69" s="664"/>
      <c r="O69" s="666"/>
      <c r="P69" s="344">
        <v>5</v>
      </c>
      <c r="Q69" s="210"/>
      <c r="R69" s="344" t="str">
        <f t="shared" si="86"/>
        <v/>
      </c>
      <c r="S69" s="345"/>
      <c r="T69" s="345"/>
      <c r="U69" s="346" t="str">
        <f t="shared" si="87"/>
        <v/>
      </c>
      <c r="V69" s="345"/>
      <c r="W69" s="345"/>
      <c r="X69" s="345"/>
      <c r="Y69" s="347" t="str">
        <f t="shared" si="97"/>
        <v/>
      </c>
      <c r="Z69" s="348" t="str">
        <f t="shared" si="89"/>
        <v/>
      </c>
      <c r="AA69" s="349" t="str">
        <f t="shared" si="90"/>
        <v/>
      </c>
      <c r="AB69" s="348" t="str">
        <f t="shared" si="91"/>
        <v/>
      </c>
      <c r="AC69" s="349" t="str">
        <f t="shared" si="98"/>
        <v/>
      </c>
      <c r="AD69" s="350" t="str">
        <f t="shared" si="93"/>
        <v/>
      </c>
      <c r="AE69" s="651"/>
      <c r="AF69" s="309"/>
      <c r="AG69" s="352"/>
      <c r="AH69" s="351"/>
      <c r="AI69" s="351"/>
      <c r="AJ69" s="653"/>
      <c r="AK69" s="647"/>
      <c r="AL69" s="647"/>
      <c r="AM69" s="351"/>
      <c r="AN69" s="352"/>
      <c r="AO69" s="647"/>
      <c r="AP69" s="647"/>
      <c r="AQ69" s="647"/>
      <c r="AR69" s="647"/>
      <c r="AS69" s="647"/>
      <c r="AT69" s="645"/>
      <c r="AU69" s="342"/>
      <c r="AV69" s="342"/>
      <c r="AW69" s="342"/>
      <c r="AX69" s="342"/>
      <c r="AY69" s="342"/>
      <c r="AZ69" s="342"/>
      <c r="BA69" s="342"/>
      <c r="BB69" s="342"/>
      <c r="BC69" s="342"/>
      <c r="BD69" s="342"/>
      <c r="BE69" s="342"/>
      <c r="BF69" s="342"/>
      <c r="BG69" s="342"/>
      <c r="BH69" s="342"/>
      <c r="BI69" s="342"/>
      <c r="BJ69" s="342"/>
      <c r="BK69" s="342"/>
    </row>
    <row r="70" spans="1:63" s="343" customFormat="1" ht="19.5" customHeight="1" x14ac:dyDescent="0.2">
      <c r="A70" s="659"/>
      <c r="B70" s="660"/>
      <c r="C70" s="647"/>
      <c r="D70" s="738"/>
      <c r="E70" s="647"/>
      <c r="F70" s="661"/>
      <c r="G70" s="647"/>
      <c r="H70" s="662"/>
      <c r="I70" s="663"/>
      <c r="J70" s="664"/>
      <c r="K70" s="665"/>
      <c r="L70" s="664">
        <f t="shared" si="94"/>
        <v>0</v>
      </c>
      <c r="M70" s="663"/>
      <c r="N70" s="664"/>
      <c r="O70" s="666"/>
      <c r="P70" s="344">
        <v>6</v>
      </c>
      <c r="Q70" s="210"/>
      <c r="R70" s="344" t="str">
        <f t="shared" si="86"/>
        <v/>
      </c>
      <c r="S70" s="345"/>
      <c r="T70" s="345"/>
      <c r="U70" s="346" t="str">
        <f t="shared" si="87"/>
        <v/>
      </c>
      <c r="V70" s="345"/>
      <c r="W70" s="345"/>
      <c r="X70" s="345"/>
      <c r="Y70" s="347" t="str">
        <f t="shared" si="97"/>
        <v/>
      </c>
      <c r="Z70" s="348" t="str">
        <f t="shared" si="89"/>
        <v/>
      </c>
      <c r="AA70" s="349" t="str">
        <f t="shared" si="90"/>
        <v/>
      </c>
      <c r="AB70" s="348" t="str">
        <f t="shared" si="91"/>
        <v/>
      </c>
      <c r="AC70" s="349" t="str">
        <f t="shared" si="98"/>
        <v/>
      </c>
      <c r="AD70" s="350" t="str">
        <f t="shared" si="93"/>
        <v/>
      </c>
      <c r="AE70" s="651"/>
      <c r="AF70" s="309"/>
      <c r="AG70" s="352"/>
      <c r="AH70" s="351"/>
      <c r="AI70" s="351"/>
      <c r="AJ70" s="654"/>
      <c r="AK70" s="647"/>
      <c r="AL70" s="647"/>
      <c r="AM70" s="351"/>
      <c r="AN70" s="352"/>
      <c r="AO70" s="647"/>
      <c r="AP70" s="647"/>
      <c r="AQ70" s="647"/>
      <c r="AR70" s="647"/>
      <c r="AS70" s="647"/>
      <c r="AT70" s="645"/>
      <c r="AU70" s="342"/>
      <c r="AV70" s="342"/>
      <c r="AW70" s="342"/>
      <c r="AX70" s="342"/>
      <c r="AY70" s="342"/>
      <c r="AZ70" s="342"/>
      <c r="BA70" s="342"/>
      <c r="BB70" s="342"/>
      <c r="BC70" s="342"/>
      <c r="BD70" s="342"/>
      <c r="BE70" s="342"/>
      <c r="BF70" s="342"/>
      <c r="BG70" s="342"/>
      <c r="BH70" s="342"/>
      <c r="BI70" s="342"/>
      <c r="BJ70" s="342"/>
      <c r="BK70" s="342"/>
    </row>
    <row r="71" spans="1:63" s="343" customFormat="1" ht="125.1" customHeight="1" x14ac:dyDescent="0.2">
      <c r="A71" s="659">
        <v>11</v>
      </c>
      <c r="B71" s="660" t="s">
        <v>336</v>
      </c>
      <c r="C71" s="647" t="s">
        <v>113</v>
      </c>
      <c r="D71" s="647" t="s">
        <v>984</v>
      </c>
      <c r="E71" s="647" t="s">
        <v>987</v>
      </c>
      <c r="F71" s="661" t="s">
        <v>988</v>
      </c>
      <c r="G71" s="647" t="s">
        <v>108</v>
      </c>
      <c r="H71" s="662">
        <v>365</v>
      </c>
      <c r="I71" s="663" t="str">
        <f>IF(H71&lt;=0,"",IF(H71&lt;=2,"Muy Baja",IF(H71&lt;=24,"Baja",IF(H71&lt;=500,"Media",IF(H71&lt;=5000,"Alta","Muy Alta")))))</f>
        <v>Media</v>
      </c>
      <c r="J71" s="664">
        <f>IF(I71="","",IF(I71="Muy Baja",0.2,IF(I71="Baja",0.4,IF(I71="Media",0.6,IF(I71="Alta",0.8,IF(I71="Muy Alta",1,))))))</f>
        <v>0.6</v>
      </c>
      <c r="K71" s="665" t="s">
        <v>128</v>
      </c>
      <c r="L71" s="664" t="str">
        <f>IF(NOT(ISERROR(MATCH(K71,'Tabla Impacto'!$B$221:$B$223,0))),'Tabla Impacto'!$F$223&amp;"Por favor no seleccionar los criterios de impacto(Afectación Económica o presupuestal y Pérdida Reputacional)",K71)</f>
        <v xml:space="preserve">     El riesgo afecta la imagen de de la entidad con efecto publicitario sostenido a nivel de sector administrativo, nivel departamental o municipal</v>
      </c>
      <c r="M71" s="663" t="str">
        <f>IF(OR(L71='Tabla Impacto'!$C$11,L71='Tabla Impacto'!$D$11),"Leve",IF(OR(L71='Tabla Impacto'!$C$12,L71='Tabla Impacto'!$D$12),"Menor",IF(OR(L71='Tabla Impacto'!$C$13,L71='Tabla Impacto'!$D$13),"Moderado",IF(OR(L71='Tabla Impacto'!$C$14,L71='Tabla Impacto'!$D$14),"Mayor",IF(OR(L71='Tabla Impacto'!$C$15,L71='Tabla Impacto'!$D$15),"Catastrófico","")))))</f>
        <v>Mayor</v>
      </c>
      <c r="N71" s="664">
        <f>IF(M71="","",IF(M71="Leve",0.2,IF(M71="Menor",0.4,IF(M71="Moderado",0.6,IF(M71="Mayor",0.8,IF(M71="Catastrófico",1,))))))</f>
        <v>0.8</v>
      </c>
      <c r="O71" s="666" t="str">
        <f>IF(OR(AND(I71="Muy Baja",M71="Leve"),AND(I71="Muy Baja",M71="Menor"),AND(I71="Baja",M71="Leve")),"Bajo",IF(OR(AND(I71="Muy baja",M71="Moderado"),AND(I71="Baja",M71="Menor"),AND(I71="Baja",M71="Moderado"),AND(I71="Media",M71="Leve"),AND(I71="Media",M71="Menor"),AND(I71="Media",M71="Moderado"),AND(I71="Alta",M71="Leve"),AND(I71="Alta",M71="Menor")),"Moderado",IF(OR(AND(I71="Muy Baja",M71="Mayor"),AND(I71="Baja",M71="Mayor"),AND(I71="Media",M71="Mayor"),AND(I71="Alta",M71="Moderado"),AND(I71="Alta",M71="Mayor"),AND(I71="Muy Alta",M71="Leve"),AND(I71="Muy Alta",M71="Menor"),AND(I71="Muy Alta",M71="Moderado"),AND(I71="Muy Alta",M71="Mayor")),"Alto",IF(OR(AND(I71="Muy Baja",M71="Catastrófico"),AND(I71="Baja",M71="Catastrófico"),AND(I71="Media",M71="Catastrófico"),AND(I71="Alta",M71="Catastrófico"),AND(I71="Muy Alta",M71="Catastrófico")),"Extremo",""))))</f>
        <v>Alto</v>
      </c>
      <c r="P71" s="344">
        <v>1</v>
      </c>
      <c r="Q71" s="210" t="s">
        <v>1366</v>
      </c>
      <c r="R71" s="344" t="str">
        <f t="shared" si="86"/>
        <v>Probabilidad</v>
      </c>
      <c r="S71" s="345" t="s">
        <v>13</v>
      </c>
      <c r="T71" s="345" t="s">
        <v>8</v>
      </c>
      <c r="U71" s="346" t="str">
        <f t="shared" si="87"/>
        <v>40%</v>
      </c>
      <c r="V71" s="345" t="s">
        <v>18</v>
      </c>
      <c r="W71" s="345" t="s">
        <v>21</v>
      </c>
      <c r="X71" s="345" t="s">
        <v>104</v>
      </c>
      <c r="Y71" s="347">
        <f t="shared" ref="Y71" si="99">IFERROR(IF(R71="Probabilidad",(J71-(+J71*U71)),IF(R71="Impacto",J71,"")),"")</f>
        <v>0.36</v>
      </c>
      <c r="Z71" s="348" t="str">
        <f t="shared" si="89"/>
        <v>Baja</v>
      </c>
      <c r="AA71" s="349">
        <f t="shared" si="90"/>
        <v>0.36</v>
      </c>
      <c r="AB71" s="348" t="str">
        <f t="shared" si="91"/>
        <v>Mayor</v>
      </c>
      <c r="AC71" s="349">
        <f t="shared" ref="AC71" si="100">IFERROR(IF(R71="Impacto",(N71-(+N71*U71)),IF(R71="Probabilidad",N71,"")),"")</f>
        <v>0.8</v>
      </c>
      <c r="AD71" s="350" t="str">
        <f t="shared" si="93"/>
        <v>Alto</v>
      </c>
      <c r="AE71" s="651" t="s">
        <v>26</v>
      </c>
      <c r="AF71" s="655" t="s">
        <v>995</v>
      </c>
      <c r="AG71" s="656" t="s">
        <v>993</v>
      </c>
      <c r="AH71" s="657">
        <v>46387</v>
      </c>
      <c r="AI71" s="656" t="s">
        <v>996</v>
      </c>
      <c r="AJ71" s="652" t="s">
        <v>1309</v>
      </c>
      <c r="AK71" s="647" t="s">
        <v>993</v>
      </c>
      <c r="AL71" s="647"/>
      <c r="AM71" s="351"/>
      <c r="AN71" s="352"/>
      <c r="AO71" s="647"/>
      <c r="AP71" s="647"/>
      <c r="AQ71" s="650"/>
      <c r="AR71" s="647"/>
      <c r="AS71" s="647"/>
      <c r="AT71" s="645"/>
      <c r="AU71" s="342"/>
      <c r="AV71" s="342"/>
      <c r="AW71" s="342"/>
      <c r="AX71" s="342"/>
      <c r="AY71" s="342"/>
      <c r="AZ71" s="342"/>
      <c r="BA71" s="342"/>
      <c r="BB71" s="342"/>
      <c r="BC71" s="342"/>
      <c r="BD71" s="342"/>
      <c r="BE71" s="342"/>
      <c r="BF71" s="342"/>
      <c r="BG71" s="342"/>
      <c r="BH71" s="342"/>
      <c r="BI71" s="342"/>
      <c r="BJ71" s="342"/>
      <c r="BK71" s="342"/>
    </row>
    <row r="72" spans="1:63" s="343" customFormat="1" ht="114" x14ac:dyDescent="0.2">
      <c r="A72" s="659"/>
      <c r="B72" s="660"/>
      <c r="C72" s="647"/>
      <c r="D72" s="647"/>
      <c r="E72" s="647"/>
      <c r="F72" s="661"/>
      <c r="G72" s="647"/>
      <c r="H72" s="662"/>
      <c r="I72" s="663"/>
      <c r="J72" s="664"/>
      <c r="K72" s="665"/>
      <c r="L72" s="664">
        <f t="shared" ref="L72:L75" si="101">IF(NOT(ISERROR(MATCH(K72,_xlfn.ANCHORARRAY(F83),0))),J85&amp;"Por favor no seleccionar los criterios de impacto",K72)</f>
        <v>0</v>
      </c>
      <c r="M72" s="663"/>
      <c r="N72" s="664"/>
      <c r="O72" s="666"/>
      <c r="P72" s="344">
        <v>2</v>
      </c>
      <c r="Q72" s="210" t="s">
        <v>990</v>
      </c>
      <c r="R72" s="344" t="str">
        <f t="shared" si="86"/>
        <v>Impacto</v>
      </c>
      <c r="S72" s="345" t="s">
        <v>15</v>
      </c>
      <c r="T72" s="345" t="s">
        <v>8</v>
      </c>
      <c r="U72" s="346" t="str">
        <f t="shared" si="87"/>
        <v>25%</v>
      </c>
      <c r="V72" s="345" t="s">
        <v>18</v>
      </c>
      <c r="W72" s="345" t="s">
        <v>21</v>
      </c>
      <c r="X72" s="345" t="s">
        <v>104</v>
      </c>
      <c r="Y72" s="347">
        <f t="shared" ref="Y72" si="102">IFERROR(IF(AND(R71="Probabilidad",R72="Probabilidad"),(AA71-(+AA71*U72)),IF(R72="Probabilidad",(J71-(+J71*U72)),IF(R72="Impacto",AA71,""))),"")</f>
        <v>0.36</v>
      </c>
      <c r="Z72" s="348" t="str">
        <f t="shared" si="89"/>
        <v>Baja</v>
      </c>
      <c r="AA72" s="349">
        <f t="shared" si="90"/>
        <v>0.36</v>
      </c>
      <c r="AB72" s="348" t="str">
        <f t="shared" si="91"/>
        <v>Moderado</v>
      </c>
      <c r="AC72" s="349">
        <f t="shared" ref="AC72" si="103">IFERROR(IF(AND(R71="Impacto",R72="Impacto"),(AC71-(+AC71*U72)),IF(R72="Impacto",(N71-(+N71*U72)),IF(R72="Probabilidad",AC71,""))),"")</f>
        <v>0.60000000000000009</v>
      </c>
      <c r="AD72" s="350" t="str">
        <f t="shared" si="93"/>
        <v>Moderado</v>
      </c>
      <c r="AE72" s="651"/>
      <c r="AF72" s="655"/>
      <c r="AG72" s="656"/>
      <c r="AH72" s="657"/>
      <c r="AI72" s="656"/>
      <c r="AJ72" s="653"/>
      <c r="AK72" s="647"/>
      <c r="AL72" s="647"/>
      <c r="AM72" s="351"/>
      <c r="AN72" s="352"/>
      <c r="AO72" s="647"/>
      <c r="AP72" s="647"/>
      <c r="AQ72" s="647"/>
      <c r="AR72" s="647"/>
      <c r="AS72" s="647"/>
      <c r="AT72" s="645"/>
      <c r="AU72" s="342"/>
      <c r="AV72" s="342"/>
      <c r="AW72" s="342"/>
      <c r="AX72" s="342"/>
      <c r="AY72" s="342"/>
      <c r="AZ72" s="342"/>
      <c r="BA72" s="342"/>
      <c r="BB72" s="342"/>
      <c r="BC72" s="342"/>
      <c r="BD72" s="342"/>
      <c r="BE72" s="342"/>
      <c r="BF72" s="342"/>
      <c r="BG72" s="342"/>
      <c r="BH72" s="342"/>
      <c r="BI72" s="342"/>
      <c r="BJ72" s="342"/>
      <c r="BK72" s="342"/>
    </row>
    <row r="73" spans="1:63" s="343" customFormat="1" ht="14.1" customHeight="1" x14ac:dyDescent="0.2">
      <c r="A73" s="659"/>
      <c r="B73" s="660"/>
      <c r="C73" s="647"/>
      <c r="D73" s="647"/>
      <c r="E73" s="647"/>
      <c r="F73" s="661"/>
      <c r="G73" s="647"/>
      <c r="H73" s="662"/>
      <c r="I73" s="663"/>
      <c r="J73" s="664"/>
      <c r="K73" s="665"/>
      <c r="L73" s="664">
        <f t="shared" si="101"/>
        <v>0</v>
      </c>
      <c r="M73" s="663"/>
      <c r="N73" s="664"/>
      <c r="O73" s="666"/>
      <c r="P73" s="344">
        <v>3</v>
      </c>
      <c r="Q73" s="353"/>
      <c r="R73" s="344" t="str">
        <f t="shared" si="86"/>
        <v/>
      </c>
      <c r="S73" s="345"/>
      <c r="T73" s="345"/>
      <c r="U73" s="346" t="str">
        <f t="shared" si="87"/>
        <v/>
      </c>
      <c r="V73" s="345"/>
      <c r="W73" s="345"/>
      <c r="X73" s="345"/>
      <c r="Y73" s="347" t="str">
        <f t="shared" ref="Y73:Y76" si="104">IFERROR(IF(AND(R72="Probabilidad",R73="Probabilidad"),(AA72-(+AA72*U73)),IF(AND(R72="Impacto",R73="Probabilidad"),(AA71-(+AA71*U73)),IF(R73="Impacto",AA72,""))),"")</f>
        <v/>
      </c>
      <c r="Z73" s="348" t="str">
        <f t="shared" si="89"/>
        <v/>
      </c>
      <c r="AA73" s="349" t="str">
        <f t="shared" si="90"/>
        <v/>
      </c>
      <c r="AB73" s="348" t="str">
        <f t="shared" si="91"/>
        <v/>
      </c>
      <c r="AC73" s="349" t="str">
        <f t="shared" ref="AC73:AC76" si="105">IFERROR(IF(AND(R72="Impacto",R73="Impacto"),(AC72-(+AC72*U73)),IF(AND(R72="Probabilidad",R73="Impacto"),(AC71-(+AC71*U73)),IF(R73="Probabilidad",AC72,""))),"")</f>
        <v/>
      </c>
      <c r="AD73" s="350" t="str">
        <f t="shared" si="93"/>
        <v/>
      </c>
      <c r="AE73" s="651"/>
      <c r="AF73" s="309"/>
      <c r="AG73" s="352"/>
      <c r="AH73" s="351"/>
      <c r="AI73" s="351"/>
      <c r="AJ73" s="653"/>
      <c r="AK73" s="647"/>
      <c r="AL73" s="647"/>
      <c r="AM73" s="351"/>
      <c r="AN73" s="352"/>
      <c r="AO73" s="647"/>
      <c r="AP73" s="647"/>
      <c r="AQ73" s="647"/>
      <c r="AR73" s="647"/>
      <c r="AS73" s="647"/>
      <c r="AT73" s="645"/>
      <c r="AU73" s="342"/>
      <c r="AV73" s="342"/>
      <c r="AW73" s="342"/>
      <c r="AX73" s="342"/>
      <c r="AY73" s="342"/>
      <c r="AZ73" s="342"/>
      <c r="BA73" s="342"/>
      <c r="BB73" s="342"/>
      <c r="BC73" s="342"/>
      <c r="BD73" s="342"/>
      <c r="BE73" s="342"/>
      <c r="BF73" s="342"/>
      <c r="BG73" s="342"/>
      <c r="BH73" s="342"/>
      <c r="BI73" s="342"/>
      <c r="BJ73" s="342"/>
      <c r="BK73" s="342"/>
    </row>
    <row r="74" spans="1:63" s="343" customFormat="1" ht="14.1" customHeight="1" x14ac:dyDescent="0.2">
      <c r="A74" s="659"/>
      <c r="B74" s="660"/>
      <c r="C74" s="647"/>
      <c r="D74" s="647"/>
      <c r="E74" s="647"/>
      <c r="F74" s="661"/>
      <c r="G74" s="647"/>
      <c r="H74" s="662"/>
      <c r="I74" s="663"/>
      <c r="J74" s="664"/>
      <c r="K74" s="665"/>
      <c r="L74" s="664">
        <f t="shared" si="101"/>
        <v>0</v>
      </c>
      <c r="M74" s="663"/>
      <c r="N74" s="664"/>
      <c r="O74" s="666"/>
      <c r="P74" s="344">
        <v>4</v>
      </c>
      <c r="Q74" s="210"/>
      <c r="R74" s="344" t="str">
        <f t="shared" si="86"/>
        <v/>
      </c>
      <c r="S74" s="345"/>
      <c r="T74" s="345"/>
      <c r="U74" s="346" t="str">
        <f t="shared" si="87"/>
        <v/>
      </c>
      <c r="V74" s="345"/>
      <c r="W74" s="345"/>
      <c r="X74" s="345"/>
      <c r="Y74" s="347" t="str">
        <f t="shared" si="104"/>
        <v/>
      </c>
      <c r="Z74" s="348" t="str">
        <f t="shared" si="89"/>
        <v/>
      </c>
      <c r="AA74" s="349" t="str">
        <f t="shared" si="90"/>
        <v/>
      </c>
      <c r="AB74" s="348" t="str">
        <f t="shared" si="91"/>
        <v/>
      </c>
      <c r="AC74" s="349" t="str">
        <f t="shared" si="105"/>
        <v/>
      </c>
      <c r="AD74" s="350" t="str">
        <f t="shared" si="93"/>
        <v/>
      </c>
      <c r="AE74" s="651"/>
      <c r="AF74" s="309"/>
      <c r="AG74" s="352"/>
      <c r="AH74" s="351"/>
      <c r="AI74" s="351"/>
      <c r="AJ74" s="653"/>
      <c r="AK74" s="647"/>
      <c r="AL74" s="647"/>
      <c r="AM74" s="351"/>
      <c r="AN74" s="352"/>
      <c r="AO74" s="647"/>
      <c r="AP74" s="647"/>
      <c r="AQ74" s="647"/>
      <c r="AR74" s="647"/>
      <c r="AS74" s="647"/>
      <c r="AT74" s="645"/>
      <c r="AU74" s="342"/>
      <c r="AV74" s="342"/>
      <c r="AW74" s="342"/>
      <c r="AX74" s="342"/>
      <c r="AY74" s="342"/>
      <c r="AZ74" s="342"/>
      <c r="BA74" s="342"/>
      <c r="BB74" s="342"/>
      <c r="BC74" s="342"/>
      <c r="BD74" s="342"/>
      <c r="BE74" s="342"/>
      <c r="BF74" s="342"/>
      <c r="BG74" s="342"/>
      <c r="BH74" s="342"/>
      <c r="BI74" s="342"/>
      <c r="BJ74" s="342"/>
      <c r="BK74" s="342"/>
    </row>
    <row r="75" spans="1:63" s="343" customFormat="1" ht="14.1" customHeight="1" x14ac:dyDescent="0.2">
      <c r="A75" s="659"/>
      <c r="B75" s="660"/>
      <c r="C75" s="647"/>
      <c r="D75" s="647"/>
      <c r="E75" s="647"/>
      <c r="F75" s="661"/>
      <c r="G75" s="647"/>
      <c r="H75" s="662"/>
      <c r="I75" s="663"/>
      <c r="J75" s="664"/>
      <c r="K75" s="665"/>
      <c r="L75" s="664">
        <f t="shared" si="101"/>
        <v>0</v>
      </c>
      <c r="M75" s="663"/>
      <c r="N75" s="664"/>
      <c r="O75" s="666"/>
      <c r="P75" s="344">
        <v>5</v>
      </c>
      <c r="Q75" s="210"/>
      <c r="R75" s="344" t="str">
        <f t="shared" si="86"/>
        <v/>
      </c>
      <c r="S75" s="345"/>
      <c r="T75" s="345"/>
      <c r="U75" s="346" t="str">
        <f t="shared" si="87"/>
        <v/>
      </c>
      <c r="V75" s="345"/>
      <c r="W75" s="345"/>
      <c r="X75" s="345"/>
      <c r="Y75" s="347" t="str">
        <f t="shared" si="104"/>
        <v/>
      </c>
      <c r="Z75" s="348" t="str">
        <f t="shared" si="89"/>
        <v/>
      </c>
      <c r="AA75" s="349" t="str">
        <f t="shared" si="90"/>
        <v/>
      </c>
      <c r="AB75" s="348" t="str">
        <f t="shared" si="91"/>
        <v/>
      </c>
      <c r="AC75" s="349" t="str">
        <f t="shared" si="105"/>
        <v/>
      </c>
      <c r="AD75" s="350" t="str">
        <f t="shared" si="93"/>
        <v/>
      </c>
      <c r="AE75" s="651"/>
      <c r="AF75" s="309"/>
      <c r="AG75" s="352"/>
      <c r="AH75" s="351"/>
      <c r="AI75" s="351"/>
      <c r="AJ75" s="653"/>
      <c r="AK75" s="647"/>
      <c r="AL75" s="647"/>
      <c r="AM75" s="351"/>
      <c r="AN75" s="352"/>
      <c r="AO75" s="647"/>
      <c r="AP75" s="647"/>
      <c r="AQ75" s="647"/>
      <c r="AR75" s="647"/>
      <c r="AS75" s="647"/>
      <c r="AT75" s="645"/>
      <c r="AU75" s="342"/>
      <c r="AV75" s="342"/>
      <c r="AW75" s="342"/>
      <c r="AX75" s="342"/>
      <c r="AY75" s="342"/>
      <c r="AZ75" s="342"/>
      <c r="BA75" s="342"/>
      <c r="BB75" s="342"/>
      <c r="BC75" s="342"/>
      <c r="BD75" s="342"/>
      <c r="BE75" s="342"/>
      <c r="BF75" s="342"/>
      <c r="BG75" s="342"/>
      <c r="BH75" s="342"/>
      <c r="BI75" s="342"/>
      <c r="BJ75" s="342"/>
      <c r="BK75" s="342"/>
    </row>
    <row r="76" spans="1:63" s="343" customFormat="1" ht="43.5" customHeight="1" x14ac:dyDescent="0.2">
      <c r="A76" s="659"/>
      <c r="B76" s="660"/>
      <c r="C76" s="647"/>
      <c r="D76" s="647"/>
      <c r="E76" s="647"/>
      <c r="F76" s="661"/>
      <c r="G76" s="647"/>
      <c r="H76" s="662"/>
      <c r="I76" s="663"/>
      <c r="J76" s="664"/>
      <c r="K76" s="665"/>
      <c r="L76" s="664">
        <f>IF(NOT(ISERROR(MATCH(K76,_xlfn.ANCHORARRAY(F87),0))),J101&amp;"Por favor no seleccionar los criterios de impacto",K76)</f>
        <v>0</v>
      </c>
      <c r="M76" s="663"/>
      <c r="N76" s="664"/>
      <c r="O76" s="666"/>
      <c r="P76" s="344">
        <v>6</v>
      </c>
      <c r="Q76" s="210"/>
      <c r="R76" s="344" t="str">
        <f t="shared" si="86"/>
        <v/>
      </c>
      <c r="S76" s="345"/>
      <c r="T76" s="345"/>
      <c r="U76" s="346" t="str">
        <f t="shared" si="87"/>
        <v/>
      </c>
      <c r="V76" s="345"/>
      <c r="W76" s="345"/>
      <c r="X76" s="345"/>
      <c r="Y76" s="347" t="str">
        <f t="shared" si="104"/>
        <v/>
      </c>
      <c r="Z76" s="348" t="str">
        <f t="shared" si="89"/>
        <v/>
      </c>
      <c r="AA76" s="349" t="str">
        <f t="shared" si="90"/>
        <v/>
      </c>
      <c r="AB76" s="348" t="str">
        <f t="shared" si="91"/>
        <v/>
      </c>
      <c r="AC76" s="349" t="str">
        <f t="shared" si="105"/>
        <v/>
      </c>
      <c r="AD76" s="350" t="str">
        <f t="shared" si="93"/>
        <v/>
      </c>
      <c r="AE76" s="651"/>
      <c r="AF76" s="309"/>
      <c r="AG76" s="352"/>
      <c r="AH76" s="351"/>
      <c r="AI76" s="351"/>
      <c r="AJ76" s="654"/>
      <c r="AK76" s="647"/>
      <c r="AL76" s="647"/>
      <c r="AM76" s="351"/>
      <c r="AN76" s="352"/>
      <c r="AO76" s="647"/>
      <c r="AP76" s="647"/>
      <c r="AQ76" s="647"/>
      <c r="AR76" s="647"/>
      <c r="AS76" s="647"/>
      <c r="AT76" s="645"/>
      <c r="AU76" s="342"/>
      <c r="AV76" s="342"/>
      <c r="AW76" s="342"/>
      <c r="AX76" s="342"/>
      <c r="AY76" s="342"/>
      <c r="AZ76" s="342"/>
      <c r="BA76" s="342"/>
      <c r="BB76" s="342"/>
      <c r="BC76" s="342"/>
      <c r="BD76" s="342"/>
      <c r="BE76" s="342"/>
      <c r="BF76" s="342"/>
      <c r="BG76" s="342"/>
      <c r="BH76" s="342"/>
      <c r="BI76" s="342"/>
      <c r="BJ76" s="342"/>
      <c r="BK76" s="342"/>
    </row>
    <row r="77" spans="1:63" s="343" customFormat="1" ht="142.5" customHeight="1" x14ac:dyDescent="0.2">
      <c r="A77" s="659">
        <v>12</v>
      </c>
      <c r="B77" s="660" t="s">
        <v>336</v>
      </c>
      <c r="C77" s="647" t="s">
        <v>113</v>
      </c>
      <c r="D77" s="647" t="s">
        <v>1320</v>
      </c>
      <c r="E77" s="647" t="s">
        <v>1367</v>
      </c>
      <c r="F77" s="661" t="s">
        <v>1368</v>
      </c>
      <c r="G77" s="647" t="s">
        <v>108</v>
      </c>
      <c r="H77" s="662">
        <v>365</v>
      </c>
      <c r="I77" s="663" t="str">
        <f>IF(H77&lt;=0,"",IF(H77&lt;=2,"Muy Baja",IF(H77&lt;=24,"Baja",IF(H77&lt;=500,"Media",IF(H77&lt;=5000,"Alta","Muy Alta")))))</f>
        <v>Media</v>
      </c>
      <c r="J77" s="664">
        <f>IF(I77="","",IF(I77="Muy Baja",0.2,IF(I77="Baja",0.4,IF(I77="Media",0.6,IF(I77="Alta",0.8,IF(I77="Muy Alta",1,))))))</f>
        <v>0.6</v>
      </c>
      <c r="K77" s="665" t="s">
        <v>128</v>
      </c>
      <c r="L77" s="664" t="str">
        <f>IF(NOT(ISERROR(MATCH(K77,'Tabla Impacto'!$B$221:$B$223,0))),'Tabla Impacto'!$F$223&amp;"Por favor no seleccionar los criterios de impacto(Afectación Económica o presupuestal y Pérdida Reputacional)",K77)</f>
        <v xml:space="preserve">     El riesgo afecta la imagen de de la entidad con efecto publicitario sostenido a nivel de sector administrativo, nivel departamental o municipal</v>
      </c>
      <c r="M77" s="663" t="str">
        <f>IF(OR(L77='Tabla Impacto'!$C$11,L77='Tabla Impacto'!$D$11),"Leve",IF(OR(L77='Tabla Impacto'!$C$12,L77='Tabla Impacto'!$D$12),"Menor",IF(OR(L77='Tabla Impacto'!$C$13,L77='Tabla Impacto'!$D$13),"Moderado",IF(OR(L77='Tabla Impacto'!$C$14,L77='Tabla Impacto'!$D$14),"Mayor",IF(OR(L77='Tabla Impacto'!$C$15,L77='Tabla Impacto'!$D$15),"Catastrófico","")))))</f>
        <v>Mayor</v>
      </c>
      <c r="N77" s="664">
        <f>IF(M77="","",IF(M77="Leve",0.2,IF(M77="Menor",0.4,IF(M77="Moderado",0.6,IF(M77="Mayor",0.8,IF(M77="Catastrófico",1,))))))</f>
        <v>0.8</v>
      </c>
      <c r="O77" s="666" t="str">
        <f>IF(OR(AND(I77="Muy Baja",M77="Leve"),AND(I77="Muy Baja",M77="Menor"),AND(I77="Baja",M77="Leve")),"Bajo",IF(OR(AND(I77="Muy baja",M77="Moderado"),AND(I77="Baja",M77="Menor"),AND(I77="Baja",M77="Moderado"),AND(I77="Media",M77="Leve"),AND(I77="Media",M77="Menor"),AND(I77="Media",M77="Moderado"),AND(I77="Alta",M77="Leve"),AND(I77="Alta",M77="Menor")),"Moderado",IF(OR(AND(I77="Muy Baja",M77="Mayor"),AND(I77="Baja",M77="Mayor"),AND(I77="Media",M77="Mayor"),AND(I77="Alta",M77="Moderado"),AND(I77="Alta",M77="Mayor"),AND(I77="Muy Alta",M77="Leve"),AND(I77="Muy Alta",M77="Menor"),AND(I77="Muy Alta",M77="Moderado"),AND(I77="Muy Alta",M77="Mayor")),"Alto",IF(OR(AND(I77="Muy Baja",M77="Catastrófico"),AND(I77="Baja",M77="Catastrófico"),AND(I77="Media",M77="Catastrófico"),AND(I77="Alta",M77="Catastrófico"),AND(I77="Muy Alta",M77="Catastrófico")),"Extremo",""))))</f>
        <v>Alto</v>
      </c>
      <c r="P77" s="344">
        <v>1</v>
      </c>
      <c r="Q77" s="210" t="s">
        <v>1321</v>
      </c>
      <c r="R77" s="344" t="str">
        <f t="shared" si="30"/>
        <v>Probabilidad</v>
      </c>
      <c r="S77" s="345" t="s">
        <v>13</v>
      </c>
      <c r="T77" s="345" t="s">
        <v>8</v>
      </c>
      <c r="U77" s="346" t="str">
        <f t="shared" si="31"/>
        <v>40%</v>
      </c>
      <c r="V77" s="345" t="s">
        <v>18</v>
      </c>
      <c r="W77" s="345" t="s">
        <v>21</v>
      </c>
      <c r="X77" s="345" t="s">
        <v>104</v>
      </c>
      <c r="Y77" s="347">
        <f t="shared" ref="Y77" si="106">IFERROR(IF(R77="Probabilidad",(J77-(+J77*U77)),IF(R77="Impacto",J77,"")),"")</f>
        <v>0.36</v>
      </c>
      <c r="Z77" s="348" t="str">
        <f t="shared" si="33"/>
        <v>Baja</v>
      </c>
      <c r="AA77" s="349">
        <f t="shared" si="34"/>
        <v>0.36</v>
      </c>
      <c r="AB77" s="348" t="str">
        <f t="shared" si="35"/>
        <v>Mayor</v>
      </c>
      <c r="AC77" s="349">
        <f t="shared" ref="AC77" si="107">IFERROR(IF(R77="Impacto",(N77-(+N77*U77)),IF(R77="Probabilidad",N77,"")),"")</f>
        <v>0.8</v>
      </c>
      <c r="AD77" s="350" t="str">
        <f t="shared" si="37"/>
        <v>Alto</v>
      </c>
      <c r="AE77" s="651" t="s">
        <v>26</v>
      </c>
      <c r="AF77" s="655" t="s">
        <v>997</v>
      </c>
      <c r="AG77" s="656" t="s">
        <v>993</v>
      </c>
      <c r="AH77" s="657">
        <v>46387</v>
      </c>
      <c r="AI77" s="655" t="s">
        <v>998</v>
      </c>
      <c r="AJ77" s="655" t="s">
        <v>1309</v>
      </c>
      <c r="AK77" s="647" t="s">
        <v>993</v>
      </c>
      <c r="AL77" s="647"/>
      <c r="AM77" s="351"/>
      <c r="AN77" s="352"/>
      <c r="AO77" s="647"/>
      <c r="AP77" s="647"/>
      <c r="AQ77" s="650"/>
      <c r="AR77" s="647"/>
      <c r="AS77" s="647"/>
      <c r="AT77" s="645"/>
      <c r="AU77" s="342"/>
      <c r="AV77" s="342"/>
      <c r="AW77" s="342"/>
      <c r="AX77" s="342"/>
      <c r="AY77" s="342"/>
      <c r="AZ77" s="342"/>
      <c r="BA77" s="342"/>
      <c r="BB77" s="342"/>
      <c r="BC77" s="342"/>
      <c r="BD77" s="342"/>
      <c r="BE77" s="342"/>
      <c r="BF77" s="342"/>
      <c r="BG77" s="342"/>
      <c r="BH77" s="342"/>
      <c r="BI77" s="342"/>
      <c r="BJ77" s="342"/>
      <c r="BK77" s="342"/>
    </row>
    <row r="78" spans="1:63" s="343" customFormat="1" ht="84" customHeight="1" x14ac:dyDescent="0.2">
      <c r="A78" s="659"/>
      <c r="B78" s="660"/>
      <c r="C78" s="647"/>
      <c r="D78" s="647"/>
      <c r="E78" s="647"/>
      <c r="F78" s="661"/>
      <c r="G78" s="647"/>
      <c r="H78" s="662"/>
      <c r="I78" s="663"/>
      <c r="J78" s="664"/>
      <c r="K78" s="665"/>
      <c r="L78" s="664">
        <f>IF(NOT(ISERROR(MATCH(K78,_xlfn.ANCHORARRAY(F101),0))),J103&amp;"Por favor no seleccionar los criterios de impacto",K78)</f>
        <v>0</v>
      </c>
      <c r="M78" s="663"/>
      <c r="N78" s="664"/>
      <c r="O78" s="666"/>
      <c r="P78" s="344">
        <v>2</v>
      </c>
      <c r="Q78" s="210" t="s">
        <v>991</v>
      </c>
      <c r="R78" s="344" t="str">
        <f t="shared" si="30"/>
        <v>Probabilidad</v>
      </c>
      <c r="S78" s="345" t="s">
        <v>13</v>
      </c>
      <c r="T78" s="345" t="s">
        <v>8</v>
      </c>
      <c r="U78" s="346" t="str">
        <f t="shared" si="31"/>
        <v>40%</v>
      </c>
      <c r="V78" s="345" t="s">
        <v>18</v>
      </c>
      <c r="W78" s="345" t="s">
        <v>21</v>
      </c>
      <c r="X78" s="345" t="s">
        <v>104</v>
      </c>
      <c r="Y78" s="347">
        <f t="shared" ref="Y78" si="108">IFERROR(IF(AND(R77="Probabilidad",R78="Probabilidad"),(AA77-(+AA77*U78)),IF(R78="Probabilidad",(J77-(+J77*U78)),IF(R78="Impacto",AA77,""))),"")</f>
        <v>0.216</v>
      </c>
      <c r="Z78" s="348" t="str">
        <f t="shared" si="33"/>
        <v>Baja</v>
      </c>
      <c r="AA78" s="349">
        <f t="shared" si="34"/>
        <v>0.216</v>
      </c>
      <c r="AB78" s="348" t="str">
        <f t="shared" si="35"/>
        <v>Mayor</v>
      </c>
      <c r="AC78" s="349">
        <f t="shared" ref="AC78" si="109">IFERROR(IF(AND(R77="Impacto",R78="Impacto"),(AC77-(+AC77*U78)),IF(R78="Impacto",(N77-(+N77*U78)),IF(R78="Probabilidad",AC77,""))),"")</f>
        <v>0.8</v>
      </c>
      <c r="AD78" s="350" t="str">
        <f t="shared" si="37"/>
        <v>Alto</v>
      </c>
      <c r="AE78" s="651"/>
      <c r="AF78" s="655"/>
      <c r="AG78" s="656"/>
      <c r="AH78" s="657"/>
      <c r="AI78" s="655"/>
      <c r="AJ78" s="655"/>
      <c r="AK78" s="647"/>
      <c r="AL78" s="647"/>
      <c r="AM78" s="351"/>
      <c r="AN78" s="352"/>
      <c r="AO78" s="647"/>
      <c r="AP78" s="647"/>
      <c r="AQ78" s="647"/>
      <c r="AR78" s="647"/>
      <c r="AS78" s="647"/>
      <c r="AT78" s="645"/>
      <c r="AU78" s="342"/>
      <c r="AV78" s="342"/>
      <c r="AW78" s="342"/>
      <c r="AX78" s="342"/>
      <c r="AY78" s="342"/>
      <c r="AZ78" s="342"/>
      <c r="BA78" s="342"/>
      <c r="BB78" s="342"/>
      <c r="BC78" s="342"/>
      <c r="BD78" s="342"/>
      <c r="BE78" s="342"/>
      <c r="BF78" s="342"/>
      <c r="BG78" s="342"/>
      <c r="BH78" s="342"/>
      <c r="BI78" s="342"/>
      <c r="BJ78" s="342"/>
      <c r="BK78" s="342"/>
    </row>
    <row r="79" spans="1:63" s="343" customFormat="1" ht="14.1" customHeight="1" x14ac:dyDescent="0.2">
      <c r="A79" s="659"/>
      <c r="B79" s="660"/>
      <c r="C79" s="647"/>
      <c r="D79" s="647"/>
      <c r="E79" s="647"/>
      <c r="F79" s="661"/>
      <c r="G79" s="647"/>
      <c r="H79" s="662"/>
      <c r="I79" s="663"/>
      <c r="J79" s="664"/>
      <c r="K79" s="665"/>
      <c r="L79" s="664">
        <f>IF(NOT(ISERROR(MATCH(K79,_xlfn.ANCHORARRAY(F102),0))),J104&amp;"Por favor no seleccionar los criterios de impacto",K79)</f>
        <v>0</v>
      </c>
      <c r="M79" s="663"/>
      <c r="N79" s="664"/>
      <c r="O79" s="666"/>
      <c r="P79" s="344">
        <v>3</v>
      </c>
      <c r="Q79" s="353"/>
      <c r="R79" s="344" t="str">
        <f t="shared" si="30"/>
        <v/>
      </c>
      <c r="S79" s="345"/>
      <c r="T79" s="345"/>
      <c r="U79" s="346" t="str">
        <f t="shared" si="31"/>
        <v/>
      </c>
      <c r="V79" s="345"/>
      <c r="W79" s="345"/>
      <c r="X79" s="345"/>
      <c r="Y79" s="347" t="str">
        <f t="shared" ref="Y79" si="110">IFERROR(IF(AND(R78="Probabilidad",R79="Probabilidad"),(AA78-(+AA78*U79)),IF(AND(R78="Impacto",R79="Probabilidad"),(AA77-(+AA77*U79)),IF(R79="Impacto",AA78,""))),"")</f>
        <v/>
      </c>
      <c r="Z79" s="348" t="str">
        <f t="shared" si="33"/>
        <v/>
      </c>
      <c r="AA79" s="349" t="str">
        <f t="shared" si="34"/>
        <v/>
      </c>
      <c r="AB79" s="348" t="str">
        <f t="shared" si="35"/>
        <v/>
      </c>
      <c r="AC79" s="349" t="str">
        <f t="shared" ref="AC79" si="111">IFERROR(IF(AND(R78="Impacto",R79="Impacto"),(AC78-(+AC78*U79)),IF(AND(R78="Probabilidad",R79="Impacto"),(AC77-(+AC77*U79)),IF(R79="Probabilidad",AC78,""))),"")</f>
        <v/>
      </c>
      <c r="AD79" s="350" t="str">
        <f t="shared" si="37"/>
        <v/>
      </c>
      <c r="AE79" s="651"/>
      <c r="AF79" s="309"/>
      <c r="AG79" s="352"/>
      <c r="AH79" s="351"/>
      <c r="AI79" s="351"/>
      <c r="AJ79" s="655"/>
      <c r="AK79" s="647"/>
      <c r="AL79" s="647"/>
      <c r="AM79" s="351"/>
      <c r="AN79" s="352"/>
      <c r="AO79" s="647"/>
      <c r="AP79" s="647"/>
      <c r="AQ79" s="647"/>
      <c r="AR79" s="647"/>
      <c r="AS79" s="647"/>
      <c r="AT79" s="645"/>
      <c r="AU79" s="342"/>
      <c r="AV79" s="342"/>
      <c r="AW79" s="342"/>
      <c r="AX79" s="342"/>
      <c r="AY79" s="342"/>
      <c r="AZ79" s="342"/>
      <c r="BA79" s="342"/>
      <c r="BB79" s="342"/>
      <c r="BC79" s="342"/>
      <c r="BD79" s="342"/>
      <c r="BE79" s="342"/>
      <c r="BF79" s="342"/>
      <c r="BG79" s="342"/>
      <c r="BH79" s="342"/>
      <c r="BI79" s="342"/>
      <c r="BJ79" s="342"/>
      <c r="BK79" s="342"/>
    </row>
    <row r="80" spans="1:63" s="343" customFormat="1" ht="14.1" customHeight="1" x14ac:dyDescent="0.2">
      <c r="A80" s="659"/>
      <c r="B80" s="660"/>
      <c r="C80" s="647"/>
      <c r="D80" s="647"/>
      <c r="E80" s="647"/>
      <c r="F80" s="661"/>
      <c r="G80" s="647"/>
      <c r="H80" s="662"/>
      <c r="I80" s="663"/>
      <c r="J80" s="664"/>
      <c r="K80" s="665"/>
      <c r="L80" s="664">
        <f>IF(NOT(ISERROR(MATCH(K80,_xlfn.ANCHORARRAY(F103),0))),J105&amp;"Por favor no seleccionar los criterios de impacto",K80)</f>
        <v>0</v>
      </c>
      <c r="M80" s="663"/>
      <c r="N80" s="664"/>
      <c r="O80" s="666"/>
      <c r="P80" s="344">
        <v>4</v>
      </c>
      <c r="Q80" s="210"/>
      <c r="R80" s="344" t="str">
        <f t="shared" si="30"/>
        <v/>
      </c>
      <c r="S80" s="345"/>
      <c r="T80" s="345"/>
      <c r="U80" s="346" t="str">
        <f t="shared" si="31"/>
        <v/>
      </c>
      <c r="V80" s="345"/>
      <c r="W80" s="345"/>
      <c r="X80" s="345"/>
      <c r="Y80" s="347" t="str">
        <f t="shared" si="32"/>
        <v/>
      </c>
      <c r="Z80" s="348" t="str">
        <f t="shared" si="33"/>
        <v/>
      </c>
      <c r="AA80" s="349" t="str">
        <f t="shared" si="34"/>
        <v/>
      </c>
      <c r="AB80" s="348" t="str">
        <f t="shared" si="35"/>
        <v/>
      </c>
      <c r="AC80" s="349" t="str">
        <f t="shared" si="43"/>
        <v/>
      </c>
      <c r="AD80" s="350" t="str">
        <f t="shared" si="37"/>
        <v/>
      </c>
      <c r="AE80" s="651"/>
      <c r="AF80" s="309"/>
      <c r="AG80" s="352"/>
      <c r="AH80" s="351"/>
      <c r="AI80" s="351"/>
      <c r="AJ80" s="655"/>
      <c r="AK80" s="647"/>
      <c r="AL80" s="647"/>
      <c r="AM80" s="351"/>
      <c r="AN80" s="352"/>
      <c r="AO80" s="647"/>
      <c r="AP80" s="647"/>
      <c r="AQ80" s="647"/>
      <c r="AR80" s="647"/>
      <c r="AS80" s="647"/>
      <c r="AT80" s="645"/>
      <c r="AU80" s="342"/>
      <c r="AV80" s="342"/>
      <c r="AW80" s="342"/>
      <c r="AX80" s="342"/>
      <c r="AY80" s="342"/>
      <c r="AZ80" s="342"/>
      <c r="BA80" s="342"/>
      <c r="BB80" s="342"/>
      <c r="BC80" s="342"/>
      <c r="BD80" s="342"/>
      <c r="BE80" s="342"/>
      <c r="BF80" s="342"/>
      <c r="BG80" s="342"/>
      <c r="BH80" s="342"/>
      <c r="BI80" s="342"/>
      <c r="BJ80" s="342"/>
      <c r="BK80" s="342"/>
    </row>
    <row r="81" spans="1:63" s="343" customFormat="1" ht="14.1" customHeight="1" x14ac:dyDescent="0.2">
      <c r="A81" s="659"/>
      <c r="B81" s="660"/>
      <c r="C81" s="647"/>
      <c r="D81" s="647"/>
      <c r="E81" s="647"/>
      <c r="F81" s="661"/>
      <c r="G81" s="647"/>
      <c r="H81" s="662"/>
      <c r="I81" s="663"/>
      <c r="J81" s="664"/>
      <c r="K81" s="665"/>
      <c r="L81" s="664">
        <f>IF(NOT(ISERROR(MATCH(K81,_xlfn.ANCHORARRAY(F104),0))),J106&amp;"Por favor no seleccionar los criterios de impacto",K81)</f>
        <v>0</v>
      </c>
      <c r="M81" s="663"/>
      <c r="N81" s="664"/>
      <c r="O81" s="666"/>
      <c r="P81" s="344">
        <v>5</v>
      </c>
      <c r="Q81" s="210"/>
      <c r="R81" s="344" t="str">
        <f t="shared" si="30"/>
        <v/>
      </c>
      <c r="S81" s="345"/>
      <c r="T81" s="345"/>
      <c r="U81" s="346" t="str">
        <f t="shared" si="31"/>
        <v/>
      </c>
      <c r="V81" s="345"/>
      <c r="W81" s="345"/>
      <c r="X81" s="345"/>
      <c r="Y81" s="347" t="str">
        <f t="shared" si="32"/>
        <v/>
      </c>
      <c r="Z81" s="348" t="str">
        <f t="shared" si="33"/>
        <v/>
      </c>
      <c r="AA81" s="349" t="str">
        <f t="shared" si="34"/>
        <v/>
      </c>
      <c r="AB81" s="348" t="str">
        <f t="shared" si="35"/>
        <v/>
      </c>
      <c r="AC81" s="349" t="str">
        <f t="shared" si="43"/>
        <v/>
      </c>
      <c r="AD81" s="350" t="str">
        <f t="shared" si="37"/>
        <v/>
      </c>
      <c r="AE81" s="651"/>
      <c r="AF81" s="309"/>
      <c r="AG81" s="352"/>
      <c r="AH81" s="351"/>
      <c r="AI81" s="351"/>
      <c r="AJ81" s="655"/>
      <c r="AK81" s="647"/>
      <c r="AL81" s="647"/>
      <c r="AM81" s="351"/>
      <c r="AN81" s="352"/>
      <c r="AO81" s="647"/>
      <c r="AP81" s="647"/>
      <c r="AQ81" s="647"/>
      <c r="AR81" s="647"/>
      <c r="AS81" s="647"/>
      <c r="AT81" s="645"/>
      <c r="AU81" s="342"/>
      <c r="AV81" s="342"/>
      <c r="AW81" s="342"/>
      <c r="AX81" s="342"/>
      <c r="AY81" s="342"/>
      <c r="AZ81" s="342"/>
      <c r="BA81" s="342"/>
      <c r="BB81" s="342"/>
      <c r="BC81" s="342"/>
      <c r="BD81" s="342"/>
      <c r="BE81" s="342"/>
      <c r="BF81" s="342"/>
      <c r="BG81" s="342"/>
      <c r="BH81" s="342"/>
      <c r="BI81" s="342"/>
      <c r="BJ81" s="342"/>
      <c r="BK81" s="342"/>
    </row>
    <row r="82" spans="1:63" s="343" customFormat="1" ht="14.1" customHeight="1" x14ac:dyDescent="0.2">
      <c r="A82" s="659"/>
      <c r="B82" s="660"/>
      <c r="C82" s="647"/>
      <c r="D82" s="647"/>
      <c r="E82" s="647"/>
      <c r="F82" s="661"/>
      <c r="G82" s="647"/>
      <c r="H82" s="662"/>
      <c r="I82" s="663"/>
      <c r="J82" s="664"/>
      <c r="K82" s="665"/>
      <c r="L82" s="664">
        <f>IF(NOT(ISERROR(MATCH(K82,_xlfn.ANCHORARRAY(F105),0))),J137&amp;"Por favor no seleccionar los criterios de impacto",K82)</f>
        <v>0</v>
      </c>
      <c r="M82" s="663"/>
      <c r="N82" s="664"/>
      <c r="O82" s="666"/>
      <c r="P82" s="344">
        <v>6</v>
      </c>
      <c r="Q82" s="210"/>
      <c r="R82" s="344" t="str">
        <f t="shared" si="30"/>
        <v/>
      </c>
      <c r="S82" s="345"/>
      <c r="T82" s="345"/>
      <c r="U82" s="346" t="str">
        <f t="shared" si="31"/>
        <v/>
      </c>
      <c r="V82" s="345"/>
      <c r="W82" s="345"/>
      <c r="X82" s="345"/>
      <c r="Y82" s="347" t="str">
        <f t="shared" si="32"/>
        <v/>
      </c>
      <c r="Z82" s="348" t="str">
        <f t="shared" si="33"/>
        <v/>
      </c>
      <c r="AA82" s="349" t="str">
        <f t="shared" si="34"/>
        <v/>
      </c>
      <c r="AB82" s="348" t="str">
        <f t="shared" si="35"/>
        <v/>
      </c>
      <c r="AC82" s="349" t="str">
        <f t="shared" si="43"/>
        <v/>
      </c>
      <c r="AD82" s="350" t="str">
        <f t="shared" si="37"/>
        <v/>
      </c>
      <c r="AE82" s="651"/>
      <c r="AF82" s="309"/>
      <c r="AG82" s="352"/>
      <c r="AH82" s="351"/>
      <c r="AI82" s="351"/>
      <c r="AJ82" s="655"/>
      <c r="AK82" s="647"/>
      <c r="AL82" s="647"/>
      <c r="AM82" s="351"/>
      <c r="AN82" s="352"/>
      <c r="AO82" s="647"/>
      <c r="AP82" s="647"/>
      <c r="AQ82" s="647"/>
      <c r="AR82" s="647"/>
      <c r="AS82" s="647"/>
      <c r="AT82" s="645"/>
      <c r="AU82" s="342"/>
      <c r="AV82" s="342"/>
      <c r="AW82" s="342"/>
      <c r="AX82" s="342"/>
      <c r="AY82" s="342"/>
      <c r="AZ82" s="342"/>
      <c r="BA82" s="342"/>
      <c r="BB82" s="342"/>
      <c r="BC82" s="342"/>
      <c r="BD82" s="342"/>
      <c r="BE82" s="342"/>
      <c r="BF82" s="342"/>
      <c r="BG82" s="342"/>
      <c r="BH82" s="342"/>
      <c r="BI82" s="342"/>
      <c r="BJ82" s="342"/>
      <c r="BK82" s="342"/>
    </row>
    <row r="83" spans="1:63" s="343" customFormat="1" ht="134.25" customHeight="1" x14ac:dyDescent="0.2">
      <c r="A83" s="659">
        <v>13</v>
      </c>
      <c r="B83" s="660" t="s">
        <v>335</v>
      </c>
      <c r="C83" s="647" t="s">
        <v>113</v>
      </c>
      <c r="D83" s="656" t="s">
        <v>1288</v>
      </c>
      <c r="E83" s="656" t="s">
        <v>1289</v>
      </c>
      <c r="F83" s="656" t="s">
        <v>1290</v>
      </c>
      <c r="G83" s="647" t="s">
        <v>108</v>
      </c>
      <c r="H83" s="662">
        <v>500</v>
      </c>
      <c r="I83" s="663" t="str">
        <f>IF(H83&lt;=0,"",IF(H83&lt;=2,"Muy Baja",IF(H83&lt;=24,"Baja",IF(H83&lt;=500,"Media",IF(H83&lt;=5000,"Alta","Muy Alta")))))</f>
        <v>Media</v>
      </c>
      <c r="J83" s="664">
        <f>IF(I83="","",IF(I83="Muy Baja",0.2,IF(I83="Baja",0.4,IF(I83="Media",0.6,IF(I83="Alta",0.8,IF(I83="Muy Alta",1,))))))</f>
        <v>0.6</v>
      </c>
      <c r="K83" s="665" t="s">
        <v>127</v>
      </c>
      <c r="L83" s="664" t="str">
        <f>IF(NOT(ISERROR(MATCH(K83,'Tabla Impacto'!$B$221:$B$223,0))),'Tabla Impacto'!$F$223&amp;"Por favor no seleccionar los criterios de impacto(Afectación Económica o presupuestal y Pérdida Reputacional)",K83)</f>
        <v xml:space="preserve">     El riesgo afecta la imagen de la entidad con algunos usuarios de relevancia frente al logro de los objetivos</v>
      </c>
      <c r="M83" s="663" t="str">
        <f>IF(OR(L83='Tabla Impacto'!$C$11,L83='Tabla Impacto'!$D$11),"Leve",IF(OR(L83='Tabla Impacto'!$C$12,L83='Tabla Impacto'!$D$12),"Menor",IF(OR(L83='Tabla Impacto'!$C$13,L83='Tabla Impacto'!$D$13),"Moderado",IF(OR(L83='Tabla Impacto'!$C$14,L83='Tabla Impacto'!$D$14),"Mayor",IF(OR(L83='Tabla Impacto'!$C$15,L83='Tabla Impacto'!$D$15),"Catastrófico","")))))</f>
        <v>Moderado</v>
      </c>
      <c r="N83" s="664">
        <f>IF(M83="","",IF(M83="Leve",0.2,IF(M83="Menor",0.4,IF(M83="Moderado",0.6,IF(M83="Mayor",0.8,IF(M83="Catastrófico",1,))))))</f>
        <v>0.6</v>
      </c>
      <c r="O83" s="666" t="str">
        <f>IF(OR(AND(I83="Muy Baja",M83="Leve"),AND(I83="Muy Baja",M83="Menor"),AND(I83="Baja",M83="Leve")),"Bajo",IF(OR(AND(I83="Muy baja",M83="Moderado"),AND(I83="Baja",M83="Menor"),AND(I83="Baja",M83="Moderado"),AND(I83="Media",M83="Leve"),AND(I83="Media",M83="Menor"),AND(I83="Media",M83="Moderado"),AND(I83="Alta",M83="Leve"),AND(I83="Alta",M83="Menor")),"Moderado",IF(OR(AND(I83="Muy Baja",M83="Mayor"),AND(I83="Baja",M83="Mayor"),AND(I83="Media",M83="Mayor"),AND(I83="Alta",M83="Moderado"),AND(I83="Alta",M83="Mayor"),AND(I83="Muy Alta",M83="Leve"),AND(I83="Muy Alta",M83="Menor"),AND(I83="Muy Alta",M83="Moderado"),AND(I83="Muy Alta",M83="Mayor")),"Alto",IF(OR(AND(I83="Muy Baja",M83="Catastrófico"),AND(I83="Baja",M83="Catastrófico"),AND(I83="Media",M83="Catastrófico"),AND(I83="Alta",M83="Catastrófico"),AND(I83="Muy Alta",M83="Catastrófico")),"Extremo",""))))</f>
        <v>Moderado</v>
      </c>
      <c r="P83" s="344">
        <v>1</v>
      </c>
      <c r="Q83" s="488" t="s">
        <v>1369</v>
      </c>
      <c r="R83" s="344" t="str">
        <f t="shared" si="30"/>
        <v>Probabilidad</v>
      </c>
      <c r="S83" s="345" t="s">
        <v>13</v>
      </c>
      <c r="T83" s="345" t="s">
        <v>8</v>
      </c>
      <c r="U83" s="346" t="str">
        <f t="shared" si="31"/>
        <v>40%</v>
      </c>
      <c r="V83" s="345" t="s">
        <v>18</v>
      </c>
      <c r="W83" s="345" t="s">
        <v>21</v>
      </c>
      <c r="X83" s="345" t="s">
        <v>104</v>
      </c>
      <c r="Y83" s="347">
        <f t="shared" ref="Y83" si="112">IFERROR(IF(R83="Probabilidad",(J83-(+J83*U83)),IF(R83="Impacto",J83,"")),"")</f>
        <v>0.36</v>
      </c>
      <c r="Z83" s="348" t="str">
        <f t="shared" si="33"/>
        <v>Baja</v>
      </c>
      <c r="AA83" s="349">
        <f t="shared" si="34"/>
        <v>0.36</v>
      </c>
      <c r="AB83" s="348" t="str">
        <f t="shared" si="35"/>
        <v>Moderado</v>
      </c>
      <c r="AC83" s="349">
        <f t="shared" ref="AC83" si="113">IFERROR(IF(R83="Impacto",(N83-(+N83*U83)),IF(R83="Probabilidad",N83,"")),"")</f>
        <v>0.6</v>
      </c>
      <c r="AD83" s="350" t="str">
        <f t="shared" si="37"/>
        <v>Moderado</v>
      </c>
      <c r="AE83" s="651" t="s">
        <v>26</v>
      </c>
      <c r="AF83" s="488" t="s">
        <v>1291</v>
      </c>
      <c r="AG83" s="489" t="s">
        <v>1016</v>
      </c>
      <c r="AH83" s="490">
        <v>46387</v>
      </c>
      <c r="AI83" s="488" t="s">
        <v>1292</v>
      </c>
      <c r="AJ83" s="655" t="s">
        <v>1309</v>
      </c>
      <c r="AK83" s="656" t="s">
        <v>1016</v>
      </c>
      <c r="AL83" s="647"/>
      <c r="AM83" s="351"/>
      <c r="AN83" s="352"/>
      <c r="AO83" s="647"/>
      <c r="AP83" s="647"/>
      <c r="AQ83" s="650"/>
      <c r="AR83" s="647"/>
      <c r="AS83" s="647"/>
      <c r="AT83" s="645"/>
      <c r="AU83" s="342"/>
      <c r="AV83" s="342"/>
      <c r="AW83" s="342"/>
      <c r="AX83" s="342"/>
      <c r="AY83" s="342"/>
      <c r="AZ83" s="342"/>
      <c r="BA83" s="342"/>
      <c r="BB83" s="342"/>
      <c r="BC83" s="342"/>
      <c r="BD83" s="342"/>
      <c r="BE83" s="342"/>
      <c r="BF83" s="342"/>
      <c r="BG83" s="342"/>
      <c r="BH83" s="342"/>
      <c r="BI83" s="342"/>
      <c r="BJ83" s="342"/>
      <c r="BK83" s="342"/>
    </row>
    <row r="84" spans="1:63" s="343" customFormat="1" ht="74.25" x14ac:dyDescent="0.2">
      <c r="A84" s="659"/>
      <c r="B84" s="660"/>
      <c r="C84" s="647"/>
      <c r="D84" s="656"/>
      <c r="E84" s="656"/>
      <c r="F84" s="656"/>
      <c r="G84" s="647"/>
      <c r="H84" s="662"/>
      <c r="I84" s="663"/>
      <c r="J84" s="664"/>
      <c r="K84" s="665"/>
      <c r="L84" s="664">
        <f>IF(NOT(ISERROR(MATCH(K84,_xlfn.ANCHORARRAY(F137),0))),J139&amp;"Por favor no seleccionar los criterios de impacto",K84)</f>
        <v>0</v>
      </c>
      <c r="M84" s="663"/>
      <c r="N84" s="664"/>
      <c r="O84" s="666"/>
      <c r="P84" s="344">
        <v>2</v>
      </c>
      <c r="Q84" s="488" t="s">
        <v>1370</v>
      </c>
      <c r="R84" s="344" t="str">
        <f t="shared" si="30"/>
        <v>Probabilidad</v>
      </c>
      <c r="S84" s="345" t="s">
        <v>13</v>
      </c>
      <c r="T84" s="345" t="s">
        <v>8</v>
      </c>
      <c r="U84" s="346" t="str">
        <f t="shared" si="31"/>
        <v>40%</v>
      </c>
      <c r="V84" s="345" t="s">
        <v>18</v>
      </c>
      <c r="W84" s="345" t="s">
        <v>21</v>
      </c>
      <c r="X84" s="345" t="s">
        <v>104</v>
      </c>
      <c r="Y84" s="347">
        <f t="shared" ref="Y84" si="114">IFERROR(IF(AND(R83="Probabilidad",R84="Probabilidad"),(AA83-(+AA83*U84)),IF(R84="Probabilidad",(J83-(+J83*U84)),IF(R84="Impacto",AA83,""))),"")</f>
        <v>0.216</v>
      </c>
      <c r="Z84" s="348" t="str">
        <f t="shared" si="33"/>
        <v>Baja</v>
      </c>
      <c r="AA84" s="349">
        <f t="shared" si="34"/>
        <v>0.216</v>
      </c>
      <c r="AB84" s="348" t="str">
        <f t="shared" si="35"/>
        <v>Moderado</v>
      </c>
      <c r="AC84" s="349">
        <f t="shared" ref="AC84" si="115">IFERROR(IF(AND(R83="Impacto",R84="Impacto"),(AC83-(+AC83*U84)),IF(R84="Impacto",(N83-(+N83*U84)),IF(R84="Probabilidad",AC83,""))),"")</f>
        <v>0.6</v>
      </c>
      <c r="AD84" s="350" t="str">
        <f t="shared" si="37"/>
        <v>Moderado</v>
      </c>
      <c r="AE84" s="651"/>
      <c r="AF84" s="488" t="s">
        <v>1371</v>
      </c>
      <c r="AG84" s="489" t="s">
        <v>1016</v>
      </c>
      <c r="AH84" s="490">
        <v>46387</v>
      </c>
      <c r="AI84" s="488" t="s">
        <v>1372</v>
      </c>
      <c r="AJ84" s="655"/>
      <c r="AK84" s="656"/>
      <c r="AL84" s="647"/>
      <c r="AM84" s="351"/>
      <c r="AN84" s="352"/>
      <c r="AO84" s="647"/>
      <c r="AP84" s="647"/>
      <c r="AQ84" s="647"/>
      <c r="AR84" s="647"/>
      <c r="AS84" s="647"/>
      <c r="AT84" s="645"/>
      <c r="AU84" s="342"/>
      <c r="AV84" s="342"/>
      <c r="AW84" s="342"/>
      <c r="AX84" s="342"/>
      <c r="AY84" s="342"/>
      <c r="AZ84" s="342"/>
      <c r="BA84" s="342"/>
      <c r="BB84" s="342"/>
      <c r="BC84" s="342"/>
      <c r="BD84" s="342"/>
      <c r="BE84" s="342"/>
      <c r="BF84" s="342"/>
      <c r="BG84" s="342"/>
      <c r="BH84" s="342"/>
      <c r="BI84" s="342"/>
      <c r="BJ84" s="342"/>
      <c r="BK84" s="342"/>
    </row>
    <row r="85" spans="1:63" s="343" customFormat="1" ht="14.1" customHeight="1" x14ac:dyDescent="0.2">
      <c r="A85" s="659"/>
      <c r="B85" s="660"/>
      <c r="C85" s="647"/>
      <c r="D85" s="656"/>
      <c r="E85" s="656"/>
      <c r="F85" s="656"/>
      <c r="G85" s="647"/>
      <c r="H85" s="662"/>
      <c r="I85" s="663"/>
      <c r="J85" s="664"/>
      <c r="K85" s="665"/>
      <c r="L85" s="664">
        <f>IF(NOT(ISERROR(MATCH(K85,_xlfn.ANCHORARRAY(F138),0))),J140&amp;"Por favor no seleccionar los criterios de impacto",K85)</f>
        <v>0</v>
      </c>
      <c r="M85" s="663"/>
      <c r="N85" s="664"/>
      <c r="O85" s="666"/>
      <c r="P85" s="344">
        <v>3</v>
      </c>
      <c r="Q85" s="353"/>
      <c r="R85" s="344" t="str">
        <f t="shared" si="30"/>
        <v/>
      </c>
      <c r="S85" s="345"/>
      <c r="T85" s="345"/>
      <c r="U85" s="346" t="str">
        <f t="shared" si="31"/>
        <v/>
      </c>
      <c r="V85" s="345"/>
      <c r="W85" s="345"/>
      <c r="X85" s="345"/>
      <c r="Y85" s="347" t="str">
        <f t="shared" ref="Y85" si="116">IFERROR(IF(AND(R84="Probabilidad",R85="Probabilidad"),(AA84-(+AA84*U85)),IF(AND(R84="Impacto",R85="Probabilidad"),(AA83-(+AA83*U85)),IF(R85="Impacto",AA84,""))),"")</f>
        <v/>
      </c>
      <c r="Z85" s="348" t="str">
        <f t="shared" si="33"/>
        <v/>
      </c>
      <c r="AA85" s="349" t="str">
        <f t="shared" si="34"/>
        <v/>
      </c>
      <c r="AB85" s="348" t="str">
        <f t="shared" si="35"/>
        <v/>
      </c>
      <c r="AC85" s="349" t="str">
        <f t="shared" ref="AC85" si="117">IFERROR(IF(AND(R84="Impacto",R85="Impacto"),(AC84-(+AC84*U85)),IF(AND(R84="Probabilidad",R85="Impacto"),(AC83-(+AC83*U85)),IF(R85="Probabilidad",AC84,""))),"")</f>
        <v/>
      </c>
      <c r="AD85" s="350" t="str">
        <f t="shared" si="37"/>
        <v/>
      </c>
      <c r="AE85" s="651"/>
      <c r="AF85" s="357"/>
      <c r="AG85" s="357"/>
      <c r="AH85" s="357"/>
      <c r="AI85" s="357"/>
      <c r="AJ85" s="655"/>
      <c r="AK85" s="656"/>
      <c r="AL85" s="647"/>
      <c r="AM85" s="351"/>
      <c r="AN85" s="352"/>
      <c r="AO85" s="647"/>
      <c r="AP85" s="647"/>
      <c r="AQ85" s="647"/>
      <c r="AR85" s="647"/>
      <c r="AS85" s="647"/>
      <c r="AT85" s="645"/>
      <c r="AU85" s="342"/>
      <c r="AV85" s="342"/>
      <c r="AW85" s="342"/>
      <c r="AX85" s="342"/>
      <c r="AY85" s="342"/>
      <c r="AZ85" s="342"/>
      <c r="BA85" s="342"/>
      <c r="BB85" s="342"/>
      <c r="BC85" s="342"/>
      <c r="BD85" s="342"/>
      <c r="BE85" s="342"/>
      <c r="BF85" s="342"/>
      <c r="BG85" s="342"/>
      <c r="BH85" s="342"/>
      <c r="BI85" s="342"/>
      <c r="BJ85" s="342"/>
      <c r="BK85" s="342"/>
    </row>
    <row r="86" spans="1:63" s="343" customFormat="1" ht="14.1" customHeight="1" x14ac:dyDescent="0.2">
      <c r="A86" s="659"/>
      <c r="B86" s="660"/>
      <c r="C86" s="647"/>
      <c r="D86" s="656"/>
      <c r="E86" s="656"/>
      <c r="F86" s="656"/>
      <c r="G86" s="647"/>
      <c r="H86" s="662"/>
      <c r="I86" s="663"/>
      <c r="J86" s="664"/>
      <c r="K86" s="665"/>
      <c r="L86" s="664">
        <f>IF(NOT(ISERROR(MATCH(K86,_xlfn.ANCHORARRAY(F139),0))),J141&amp;"Por favor no seleccionar los criterios de impacto",K86)</f>
        <v>0</v>
      </c>
      <c r="M86" s="663"/>
      <c r="N86" s="664"/>
      <c r="O86" s="666"/>
      <c r="P86" s="344">
        <v>4</v>
      </c>
      <c r="Q86" s="210"/>
      <c r="R86" s="344" t="str">
        <f t="shared" si="30"/>
        <v/>
      </c>
      <c r="S86" s="345"/>
      <c r="T86" s="345"/>
      <c r="U86" s="346" t="str">
        <f t="shared" si="31"/>
        <v/>
      </c>
      <c r="V86" s="345"/>
      <c r="W86" s="345"/>
      <c r="X86" s="345"/>
      <c r="Y86" s="347" t="str">
        <f t="shared" si="32"/>
        <v/>
      </c>
      <c r="Z86" s="348" t="str">
        <f t="shared" si="33"/>
        <v/>
      </c>
      <c r="AA86" s="349" t="str">
        <f t="shared" si="34"/>
        <v/>
      </c>
      <c r="AB86" s="348" t="str">
        <f t="shared" si="35"/>
        <v/>
      </c>
      <c r="AC86" s="349" t="str">
        <f t="shared" si="43"/>
        <v/>
      </c>
      <c r="AD86" s="350" t="str">
        <f t="shared" si="37"/>
        <v/>
      </c>
      <c r="AE86" s="651"/>
      <c r="AF86" s="357"/>
      <c r="AG86" s="357"/>
      <c r="AH86" s="357"/>
      <c r="AI86" s="357"/>
      <c r="AJ86" s="655"/>
      <c r="AK86" s="656"/>
      <c r="AL86" s="647"/>
      <c r="AM86" s="351"/>
      <c r="AN86" s="352"/>
      <c r="AO86" s="647"/>
      <c r="AP86" s="647"/>
      <c r="AQ86" s="647"/>
      <c r="AR86" s="647"/>
      <c r="AS86" s="647"/>
      <c r="AT86" s="645"/>
      <c r="AU86" s="342"/>
      <c r="AV86" s="342"/>
      <c r="AW86" s="342"/>
      <c r="AX86" s="342"/>
      <c r="AY86" s="342"/>
      <c r="AZ86" s="342"/>
      <c r="BA86" s="342"/>
      <c r="BB86" s="342"/>
      <c r="BC86" s="342"/>
      <c r="BD86" s="342"/>
      <c r="BE86" s="342"/>
      <c r="BF86" s="342"/>
      <c r="BG86" s="342"/>
      <c r="BH86" s="342"/>
      <c r="BI86" s="342"/>
      <c r="BJ86" s="342"/>
      <c r="BK86" s="342"/>
    </row>
    <row r="87" spans="1:63" s="343" customFormat="1" ht="14.1" customHeight="1" x14ac:dyDescent="0.2">
      <c r="A87" s="659"/>
      <c r="B87" s="660"/>
      <c r="C87" s="647"/>
      <c r="D87" s="656"/>
      <c r="E87" s="656"/>
      <c r="F87" s="656"/>
      <c r="G87" s="647"/>
      <c r="H87" s="662"/>
      <c r="I87" s="663"/>
      <c r="J87" s="664"/>
      <c r="K87" s="665"/>
      <c r="L87" s="664">
        <f>IF(NOT(ISERROR(MATCH(K87,_xlfn.ANCHORARRAY(F140),0))),J142&amp;"Por favor no seleccionar los criterios de impacto",K87)</f>
        <v>0</v>
      </c>
      <c r="M87" s="663"/>
      <c r="N87" s="664"/>
      <c r="O87" s="666"/>
      <c r="P87" s="344">
        <v>5</v>
      </c>
      <c r="Q87" s="210"/>
      <c r="R87" s="344" t="str">
        <f t="shared" si="30"/>
        <v/>
      </c>
      <c r="S87" s="345"/>
      <c r="T87" s="345"/>
      <c r="U87" s="346" t="str">
        <f t="shared" si="31"/>
        <v/>
      </c>
      <c r="V87" s="345"/>
      <c r="W87" s="345"/>
      <c r="X87" s="345"/>
      <c r="Y87" s="347" t="str">
        <f t="shared" si="32"/>
        <v/>
      </c>
      <c r="Z87" s="348" t="str">
        <f t="shared" si="33"/>
        <v/>
      </c>
      <c r="AA87" s="349" t="str">
        <f t="shared" si="34"/>
        <v/>
      </c>
      <c r="AB87" s="348" t="str">
        <f t="shared" si="35"/>
        <v/>
      </c>
      <c r="AC87" s="349" t="str">
        <f t="shared" si="43"/>
        <v/>
      </c>
      <c r="AD87" s="350" t="str">
        <f t="shared" si="37"/>
        <v/>
      </c>
      <c r="AE87" s="651"/>
      <c r="AF87" s="357"/>
      <c r="AG87" s="357"/>
      <c r="AH87" s="357"/>
      <c r="AI87" s="357"/>
      <c r="AJ87" s="655"/>
      <c r="AK87" s="656"/>
      <c r="AL87" s="647"/>
      <c r="AM87" s="351"/>
      <c r="AN87" s="352"/>
      <c r="AO87" s="647"/>
      <c r="AP87" s="647"/>
      <c r="AQ87" s="647"/>
      <c r="AR87" s="647"/>
      <c r="AS87" s="647"/>
      <c r="AT87" s="645"/>
      <c r="AU87" s="342"/>
      <c r="AV87" s="342"/>
      <c r="AW87" s="342"/>
      <c r="AX87" s="342"/>
      <c r="AY87" s="342"/>
      <c r="AZ87" s="342"/>
      <c r="BA87" s="342"/>
      <c r="BB87" s="342"/>
      <c r="BC87" s="342"/>
      <c r="BD87" s="342"/>
      <c r="BE87" s="342"/>
      <c r="BF87" s="342"/>
      <c r="BG87" s="342"/>
      <c r="BH87" s="342"/>
      <c r="BI87" s="342"/>
      <c r="BJ87" s="342"/>
      <c r="BK87" s="342"/>
    </row>
    <row r="88" spans="1:63" s="343" customFormat="1" ht="14.1" customHeight="1" x14ac:dyDescent="0.2">
      <c r="A88" s="659"/>
      <c r="B88" s="660"/>
      <c r="C88" s="647"/>
      <c r="D88" s="656"/>
      <c r="E88" s="656"/>
      <c r="F88" s="656"/>
      <c r="G88" s="647"/>
      <c r="H88" s="662"/>
      <c r="I88" s="663"/>
      <c r="J88" s="664"/>
      <c r="K88" s="665"/>
      <c r="L88" s="664">
        <f>IF(NOT(ISERROR(MATCH(K88,_xlfn.ANCHORARRAY(F141),0))),J149&amp;"Por favor no seleccionar los criterios de impacto",K88)</f>
        <v>0</v>
      </c>
      <c r="M88" s="663"/>
      <c r="N88" s="664"/>
      <c r="O88" s="666"/>
      <c r="P88" s="344">
        <v>6</v>
      </c>
      <c r="Q88" s="210"/>
      <c r="R88" s="344" t="str">
        <f t="shared" si="30"/>
        <v/>
      </c>
      <c r="S88" s="345"/>
      <c r="T88" s="345"/>
      <c r="U88" s="346" t="str">
        <f t="shared" si="31"/>
        <v/>
      </c>
      <c r="V88" s="345"/>
      <c r="W88" s="345"/>
      <c r="X88" s="345"/>
      <c r="Y88" s="347" t="str">
        <f t="shared" si="32"/>
        <v/>
      </c>
      <c r="Z88" s="348" t="str">
        <f t="shared" si="33"/>
        <v/>
      </c>
      <c r="AA88" s="349" t="str">
        <f t="shared" si="34"/>
        <v/>
      </c>
      <c r="AB88" s="348" t="str">
        <f t="shared" si="35"/>
        <v/>
      </c>
      <c r="AC88" s="349" t="str">
        <f t="shared" si="43"/>
        <v/>
      </c>
      <c r="AD88" s="350" t="str">
        <f t="shared" si="37"/>
        <v/>
      </c>
      <c r="AE88" s="651"/>
      <c r="AF88" s="357"/>
      <c r="AG88" s="357"/>
      <c r="AH88" s="357"/>
      <c r="AI88" s="357"/>
      <c r="AJ88" s="655"/>
      <c r="AK88" s="656"/>
      <c r="AL88" s="647"/>
      <c r="AM88" s="351"/>
      <c r="AN88" s="352"/>
      <c r="AO88" s="647"/>
      <c r="AP88" s="647"/>
      <c r="AQ88" s="647"/>
      <c r="AR88" s="647"/>
      <c r="AS88" s="647"/>
      <c r="AT88" s="645"/>
      <c r="AU88" s="342"/>
      <c r="AV88" s="342"/>
      <c r="AW88" s="342"/>
      <c r="AX88" s="342"/>
      <c r="AY88" s="342"/>
      <c r="AZ88" s="342"/>
      <c r="BA88" s="342"/>
      <c r="BB88" s="342"/>
      <c r="BC88" s="342"/>
      <c r="BD88" s="342"/>
      <c r="BE88" s="342"/>
      <c r="BF88" s="342"/>
      <c r="BG88" s="342"/>
      <c r="BH88" s="342"/>
      <c r="BI88" s="342"/>
      <c r="BJ88" s="342"/>
      <c r="BK88" s="342"/>
    </row>
    <row r="89" spans="1:63" s="343" customFormat="1" ht="80.099999999999994" customHeight="1" x14ac:dyDescent="0.2">
      <c r="A89" s="659">
        <v>14</v>
      </c>
      <c r="B89" s="660" t="s">
        <v>344</v>
      </c>
      <c r="C89" s="647" t="s">
        <v>113</v>
      </c>
      <c r="D89" s="655" t="s">
        <v>1020</v>
      </c>
      <c r="E89" s="655" t="s">
        <v>1021</v>
      </c>
      <c r="F89" s="655" t="s">
        <v>1022</v>
      </c>
      <c r="G89" s="647" t="s">
        <v>108</v>
      </c>
      <c r="H89" s="662">
        <v>4</v>
      </c>
      <c r="I89" s="663" t="str">
        <f>IF(H89&lt;=0,"",IF(H89&lt;=2,"Muy Baja",IF(H89&lt;=24,"Baja",IF(H89&lt;=500,"Media",IF(H89&lt;=5000,"Alta","Muy Alta")))))</f>
        <v>Baja</v>
      </c>
      <c r="J89" s="664">
        <f>IF(I89="","",IF(I89="Muy Baja",0.2,IF(I89="Baja",0.4,IF(I89="Media",0.6,IF(I89="Alta",0.8,IF(I89="Muy Alta",1,))))))</f>
        <v>0.4</v>
      </c>
      <c r="K89" s="665" t="s">
        <v>126</v>
      </c>
      <c r="L89" s="664" t="str">
        <f>IF(NOT(ISERROR(MATCH(K89,'Tabla Impacto'!$B$221:$B$223,0))),'Tabla Impacto'!$F$223&amp;"Por favor no seleccionar los criterios de impacto(Afectación Económica o presupuestal y Pérdida Reputacional)",K89)</f>
        <v xml:space="preserve">     El riesgo afecta la imagen de la entidad internamente, de conocimiento general, nivel interno, de junta dircetiva y accionistas y/o de provedores</v>
      </c>
      <c r="M89" s="663" t="str">
        <f>IF(OR(L89='Tabla Impacto'!$C$11,L89='Tabla Impacto'!$D$11),"Leve",IF(OR(L89='Tabla Impacto'!$C$12,L89='Tabla Impacto'!$D$12),"Menor",IF(OR(L89='Tabla Impacto'!$C$13,L89='Tabla Impacto'!$D$13),"Moderado",IF(OR(L89='Tabla Impacto'!$C$14,L89='Tabla Impacto'!$D$14),"Mayor",IF(OR(L89='Tabla Impacto'!$C$15,L89='Tabla Impacto'!$D$15),"Catastrófico","")))))</f>
        <v>Menor</v>
      </c>
      <c r="N89" s="664">
        <f>IF(M89="","",IF(M89="Leve",0.2,IF(M89="Menor",0.4,IF(M89="Moderado",0.6,IF(M89="Mayor",0.8,IF(M89="Catastrófico",1,))))))</f>
        <v>0.4</v>
      </c>
      <c r="O89" s="666" t="str">
        <f>IF(OR(AND(I89="Muy Baja",M89="Leve"),AND(I89="Muy Baja",M89="Menor"),AND(I89="Baja",M89="Leve")),"Bajo",IF(OR(AND(I89="Muy baja",M89="Moderado"),AND(I89="Baja",M89="Menor"),AND(I89="Baja",M89="Moderado"),AND(I89="Media",M89="Leve"),AND(I89="Media",M89="Menor"),AND(I89="Media",M89="Moderado"),AND(I89="Alta",M89="Leve"),AND(I89="Alta",M89="Menor")),"Moderado",IF(OR(AND(I89="Muy Baja",M89="Mayor"),AND(I89="Baja",M89="Mayor"),AND(I89="Media",M89="Mayor"),AND(I89="Alta",M89="Moderado"),AND(I89="Alta",M89="Mayor"),AND(I89="Muy Alta",M89="Leve"),AND(I89="Muy Alta",M89="Menor"),AND(I89="Muy Alta",M89="Moderado"),AND(I89="Muy Alta",M89="Mayor")),"Alto",IF(OR(AND(I89="Muy Baja",M89="Catastrófico"),AND(I89="Baja",M89="Catastrófico"),AND(I89="Media",M89="Catastrófico"),AND(I89="Alta",M89="Catastrófico"),AND(I89="Muy Alta",M89="Catastrófico")),"Extremo",""))))</f>
        <v>Moderado</v>
      </c>
      <c r="P89" s="344">
        <v>1</v>
      </c>
      <c r="Q89" s="222" t="s">
        <v>1029</v>
      </c>
      <c r="R89" s="344" t="str">
        <f t="shared" ref="R89:R100" si="118">IF(OR(S89="Preventivo",S89="Detectivo"),"Probabilidad",IF(S89="Correctivo","Impacto",""))</f>
        <v>Probabilidad</v>
      </c>
      <c r="S89" s="345" t="s">
        <v>13</v>
      </c>
      <c r="T89" s="345" t="s">
        <v>8</v>
      </c>
      <c r="U89" s="346" t="str">
        <f t="shared" ref="U89:U100" si="119">IF(AND(S89="Preventivo",T89="Automático"),"50%",IF(AND(S89="Preventivo",T89="Manual"),"40%",IF(AND(S89="Detectivo",T89="Automático"),"40%",IF(AND(S89="Detectivo",T89="Manual"),"30%",IF(AND(S89="Correctivo",T89="Automático"),"35%",IF(AND(S89="Correctivo",T89="Manual"),"25%",""))))))</f>
        <v>40%</v>
      </c>
      <c r="V89" s="345" t="s">
        <v>18</v>
      </c>
      <c r="W89" s="345" t="s">
        <v>21</v>
      </c>
      <c r="X89" s="345" t="s">
        <v>104</v>
      </c>
      <c r="Y89" s="347">
        <f t="shared" ref="Y89" si="120">IFERROR(IF(R89="Probabilidad",(J89-(+J89*U89)),IF(R89="Impacto",J89,"")),"")</f>
        <v>0.24</v>
      </c>
      <c r="Z89" s="348" t="str">
        <f t="shared" ref="Z89:Z100" si="121">IFERROR(IF(Y89="","",IF(Y89&lt;=0.2,"Muy Baja",IF(Y89&lt;=0.4,"Baja",IF(Y89&lt;=0.6,"Media",IF(Y89&lt;=0.8,"Alta","Muy Alta"))))),"")</f>
        <v>Baja</v>
      </c>
      <c r="AA89" s="349">
        <f t="shared" ref="AA89:AA100" si="122">+Y89</f>
        <v>0.24</v>
      </c>
      <c r="AB89" s="348" t="str">
        <f t="shared" ref="AB89:AB100" si="123">IFERROR(IF(AC89="","",IF(AC89&lt;=0.2,"Leve",IF(AC89&lt;=0.4,"Menor",IF(AC89&lt;=0.6,"Moderado",IF(AC89&lt;=0.8,"Mayor","Catastrófico"))))),"")</f>
        <v>Menor</v>
      </c>
      <c r="AC89" s="349">
        <f t="shared" ref="AC89" si="124">IFERROR(IF(R89="Impacto",(N89-(+N89*U89)),IF(R89="Probabilidad",N89,"")),"")</f>
        <v>0.4</v>
      </c>
      <c r="AD89" s="350" t="str">
        <f t="shared" ref="AD89:AD100" si="125">IFERROR(IF(OR(AND(Z89="Muy Baja",AB89="Leve"),AND(Z89="Muy Baja",AB89="Menor"),AND(Z89="Baja",AB89="Leve")),"Bajo",IF(OR(AND(Z89="Muy baja",AB89="Moderado"),AND(Z89="Baja",AB89="Menor"),AND(Z89="Baja",AB89="Moderado"),AND(Z89="Media",AB89="Leve"),AND(Z89="Media",AB89="Menor"),AND(Z89="Media",AB89="Moderado"),AND(Z89="Alta",AB89="Leve"),AND(Z89="Alta",AB89="Menor")),"Moderado",IF(OR(AND(Z89="Muy Baja",AB89="Mayor"),AND(Z89="Baja",AB89="Mayor"),AND(Z89="Media",AB89="Mayor"),AND(Z89="Alta",AB89="Moderado"),AND(Z89="Alta",AB89="Mayor"),AND(Z89="Muy Alta",AB89="Leve"),AND(Z89="Muy Alta",AB89="Menor"),AND(Z89="Muy Alta",AB89="Moderado"),AND(Z89="Muy Alta",AB89="Mayor")),"Alto",IF(OR(AND(Z89="Muy Baja",AB89="Catastrófico"),AND(Z89="Baja",AB89="Catastrófico"),AND(Z89="Media",AB89="Catastrófico"),AND(Z89="Alta",AB89="Catastrófico"),AND(Z89="Muy Alta",AB89="Catastrófico")),"Extremo","")))),"")</f>
        <v>Moderado</v>
      </c>
      <c r="AE89" s="651" t="s">
        <v>26</v>
      </c>
      <c r="AF89" s="309"/>
      <c r="AG89" s="352"/>
      <c r="AH89" s="351"/>
      <c r="AI89" s="351"/>
      <c r="AJ89" s="655" t="s">
        <v>1035</v>
      </c>
      <c r="AK89" s="656" t="s">
        <v>1446</v>
      </c>
      <c r="AL89" s="647"/>
      <c r="AM89" s="351"/>
      <c r="AN89" s="352"/>
      <c r="AO89" s="647"/>
      <c r="AP89" s="647"/>
      <c r="AQ89" s="650"/>
      <c r="AR89" s="647"/>
      <c r="AS89" s="647"/>
      <c r="AT89" s="645"/>
      <c r="AU89" s="342"/>
      <c r="AV89" s="342"/>
      <c r="AW89" s="342"/>
      <c r="AX89" s="342"/>
      <c r="AY89" s="342"/>
      <c r="AZ89" s="342"/>
      <c r="BA89" s="342"/>
      <c r="BB89" s="342"/>
      <c r="BC89" s="342"/>
      <c r="BD89" s="342"/>
      <c r="BE89" s="342"/>
      <c r="BF89" s="342"/>
      <c r="BG89" s="342"/>
      <c r="BH89" s="342"/>
      <c r="BI89" s="342"/>
      <c r="BJ89" s="342"/>
      <c r="BK89" s="342"/>
    </row>
    <row r="90" spans="1:63" s="343" customFormat="1" ht="80.099999999999994" customHeight="1" x14ac:dyDescent="0.2">
      <c r="A90" s="659"/>
      <c r="B90" s="660"/>
      <c r="C90" s="647"/>
      <c r="D90" s="655"/>
      <c r="E90" s="655"/>
      <c r="F90" s="655"/>
      <c r="G90" s="647"/>
      <c r="H90" s="662"/>
      <c r="I90" s="663"/>
      <c r="J90" s="664"/>
      <c r="K90" s="665"/>
      <c r="L90" s="664">
        <f>IF(NOT(ISERROR(MATCH(K90,_xlfn.ANCHORARRAY(F101),0))),J103&amp;"Por favor no seleccionar los criterios de impacto",K90)</f>
        <v>0</v>
      </c>
      <c r="M90" s="663"/>
      <c r="N90" s="664"/>
      <c r="O90" s="666"/>
      <c r="P90" s="344">
        <v>2</v>
      </c>
      <c r="Q90" s="222" t="s">
        <v>1030</v>
      </c>
      <c r="R90" s="344" t="str">
        <f t="shared" si="118"/>
        <v>Probabilidad</v>
      </c>
      <c r="S90" s="345" t="s">
        <v>13</v>
      </c>
      <c r="T90" s="345" t="s">
        <v>8</v>
      </c>
      <c r="U90" s="346" t="str">
        <f t="shared" si="119"/>
        <v>40%</v>
      </c>
      <c r="V90" s="345" t="s">
        <v>18</v>
      </c>
      <c r="W90" s="345" t="s">
        <v>21</v>
      </c>
      <c r="X90" s="345" t="s">
        <v>104</v>
      </c>
      <c r="Y90" s="347">
        <f t="shared" ref="Y90" si="126">IFERROR(IF(AND(R89="Probabilidad",R90="Probabilidad"),(AA89-(+AA89*U90)),IF(R90="Probabilidad",(J89-(+J89*U90)),IF(R90="Impacto",AA89,""))),"")</f>
        <v>0.14399999999999999</v>
      </c>
      <c r="Z90" s="348" t="str">
        <f t="shared" si="121"/>
        <v>Muy Baja</v>
      </c>
      <c r="AA90" s="349">
        <f t="shared" si="122"/>
        <v>0.14399999999999999</v>
      </c>
      <c r="AB90" s="348" t="str">
        <f t="shared" si="123"/>
        <v>Menor</v>
      </c>
      <c r="AC90" s="349">
        <f t="shared" ref="AC90" si="127">IFERROR(IF(AND(R89="Impacto",R90="Impacto"),(AC89-(+AC89*U90)),IF(R90="Impacto",(N89-(+N89*U90)),IF(R90="Probabilidad",AC89,""))),"")</f>
        <v>0.4</v>
      </c>
      <c r="AD90" s="350" t="str">
        <f t="shared" si="125"/>
        <v>Bajo</v>
      </c>
      <c r="AE90" s="651"/>
      <c r="AF90" s="309"/>
      <c r="AG90" s="352"/>
      <c r="AH90" s="351"/>
      <c r="AI90" s="351"/>
      <c r="AJ90" s="655"/>
      <c r="AK90" s="656"/>
      <c r="AL90" s="647"/>
      <c r="AM90" s="351"/>
      <c r="AN90" s="352"/>
      <c r="AO90" s="647"/>
      <c r="AP90" s="647"/>
      <c r="AQ90" s="647"/>
      <c r="AR90" s="647"/>
      <c r="AS90" s="647"/>
      <c r="AT90" s="645"/>
      <c r="AU90" s="342"/>
      <c r="AV90" s="342"/>
      <c r="AW90" s="342"/>
      <c r="AX90" s="342"/>
      <c r="AY90" s="342"/>
      <c r="AZ90" s="342"/>
      <c r="BA90" s="342"/>
      <c r="BB90" s="342"/>
      <c r="BC90" s="342"/>
      <c r="BD90" s="342"/>
      <c r="BE90" s="342"/>
      <c r="BF90" s="342"/>
      <c r="BG90" s="342"/>
      <c r="BH90" s="342"/>
      <c r="BI90" s="342"/>
      <c r="BJ90" s="342"/>
      <c r="BK90" s="342"/>
    </row>
    <row r="91" spans="1:63" s="343" customFormat="1" ht="14.1" customHeight="1" x14ac:dyDescent="0.2">
      <c r="A91" s="659"/>
      <c r="B91" s="660"/>
      <c r="C91" s="647"/>
      <c r="D91" s="655"/>
      <c r="E91" s="655"/>
      <c r="F91" s="655"/>
      <c r="G91" s="647"/>
      <c r="H91" s="662"/>
      <c r="I91" s="663"/>
      <c r="J91" s="664"/>
      <c r="K91" s="665"/>
      <c r="L91" s="664">
        <f>IF(NOT(ISERROR(MATCH(K91,_xlfn.ANCHORARRAY(F102),0))),J104&amp;"Por favor no seleccionar los criterios de impacto",K91)</f>
        <v>0</v>
      </c>
      <c r="M91" s="663"/>
      <c r="N91" s="664"/>
      <c r="O91" s="666"/>
      <c r="P91" s="344">
        <v>3</v>
      </c>
      <c r="Q91" s="353"/>
      <c r="R91" s="344" t="str">
        <f t="shared" si="118"/>
        <v/>
      </c>
      <c r="S91" s="345"/>
      <c r="T91" s="345"/>
      <c r="U91" s="346" t="str">
        <f t="shared" si="119"/>
        <v/>
      </c>
      <c r="V91" s="345"/>
      <c r="W91" s="345"/>
      <c r="X91" s="345"/>
      <c r="Y91" s="347" t="str">
        <f t="shared" ref="Y91:Y94" si="128">IFERROR(IF(AND(R90="Probabilidad",R91="Probabilidad"),(AA90-(+AA90*U91)),IF(AND(R90="Impacto",R91="Probabilidad"),(AA89-(+AA89*U91)),IF(R91="Impacto",AA90,""))),"")</f>
        <v/>
      </c>
      <c r="Z91" s="348" t="str">
        <f t="shared" si="121"/>
        <v/>
      </c>
      <c r="AA91" s="349" t="str">
        <f t="shared" si="122"/>
        <v/>
      </c>
      <c r="AB91" s="348" t="str">
        <f t="shared" si="123"/>
        <v/>
      </c>
      <c r="AC91" s="349" t="str">
        <f t="shared" ref="AC91:AC94" si="129">IFERROR(IF(AND(R90="Impacto",R91="Impacto"),(AC90-(+AC90*U91)),IF(AND(R90="Probabilidad",R91="Impacto"),(AC89-(+AC89*U91)),IF(R91="Probabilidad",AC90,""))),"")</f>
        <v/>
      </c>
      <c r="AD91" s="350" t="str">
        <f t="shared" si="125"/>
        <v/>
      </c>
      <c r="AE91" s="651"/>
      <c r="AF91" s="309"/>
      <c r="AG91" s="352"/>
      <c r="AH91" s="351"/>
      <c r="AI91" s="351"/>
      <c r="AJ91" s="655"/>
      <c r="AK91" s="656"/>
      <c r="AL91" s="647"/>
      <c r="AM91" s="351"/>
      <c r="AN91" s="352"/>
      <c r="AO91" s="647"/>
      <c r="AP91" s="647"/>
      <c r="AQ91" s="647"/>
      <c r="AR91" s="647"/>
      <c r="AS91" s="647"/>
      <c r="AT91" s="645"/>
      <c r="AU91" s="342"/>
      <c r="AV91" s="342"/>
      <c r="AW91" s="342"/>
      <c r="AX91" s="342"/>
      <c r="AY91" s="342"/>
      <c r="AZ91" s="342"/>
      <c r="BA91" s="342"/>
      <c r="BB91" s="342"/>
      <c r="BC91" s="342"/>
      <c r="BD91" s="342"/>
      <c r="BE91" s="342"/>
      <c r="BF91" s="342"/>
      <c r="BG91" s="342"/>
      <c r="BH91" s="342"/>
      <c r="BI91" s="342"/>
      <c r="BJ91" s="342"/>
      <c r="BK91" s="342"/>
    </row>
    <row r="92" spans="1:63" s="343" customFormat="1" ht="14.1" customHeight="1" x14ac:dyDescent="0.2">
      <c r="A92" s="659"/>
      <c r="B92" s="660"/>
      <c r="C92" s="647"/>
      <c r="D92" s="655"/>
      <c r="E92" s="655"/>
      <c r="F92" s="655"/>
      <c r="G92" s="647"/>
      <c r="H92" s="662"/>
      <c r="I92" s="663"/>
      <c r="J92" s="664"/>
      <c r="K92" s="665"/>
      <c r="L92" s="664">
        <f>IF(NOT(ISERROR(MATCH(K92,_xlfn.ANCHORARRAY(F103),0))),J105&amp;"Por favor no seleccionar los criterios de impacto",K92)</f>
        <v>0</v>
      </c>
      <c r="M92" s="663"/>
      <c r="N92" s="664"/>
      <c r="O92" s="666"/>
      <c r="P92" s="344">
        <v>4</v>
      </c>
      <c r="Q92" s="210"/>
      <c r="R92" s="344" t="str">
        <f t="shared" si="118"/>
        <v/>
      </c>
      <c r="S92" s="345"/>
      <c r="T92" s="345"/>
      <c r="U92" s="346" t="str">
        <f t="shared" si="119"/>
        <v/>
      </c>
      <c r="V92" s="345"/>
      <c r="W92" s="345"/>
      <c r="X92" s="345"/>
      <c r="Y92" s="347" t="str">
        <f t="shared" si="128"/>
        <v/>
      </c>
      <c r="Z92" s="348" t="str">
        <f t="shared" si="121"/>
        <v/>
      </c>
      <c r="AA92" s="349" t="str">
        <f t="shared" si="122"/>
        <v/>
      </c>
      <c r="AB92" s="348" t="str">
        <f t="shared" si="123"/>
        <v/>
      </c>
      <c r="AC92" s="349" t="str">
        <f t="shared" si="129"/>
        <v/>
      </c>
      <c r="AD92" s="350" t="str">
        <f t="shared" si="125"/>
        <v/>
      </c>
      <c r="AE92" s="651"/>
      <c r="AF92" s="309"/>
      <c r="AG92" s="352"/>
      <c r="AH92" s="351"/>
      <c r="AI92" s="351"/>
      <c r="AJ92" s="655"/>
      <c r="AK92" s="656"/>
      <c r="AL92" s="647"/>
      <c r="AM92" s="351"/>
      <c r="AN92" s="352"/>
      <c r="AO92" s="647"/>
      <c r="AP92" s="647"/>
      <c r="AQ92" s="647"/>
      <c r="AR92" s="647"/>
      <c r="AS92" s="647"/>
      <c r="AT92" s="645"/>
      <c r="AU92" s="342"/>
      <c r="AV92" s="342"/>
      <c r="AW92" s="342"/>
      <c r="AX92" s="342"/>
      <c r="AY92" s="342"/>
      <c r="AZ92" s="342"/>
      <c r="BA92" s="342"/>
      <c r="BB92" s="342"/>
      <c r="BC92" s="342"/>
      <c r="BD92" s="342"/>
      <c r="BE92" s="342"/>
      <c r="BF92" s="342"/>
      <c r="BG92" s="342"/>
      <c r="BH92" s="342"/>
      <c r="BI92" s="342"/>
      <c r="BJ92" s="342"/>
      <c r="BK92" s="342"/>
    </row>
    <row r="93" spans="1:63" s="343" customFormat="1" ht="14.1" customHeight="1" x14ac:dyDescent="0.2">
      <c r="A93" s="659"/>
      <c r="B93" s="660"/>
      <c r="C93" s="647"/>
      <c r="D93" s="655"/>
      <c r="E93" s="655"/>
      <c r="F93" s="655"/>
      <c r="G93" s="647"/>
      <c r="H93" s="662"/>
      <c r="I93" s="663"/>
      <c r="J93" s="664"/>
      <c r="K93" s="665"/>
      <c r="L93" s="664">
        <f>IF(NOT(ISERROR(MATCH(K93,_xlfn.ANCHORARRAY(F104),0))),J106&amp;"Por favor no seleccionar los criterios de impacto",K93)</f>
        <v>0</v>
      </c>
      <c r="M93" s="663"/>
      <c r="N93" s="664"/>
      <c r="O93" s="666"/>
      <c r="P93" s="344">
        <v>5</v>
      </c>
      <c r="Q93" s="210"/>
      <c r="R93" s="344" t="str">
        <f t="shared" si="118"/>
        <v/>
      </c>
      <c r="S93" s="345"/>
      <c r="T93" s="345"/>
      <c r="U93" s="346" t="str">
        <f t="shared" si="119"/>
        <v/>
      </c>
      <c r="V93" s="345"/>
      <c r="W93" s="345"/>
      <c r="X93" s="345"/>
      <c r="Y93" s="347" t="str">
        <f t="shared" si="128"/>
        <v/>
      </c>
      <c r="Z93" s="348" t="str">
        <f t="shared" si="121"/>
        <v/>
      </c>
      <c r="AA93" s="349" t="str">
        <f t="shared" si="122"/>
        <v/>
      </c>
      <c r="AB93" s="348" t="str">
        <f t="shared" si="123"/>
        <v/>
      </c>
      <c r="AC93" s="349" t="str">
        <f t="shared" si="129"/>
        <v/>
      </c>
      <c r="AD93" s="350" t="str">
        <f t="shared" si="125"/>
        <v/>
      </c>
      <c r="AE93" s="651"/>
      <c r="AF93" s="309"/>
      <c r="AG93" s="352"/>
      <c r="AH93" s="351"/>
      <c r="AI93" s="351"/>
      <c r="AJ93" s="655"/>
      <c r="AK93" s="656"/>
      <c r="AL93" s="647"/>
      <c r="AM93" s="351"/>
      <c r="AN93" s="352"/>
      <c r="AO93" s="647"/>
      <c r="AP93" s="647"/>
      <c r="AQ93" s="647"/>
      <c r="AR93" s="647"/>
      <c r="AS93" s="647"/>
      <c r="AT93" s="645"/>
      <c r="AU93" s="342"/>
      <c r="AV93" s="342"/>
      <c r="AW93" s="342"/>
      <c r="AX93" s="342"/>
      <c r="AY93" s="342"/>
      <c r="AZ93" s="342"/>
      <c r="BA93" s="342"/>
      <c r="BB93" s="342"/>
      <c r="BC93" s="342"/>
      <c r="BD93" s="342"/>
      <c r="BE93" s="342"/>
      <c r="BF93" s="342"/>
      <c r="BG93" s="342"/>
      <c r="BH93" s="342"/>
      <c r="BI93" s="342"/>
      <c r="BJ93" s="342"/>
      <c r="BK93" s="342"/>
    </row>
    <row r="94" spans="1:63" s="343" customFormat="1" ht="14.1" customHeight="1" x14ac:dyDescent="0.2">
      <c r="A94" s="659"/>
      <c r="B94" s="660"/>
      <c r="C94" s="647"/>
      <c r="D94" s="655"/>
      <c r="E94" s="655"/>
      <c r="F94" s="655"/>
      <c r="G94" s="647"/>
      <c r="H94" s="662"/>
      <c r="I94" s="663"/>
      <c r="J94" s="664"/>
      <c r="K94" s="665"/>
      <c r="L94" s="664">
        <f>IF(NOT(ISERROR(MATCH(K94,_xlfn.ANCHORARRAY(F105),0))),#REF!&amp;"Por favor no seleccionar los criterios de impacto",K94)</f>
        <v>0</v>
      </c>
      <c r="M94" s="663"/>
      <c r="N94" s="664"/>
      <c r="O94" s="666"/>
      <c r="P94" s="344">
        <v>6</v>
      </c>
      <c r="Q94" s="210"/>
      <c r="R94" s="344" t="str">
        <f t="shared" si="118"/>
        <v/>
      </c>
      <c r="S94" s="345"/>
      <c r="T94" s="345"/>
      <c r="U94" s="346" t="str">
        <f t="shared" si="119"/>
        <v/>
      </c>
      <c r="V94" s="345"/>
      <c r="W94" s="345"/>
      <c r="X94" s="345"/>
      <c r="Y94" s="347" t="str">
        <f t="shared" si="128"/>
        <v/>
      </c>
      <c r="Z94" s="348" t="str">
        <f t="shared" si="121"/>
        <v/>
      </c>
      <c r="AA94" s="349" t="str">
        <f t="shared" si="122"/>
        <v/>
      </c>
      <c r="AB94" s="348" t="str">
        <f t="shared" si="123"/>
        <v/>
      </c>
      <c r="AC94" s="349" t="str">
        <f t="shared" si="129"/>
        <v/>
      </c>
      <c r="AD94" s="350" t="str">
        <f t="shared" si="125"/>
        <v/>
      </c>
      <c r="AE94" s="651"/>
      <c r="AF94" s="309"/>
      <c r="AG94" s="352"/>
      <c r="AH94" s="351"/>
      <c r="AI94" s="351"/>
      <c r="AJ94" s="655"/>
      <c r="AK94" s="656"/>
      <c r="AL94" s="647"/>
      <c r="AM94" s="351"/>
      <c r="AN94" s="352"/>
      <c r="AO94" s="647"/>
      <c r="AP94" s="647"/>
      <c r="AQ94" s="647"/>
      <c r="AR94" s="647"/>
      <c r="AS94" s="647"/>
      <c r="AT94" s="645"/>
      <c r="AU94" s="342"/>
      <c r="AV94" s="342"/>
      <c r="AW94" s="342"/>
      <c r="AX94" s="342"/>
      <c r="AY94" s="342"/>
      <c r="AZ94" s="342"/>
      <c r="BA94" s="342"/>
      <c r="BB94" s="342"/>
      <c r="BC94" s="342"/>
      <c r="BD94" s="342"/>
      <c r="BE94" s="342"/>
      <c r="BF94" s="342"/>
      <c r="BG94" s="342"/>
      <c r="BH94" s="342"/>
      <c r="BI94" s="342"/>
      <c r="BJ94" s="342"/>
      <c r="BK94" s="342"/>
    </row>
    <row r="95" spans="1:63" s="343" customFormat="1" ht="120" customHeight="1" x14ac:dyDescent="0.2">
      <c r="A95" s="659">
        <v>15</v>
      </c>
      <c r="B95" s="660" t="s">
        <v>344</v>
      </c>
      <c r="C95" s="647" t="s">
        <v>113</v>
      </c>
      <c r="D95" s="655" t="s">
        <v>1023</v>
      </c>
      <c r="E95" s="655" t="s">
        <v>1024</v>
      </c>
      <c r="F95" s="655" t="s">
        <v>1025</v>
      </c>
      <c r="G95" s="647" t="s">
        <v>108</v>
      </c>
      <c r="H95" s="662">
        <v>20</v>
      </c>
      <c r="I95" s="663" t="str">
        <f>IF(H95&lt;=0,"",IF(H95&lt;=2,"Muy Baja",IF(H95&lt;=24,"Baja",IF(H95&lt;=500,"Media",IF(H95&lt;=5000,"Alta","Muy Alta")))))</f>
        <v>Baja</v>
      </c>
      <c r="J95" s="664">
        <f>IF(I95="","",IF(I95="Muy Baja",0.2,IF(I95="Baja",0.4,IF(I95="Media",0.6,IF(I95="Alta",0.8,IF(I95="Muy Alta",1,))))))</f>
        <v>0.4</v>
      </c>
      <c r="K95" s="665" t="s">
        <v>127</v>
      </c>
      <c r="L95" s="664" t="str">
        <f>IF(NOT(ISERROR(MATCH(K95,'Tabla Impacto'!$B$221:$B$223,0))),'Tabla Impacto'!$F$223&amp;"Por favor no seleccionar los criterios de impacto(Afectación Económica o presupuestal y Pérdida Reputacional)",K95)</f>
        <v xml:space="preserve">     El riesgo afecta la imagen de la entidad con algunos usuarios de relevancia frente al logro de los objetivos</v>
      </c>
      <c r="M95" s="663" t="str">
        <f>IF(OR(L95='Tabla Impacto'!$C$11,L95='Tabla Impacto'!$D$11),"Leve",IF(OR(L95='Tabla Impacto'!$C$12,L95='Tabla Impacto'!$D$12),"Menor",IF(OR(L95='Tabla Impacto'!$C$13,L95='Tabla Impacto'!$D$13),"Moderado",IF(OR(L95='Tabla Impacto'!$C$14,L95='Tabla Impacto'!$D$14),"Mayor",IF(OR(L95='Tabla Impacto'!$C$15,L95='Tabla Impacto'!$D$15),"Catastrófico","")))))</f>
        <v>Moderado</v>
      </c>
      <c r="N95" s="664">
        <f>IF(M95="","",IF(M95="Leve",0.2,IF(M95="Menor",0.4,IF(M95="Moderado",0.6,IF(M95="Mayor",0.8,IF(M95="Catastrófico",1,))))))</f>
        <v>0.6</v>
      </c>
      <c r="O95" s="666" t="str">
        <f>IF(OR(AND(I95="Muy Baja",M95="Leve"),AND(I95="Muy Baja",M95="Menor"),AND(I95="Baja",M95="Leve")),"Bajo",IF(OR(AND(I95="Muy baja",M95="Moderado"),AND(I95="Baja",M95="Menor"),AND(I95="Baja",M95="Moderado"),AND(I95="Media",M95="Leve"),AND(I95="Media",M95="Menor"),AND(I95="Media",M95="Moderado"),AND(I95="Alta",M95="Leve"),AND(I95="Alta",M95="Menor")),"Moderado",IF(OR(AND(I95="Muy Baja",M95="Mayor"),AND(I95="Baja",M95="Mayor"),AND(I95="Media",M95="Mayor"),AND(I95="Alta",M95="Moderado"),AND(I95="Alta",M95="Mayor"),AND(I95="Muy Alta",M95="Leve"),AND(I95="Muy Alta",M95="Menor"),AND(I95="Muy Alta",M95="Moderado"),AND(I95="Muy Alta",M95="Mayor")),"Alto",IF(OR(AND(I95="Muy Baja",M95="Catastrófico"),AND(I95="Baja",M95="Catastrófico"),AND(I95="Media",M95="Catastrófico"),AND(I95="Alta",M95="Catastrófico"),AND(I95="Muy Alta",M95="Catastrófico")),"Extremo",""))))</f>
        <v>Moderado</v>
      </c>
      <c r="P95" s="344">
        <v>1</v>
      </c>
      <c r="Q95" s="222" t="s">
        <v>1105</v>
      </c>
      <c r="R95" s="344" t="str">
        <f t="shared" si="118"/>
        <v>Probabilidad</v>
      </c>
      <c r="S95" s="345" t="s">
        <v>13</v>
      </c>
      <c r="T95" s="345" t="s">
        <v>8</v>
      </c>
      <c r="U95" s="346" t="str">
        <f t="shared" si="119"/>
        <v>40%</v>
      </c>
      <c r="V95" s="345" t="s">
        <v>18</v>
      </c>
      <c r="W95" s="345" t="s">
        <v>21</v>
      </c>
      <c r="X95" s="345" t="s">
        <v>104</v>
      </c>
      <c r="Y95" s="347">
        <f t="shared" ref="Y95" si="130">IFERROR(IF(R95="Probabilidad",(J95-(+J95*U95)),IF(R95="Impacto",J95,"")),"")</f>
        <v>0.24</v>
      </c>
      <c r="Z95" s="348" t="str">
        <f t="shared" si="121"/>
        <v>Baja</v>
      </c>
      <c r="AA95" s="349">
        <f t="shared" si="122"/>
        <v>0.24</v>
      </c>
      <c r="AB95" s="348" t="str">
        <f t="shared" si="123"/>
        <v>Moderado</v>
      </c>
      <c r="AC95" s="349">
        <f t="shared" ref="AC95" si="131">IFERROR(IF(R95="Impacto",(N95-(+N95*U95)),IF(R95="Probabilidad",N95,"")),"")</f>
        <v>0.6</v>
      </c>
      <c r="AD95" s="350" t="str">
        <f t="shared" si="125"/>
        <v>Moderado</v>
      </c>
      <c r="AE95" s="651" t="s">
        <v>26</v>
      </c>
      <c r="AF95" s="222" t="s">
        <v>1031</v>
      </c>
      <c r="AG95" s="318" t="s">
        <v>1446</v>
      </c>
      <c r="AH95" s="319">
        <v>46387</v>
      </c>
      <c r="AI95" s="222" t="s">
        <v>1032</v>
      </c>
      <c r="AJ95" s="655" t="s">
        <v>1035</v>
      </c>
      <c r="AK95" s="656" t="s">
        <v>1446</v>
      </c>
      <c r="AL95" s="647"/>
      <c r="AM95" s="351"/>
      <c r="AN95" s="352"/>
      <c r="AO95" s="647"/>
      <c r="AP95" s="647"/>
      <c r="AQ95" s="650"/>
      <c r="AR95" s="647"/>
      <c r="AS95" s="647"/>
      <c r="AT95" s="645"/>
      <c r="AU95" s="342"/>
      <c r="AV95" s="342"/>
      <c r="AW95" s="342"/>
      <c r="AX95" s="342"/>
      <c r="AY95" s="342"/>
      <c r="AZ95" s="342"/>
      <c r="BA95" s="342"/>
      <c r="BB95" s="342"/>
      <c r="BC95" s="342"/>
      <c r="BD95" s="342"/>
      <c r="BE95" s="342"/>
      <c r="BF95" s="342"/>
      <c r="BG95" s="342"/>
      <c r="BH95" s="342"/>
      <c r="BI95" s="342"/>
      <c r="BJ95" s="342"/>
      <c r="BK95" s="342"/>
    </row>
    <row r="96" spans="1:63" s="343" customFormat="1" ht="140.1" customHeight="1" x14ac:dyDescent="0.2">
      <c r="A96" s="659"/>
      <c r="B96" s="660"/>
      <c r="C96" s="647"/>
      <c r="D96" s="655"/>
      <c r="E96" s="655"/>
      <c r="F96" s="655"/>
      <c r="G96" s="647"/>
      <c r="H96" s="662"/>
      <c r="I96" s="663"/>
      <c r="J96" s="664"/>
      <c r="K96" s="665"/>
      <c r="L96" s="664">
        <f>IF(NOT(ISERROR(MATCH(K96,_xlfn.ANCHORARRAY(F137),0))),J139&amp;"Por favor no seleccionar los criterios de impacto",K96)</f>
        <v>0</v>
      </c>
      <c r="M96" s="663"/>
      <c r="N96" s="664"/>
      <c r="O96" s="666"/>
      <c r="P96" s="344">
        <v>2</v>
      </c>
      <c r="Q96" s="222" t="s">
        <v>1106</v>
      </c>
      <c r="R96" s="344" t="str">
        <f t="shared" si="118"/>
        <v>Probabilidad</v>
      </c>
      <c r="S96" s="345" t="s">
        <v>13</v>
      </c>
      <c r="T96" s="345" t="s">
        <v>8</v>
      </c>
      <c r="U96" s="346" t="str">
        <f t="shared" si="119"/>
        <v>40%</v>
      </c>
      <c r="V96" s="345" t="s">
        <v>18</v>
      </c>
      <c r="W96" s="345" t="s">
        <v>21</v>
      </c>
      <c r="X96" s="345" t="s">
        <v>104</v>
      </c>
      <c r="Y96" s="347">
        <f t="shared" ref="Y96" si="132">IFERROR(IF(AND(R95="Probabilidad",R96="Probabilidad"),(AA95-(+AA95*U96)),IF(R96="Probabilidad",(J95-(+J95*U96)),IF(R96="Impacto",AA95,""))),"")</f>
        <v>0.14399999999999999</v>
      </c>
      <c r="Z96" s="348" t="str">
        <f t="shared" si="121"/>
        <v>Muy Baja</v>
      </c>
      <c r="AA96" s="349">
        <f t="shared" si="122"/>
        <v>0.14399999999999999</v>
      </c>
      <c r="AB96" s="348" t="str">
        <f t="shared" si="123"/>
        <v>Moderado</v>
      </c>
      <c r="AC96" s="349">
        <f t="shared" ref="AC96" si="133">IFERROR(IF(AND(R95="Impacto",R96="Impacto"),(AC95-(+AC95*U96)),IF(R96="Impacto",(N95-(+N95*U96)),IF(R96="Probabilidad",AC95,""))),"")</f>
        <v>0.6</v>
      </c>
      <c r="AD96" s="350" t="str">
        <f t="shared" si="125"/>
        <v>Moderado</v>
      </c>
      <c r="AE96" s="651"/>
      <c r="AF96" s="309"/>
      <c r="AG96" s="352"/>
      <c r="AH96" s="351"/>
      <c r="AI96" s="351"/>
      <c r="AJ96" s="655"/>
      <c r="AK96" s="656"/>
      <c r="AL96" s="647"/>
      <c r="AM96" s="351"/>
      <c r="AN96" s="352"/>
      <c r="AO96" s="647"/>
      <c r="AP96" s="647"/>
      <c r="AQ96" s="647"/>
      <c r="AR96" s="647"/>
      <c r="AS96" s="647"/>
      <c r="AT96" s="645"/>
      <c r="AU96" s="342"/>
      <c r="AV96" s="342"/>
      <c r="AW96" s="342"/>
      <c r="AX96" s="342"/>
      <c r="AY96" s="342"/>
      <c r="AZ96" s="342"/>
      <c r="BA96" s="342"/>
      <c r="BB96" s="342"/>
      <c r="BC96" s="342"/>
      <c r="BD96" s="342"/>
      <c r="BE96" s="342"/>
      <c r="BF96" s="342"/>
      <c r="BG96" s="342"/>
      <c r="BH96" s="342"/>
      <c r="BI96" s="342"/>
      <c r="BJ96" s="342"/>
      <c r="BK96" s="342"/>
    </row>
    <row r="97" spans="1:63" s="343" customFormat="1" ht="14.1" customHeight="1" x14ac:dyDescent="0.2">
      <c r="A97" s="659"/>
      <c r="B97" s="660"/>
      <c r="C97" s="647"/>
      <c r="D97" s="655"/>
      <c r="E97" s="655"/>
      <c r="F97" s="655"/>
      <c r="G97" s="647"/>
      <c r="H97" s="662"/>
      <c r="I97" s="663"/>
      <c r="J97" s="664"/>
      <c r="K97" s="665"/>
      <c r="L97" s="664">
        <f>IF(NOT(ISERROR(MATCH(K97,_xlfn.ANCHORARRAY(F138),0))),J140&amp;"Por favor no seleccionar los criterios de impacto",K97)</f>
        <v>0</v>
      </c>
      <c r="M97" s="663"/>
      <c r="N97" s="664"/>
      <c r="O97" s="666"/>
      <c r="P97" s="344">
        <v>3</v>
      </c>
      <c r="Q97" s="353"/>
      <c r="R97" s="344" t="str">
        <f t="shared" si="118"/>
        <v/>
      </c>
      <c r="S97" s="345"/>
      <c r="T97" s="345"/>
      <c r="U97" s="346" t="str">
        <f t="shared" si="119"/>
        <v/>
      </c>
      <c r="V97" s="345"/>
      <c r="W97" s="345"/>
      <c r="X97" s="345"/>
      <c r="Y97" s="347" t="str">
        <f t="shared" ref="Y97:Y100" si="134">IFERROR(IF(AND(R96="Probabilidad",R97="Probabilidad"),(AA96-(+AA96*U97)),IF(AND(R96="Impacto",R97="Probabilidad"),(AA95-(+AA95*U97)),IF(R97="Impacto",AA96,""))),"")</f>
        <v/>
      </c>
      <c r="Z97" s="348" t="str">
        <f t="shared" si="121"/>
        <v/>
      </c>
      <c r="AA97" s="349" t="str">
        <f t="shared" si="122"/>
        <v/>
      </c>
      <c r="AB97" s="348" t="str">
        <f t="shared" si="123"/>
        <v/>
      </c>
      <c r="AC97" s="349" t="str">
        <f t="shared" ref="AC97:AC100" si="135">IFERROR(IF(AND(R96="Impacto",R97="Impacto"),(AC96-(+AC96*U97)),IF(AND(R96="Probabilidad",R97="Impacto"),(AC95-(+AC95*U97)),IF(R97="Probabilidad",AC96,""))),"")</f>
        <v/>
      </c>
      <c r="AD97" s="350" t="str">
        <f t="shared" si="125"/>
        <v/>
      </c>
      <c r="AE97" s="651"/>
      <c r="AF97" s="309"/>
      <c r="AG97" s="352"/>
      <c r="AH97" s="351"/>
      <c r="AI97" s="351"/>
      <c r="AJ97" s="655"/>
      <c r="AK97" s="656"/>
      <c r="AL97" s="647"/>
      <c r="AM97" s="351"/>
      <c r="AN97" s="352"/>
      <c r="AO97" s="647"/>
      <c r="AP97" s="647"/>
      <c r="AQ97" s="647"/>
      <c r="AR97" s="647"/>
      <c r="AS97" s="647"/>
      <c r="AT97" s="645"/>
      <c r="AU97" s="342"/>
      <c r="AV97" s="342"/>
      <c r="AW97" s="342"/>
      <c r="AX97" s="342"/>
      <c r="AY97" s="342"/>
      <c r="AZ97" s="342"/>
      <c r="BA97" s="342"/>
      <c r="BB97" s="342"/>
      <c r="BC97" s="342"/>
      <c r="BD97" s="342"/>
      <c r="BE97" s="342"/>
      <c r="BF97" s="342"/>
      <c r="BG97" s="342"/>
      <c r="BH97" s="342"/>
      <c r="BI97" s="342"/>
      <c r="BJ97" s="342"/>
      <c r="BK97" s="342"/>
    </row>
    <row r="98" spans="1:63" s="343" customFormat="1" ht="14.1" customHeight="1" x14ac:dyDescent="0.2">
      <c r="A98" s="659"/>
      <c r="B98" s="660"/>
      <c r="C98" s="647"/>
      <c r="D98" s="655"/>
      <c r="E98" s="655"/>
      <c r="F98" s="655"/>
      <c r="G98" s="647"/>
      <c r="H98" s="662"/>
      <c r="I98" s="663"/>
      <c r="J98" s="664"/>
      <c r="K98" s="665"/>
      <c r="L98" s="664">
        <f>IF(NOT(ISERROR(MATCH(K98,_xlfn.ANCHORARRAY(F139),0))),J141&amp;"Por favor no seleccionar los criterios de impacto",K98)</f>
        <v>0</v>
      </c>
      <c r="M98" s="663"/>
      <c r="N98" s="664"/>
      <c r="O98" s="666"/>
      <c r="P98" s="344">
        <v>4</v>
      </c>
      <c r="Q98" s="210"/>
      <c r="R98" s="344" t="str">
        <f t="shared" si="118"/>
        <v/>
      </c>
      <c r="S98" s="345"/>
      <c r="T98" s="345"/>
      <c r="U98" s="346" t="str">
        <f t="shared" si="119"/>
        <v/>
      </c>
      <c r="V98" s="345"/>
      <c r="W98" s="345"/>
      <c r="X98" s="345"/>
      <c r="Y98" s="347" t="str">
        <f t="shared" si="134"/>
        <v/>
      </c>
      <c r="Z98" s="348" t="str">
        <f t="shared" si="121"/>
        <v/>
      </c>
      <c r="AA98" s="349" t="str">
        <f t="shared" si="122"/>
        <v/>
      </c>
      <c r="AB98" s="348" t="str">
        <f t="shared" si="123"/>
        <v/>
      </c>
      <c r="AC98" s="349" t="str">
        <f t="shared" si="135"/>
        <v/>
      </c>
      <c r="AD98" s="350" t="str">
        <f t="shared" si="125"/>
        <v/>
      </c>
      <c r="AE98" s="651"/>
      <c r="AF98" s="309"/>
      <c r="AG98" s="352"/>
      <c r="AH98" s="351"/>
      <c r="AI98" s="351"/>
      <c r="AJ98" s="655"/>
      <c r="AK98" s="656"/>
      <c r="AL98" s="647"/>
      <c r="AM98" s="351"/>
      <c r="AN98" s="352"/>
      <c r="AO98" s="647"/>
      <c r="AP98" s="647"/>
      <c r="AQ98" s="647"/>
      <c r="AR98" s="647"/>
      <c r="AS98" s="647"/>
      <c r="AT98" s="645"/>
      <c r="AU98" s="342"/>
      <c r="AV98" s="342"/>
      <c r="AW98" s="342"/>
      <c r="AX98" s="342"/>
      <c r="AY98" s="342"/>
      <c r="AZ98" s="342"/>
      <c r="BA98" s="342"/>
      <c r="BB98" s="342"/>
      <c r="BC98" s="342"/>
      <c r="BD98" s="342"/>
      <c r="BE98" s="342"/>
      <c r="BF98" s="342"/>
      <c r="BG98" s="342"/>
      <c r="BH98" s="342"/>
      <c r="BI98" s="342"/>
      <c r="BJ98" s="342"/>
      <c r="BK98" s="342"/>
    </row>
    <row r="99" spans="1:63" s="343" customFormat="1" ht="14.1" customHeight="1" x14ac:dyDescent="0.2">
      <c r="A99" s="659"/>
      <c r="B99" s="660"/>
      <c r="C99" s="647"/>
      <c r="D99" s="655"/>
      <c r="E99" s="655"/>
      <c r="F99" s="655"/>
      <c r="G99" s="647"/>
      <c r="H99" s="662"/>
      <c r="I99" s="663"/>
      <c r="J99" s="664"/>
      <c r="K99" s="665"/>
      <c r="L99" s="664">
        <f>IF(NOT(ISERROR(MATCH(K99,_xlfn.ANCHORARRAY(F140),0))),J142&amp;"Por favor no seleccionar los criterios de impacto",K99)</f>
        <v>0</v>
      </c>
      <c r="M99" s="663"/>
      <c r="N99" s="664"/>
      <c r="O99" s="666"/>
      <c r="P99" s="344">
        <v>5</v>
      </c>
      <c r="Q99" s="210"/>
      <c r="R99" s="344" t="str">
        <f t="shared" si="118"/>
        <v/>
      </c>
      <c r="S99" s="345"/>
      <c r="T99" s="345"/>
      <c r="U99" s="346" t="str">
        <f t="shared" si="119"/>
        <v/>
      </c>
      <c r="V99" s="345"/>
      <c r="W99" s="345"/>
      <c r="X99" s="345"/>
      <c r="Y99" s="347" t="str">
        <f t="shared" si="134"/>
        <v/>
      </c>
      <c r="Z99" s="348" t="str">
        <f t="shared" si="121"/>
        <v/>
      </c>
      <c r="AA99" s="349" t="str">
        <f t="shared" si="122"/>
        <v/>
      </c>
      <c r="AB99" s="348" t="str">
        <f t="shared" si="123"/>
        <v/>
      </c>
      <c r="AC99" s="349" t="str">
        <f t="shared" si="135"/>
        <v/>
      </c>
      <c r="AD99" s="350" t="str">
        <f t="shared" si="125"/>
        <v/>
      </c>
      <c r="AE99" s="651"/>
      <c r="AF99" s="309"/>
      <c r="AG99" s="352"/>
      <c r="AH99" s="351"/>
      <c r="AI99" s="351"/>
      <c r="AJ99" s="655"/>
      <c r="AK99" s="656"/>
      <c r="AL99" s="647"/>
      <c r="AM99" s="351"/>
      <c r="AN99" s="352"/>
      <c r="AO99" s="647"/>
      <c r="AP99" s="647"/>
      <c r="AQ99" s="647"/>
      <c r="AR99" s="647"/>
      <c r="AS99" s="647"/>
      <c r="AT99" s="645"/>
      <c r="AU99" s="342"/>
      <c r="AV99" s="342"/>
      <c r="AW99" s="342"/>
      <c r="AX99" s="342"/>
      <c r="AY99" s="342"/>
      <c r="AZ99" s="342"/>
      <c r="BA99" s="342"/>
      <c r="BB99" s="342"/>
      <c r="BC99" s="342"/>
      <c r="BD99" s="342"/>
      <c r="BE99" s="342"/>
      <c r="BF99" s="342"/>
      <c r="BG99" s="342"/>
      <c r="BH99" s="342"/>
      <c r="BI99" s="342"/>
      <c r="BJ99" s="342"/>
      <c r="BK99" s="342"/>
    </row>
    <row r="100" spans="1:63" s="343" customFormat="1" ht="14.1" customHeight="1" x14ac:dyDescent="0.2">
      <c r="A100" s="659"/>
      <c r="B100" s="660"/>
      <c r="C100" s="647"/>
      <c r="D100" s="655"/>
      <c r="E100" s="655"/>
      <c r="F100" s="655"/>
      <c r="G100" s="647"/>
      <c r="H100" s="662"/>
      <c r="I100" s="663"/>
      <c r="J100" s="664"/>
      <c r="K100" s="665"/>
      <c r="L100" s="664">
        <f>IF(NOT(ISERROR(MATCH(K100,_xlfn.ANCHORARRAY(F141),0))),#REF!&amp;"Por favor no seleccionar los criterios de impacto",K100)</f>
        <v>0</v>
      </c>
      <c r="M100" s="663"/>
      <c r="N100" s="664"/>
      <c r="O100" s="666"/>
      <c r="P100" s="344">
        <v>6</v>
      </c>
      <c r="Q100" s="210"/>
      <c r="R100" s="344" t="str">
        <f t="shared" si="118"/>
        <v/>
      </c>
      <c r="S100" s="345"/>
      <c r="T100" s="345"/>
      <c r="U100" s="346" t="str">
        <f t="shared" si="119"/>
        <v/>
      </c>
      <c r="V100" s="345"/>
      <c r="W100" s="345"/>
      <c r="X100" s="345"/>
      <c r="Y100" s="347" t="str">
        <f t="shared" si="134"/>
        <v/>
      </c>
      <c r="Z100" s="348" t="str">
        <f t="shared" si="121"/>
        <v/>
      </c>
      <c r="AA100" s="349" t="str">
        <f t="shared" si="122"/>
        <v/>
      </c>
      <c r="AB100" s="348" t="str">
        <f t="shared" si="123"/>
        <v/>
      </c>
      <c r="AC100" s="349" t="str">
        <f t="shared" si="135"/>
        <v/>
      </c>
      <c r="AD100" s="350" t="str">
        <f t="shared" si="125"/>
        <v/>
      </c>
      <c r="AE100" s="651"/>
      <c r="AF100" s="309"/>
      <c r="AG100" s="352"/>
      <c r="AH100" s="351"/>
      <c r="AI100" s="351"/>
      <c r="AJ100" s="655"/>
      <c r="AK100" s="656"/>
      <c r="AL100" s="647"/>
      <c r="AM100" s="351"/>
      <c r="AN100" s="352"/>
      <c r="AO100" s="647"/>
      <c r="AP100" s="647"/>
      <c r="AQ100" s="647"/>
      <c r="AR100" s="647"/>
      <c r="AS100" s="647"/>
      <c r="AT100" s="645"/>
      <c r="AU100" s="342"/>
      <c r="AV100" s="342"/>
      <c r="AW100" s="342"/>
      <c r="AX100" s="342"/>
      <c r="AY100" s="342"/>
      <c r="AZ100" s="342"/>
      <c r="BA100" s="342"/>
      <c r="BB100" s="342"/>
      <c r="BC100" s="342"/>
      <c r="BD100" s="342"/>
      <c r="BE100" s="342"/>
      <c r="BF100" s="342"/>
      <c r="BG100" s="342"/>
      <c r="BH100" s="342"/>
      <c r="BI100" s="342"/>
      <c r="BJ100" s="342"/>
      <c r="BK100" s="342"/>
    </row>
    <row r="101" spans="1:63" s="343" customFormat="1" ht="128.25" x14ac:dyDescent="0.2">
      <c r="A101" s="659">
        <v>16</v>
      </c>
      <c r="B101" s="660" t="s">
        <v>344</v>
      </c>
      <c r="C101" s="647" t="s">
        <v>114</v>
      </c>
      <c r="D101" s="655" t="s">
        <v>1026</v>
      </c>
      <c r="E101" s="655" t="s">
        <v>1027</v>
      </c>
      <c r="F101" s="655" t="s">
        <v>1028</v>
      </c>
      <c r="G101" s="647" t="s">
        <v>108</v>
      </c>
      <c r="H101" s="662">
        <v>10</v>
      </c>
      <c r="I101" s="663" t="str">
        <f>IF(H101&lt;=0,"",IF(H101&lt;=2,"Muy Baja",IF(H101&lt;=24,"Baja",IF(H101&lt;=500,"Media",IF(H101&lt;=5000,"Alta","Muy Alta")))))</f>
        <v>Baja</v>
      </c>
      <c r="J101" s="664">
        <f>IF(I101="","",IF(I101="Muy Baja",0.2,IF(I101="Baja",0.4,IF(I101="Media",0.6,IF(I101="Alta",0.8,IF(I101="Muy Alta",1,))))))</f>
        <v>0.4</v>
      </c>
      <c r="K101" s="665" t="s">
        <v>122</v>
      </c>
      <c r="L101" s="664" t="str">
        <f>IF(NOT(ISERROR(MATCH(K101,'Tabla Impacto'!$B$221:$B$223,0))),'Tabla Impacto'!$F$223&amp;"Por favor no seleccionar los criterios de impacto(Afectación Económica o presupuestal y Pérdida Reputacional)",K101)</f>
        <v xml:space="preserve">     Entre 10 y 50 SMLMV </v>
      </c>
      <c r="M101" s="663" t="str">
        <f>IF(OR(L101='Tabla Impacto'!$C$11,L101='Tabla Impacto'!$D$11),"Leve",IF(OR(L101='Tabla Impacto'!$C$12,L101='Tabla Impacto'!$D$12),"Menor",IF(OR(L101='Tabla Impacto'!$C$13,L101='Tabla Impacto'!$D$13),"Moderado",IF(OR(L101='Tabla Impacto'!$C$14,L101='Tabla Impacto'!$D$14),"Mayor",IF(OR(L101='Tabla Impacto'!$C$15,L101='Tabla Impacto'!$D$15),"Catastrófico","")))))</f>
        <v>Menor</v>
      </c>
      <c r="N101" s="664">
        <f>IF(M101="","",IF(M101="Leve",0.2,IF(M101="Menor",0.4,IF(M101="Moderado",0.6,IF(M101="Mayor",0.8,IF(M101="Catastrófico",1,))))))</f>
        <v>0.4</v>
      </c>
      <c r="O101" s="666" t="str">
        <f>IF(OR(AND(I101="Muy Baja",M101="Leve"),AND(I101="Muy Baja",M101="Menor"),AND(I101="Baja",M101="Leve")),"Bajo",IF(OR(AND(I101="Muy baja",M101="Moderado"),AND(I101="Baja",M101="Menor"),AND(I101="Baja",M101="Moderado"),AND(I101="Media",M101="Leve"),AND(I101="Media",M101="Menor"),AND(I101="Media",M101="Moderado"),AND(I101="Alta",M101="Leve"),AND(I101="Alta",M101="Menor")),"Moderado",IF(OR(AND(I101="Muy Baja",M101="Mayor"),AND(I101="Baja",M101="Mayor"),AND(I101="Media",M101="Mayor"),AND(I101="Alta",M101="Moderado"),AND(I101="Alta",M101="Mayor"),AND(I101="Muy Alta",M101="Leve"),AND(I101="Muy Alta",M101="Menor"),AND(I101="Muy Alta",M101="Moderado"),AND(I101="Muy Alta",M101="Mayor")),"Alto",IF(OR(AND(I101="Muy Baja",M101="Catastrófico"),AND(I101="Baja",M101="Catastrófico"),AND(I101="Media",M101="Catastrófico"),AND(I101="Alta",M101="Catastrófico"),AND(I101="Muy Alta",M101="Catastrófico")),"Extremo",""))))</f>
        <v>Moderado</v>
      </c>
      <c r="P101" s="344">
        <v>1</v>
      </c>
      <c r="Q101" s="222" t="s">
        <v>1107</v>
      </c>
      <c r="R101" s="344" t="str">
        <f t="shared" si="30"/>
        <v>Probabilidad</v>
      </c>
      <c r="S101" s="345" t="s">
        <v>13</v>
      </c>
      <c r="T101" s="345" t="s">
        <v>8</v>
      </c>
      <c r="U101" s="346" t="str">
        <f t="shared" si="31"/>
        <v>40%</v>
      </c>
      <c r="V101" s="345" t="s">
        <v>18</v>
      </c>
      <c r="W101" s="345" t="s">
        <v>21</v>
      </c>
      <c r="X101" s="345" t="s">
        <v>104</v>
      </c>
      <c r="Y101" s="347">
        <f t="shared" ref="Y101" si="136">IFERROR(IF(R101="Probabilidad",(J101-(+J101*U101)),IF(R101="Impacto",J101,"")),"")</f>
        <v>0.24</v>
      </c>
      <c r="Z101" s="348" t="str">
        <f t="shared" si="33"/>
        <v>Baja</v>
      </c>
      <c r="AA101" s="349">
        <f t="shared" si="34"/>
        <v>0.24</v>
      </c>
      <c r="AB101" s="348" t="str">
        <f t="shared" si="35"/>
        <v>Menor</v>
      </c>
      <c r="AC101" s="349">
        <f t="shared" ref="AC101" si="137">IFERROR(IF(R101="Impacto",(N101-(+N101*U101)),IF(R101="Probabilidad",N101,"")),"")</f>
        <v>0.4</v>
      </c>
      <c r="AD101" s="350" t="str">
        <f t="shared" si="37"/>
        <v>Moderado</v>
      </c>
      <c r="AE101" s="651" t="s">
        <v>26</v>
      </c>
      <c r="AF101" s="222" t="s">
        <v>1033</v>
      </c>
      <c r="AG101" s="318" t="s">
        <v>1446</v>
      </c>
      <c r="AH101" s="319">
        <v>46387</v>
      </c>
      <c r="AI101" s="222" t="s">
        <v>1034</v>
      </c>
      <c r="AJ101" s="655" t="s">
        <v>1035</v>
      </c>
      <c r="AK101" s="656" t="s">
        <v>1446</v>
      </c>
      <c r="AL101" s="647"/>
      <c r="AM101" s="351"/>
      <c r="AN101" s="352"/>
      <c r="AO101" s="647"/>
      <c r="AP101" s="647"/>
      <c r="AQ101" s="650"/>
      <c r="AR101" s="647"/>
      <c r="AS101" s="647"/>
      <c r="AT101" s="645"/>
      <c r="AU101" s="342"/>
      <c r="AV101" s="342"/>
      <c r="AW101" s="342"/>
      <c r="AX101" s="342"/>
      <c r="AY101" s="342"/>
      <c r="AZ101" s="342"/>
      <c r="BA101" s="342"/>
      <c r="BB101" s="342"/>
      <c r="BC101" s="342"/>
      <c r="BD101" s="342"/>
      <c r="BE101" s="342"/>
      <c r="BF101" s="342"/>
      <c r="BG101" s="342"/>
      <c r="BH101" s="342"/>
      <c r="BI101" s="342"/>
      <c r="BJ101" s="342"/>
      <c r="BK101" s="342"/>
    </row>
    <row r="102" spans="1:63" s="343" customFormat="1" ht="14.1" customHeight="1" x14ac:dyDescent="0.2">
      <c r="A102" s="659"/>
      <c r="B102" s="660"/>
      <c r="C102" s="647"/>
      <c r="D102" s="655"/>
      <c r="E102" s="655"/>
      <c r="F102" s="655"/>
      <c r="G102" s="647"/>
      <c r="H102" s="662"/>
      <c r="I102" s="663"/>
      <c r="J102" s="664"/>
      <c r="K102" s="665"/>
      <c r="L102" s="664">
        <f>IF(NOT(ISERROR(MATCH(K102,_xlfn.ANCHORARRAY(F149),0))),J151&amp;"Por favor no seleccionar los criterios de impacto",K102)</f>
        <v>0</v>
      </c>
      <c r="M102" s="663"/>
      <c r="N102" s="664"/>
      <c r="O102" s="666"/>
      <c r="P102" s="344">
        <v>2</v>
      </c>
      <c r="Q102" s="210"/>
      <c r="R102" s="344" t="str">
        <f t="shared" si="30"/>
        <v/>
      </c>
      <c r="S102" s="345"/>
      <c r="T102" s="345"/>
      <c r="U102" s="346" t="str">
        <f t="shared" si="31"/>
        <v/>
      </c>
      <c r="V102" s="345"/>
      <c r="W102" s="345"/>
      <c r="X102" s="345"/>
      <c r="Y102" s="347" t="str">
        <f t="shared" ref="Y102" si="138">IFERROR(IF(AND(R101="Probabilidad",R102="Probabilidad"),(AA101-(+AA101*U102)),IF(R102="Probabilidad",(J101-(+J101*U102)),IF(R102="Impacto",AA101,""))),"")</f>
        <v/>
      </c>
      <c r="Z102" s="348" t="str">
        <f t="shared" si="33"/>
        <v/>
      </c>
      <c r="AA102" s="349" t="str">
        <f t="shared" si="34"/>
        <v/>
      </c>
      <c r="AB102" s="348" t="str">
        <f t="shared" si="35"/>
        <v/>
      </c>
      <c r="AC102" s="349" t="str">
        <f t="shared" ref="AC102" si="139">IFERROR(IF(AND(R101="Impacto",R102="Impacto"),(AC101-(+AC101*U102)),IF(R102="Impacto",(N101-(+N101*U102)),IF(R102="Probabilidad",AC101,""))),"")</f>
        <v/>
      </c>
      <c r="AD102" s="350" t="str">
        <f t="shared" si="37"/>
        <v/>
      </c>
      <c r="AE102" s="651"/>
      <c r="AF102" s="309"/>
      <c r="AG102" s="352"/>
      <c r="AH102" s="351"/>
      <c r="AI102" s="351"/>
      <c r="AJ102" s="655"/>
      <c r="AK102" s="656"/>
      <c r="AL102" s="647"/>
      <c r="AM102" s="351"/>
      <c r="AN102" s="352"/>
      <c r="AO102" s="647"/>
      <c r="AP102" s="647"/>
      <c r="AQ102" s="647"/>
      <c r="AR102" s="647"/>
      <c r="AS102" s="647"/>
      <c r="AT102" s="645"/>
      <c r="AU102" s="342"/>
      <c r="AV102" s="342"/>
      <c r="AW102" s="342"/>
      <c r="AX102" s="342"/>
      <c r="AY102" s="342"/>
      <c r="AZ102" s="342"/>
      <c r="BA102" s="342"/>
      <c r="BB102" s="342"/>
      <c r="BC102" s="342"/>
      <c r="BD102" s="342"/>
      <c r="BE102" s="342"/>
      <c r="BF102" s="342"/>
      <c r="BG102" s="342"/>
      <c r="BH102" s="342"/>
      <c r="BI102" s="342"/>
      <c r="BJ102" s="342"/>
      <c r="BK102" s="342"/>
    </row>
    <row r="103" spans="1:63" s="343" customFormat="1" ht="14.1" customHeight="1" x14ac:dyDescent="0.2">
      <c r="A103" s="659"/>
      <c r="B103" s="660"/>
      <c r="C103" s="647"/>
      <c r="D103" s="655"/>
      <c r="E103" s="655"/>
      <c r="F103" s="655"/>
      <c r="G103" s="647"/>
      <c r="H103" s="662"/>
      <c r="I103" s="663"/>
      <c r="J103" s="664"/>
      <c r="K103" s="665"/>
      <c r="L103" s="664">
        <f>IF(NOT(ISERROR(MATCH(K103,_xlfn.ANCHORARRAY(F150),0))),J152&amp;"Por favor no seleccionar los criterios de impacto",K103)</f>
        <v>0</v>
      </c>
      <c r="M103" s="663"/>
      <c r="N103" s="664"/>
      <c r="O103" s="666"/>
      <c r="P103" s="344">
        <v>3</v>
      </c>
      <c r="Q103" s="353"/>
      <c r="R103" s="344" t="str">
        <f t="shared" si="30"/>
        <v/>
      </c>
      <c r="S103" s="345"/>
      <c r="T103" s="345"/>
      <c r="U103" s="346" t="str">
        <f t="shared" si="31"/>
        <v/>
      </c>
      <c r="V103" s="345"/>
      <c r="W103" s="345"/>
      <c r="X103" s="345"/>
      <c r="Y103" s="347" t="str">
        <f t="shared" ref="Y103" si="140">IFERROR(IF(AND(R102="Probabilidad",R103="Probabilidad"),(AA102-(+AA102*U103)),IF(AND(R102="Impacto",R103="Probabilidad"),(AA101-(+AA101*U103)),IF(R103="Impacto",AA102,""))),"")</f>
        <v/>
      </c>
      <c r="Z103" s="348" t="str">
        <f t="shared" si="33"/>
        <v/>
      </c>
      <c r="AA103" s="349" t="str">
        <f t="shared" si="34"/>
        <v/>
      </c>
      <c r="AB103" s="348" t="str">
        <f t="shared" si="35"/>
        <v/>
      </c>
      <c r="AC103" s="349" t="str">
        <f t="shared" ref="AC103" si="141">IFERROR(IF(AND(R102="Impacto",R103="Impacto"),(AC102-(+AC102*U103)),IF(AND(R102="Probabilidad",R103="Impacto"),(AC101-(+AC101*U103)),IF(R103="Probabilidad",AC102,""))),"")</f>
        <v/>
      </c>
      <c r="AD103" s="350" t="str">
        <f t="shared" si="37"/>
        <v/>
      </c>
      <c r="AE103" s="651"/>
      <c r="AF103" s="309"/>
      <c r="AG103" s="352"/>
      <c r="AH103" s="351"/>
      <c r="AI103" s="351"/>
      <c r="AJ103" s="655"/>
      <c r="AK103" s="656"/>
      <c r="AL103" s="647"/>
      <c r="AM103" s="351"/>
      <c r="AN103" s="352"/>
      <c r="AO103" s="647"/>
      <c r="AP103" s="647"/>
      <c r="AQ103" s="647"/>
      <c r="AR103" s="647"/>
      <c r="AS103" s="647"/>
      <c r="AT103" s="645"/>
      <c r="AU103" s="342"/>
      <c r="AV103" s="342"/>
      <c r="AW103" s="342"/>
      <c r="AX103" s="342"/>
      <c r="AY103" s="342"/>
      <c r="AZ103" s="342"/>
      <c r="BA103" s="342"/>
      <c r="BB103" s="342"/>
      <c r="BC103" s="342"/>
      <c r="BD103" s="342"/>
      <c r="BE103" s="342"/>
      <c r="BF103" s="342"/>
      <c r="BG103" s="342"/>
      <c r="BH103" s="342"/>
      <c r="BI103" s="342"/>
      <c r="BJ103" s="342"/>
      <c r="BK103" s="342"/>
    </row>
    <row r="104" spans="1:63" s="343" customFormat="1" ht="14.1" customHeight="1" x14ac:dyDescent="0.2">
      <c r="A104" s="659"/>
      <c r="B104" s="660"/>
      <c r="C104" s="647"/>
      <c r="D104" s="655"/>
      <c r="E104" s="655"/>
      <c r="F104" s="655"/>
      <c r="G104" s="647"/>
      <c r="H104" s="662"/>
      <c r="I104" s="663"/>
      <c r="J104" s="664"/>
      <c r="K104" s="665"/>
      <c r="L104" s="664">
        <f>IF(NOT(ISERROR(MATCH(K104,_xlfn.ANCHORARRAY(F151),0))),J153&amp;"Por favor no seleccionar los criterios de impacto",K104)</f>
        <v>0</v>
      </c>
      <c r="M104" s="663"/>
      <c r="N104" s="664"/>
      <c r="O104" s="666"/>
      <c r="P104" s="344">
        <v>4</v>
      </c>
      <c r="Q104" s="210"/>
      <c r="R104" s="344" t="str">
        <f t="shared" si="30"/>
        <v/>
      </c>
      <c r="S104" s="345"/>
      <c r="T104" s="345"/>
      <c r="U104" s="346" t="str">
        <f t="shared" si="31"/>
        <v/>
      </c>
      <c r="V104" s="345"/>
      <c r="W104" s="345"/>
      <c r="X104" s="345"/>
      <c r="Y104" s="347" t="str">
        <f t="shared" si="32"/>
        <v/>
      </c>
      <c r="Z104" s="348" t="str">
        <f t="shared" si="33"/>
        <v/>
      </c>
      <c r="AA104" s="349" t="str">
        <f t="shared" si="34"/>
        <v/>
      </c>
      <c r="AB104" s="348" t="str">
        <f t="shared" si="35"/>
        <v/>
      </c>
      <c r="AC104" s="349" t="str">
        <f t="shared" si="43"/>
        <v/>
      </c>
      <c r="AD104" s="350" t="str">
        <f t="shared" si="37"/>
        <v/>
      </c>
      <c r="AE104" s="651"/>
      <c r="AF104" s="309"/>
      <c r="AG104" s="352"/>
      <c r="AH104" s="351"/>
      <c r="AI104" s="351"/>
      <c r="AJ104" s="655"/>
      <c r="AK104" s="656"/>
      <c r="AL104" s="647"/>
      <c r="AM104" s="351"/>
      <c r="AN104" s="352"/>
      <c r="AO104" s="647"/>
      <c r="AP104" s="647"/>
      <c r="AQ104" s="647"/>
      <c r="AR104" s="647"/>
      <c r="AS104" s="647"/>
      <c r="AT104" s="645"/>
      <c r="AU104" s="342"/>
      <c r="AV104" s="342"/>
      <c r="AW104" s="342"/>
      <c r="AX104" s="342"/>
      <c r="AY104" s="342"/>
      <c r="AZ104" s="342"/>
      <c r="BA104" s="342"/>
      <c r="BB104" s="342"/>
      <c r="BC104" s="342"/>
      <c r="BD104" s="342"/>
      <c r="BE104" s="342"/>
      <c r="BF104" s="342"/>
      <c r="BG104" s="342"/>
      <c r="BH104" s="342"/>
      <c r="BI104" s="342"/>
      <c r="BJ104" s="342"/>
      <c r="BK104" s="342"/>
    </row>
    <row r="105" spans="1:63" s="343" customFormat="1" ht="14.1" customHeight="1" x14ac:dyDescent="0.2">
      <c r="A105" s="659"/>
      <c r="B105" s="660"/>
      <c r="C105" s="647"/>
      <c r="D105" s="655"/>
      <c r="E105" s="655"/>
      <c r="F105" s="655"/>
      <c r="G105" s="647"/>
      <c r="H105" s="662"/>
      <c r="I105" s="663"/>
      <c r="J105" s="664"/>
      <c r="K105" s="665"/>
      <c r="L105" s="664">
        <f>IF(NOT(ISERROR(MATCH(K105,_xlfn.ANCHORARRAY(F152),0))),J154&amp;"Por favor no seleccionar los criterios de impacto",K105)</f>
        <v>0</v>
      </c>
      <c r="M105" s="663"/>
      <c r="N105" s="664"/>
      <c r="O105" s="666"/>
      <c r="P105" s="344">
        <v>5</v>
      </c>
      <c r="Q105" s="210"/>
      <c r="R105" s="344" t="str">
        <f t="shared" si="30"/>
        <v/>
      </c>
      <c r="S105" s="345"/>
      <c r="T105" s="345"/>
      <c r="U105" s="346" t="str">
        <f t="shared" si="31"/>
        <v/>
      </c>
      <c r="V105" s="345"/>
      <c r="W105" s="345"/>
      <c r="X105" s="345"/>
      <c r="Y105" s="347" t="str">
        <f t="shared" si="32"/>
        <v/>
      </c>
      <c r="Z105" s="348" t="str">
        <f t="shared" si="33"/>
        <v/>
      </c>
      <c r="AA105" s="349" t="str">
        <f t="shared" si="34"/>
        <v/>
      </c>
      <c r="AB105" s="348" t="str">
        <f t="shared" si="35"/>
        <v/>
      </c>
      <c r="AC105" s="349" t="str">
        <f t="shared" si="43"/>
        <v/>
      </c>
      <c r="AD105" s="350" t="str">
        <f t="shared" si="37"/>
        <v/>
      </c>
      <c r="AE105" s="651"/>
      <c r="AF105" s="309"/>
      <c r="AG105" s="352"/>
      <c r="AH105" s="351"/>
      <c r="AI105" s="351"/>
      <c r="AJ105" s="655"/>
      <c r="AK105" s="656"/>
      <c r="AL105" s="647"/>
      <c r="AM105" s="351"/>
      <c r="AN105" s="352"/>
      <c r="AO105" s="647"/>
      <c r="AP105" s="647"/>
      <c r="AQ105" s="647"/>
      <c r="AR105" s="647"/>
      <c r="AS105" s="647"/>
      <c r="AT105" s="645"/>
      <c r="AU105" s="342"/>
      <c r="AV105" s="342"/>
      <c r="AW105" s="342"/>
      <c r="AX105" s="342"/>
      <c r="AY105" s="342"/>
      <c r="AZ105" s="342"/>
      <c r="BA105" s="342"/>
      <c r="BB105" s="342"/>
      <c r="BC105" s="342"/>
      <c r="BD105" s="342"/>
      <c r="BE105" s="342"/>
      <c r="BF105" s="342"/>
      <c r="BG105" s="342"/>
      <c r="BH105" s="342"/>
      <c r="BI105" s="342"/>
      <c r="BJ105" s="342"/>
      <c r="BK105" s="342"/>
    </row>
    <row r="106" spans="1:63" s="343" customFormat="1" ht="14.1" customHeight="1" x14ac:dyDescent="0.2">
      <c r="A106" s="659"/>
      <c r="B106" s="660"/>
      <c r="C106" s="647"/>
      <c r="D106" s="655"/>
      <c r="E106" s="655"/>
      <c r="F106" s="655"/>
      <c r="G106" s="647"/>
      <c r="H106" s="662"/>
      <c r="I106" s="663"/>
      <c r="J106" s="664"/>
      <c r="K106" s="665"/>
      <c r="L106" s="664">
        <f>IF(NOT(ISERROR(MATCH(K106,_xlfn.ANCHORARRAY(F153),0))),#REF!&amp;"Por favor no seleccionar los criterios de impacto",K106)</f>
        <v>0</v>
      </c>
      <c r="M106" s="663"/>
      <c r="N106" s="664"/>
      <c r="O106" s="666"/>
      <c r="P106" s="344">
        <v>6</v>
      </c>
      <c r="Q106" s="210"/>
      <c r="R106" s="344" t="str">
        <f t="shared" si="30"/>
        <v/>
      </c>
      <c r="S106" s="345"/>
      <c r="T106" s="345"/>
      <c r="U106" s="346" t="str">
        <f t="shared" si="31"/>
        <v/>
      </c>
      <c r="V106" s="345"/>
      <c r="W106" s="345"/>
      <c r="X106" s="345"/>
      <c r="Y106" s="347" t="str">
        <f t="shared" si="32"/>
        <v/>
      </c>
      <c r="Z106" s="348" t="str">
        <f t="shared" si="33"/>
        <v/>
      </c>
      <c r="AA106" s="349" t="str">
        <f t="shared" si="34"/>
        <v/>
      </c>
      <c r="AB106" s="348" t="str">
        <f t="shared" si="35"/>
        <v/>
      </c>
      <c r="AC106" s="349" t="str">
        <f t="shared" si="43"/>
        <v/>
      </c>
      <c r="AD106" s="350" t="str">
        <f t="shared" si="37"/>
        <v/>
      </c>
      <c r="AE106" s="651"/>
      <c r="AF106" s="309"/>
      <c r="AG106" s="352"/>
      <c r="AH106" s="351"/>
      <c r="AI106" s="351"/>
      <c r="AJ106" s="655"/>
      <c r="AK106" s="656"/>
      <c r="AL106" s="647"/>
      <c r="AM106" s="351"/>
      <c r="AN106" s="352"/>
      <c r="AO106" s="647"/>
      <c r="AP106" s="647"/>
      <c r="AQ106" s="647"/>
      <c r="AR106" s="647"/>
      <c r="AS106" s="647"/>
      <c r="AT106" s="645"/>
      <c r="AU106" s="342"/>
      <c r="AV106" s="342"/>
      <c r="AW106" s="342"/>
      <c r="AX106" s="342"/>
      <c r="AY106" s="342"/>
      <c r="AZ106" s="342"/>
      <c r="BA106" s="342"/>
      <c r="BB106" s="342"/>
      <c r="BC106" s="342"/>
      <c r="BD106" s="342"/>
      <c r="BE106" s="342"/>
      <c r="BF106" s="342"/>
      <c r="BG106" s="342"/>
      <c r="BH106" s="342"/>
      <c r="BI106" s="342"/>
      <c r="BJ106" s="342"/>
      <c r="BK106" s="342"/>
    </row>
    <row r="107" spans="1:63" s="343" customFormat="1" ht="136.5" customHeight="1" x14ac:dyDescent="0.2">
      <c r="A107" s="659">
        <v>17</v>
      </c>
      <c r="B107" s="660" t="s">
        <v>341</v>
      </c>
      <c r="C107" s="647" t="s">
        <v>113</v>
      </c>
      <c r="D107" s="655" t="s">
        <v>1061</v>
      </c>
      <c r="E107" s="655" t="s">
        <v>1062</v>
      </c>
      <c r="F107" s="655" t="s">
        <v>1063</v>
      </c>
      <c r="G107" s="647" t="s">
        <v>108</v>
      </c>
      <c r="H107" s="662">
        <v>12</v>
      </c>
      <c r="I107" s="663" t="str">
        <f>IF(H107&lt;=0,"",IF(H107&lt;=2,"Muy Baja",IF(H107&lt;=24,"Baja",IF(H107&lt;=500,"Media",IF(H107&lt;=5000,"Alta","Muy Alta")))))</f>
        <v>Baja</v>
      </c>
      <c r="J107" s="664">
        <f>IF(I107="","",IF(I107="Muy Baja",0.2,IF(I107="Baja",0.4,IF(I107="Media",0.6,IF(I107="Alta",0.8,IF(I107="Muy Alta",1,))))))</f>
        <v>0.4</v>
      </c>
      <c r="K107" s="665" t="s">
        <v>125</v>
      </c>
      <c r="L107" s="664" t="str">
        <f>IF(NOT(ISERROR(MATCH(K107,'Tabla Impacto'!$B$221:$B$223,0))),'Tabla Impacto'!$F$223&amp;"Por favor no seleccionar los criterios de impacto(Afectación Económica o presupuestal y Pérdida Reputacional)",K107)</f>
        <v xml:space="preserve">     El riesgo afecta la imagen de alguna área de la organización</v>
      </c>
      <c r="M107" s="663" t="str">
        <f>IF(OR(L107='Tabla Impacto'!$C$11,L107='Tabla Impacto'!$D$11),"Leve",IF(OR(L107='Tabla Impacto'!$C$12,L107='Tabla Impacto'!$D$12),"Menor",IF(OR(L107='Tabla Impacto'!$C$13,L107='Tabla Impacto'!$D$13),"Moderado",IF(OR(L107='Tabla Impacto'!$C$14,L107='Tabla Impacto'!$D$14),"Mayor",IF(OR(L107='Tabla Impacto'!$C$15,L107='Tabla Impacto'!$D$15),"Catastrófico","")))))</f>
        <v>Leve</v>
      </c>
      <c r="N107" s="664">
        <f>IF(M107="","",IF(M107="Leve",0.2,IF(M107="Menor",0.4,IF(M107="Moderado",0.6,IF(M107="Mayor",0.8,IF(M107="Catastrófico",1,))))))</f>
        <v>0.2</v>
      </c>
      <c r="O107" s="666" t="str">
        <f>IF(OR(AND(I107="Muy Baja",M107="Leve"),AND(I107="Muy Baja",M107="Menor"),AND(I107="Baja",M107="Leve")),"Bajo",IF(OR(AND(I107="Muy baja",M107="Moderado"),AND(I107="Baja",M107="Menor"),AND(I107="Baja",M107="Moderado"),AND(I107="Media",M107="Leve"),AND(I107="Media",M107="Menor"),AND(I107="Media",M107="Moderado"),AND(I107="Alta",M107="Leve"),AND(I107="Alta",M107="Menor")),"Moderado",IF(OR(AND(I107="Muy Baja",M107="Mayor"),AND(I107="Baja",M107="Mayor"),AND(I107="Media",M107="Mayor"),AND(I107="Alta",M107="Moderado"),AND(I107="Alta",M107="Mayor"),AND(I107="Muy Alta",M107="Leve"),AND(I107="Muy Alta",M107="Menor"),AND(I107="Muy Alta",M107="Moderado"),AND(I107="Muy Alta",M107="Mayor")),"Alto",IF(OR(AND(I107="Muy Baja",M107="Catastrófico"),AND(I107="Baja",M107="Catastrófico"),AND(I107="Media",M107="Catastrófico"),AND(I107="Alta",M107="Catastrófico"),AND(I107="Muy Alta",M107="Catastrófico")),"Extremo",""))))</f>
        <v>Bajo</v>
      </c>
      <c r="P107" s="344">
        <v>1</v>
      </c>
      <c r="Q107" s="222" t="s">
        <v>1108</v>
      </c>
      <c r="R107" s="344" t="str">
        <f t="shared" ref="R107:R142" si="142">IF(OR(S107="Preventivo",S107="Detectivo"),"Probabilidad",IF(S107="Correctivo","Impacto",""))</f>
        <v>Probabilidad</v>
      </c>
      <c r="S107" s="345" t="s">
        <v>14</v>
      </c>
      <c r="T107" s="345" t="s">
        <v>8</v>
      </c>
      <c r="U107" s="346" t="str">
        <f t="shared" ref="U107:U142" si="143">IF(AND(S107="Preventivo",T107="Automático"),"50%",IF(AND(S107="Preventivo",T107="Manual"),"40%",IF(AND(S107="Detectivo",T107="Automático"),"40%",IF(AND(S107="Detectivo",T107="Manual"),"30%",IF(AND(S107="Correctivo",T107="Automático"),"35%",IF(AND(S107="Correctivo",T107="Manual"),"25%",""))))))</f>
        <v>30%</v>
      </c>
      <c r="V107" s="345" t="s">
        <v>18</v>
      </c>
      <c r="W107" s="345" t="s">
        <v>21</v>
      </c>
      <c r="X107" s="345" t="s">
        <v>105</v>
      </c>
      <c r="Y107" s="347">
        <f t="shared" ref="Y107" si="144">IFERROR(IF(R107="Probabilidad",(J107-(+J107*U107)),IF(R107="Impacto",J107,"")),"")</f>
        <v>0.28000000000000003</v>
      </c>
      <c r="Z107" s="348" t="str">
        <f t="shared" ref="Z107:Z142" si="145">IFERROR(IF(Y107="","",IF(Y107&lt;=0.2,"Muy Baja",IF(Y107&lt;=0.4,"Baja",IF(Y107&lt;=0.6,"Media",IF(Y107&lt;=0.8,"Alta","Muy Alta"))))),"")</f>
        <v>Baja</v>
      </c>
      <c r="AA107" s="349">
        <f t="shared" ref="AA107:AA142" si="146">+Y107</f>
        <v>0.28000000000000003</v>
      </c>
      <c r="AB107" s="348" t="str">
        <f t="shared" ref="AB107:AB142" si="147">IFERROR(IF(AC107="","",IF(AC107&lt;=0.2,"Leve",IF(AC107&lt;=0.4,"Menor",IF(AC107&lt;=0.6,"Moderado",IF(AC107&lt;=0.8,"Mayor","Catastrófico"))))),"")</f>
        <v>Leve</v>
      </c>
      <c r="AC107" s="349">
        <f t="shared" ref="AC107" si="148">IFERROR(IF(R107="Impacto",(N107-(+N107*U107)),IF(R107="Probabilidad",N107,"")),"")</f>
        <v>0.2</v>
      </c>
      <c r="AD107" s="350" t="str">
        <f t="shared" ref="AD107:AD142" si="149">IFERROR(IF(OR(AND(Z107="Muy Baja",AB107="Leve"),AND(Z107="Muy Baja",AB107="Menor"),AND(Z107="Baja",AB107="Leve")),"Bajo",IF(OR(AND(Z107="Muy baja",AB107="Moderado"),AND(Z107="Baja",AB107="Menor"),AND(Z107="Baja",AB107="Moderado"),AND(Z107="Media",AB107="Leve"),AND(Z107="Media",AB107="Menor"),AND(Z107="Media",AB107="Moderado"),AND(Z107="Alta",AB107="Leve"),AND(Z107="Alta",AB107="Menor")),"Moderado",IF(OR(AND(Z107="Muy Baja",AB107="Mayor"),AND(Z107="Baja",AB107="Mayor"),AND(Z107="Media",AB107="Mayor"),AND(Z107="Alta",AB107="Moderado"),AND(Z107="Alta",AB107="Mayor"),AND(Z107="Muy Alta",AB107="Leve"),AND(Z107="Muy Alta",AB107="Menor"),AND(Z107="Muy Alta",AB107="Moderado"),AND(Z107="Muy Alta",AB107="Mayor")),"Alto",IF(OR(AND(Z107="Muy Baja",AB107="Catastrófico"),AND(Z107="Baja",AB107="Catastrófico"),AND(Z107="Media",AB107="Catastrófico"),AND(Z107="Alta",AB107="Catastrófico"),AND(Z107="Muy Alta",AB107="Catastrófico")),"Extremo","")))),"")</f>
        <v>Bajo</v>
      </c>
      <c r="AE107" s="651"/>
      <c r="AF107" s="309"/>
      <c r="AG107" s="352"/>
      <c r="AH107" s="351"/>
      <c r="AI107" s="351"/>
      <c r="AJ107" s="655" t="s">
        <v>1035</v>
      </c>
      <c r="AK107" s="656" t="s">
        <v>1447</v>
      </c>
      <c r="AL107" s="647"/>
      <c r="AM107" s="351"/>
      <c r="AN107" s="352"/>
      <c r="AO107" s="647"/>
      <c r="AP107" s="647"/>
      <c r="AQ107" s="650"/>
      <c r="AR107" s="647"/>
      <c r="AS107" s="647"/>
      <c r="AT107" s="645"/>
      <c r="AU107" s="342"/>
      <c r="AV107" s="342"/>
      <c r="AW107" s="342"/>
      <c r="AX107" s="342"/>
      <c r="AY107" s="342"/>
      <c r="AZ107" s="342"/>
      <c r="BA107" s="342"/>
      <c r="BB107" s="342"/>
      <c r="BC107" s="342"/>
      <c r="BD107" s="342"/>
      <c r="BE107" s="342"/>
      <c r="BF107" s="342"/>
      <c r="BG107" s="342"/>
      <c r="BH107" s="342"/>
      <c r="BI107" s="342"/>
      <c r="BJ107" s="342"/>
      <c r="BK107" s="342"/>
    </row>
    <row r="108" spans="1:63" s="343" customFormat="1" ht="14.1" customHeight="1" x14ac:dyDescent="0.2">
      <c r="A108" s="659"/>
      <c r="B108" s="660"/>
      <c r="C108" s="647"/>
      <c r="D108" s="655"/>
      <c r="E108" s="655"/>
      <c r="F108" s="655"/>
      <c r="G108" s="647"/>
      <c r="H108" s="662"/>
      <c r="I108" s="663"/>
      <c r="J108" s="664"/>
      <c r="K108" s="665"/>
      <c r="L108" s="664">
        <f>IF(NOT(ISERROR(MATCH(K108,_xlfn.ANCHORARRAY(#REF!),0))),#REF!&amp;"Por favor no seleccionar los criterios de impacto",K108)</f>
        <v>0</v>
      </c>
      <c r="M108" s="663"/>
      <c r="N108" s="664"/>
      <c r="O108" s="666"/>
      <c r="P108" s="344">
        <v>2</v>
      </c>
      <c r="Q108" s="222" t="s">
        <v>730</v>
      </c>
      <c r="R108" s="344" t="str">
        <f t="shared" si="142"/>
        <v/>
      </c>
      <c r="S108" s="345"/>
      <c r="T108" s="345"/>
      <c r="U108" s="346" t="str">
        <f t="shared" si="143"/>
        <v/>
      </c>
      <c r="V108" s="345"/>
      <c r="W108" s="345"/>
      <c r="X108" s="345"/>
      <c r="Y108" s="347" t="str">
        <f t="shared" ref="Y108" si="150">IFERROR(IF(AND(R107="Probabilidad",R108="Probabilidad"),(AA107-(+AA107*U108)),IF(R108="Probabilidad",(J107-(+J107*U108)),IF(R108="Impacto",AA107,""))),"")</f>
        <v/>
      </c>
      <c r="Z108" s="348" t="str">
        <f t="shared" si="145"/>
        <v/>
      </c>
      <c r="AA108" s="349" t="str">
        <f t="shared" si="146"/>
        <v/>
      </c>
      <c r="AB108" s="348" t="str">
        <f t="shared" si="147"/>
        <v/>
      </c>
      <c r="AC108" s="349" t="str">
        <f t="shared" ref="AC108" si="151">IFERROR(IF(AND(R107="Impacto",R108="Impacto"),(AC107-(+AC107*U108)),IF(R108="Impacto",(N107-(+N107*U108)),IF(R108="Probabilidad",AC107,""))),"")</f>
        <v/>
      </c>
      <c r="AD108" s="350" t="str">
        <f t="shared" si="149"/>
        <v/>
      </c>
      <c r="AE108" s="651"/>
      <c r="AF108" s="309"/>
      <c r="AG108" s="352"/>
      <c r="AH108" s="351"/>
      <c r="AI108" s="351"/>
      <c r="AJ108" s="655"/>
      <c r="AK108" s="656"/>
      <c r="AL108" s="647"/>
      <c r="AM108" s="351"/>
      <c r="AN108" s="352"/>
      <c r="AO108" s="647"/>
      <c r="AP108" s="647"/>
      <c r="AQ108" s="647"/>
      <c r="AR108" s="647"/>
      <c r="AS108" s="647"/>
      <c r="AT108" s="645"/>
      <c r="AU108" s="342"/>
      <c r="AV108" s="342"/>
      <c r="AW108" s="342"/>
      <c r="AX108" s="342"/>
      <c r="AY108" s="342"/>
      <c r="AZ108" s="342"/>
      <c r="BA108" s="342"/>
      <c r="BB108" s="342"/>
      <c r="BC108" s="342"/>
      <c r="BD108" s="342"/>
      <c r="BE108" s="342"/>
      <c r="BF108" s="342"/>
      <c r="BG108" s="342"/>
      <c r="BH108" s="342"/>
      <c r="BI108" s="342"/>
      <c r="BJ108" s="342"/>
      <c r="BK108" s="342"/>
    </row>
    <row r="109" spans="1:63" s="343" customFormat="1" ht="14.1" customHeight="1" x14ac:dyDescent="0.2">
      <c r="A109" s="659"/>
      <c r="B109" s="660"/>
      <c r="C109" s="647"/>
      <c r="D109" s="655"/>
      <c r="E109" s="655"/>
      <c r="F109" s="655"/>
      <c r="G109" s="647"/>
      <c r="H109" s="662"/>
      <c r="I109" s="663"/>
      <c r="J109" s="664"/>
      <c r="K109" s="665"/>
      <c r="L109" s="664">
        <f>IF(NOT(ISERROR(MATCH(K109,_xlfn.ANCHORARRAY(F119),0))),#REF!&amp;"Por favor no seleccionar los criterios de impacto",K109)</f>
        <v>0</v>
      </c>
      <c r="M109" s="663"/>
      <c r="N109" s="664"/>
      <c r="O109" s="666"/>
      <c r="P109" s="344">
        <v>3</v>
      </c>
      <c r="Q109" s="222" t="s">
        <v>733</v>
      </c>
      <c r="R109" s="344" t="str">
        <f t="shared" si="142"/>
        <v/>
      </c>
      <c r="S109" s="345"/>
      <c r="T109" s="345"/>
      <c r="U109" s="346" t="str">
        <f t="shared" si="143"/>
        <v/>
      </c>
      <c r="V109" s="345"/>
      <c r="W109" s="345"/>
      <c r="X109" s="345"/>
      <c r="Y109" s="347" t="str">
        <f t="shared" ref="Y109:Y112" si="152">IFERROR(IF(AND(R108="Probabilidad",R109="Probabilidad"),(AA108-(+AA108*U109)),IF(AND(R108="Impacto",R109="Probabilidad"),(AA107-(+AA107*U109)),IF(R109="Impacto",AA108,""))),"")</f>
        <v/>
      </c>
      <c r="Z109" s="348" t="str">
        <f t="shared" si="145"/>
        <v/>
      </c>
      <c r="AA109" s="349" t="str">
        <f t="shared" si="146"/>
        <v/>
      </c>
      <c r="AB109" s="348" t="str">
        <f t="shared" si="147"/>
        <v/>
      </c>
      <c r="AC109" s="349" t="str">
        <f t="shared" ref="AC109:AC112" si="153">IFERROR(IF(AND(R108="Impacto",R109="Impacto"),(AC108-(+AC108*U109)),IF(AND(R108="Probabilidad",R109="Impacto"),(AC107-(+AC107*U109)),IF(R109="Probabilidad",AC108,""))),"")</f>
        <v/>
      </c>
      <c r="AD109" s="350" t="str">
        <f t="shared" si="149"/>
        <v/>
      </c>
      <c r="AE109" s="651"/>
      <c r="AF109" s="309"/>
      <c r="AG109" s="352"/>
      <c r="AH109" s="351"/>
      <c r="AI109" s="351"/>
      <c r="AJ109" s="655"/>
      <c r="AK109" s="656"/>
      <c r="AL109" s="647"/>
      <c r="AM109" s="351"/>
      <c r="AN109" s="352"/>
      <c r="AO109" s="647"/>
      <c r="AP109" s="647"/>
      <c r="AQ109" s="647"/>
      <c r="AR109" s="647"/>
      <c r="AS109" s="647"/>
      <c r="AT109" s="645"/>
      <c r="AU109" s="342"/>
      <c r="AV109" s="342"/>
      <c r="AW109" s="342"/>
      <c r="AX109" s="342"/>
      <c r="AY109" s="342"/>
      <c r="AZ109" s="342"/>
      <c r="BA109" s="342"/>
      <c r="BB109" s="342"/>
      <c r="BC109" s="342"/>
      <c r="BD109" s="342"/>
      <c r="BE109" s="342"/>
      <c r="BF109" s="342"/>
      <c r="BG109" s="342"/>
      <c r="BH109" s="342"/>
      <c r="BI109" s="342"/>
      <c r="BJ109" s="342"/>
      <c r="BK109" s="342"/>
    </row>
    <row r="110" spans="1:63" s="343" customFormat="1" ht="14.1" customHeight="1" x14ac:dyDescent="0.2">
      <c r="A110" s="659"/>
      <c r="B110" s="660"/>
      <c r="C110" s="647"/>
      <c r="D110" s="655"/>
      <c r="E110" s="655"/>
      <c r="F110" s="655"/>
      <c r="G110" s="647"/>
      <c r="H110" s="662"/>
      <c r="I110" s="663"/>
      <c r="J110" s="664"/>
      <c r="K110" s="665"/>
      <c r="L110" s="664">
        <f>IF(NOT(ISERROR(MATCH(K110,_xlfn.ANCHORARRAY(#REF!),0))),#REF!&amp;"Por favor no seleccionar los criterios de impacto",K110)</f>
        <v>0</v>
      </c>
      <c r="M110" s="663"/>
      <c r="N110" s="664"/>
      <c r="O110" s="666"/>
      <c r="P110" s="344">
        <v>4</v>
      </c>
      <c r="Q110" s="222" t="s">
        <v>735</v>
      </c>
      <c r="R110" s="344" t="str">
        <f t="shared" si="142"/>
        <v/>
      </c>
      <c r="S110" s="345"/>
      <c r="T110" s="345"/>
      <c r="U110" s="346" t="str">
        <f t="shared" si="143"/>
        <v/>
      </c>
      <c r="V110" s="345"/>
      <c r="W110" s="345"/>
      <c r="X110" s="345"/>
      <c r="Y110" s="347" t="str">
        <f t="shared" si="152"/>
        <v/>
      </c>
      <c r="Z110" s="348" t="str">
        <f t="shared" si="145"/>
        <v/>
      </c>
      <c r="AA110" s="349" t="str">
        <f t="shared" si="146"/>
        <v/>
      </c>
      <c r="AB110" s="348" t="str">
        <f t="shared" si="147"/>
        <v/>
      </c>
      <c r="AC110" s="349" t="str">
        <f t="shared" si="153"/>
        <v/>
      </c>
      <c r="AD110" s="350" t="str">
        <f t="shared" si="149"/>
        <v/>
      </c>
      <c r="AE110" s="651"/>
      <c r="AF110" s="309"/>
      <c r="AG110" s="352"/>
      <c r="AH110" s="351"/>
      <c r="AI110" s="351"/>
      <c r="AJ110" s="655"/>
      <c r="AK110" s="656"/>
      <c r="AL110" s="647"/>
      <c r="AM110" s="351"/>
      <c r="AN110" s="352"/>
      <c r="AO110" s="647"/>
      <c r="AP110" s="647"/>
      <c r="AQ110" s="647"/>
      <c r="AR110" s="647"/>
      <c r="AS110" s="647"/>
      <c r="AT110" s="645"/>
      <c r="AU110" s="342"/>
      <c r="AV110" s="342"/>
      <c r="AW110" s="342"/>
      <c r="AX110" s="342"/>
      <c r="AY110" s="342"/>
      <c r="AZ110" s="342"/>
      <c r="BA110" s="342"/>
      <c r="BB110" s="342"/>
      <c r="BC110" s="342"/>
      <c r="BD110" s="342"/>
      <c r="BE110" s="342"/>
      <c r="BF110" s="342"/>
      <c r="BG110" s="342"/>
      <c r="BH110" s="342"/>
      <c r="BI110" s="342"/>
      <c r="BJ110" s="342"/>
      <c r="BK110" s="342"/>
    </row>
    <row r="111" spans="1:63" s="343" customFormat="1" ht="14.1" customHeight="1" x14ac:dyDescent="0.2">
      <c r="A111" s="659"/>
      <c r="B111" s="660"/>
      <c r="C111" s="647"/>
      <c r="D111" s="655"/>
      <c r="E111" s="655"/>
      <c r="F111" s="655"/>
      <c r="G111" s="647"/>
      <c r="H111" s="662"/>
      <c r="I111" s="663"/>
      <c r="J111" s="664"/>
      <c r="K111" s="665"/>
      <c r="L111" s="664">
        <f>IF(NOT(ISERROR(MATCH(K111,_xlfn.ANCHORARRAY(G120),0))),#REF!&amp;"Por favor no seleccionar los criterios de impacto",K111)</f>
        <v>0</v>
      </c>
      <c r="M111" s="663"/>
      <c r="N111" s="664"/>
      <c r="O111" s="666"/>
      <c r="P111" s="344">
        <v>5</v>
      </c>
      <c r="Q111" s="222" t="s">
        <v>736</v>
      </c>
      <c r="R111" s="344" t="str">
        <f t="shared" si="142"/>
        <v/>
      </c>
      <c r="S111" s="345"/>
      <c r="T111" s="345"/>
      <c r="U111" s="346" t="str">
        <f t="shared" si="143"/>
        <v/>
      </c>
      <c r="V111" s="345"/>
      <c r="W111" s="345"/>
      <c r="X111" s="345"/>
      <c r="Y111" s="347" t="str">
        <f t="shared" si="152"/>
        <v/>
      </c>
      <c r="Z111" s="348" t="str">
        <f t="shared" si="145"/>
        <v/>
      </c>
      <c r="AA111" s="349" t="str">
        <f t="shared" si="146"/>
        <v/>
      </c>
      <c r="AB111" s="348" t="str">
        <f t="shared" si="147"/>
        <v/>
      </c>
      <c r="AC111" s="349" t="str">
        <f t="shared" si="153"/>
        <v/>
      </c>
      <c r="AD111" s="350" t="str">
        <f t="shared" si="149"/>
        <v/>
      </c>
      <c r="AE111" s="651"/>
      <c r="AF111" s="309"/>
      <c r="AG111" s="352"/>
      <c r="AH111" s="351"/>
      <c r="AI111" s="351"/>
      <c r="AJ111" s="655"/>
      <c r="AK111" s="656"/>
      <c r="AL111" s="647"/>
      <c r="AM111" s="351"/>
      <c r="AN111" s="352"/>
      <c r="AO111" s="647"/>
      <c r="AP111" s="647"/>
      <c r="AQ111" s="647"/>
      <c r="AR111" s="647"/>
      <c r="AS111" s="647"/>
      <c r="AT111" s="645"/>
      <c r="AU111" s="342"/>
      <c r="AV111" s="342"/>
      <c r="AW111" s="342"/>
      <c r="AX111" s="342"/>
      <c r="AY111" s="342"/>
      <c r="AZ111" s="342"/>
      <c r="BA111" s="342"/>
      <c r="BB111" s="342"/>
      <c r="BC111" s="342"/>
      <c r="BD111" s="342"/>
      <c r="BE111" s="342"/>
      <c r="BF111" s="342"/>
      <c r="BG111" s="342"/>
      <c r="BH111" s="342"/>
      <c r="BI111" s="342"/>
      <c r="BJ111" s="342"/>
      <c r="BK111" s="342"/>
    </row>
    <row r="112" spans="1:63" s="343" customFormat="1" ht="14.25" x14ac:dyDescent="0.2">
      <c r="A112" s="659"/>
      <c r="B112" s="660"/>
      <c r="C112" s="647"/>
      <c r="D112" s="655"/>
      <c r="E112" s="655"/>
      <c r="F112" s="655"/>
      <c r="G112" s="647"/>
      <c r="H112" s="662"/>
      <c r="I112" s="663"/>
      <c r="J112" s="664"/>
      <c r="K112" s="665"/>
      <c r="L112" s="664">
        <f>IF(NOT(ISERROR(MATCH(K112,_xlfn.ANCHORARRAY(G121),0))),J123&amp;"Por favor no seleccionar los criterios de impacto",K112)</f>
        <v>0</v>
      </c>
      <c r="M112" s="663"/>
      <c r="N112" s="664"/>
      <c r="O112" s="666"/>
      <c r="P112" s="344">
        <v>6</v>
      </c>
      <c r="Q112" s="222" t="s">
        <v>737</v>
      </c>
      <c r="R112" s="344" t="str">
        <f t="shared" si="142"/>
        <v/>
      </c>
      <c r="S112" s="345"/>
      <c r="T112" s="345"/>
      <c r="U112" s="346" t="str">
        <f t="shared" si="143"/>
        <v/>
      </c>
      <c r="V112" s="345"/>
      <c r="W112" s="345"/>
      <c r="X112" s="345"/>
      <c r="Y112" s="347" t="str">
        <f t="shared" si="152"/>
        <v/>
      </c>
      <c r="Z112" s="348" t="str">
        <f t="shared" si="145"/>
        <v/>
      </c>
      <c r="AA112" s="349" t="str">
        <f t="shared" si="146"/>
        <v/>
      </c>
      <c r="AB112" s="348" t="str">
        <f t="shared" si="147"/>
        <v/>
      </c>
      <c r="AC112" s="349" t="str">
        <f t="shared" si="153"/>
        <v/>
      </c>
      <c r="AD112" s="350" t="str">
        <f t="shared" si="149"/>
        <v/>
      </c>
      <c r="AE112" s="651"/>
      <c r="AF112" s="309"/>
      <c r="AG112" s="352"/>
      <c r="AH112" s="351"/>
      <c r="AI112" s="351"/>
      <c r="AJ112" s="655"/>
      <c r="AK112" s="656"/>
      <c r="AL112" s="647"/>
      <c r="AM112" s="351"/>
      <c r="AN112" s="352"/>
      <c r="AO112" s="647"/>
      <c r="AP112" s="647"/>
      <c r="AQ112" s="647"/>
      <c r="AR112" s="647"/>
      <c r="AS112" s="647"/>
      <c r="AT112" s="645"/>
      <c r="AU112" s="342"/>
      <c r="AV112" s="342"/>
      <c r="AW112" s="342"/>
      <c r="AX112" s="342"/>
      <c r="AY112" s="342"/>
      <c r="AZ112" s="342"/>
      <c r="BA112" s="342"/>
      <c r="BB112" s="342"/>
      <c r="BC112" s="342"/>
      <c r="BD112" s="342"/>
      <c r="BE112" s="342"/>
      <c r="BF112" s="342"/>
      <c r="BG112" s="342"/>
      <c r="BH112" s="342"/>
      <c r="BI112" s="342"/>
      <c r="BJ112" s="342"/>
      <c r="BK112" s="342"/>
    </row>
    <row r="113" spans="1:63" s="343" customFormat="1" ht="146.25" customHeight="1" x14ac:dyDescent="0.2">
      <c r="A113" s="659">
        <v>18</v>
      </c>
      <c r="B113" s="660" t="s">
        <v>341</v>
      </c>
      <c r="C113" s="647" t="s">
        <v>113</v>
      </c>
      <c r="D113" s="655" t="s">
        <v>1381</v>
      </c>
      <c r="E113" s="655" t="s">
        <v>1064</v>
      </c>
      <c r="F113" s="655" t="s">
        <v>1382</v>
      </c>
      <c r="G113" s="647" t="s">
        <v>108</v>
      </c>
      <c r="H113" s="662">
        <v>12</v>
      </c>
      <c r="I113" s="663" t="str">
        <f>IF(H113&lt;=0,"",IF(H113&lt;=2,"Muy Baja",IF(H113&lt;=24,"Baja",IF(H113&lt;=500,"Media",IF(H113&lt;=5000,"Alta","Muy Alta")))))</f>
        <v>Baja</v>
      </c>
      <c r="J113" s="664">
        <f>IF(I113="","",IF(I113="Muy Baja",0.2,IF(I113="Baja",0.4,IF(I113="Media",0.6,IF(I113="Alta",0.8,IF(I113="Muy Alta",1,))))))</f>
        <v>0.4</v>
      </c>
      <c r="K113" s="665" t="s">
        <v>125</v>
      </c>
      <c r="L113" s="664" t="str">
        <f>IF(NOT(ISERROR(MATCH(K113,'Tabla Impacto'!$B$221:$B$223,0))),'Tabla Impacto'!$F$223&amp;"Por favor no seleccionar los criterios de impacto(Afectación Económica o presupuestal y Pérdida Reputacional)",K113)</f>
        <v xml:space="preserve">     El riesgo afecta la imagen de alguna área de la organización</v>
      </c>
      <c r="M113" s="663" t="str">
        <f>IF(OR(L113='Tabla Impacto'!$C$11,L113='Tabla Impacto'!$D$11),"Leve",IF(OR(L113='Tabla Impacto'!$C$12,L113='Tabla Impacto'!$D$12),"Menor",IF(OR(L113='Tabla Impacto'!$C$13,L113='Tabla Impacto'!$D$13),"Moderado",IF(OR(L113='Tabla Impacto'!$C$14,L113='Tabla Impacto'!$D$14),"Mayor",IF(OR(L113='Tabla Impacto'!$C$15,L113='Tabla Impacto'!$D$15),"Catastrófico","")))))</f>
        <v>Leve</v>
      </c>
      <c r="N113" s="664">
        <f>IF(M113="","",IF(M113="Leve",0.2,IF(M113="Menor",0.4,IF(M113="Moderado",0.6,IF(M113="Mayor",0.8,IF(M113="Catastrófico",1,))))))</f>
        <v>0.2</v>
      </c>
      <c r="O113" s="666" t="str">
        <f>IF(OR(AND(I113="Muy Baja",M113="Leve"),AND(I113="Muy Baja",M113="Menor"),AND(I113="Baja",M113="Leve")),"Bajo",IF(OR(AND(I113="Muy baja",M113="Moderado"),AND(I113="Baja",M113="Menor"),AND(I113="Baja",M113="Moderado"),AND(I113="Media",M113="Leve"),AND(I113="Media",M113="Menor"),AND(I113="Media",M113="Moderado"),AND(I113="Alta",M113="Leve"),AND(I113="Alta",M113="Menor")),"Moderado",IF(OR(AND(I113="Muy Baja",M113="Mayor"),AND(I113="Baja",M113="Mayor"),AND(I113="Media",M113="Mayor"),AND(I113="Alta",M113="Moderado"),AND(I113="Alta",M113="Mayor"),AND(I113="Muy Alta",M113="Leve"),AND(I113="Muy Alta",M113="Menor"),AND(I113="Muy Alta",M113="Moderado"),AND(I113="Muy Alta",M113="Mayor")),"Alto",IF(OR(AND(I113="Muy Baja",M113="Catastrófico"),AND(I113="Baja",M113="Catastrófico"),AND(I113="Media",M113="Catastrófico"),AND(I113="Alta",M113="Catastrófico"),AND(I113="Muy Alta",M113="Catastrófico")),"Extremo",""))))</f>
        <v>Bajo</v>
      </c>
      <c r="P113" s="344">
        <v>1</v>
      </c>
      <c r="Q113" s="504" t="s">
        <v>1383</v>
      </c>
      <c r="R113" s="344" t="str">
        <f t="shared" si="142"/>
        <v>Probabilidad</v>
      </c>
      <c r="S113" s="345" t="s">
        <v>13</v>
      </c>
      <c r="T113" s="345" t="s">
        <v>8</v>
      </c>
      <c r="U113" s="346" t="str">
        <f t="shared" si="143"/>
        <v>40%</v>
      </c>
      <c r="V113" s="345" t="s">
        <v>18</v>
      </c>
      <c r="W113" s="345" t="s">
        <v>21</v>
      </c>
      <c r="X113" s="345" t="s">
        <v>104</v>
      </c>
      <c r="Y113" s="347">
        <f t="shared" ref="Y113" si="154">IFERROR(IF(R113="Probabilidad",(J113-(+J113*U113)),IF(R113="Impacto",J113,"")),"")</f>
        <v>0.24</v>
      </c>
      <c r="Z113" s="348" t="str">
        <f t="shared" si="145"/>
        <v>Baja</v>
      </c>
      <c r="AA113" s="349">
        <f t="shared" si="146"/>
        <v>0.24</v>
      </c>
      <c r="AB113" s="348" t="str">
        <f t="shared" si="147"/>
        <v>Leve</v>
      </c>
      <c r="AC113" s="349">
        <f t="shared" ref="AC113" si="155">IFERROR(IF(R113="Impacto",(N113-(+N113*U113)),IF(R113="Probabilidad",N113,"")),"")</f>
        <v>0.2</v>
      </c>
      <c r="AD113" s="350" t="str">
        <f t="shared" si="149"/>
        <v>Bajo</v>
      </c>
      <c r="AE113" s="651"/>
      <c r="AF113" s="309"/>
      <c r="AG113" s="352"/>
      <c r="AH113" s="351"/>
      <c r="AI113" s="351"/>
      <c r="AJ113" s="655" t="s">
        <v>1035</v>
      </c>
      <c r="AK113" s="656" t="s">
        <v>1447</v>
      </c>
      <c r="AL113" s="647"/>
      <c r="AM113" s="351"/>
      <c r="AN113" s="352"/>
      <c r="AO113" s="647"/>
      <c r="AP113" s="647"/>
      <c r="AQ113" s="650"/>
      <c r="AR113" s="647"/>
      <c r="AS113" s="647"/>
      <c r="AT113" s="645"/>
      <c r="AU113" s="342"/>
      <c r="AV113" s="342"/>
      <c r="AW113" s="342"/>
      <c r="AX113" s="342"/>
      <c r="AY113" s="342"/>
      <c r="AZ113" s="342"/>
      <c r="BA113" s="342"/>
      <c r="BB113" s="342"/>
      <c r="BC113" s="342"/>
      <c r="BD113" s="342"/>
      <c r="BE113" s="342"/>
      <c r="BF113" s="342"/>
      <c r="BG113" s="342"/>
      <c r="BH113" s="342"/>
      <c r="BI113" s="342"/>
      <c r="BJ113" s="342"/>
      <c r="BK113" s="342"/>
    </row>
    <row r="114" spans="1:63" s="343" customFormat="1" ht="14.1" customHeight="1" x14ac:dyDescent="0.2">
      <c r="A114" s="659"/>
      <c r="B114" s="660"/>
      <c r="C114" s="647"/>
      <c r="D114" s="655"/>
      <c r="E114" s="655"/>
      <c r="F114" s="655"/>
      <c r="G114" s="647"/>
      <c r="H114" s="662"/>
      <c r="I114" s="663"/>
      <c r="J114" s="664"/>
      <c r="K114" s="665"/>
      <c r="L114" s="664">
        <f>IF(NOT(ISERROR(MATCH(K114,_xlfn.ANCHORARRAY(#REF!),0))),#REF!&amp;"Por favor no seleccionar los criterios de impacto",K114)</f>
        <v>0</v>
      </c>
      <c r="M114" s="663"/>
      <c r="N114" s="664"/>
      <c r="O114" s="666"/>
      <c r="P114" s="344">
        <v>2</v>
      </c>
      <c r="Q114" s="357"/>
      <c r="R114" s="344" t="str">
        <f t="shared" si="142"/>
        <v/>
      </c>
      <c r="S114" s="345"/>
      <c r="T114" s="345"/>
      <c r="U114" s="346" t="str">
        <f t="shared" si="143"/>
        <v/>
      </c>
      <c r="V114" s="345"/>
      <c r="W114" s="345"/>
      <c r="X114" s="345"/>
      <c r="Y114" s="347" t="str">
        <f t="shared" ref="Y114" si="156">IFERROR(IF(AND(R113="Probabilidad",R114="Probabilidad"),(AA113-(+AA113*U114)),IF(R114="Probabilidad",(J113-(+J113*U114)),IF(R114="Impacto",AA113,""))),"")</f>
        <v/>
      </c>
      <c r="Z114" s="348" t="str">
        <f t="shared" si="145"/>
        <v/>
      </c>
      <c r="AA114" s="349" t="str">
        <f t="shared" si="146"/>
        <v/>
      </c>
      <c r="AB114" s="348" t="str">
        <f t="shared" si="147"/>
        <v/>
      </c>
      <c r="AC114" s="349" t="str">
        <f t="shared" ref="AC114" si="157">IFERROR(IF(AND(R113="Impacto",R114="Impacto"),(AC113-(+AC113*U114)),IF(R114="Impacto",(N113-(+N113*U114)),IF(R114="Probabilidad",AC113,""))),"")</f>
        <v/>
      </c>
      <c r="AD114" s="350" t="str">
        <f t="shared" si="149"/>
        <v/>
      </c>
      <c r="AE114" s="651"/>
      <c r="AF114" s="309"/>
      <c r="AG114" s="352"/>
      <c r="AH114" s="351"/>
      <c r="AI114" s="351"/>
      <c r="AJ114" s="655"/>
      <c r="AK114" s="656"/>
      <c r="AL114" s="647"/>
      <c r="AM114" s="351"/>
      <c r="AN114" s="352"/>
      <c r="AO114" s="647"/>
      <c r="AP114" s="647"/>
      <c r="AQ114" s="647"/>
      <c r="AR114" s="647"/>
      <c r="AS114" s="647"/>
      <c r="AT114" s="645"/>
      <c r="AU114" s="342"/>
      <c r="AV114" s="342"/>
      <c r="AW114" s="342"/>
      <c r="AX114" s="342"/>
      <c r="AY114" s="342"/>
      <c r="AZ114" s="342"/>
      <c r="BA114" s="342"/>
      <c r="BB114" s="342"/>
      <c r="BC114" s="342"/>
      <c r="BD114" s="342"/>
      <c r="BE114" s="342"/>
      <c r="BF114" s="342"/>
      <c r="BG114" s="342"/>
      <c r="BH114" s="342"/>
      <c r="BI114" s="342"/>
      <c r="BJ114" s="342"/>
      <c r="BK114" s="342"/>
    </row>
    <row r="115" spans="1:63" s="343" customFormat="1" ht="14.1" customHeight="1" x14ac:dyDescent="0.2">
      <c r="A115" s="659"/>
      <c r="B115" s="660"/>
      <c r="C115" s="647"/>
      <c r="D115" s="655"/>
      <c r="E115" s="655"/>
      <c r="F115" s="655"/>
      <c r="G115" s="647"/>
      <c r="H115" s="662"/>
      <c r="I115" s="663"/>
      <c r="J115" s="664"/>
      <c r="K115" s="665"/>
      <c r="L115" s="664">
        <f>IF(NOT(ISERROR(MATCH(K115,_xlfn.ANCHORARRAY(F125),0))),#REF!&amp;"Por favor no seleccionar los criterios de impacto",K115)</f>
        <v>0</v>
      </c>
      <c r="M115" s="663"/>
      <c r="N115" s="664"/>
      <c r="O115" s="666"/>
      <c r="P115" s="344">
        <v>3</v>
      </c>
      <c r="Q115" s="357"/>
      <c r="R115" s="344" t="str">
        <f t="shared" si="142"/>
        <v/>
      </c>
      <c r="S115" s="345"/>
      <c r="T115" s="345"/>
      <c r="U115" s="346" t="str">
        <f t="shared" si="143"/>
        <v/>
      </c>
      <c r="V115" s="345"/>
      <c r="W115" s="345"/>
      <c r="X115" s="345"/>
      <c r="Y115" s="347" t="str">
        <f t="shared" ref="Y115:Y118" si="158">IFERROR(IF(AND(R114="Probabilidad",R115="Probabilidad"),(AA114-(+AA114*U115)),IF(AND(R114="Impacto",R115="Probabilidad"),(AA113-(+AA113*U115)),IF(R115="Impacto",AA114,""))),"")</f>
        <v/>
      </c>
      <c r="Z115" s="348" t="str">
        <f t="shared" si="145"/>
        <v/>
      </c>
      <c r="AA115" s="349" t="str">
        <f t="shared" si="146"/>
        <v/>
      </c>
      <c r="AB115" s="348" t="str">
        <f t="shared" si="147"/>
        <v/>
      </c>
      <c r="AC115" s="349" t="str">
        <f t="shared" ref="AC115:AC118" si="159">IFERROR(IF(AND(R114="Impacto",R115="Impacto"),(AC114-(+AC114*U115)),IF(AND(R114="Probabilidad",R115="Impacto"),(AC113-(+AC113*U115)),IF(R115="Probabilidad",AC114,""))),"")</f>
        <v/>
      </c>
      <c r="AD115" s="350" t="str">
        <f t="shared" si="149"/>
        <v/>
      </c>
      <c r="AE115" s="651"/>
      <c r="AF115" s="309"/>
      <c r="AG115" s="352"/>
      <c r="AH115" s="351"/>
      <c r="AI115" s="351"/>
      <c r="AJ115" s="655"/>
      <c r="AK115" s="656"/>
      <c r="AL115" s="647"/>
      <c r="AM115" s="351"/>
      <c r="AN115" s="352"/>
      <c r="AO115" s="647"/>
      <c r="AP115" s="647"/>
      <c r="AQ115" s="647"/>
      <c r="AR115" s="647"/>
      <c r="AS115" s="647"/>
      <c r="AT115" s="645"/>
      <c r="AU115" s="342"/>
      <c r="AV115" s="342"/>
      <c r="AW115" s="342"/>
      <c r="AX115" s="342"/>
      <c r="AY115" s="342"/>
      <c r="AZ115" s="342"/>
      <c r="BA115" s="342"/>
      <c r="BB115" s="342"/>
      <c r="BC115" s="342"/>
      <c r="BD115" s="342"/>
      <c r="BE115" s="342"/>
      <c r="BF115" s="342"/>
      <c r="BG115" s="342"/>
      <c r="BH115" s="342"/>
      <c r="BI115" s="342"/>
      <c r="BJ115" s="342"/>
      <c r="BK115" s="342"/>
    </row>
    <row r="116" spans="1:63" s="343" customFormat="1" ht="14.1" customHeight="1" x14ac:dyDescent="0.2">
      <c r="A116" s="659"/>
      <c r="B116" s="660"/>
      <c r="C116" s="647"/>
      <c r="D116" s="655"/>
      <c r="E116" s="655"/>
      <c r="F116" s="655"/>
      <c r="G116" s="647"/>
      <c r="H116" s="662"/>
      <c r="I116" s="663"/>
      <c r="J116" s="664"/>
      <c r="K116" s="665"/>
      <c r="L116" s="664">
        <f>IF(NOT(ISERROR(MATCH(K116,_xlfn.ANCHORARRAY(#REF!),0))),#REF!&amp;"Por favor no seleccionar los criterios de impacto",K116)</f>
        <v>0</v>
      </c>
      <c r="M116" s="663"/>
      <c r="N116" s="664"/>
      <c r="O116" s="666"/>
      <c r="P116" s="344">
        <v>4</v>
      </c>
      <c r="Q116" s="357"/>
      <c r="R116" s="344" t="str">
        <f t="shared" si="142"/>
        <v/>
      </c>
      <c r="S116" s="345"/>
      <c r="T116" s="345"/>
      <c r="U116" s="346" t="str">
        <f t="shared" si="143"/>
        <v/>
      </c>
      <c r="V116" s="345"/>
      <c r="W116" s="345"/>
      <c r="X116" s="345"/>
      <c r="Y116" s="347" t="str">
        <f t="shared" si="158"/>
        <v/>
      </c>
      <c r="Z116" s="348" t="str">
        <f t="shared" si="145"/>
        <v/>
      </c>
      <c r="AA116" s="349" t="str">
        <f t="shared" si="146"/>
        <v/>
      </c>
      <c r="AB116" s="348" t="str">
        <f t="shared" si="147"/>
        <v/>
      </c>
      <c r="AC116" s="349" t="str">
        <f t="shared" si="159"/>
        <v/>
      </c>
      <c r="AD116" s="350" t="str">
        <f t="shared" si="149"/>
        <v/>
      </c>
      <c r="AE116" s="651"/>
      <c r="AF116" s="309"/>
      <c r="AG116" s="352"/>
      <c r="AH116" s="351"/>
      <c r="AI116" s="351"/>
      <c r="AJ116" s="655"/>
      <c r="AK116" s="656"/>
      <c r="AL116" s="647"/>
      <c r="AM116" s="351"/>
      <c r="AN116" s="352"/>
      <c r="AO116" s="647"/>
      <c r="AP116" s="647"/>
      <c r="AQ116" s="647"/>
      <c r="AR116" s="647"/>
      <c r="AS116" s="647"/>
      <c r="AT116" s="645"/>
      <c r="AU116" s="342"/>
      <c r="AV116" s="342"/>
      <c r="AW116" s="342"/>
      <c r="AX116" s="342"/>
      <c r="AY116" s="342"/>
      <c r="AZ116" s="342"/>
      <c r="BA116" s="342"/>
      <c r="BB116" s="342"/>
      <c r="BC116" s="342"/>
      <c r="BD116" s="342"/>
      <c r="BE116" s="342"/>
      <c r="BF116" s="342"/>
      <c r="BG116" s="342"/>
      <c r="BH116" s="342"/>
      <c r="BI116" s="342"/>
      <c r="BJ116" s="342"/>
      <c r="BK116" s="342"/>
    </row>
    <row r="117" spans="1:63" s="343" customFormat="1" ht="14.1" customHeight="1" x14ac:dyDescent="0.2">
      <c r="A117" s="659"/>
      <c r="B117" s="660"/>
      <c r="C117" s="647"/>
      <c r="D117" s="655"/>
      <c r="E117" s="655"/>
      <c r="F117" s="655"/>
      <c r="G117" s="647"/>
      <c r="H117" s="662"/>
      <c r="I117" s="663"/>
      <c r="J117" s="664"/>
      <c r="K117" s="665"/>
      <c r="L117" s="664">
        <f>IF(NOT(ISERROR(MATCH(K117,_xlfn.ANCHORARRAY(G126),0))),#REF!&amp;"Por favor no seleccionar los criterios de impacto",K117)</f>
        <v>0</v>
      </c>
      <c r="M117" s="663"/>
      <c r="N117" s="664"/>
      <c r="O117" s="666"/>
      <c r="P117" s="344">
        <v>5</v>
      </c>
      <c r="Q117" s="357"/>
      <c r="R117" s="344" t="str">
        <f t="shared" si="142"/>
        <v/>
      </c>
      <c r="S117" s="345"/>
      <c r="T117" s="345"/>
      <c r="U117" s="346" t="str">
        <f t="shared" si="143"/>
        <v/>
      </c>
      <c r="V117" s="345"/>
      <c r="W117" s="345"/>
      <c r="X117" s="345"/>
      <c r="Y117" s="347" t="str">
        <f t="shared" si="158"/>
        <v/>
      </c>
      <c r="Z117" s="348" t="str">
        <f t="shared" si="145"/>
        <v/>
      </c>
      <c r="AA117" s="349" t="str">
        <f t="shared" si="146"/>
        <v/>
      </c>
      <c r="AB117" s="348" t="str">
        <f t="shared" si="147"/>
        <v/>
      </c>
      <c r="AC117" s="349" t="str">
        <f t="shared" si="159"/>
        <v/>
      </c>
      <c r="AD117" s="350" t="str">
        <f t="shared" si="149"/>
        <v/>
      </c>
      <c r="AE117" s="651"/>
      <c r="AF117" s="309"/>
      <c r="AG117" s="352"/>
      <c r="AH117" s="351"/>
      <c r="AI117" s="351"/>
      <c r="AJ117" s="655"/>
      <c r="AK117" s="656"/>
      <c r="AL117" s="647"/>
      <c r="AM117" s="351"/>
      <c r="AN117" s="352"/>
      <c r="AO117" s="647"/>
      <c r="AP117" s="647"/>
      <c r="AQ117" s="647"/>
      <c r="AR117" s="647"/>
      <c r="AS117" s="647"/>
      <c r="AT117" s="645"/>
      <c r="AU117" s="342"/>
      <c r="AV117" s="342"/>
      <c r="AW117" s="342"/>
      <c r="AX117" s="342"/>
      <c r="AY117" s="342"/>
      <c r="AZ117" s="342"/>
      <c r="BA117" s="342"/>
      <c r="BB117" s="342"/>
      <c r="BC117" s="342"/>
      <c r="BD117" s="342"/>
      <c r="BE117" s="342"/>
      <c r="BF117" s="342"/>
      <c r="BG117" s="342"/>
      <c r="BH117" s="342"/>
      <c r="BI117" s="342"/>
      <c r="BJ117" s="342"/>
      <c r="BK117" s="342"/>
    </row>
    <row r="118" spans="1:63" s="343" customFormat="1" ht="14.1" customHeight="1" x14ac:dyDescent="0.2">
      <c r="A118" s="659"/>
      <c r="B118" s="660"/>
      <c r="C118" s="647"/>
      <c r="D118" s="655"/>
      <c r="E118" s="655"/>
      <c r="F118" s="655"/>
      <c r="G118" s="647"/>
      <c r="H118" s="662"/>
      <c r="I118" s="663"/>
      <c r="J118" s="664"/>
      <c r="K118" s="665"/>
      <c r="L118" s="664">
        <f>IF(NOT(ISERROR(MATCH(K118,_xlfn.ANCHORARRAY(G127),0))),J129&amp;"Por favor no seleccionar los criterios de impacto",K118)</f>
        <v>0</v>
      </c>
      <c r="M118" s="663"/>
      <c r="N118" s="664"/>
      <c r="O118" s="666"/>
      <c r="P118" s="344">
        <v>6</v>
      </c>
      <c r="Q118" s="357"/>
      <c r="R118" s="344" t="str">
        <f t="shared" si="142"/>
        <v/>
      </c>
      <c r="S118" s="345"/>
      <c r="T118" s="345"/>
      <c r="U118" s="346" t="str">
        <f t="shared" si="143"/>
        <v/>
      </c>
      <c r="V118" s="345"/>
      <c r="W118" s="345"/>
      <c r="X118" s="345"/>
      <c r="Y118" s="347" t="str">
        <f t="shared" si="158"/>
        <v/>
      </c>
      <c r="Z118" s="348" t="str">
        <f t="shared" si="145"/>
        <v/>
      </c>
      <c r="AA118" s="349" t="str">
        <f t="shared" si="146"/>
        <v/>
      </c>
      <c r="AB118" s="348" t="str">
        <f t="shared" si="147"/>
        <v/>
      </c>
      <c r="AC118" s="349" t="str">
        <f t="shared" si="159"/>
        <v/>
      </c>
      <c r="AD118" s="350" t="str">
        <f t="shared" si="149"/>
        <v/>
      </c>
      <c r="AE118" s="651"/>
      <c r="AF118" s="309"/>
      <c r="AG118" s="352"/>
      <c r="AH118" s="351"/>
      <c r="AI118" s="351"/>
      <c r="AJ118" s="655"/>
      <c r="AK118" s="656"/>
      <c r="AL118" s="647"/>
      <c r="AM118" s="351"/>
      <c r="AN118" s="352"/>
      <c r="AO118" s="647"/>
      <c r="AP118" s="647"/>
      <c r="AQ118" s="647"/>
      <c r="AR118" s="647"/>
      <c r="AS118" s="647"/>
      <c r="AT118" s="645"/>
      <c r="AU118" s="342"/>
      <c r="AV118" s="342"/>
      <c r="AW118" s="342"/>
      <c r="AX118" s="342"/>
      <c r="AY118" s="342"/>
      <c r="AZ118" s="342"/>
      <c r="BA118" s="342"/>
      <c r="BB118" s="342"/>
      <c r="BC118" s="342"/>
      <c r="BD118" s="342"/>
      <c r="BE118" s="342"/>
      <c r="BF118" s="342"/>
      <c r="BG118" s="342"/>
      <c r="BH118" s="342"/>
      <c r="BI118" s="342"/>
      <c r="BJ118" s="342"/>
      <c r="BK118" s="342"/>
    </row>
    <row r="119" spans="1:63" s="343" customFormat="1" ht="106.5" customHeight="1" x14ac:dyDescent="0.2">
      <c r="A119" s="659">
        <v>19</v>
      </c>
      <c r="B119" s="660" t="s">
        <v>341</v>
      </c>
      <c r="C119" s="647" t="s">
        <v>113</v>
      </c>
      <c r="D119" s="656" t="s">
        <v>1065</v>
      </c>
      <c r="E119" s="656" t="s">
        <v>1066</v>
      </c>
      <c r="F119" s="655" t="s">
        <v>1067</v>
      </c>
      <c r="G119" s="647" t="s">
        <v>108</v>
      </c>
      <c r="H119" s="662">
        <v>12</v>
      </c>
      <c r="I119" s="663" t="str">
        <f>IF(H119&lt;=0,"",IF(H119&lt;=2,"Muy Baja",IF(H119&lt;=24,"Baja",IF(H119&lt;=500,"Media",IF(H119&lt;=5000,"Alta","Muy Alta")))))</f>
        <v>Baja</v>
      </c>
      <c r="J119" s="664">
        <f>IF(I119="","",IF(I119="Muy Baja",0.2,IF(I119="Baja",0.4,IF(I119="Media",0.6,IF(I119="Alta",0.8,IF(I119="Muy Alta",1,))))))</f>
        <v>0.4</v>
      </c>
      <c r="K119" s="665" t="s">
        <v>125</v>
      </c>
      <c r="L119" s="664" t="str">
        <f>IF(NOT(ISERROR(MATCH(K119,'Tabla Impacto'!$B$221:$B$223,0))),'Tabla Impacto'!$F$223&amp;"Por favor no seleccionar los criterios de impacto(Afectación Económica o presupuestal y Pérdida Reputacional)",K119)</f>
        <v xml:space="preserve">     El riesgo afecta la imagen de alguna área de la organización</v>
      </c>
      <c r="M119" s="663" t="str">
        <f>IF(OR(L119='Tabla Impacto'!$C$11,L119='Tabla Impacto'!$D$11),"Leve",IF(OR(L119='Tabla Impacto'!$C$12,L119='Tabla Impacto'!$D$12),"Menor",IF(OR(L119='Tabla Impacto'!$C$13,L119='Tabla Impacto'!$D$13),"Moderado",IF(OR(L119='Tabla Impacto'!$C$14,L119='Tabla Impacto'!$D$14),"Mayor",IF(OR(L119='Tabla Impacto'!$C$15,L119='Tabla Impacto'!$D$15),"Catastrófico","")))))</f>
        <v>Leve</v>
      </c>
      <c r="N119" s="664">
        <f>IF(M119="","",IF(M119="Leve",0.2,IF(M119="Menor",0.4,IF(M119="Moderado",0.6,IF(M119="Mayor",0.8,IF(M119="Catastrófico",1,))))))</f>
        <v>0.2</v>
      </c>
      <c r="O119" s="666" t="str">
        <f>IF(OR(AND(I119="Muy Baja",M119="Leve"),AND(I119="Muy Baja",M119="Menor"),AND(I119="Baja",M119="Leve")),"Bajo",IF(OR(AND(I119="Muy baja",M119="Moderado"),AND(I119="Baja",M119="Menor"),AND(I119="Baja",M119="Moderado"),AND(I119="Media",M119="Leve"),AND(I119="Media",M119="Menor"),AND(I119="Media",M119="Moderado"),AND(I119="Alta",M119="Leve"),AND(I119="Alta",M119="Menor")),"Moderado",IF(OR(AND(I119="Muy Baja",M119="Mayor"),AND(I119="Baja",M119="Mayor"),AND(I119="Media",M119="Mayor"),AND(I119="Alta",M119="Moderado"),AND(I119="Alta",M119="Mayor"),AND(I119="Muy Alta",M119="Leve"),AND(I119="Muy Alta",M119="Menor"),AND(I119="Muy Alta",M119="Moderado"),AND(I119="Muy Alta",M119="Mayor")),"Alto",IF(OR(AND(I119="Muy Baja",M119="Catastrófico"),AND(I119="Baja",M119="Catastrófico"),AND(I119="Media",M119="Catastrófico"),AND(I119="Alta",M119="Catastrófico"),AND(I119="Muy Alta",M119="Catastrófico")),"Extremo",""))))</f>
        <v>Bajo</v>
      </c>
      <c r="P119" s="344">
        <v>1</v>
      </c>
      <c r="Q119" s="359" t="s">
        <v>1109</v>
      </c>
      <c r="R119" s="344" t="str">
        <f t="shared" si="142"/>
        <v>Probabilidad</v>
      </c>
      <c r="S119" s="345" t="s">
        <v>13</v>
      </c>
      <c r="T119" s="345" t="s">
        <v>8</v>
      </c>
      <c r="U119" s="346" t="str">
        <f t="shared" si="143"/>
        <v>40%</v>
      </c>
      <c r="V119" s="345" t="s">
        <v>18</v>
      </c>
      <c r="W119" s="345" t="s">
        <v>21</v>
      </c>
      <c r="X119" s="345" t="s">
        <v>104</v>
      </c>
      <c r="Y119" s="347">
        <f t="shared" ref="Y119" si="160">IFERROR(IF(R119="Probabilidad",(J119-(+J119*U119)),IF(R119="Impacto",J119,"")),"")</f>
        <v>0.24</v>
      </c>
      <c r="Z119" s="348" t="str">
        <f t="shared" si="145"/>
        <v>Baja</v>
      </c>
      <c r="AA119" s="349">
        <f t="shared" si="146"/>
        <v>0.24</v>
      </c>
      <c r="AB119" s="348" t="str">
        <f t="shared" si="147"/>
        <v>Leve</v>
      </c>
      <c r="AC119" s="349">
        <f t="shared" ref="AC119" si="161">IFERROR(IF(R119="Impacto",(N119-(+N119*U119)),IF(R119="Probabilidad",N119,"")),"")</f>
        <v>0.2</v>
      </c>
      <c r="AD119" s="350" t="str">
        <f t="shared" si="149"/>
        <v>Bajo</v>
      </c>
      <c r="AE119" s="651"/>
      <c r="AF119" s="309"/>
      <c r="AG119" s="352"/>
      <c r="AH119" s="351"/>
      <c r="AI119" s="351"/>
      <c r="AJ119" s="655" t="s">
        <v>1035</v>
      </c>
      <c r="AK119" s="656" t="s">
        <v>1447</v>
      </c>
      <c r="AL119" s="647"/>
      <c r="AM119" s="351"/>
      <c r="AN119" s="352"/>
      <c r="AO119" s="647"/>
      <c r="AP119" s="647"/>
      <c r="AQ119" s="650"/>
      <c r="AR119" s="647"/>
      <c r="AS119" s="647"/>
      <c r="AT119" s="645"/>
      <c r="AU119" s="342"/>
      <c r="AV119" s="342"/>
      <c r="AW119" s="342"/>
      <c r="AX119" s="342"/>
      <c r="AY119" s="342"/>
      <c r="AZ119" s="342"/>
      <c r="BA119" s="342"/>
      <c r="BB119" s="342"/>
      <c r="BC119" s="342"/>
      <c r="BD119" s="342"/>
      <c r="BE119" s="342"/>
      <c r="BF119" s="342"/>
      <c r="BG119" s="342"/>
      <c r="BH119" s="342"/>
      <c r="BI119" s="342"/>
      <c r="BJ119" s="342"/>
      <c r="BK119" s="342"/>
    </row>
    <row r="120" spans="1:63" s="343" customFormat="1" ht="14.1" customHeight="1" x14ac:dyDescent="0.2">
      <c r="A120" s="659"/>
      <c r="B120" s="660"/>
      <c r="C120" s="647"/>
      <c r="D120" s="656"/>
      <c r="E120" s="656"/>
      <c r="F120" s="655"/>
      <c r="G120" s="647"/>
      <c r="H120" s="662"/>
      <c r="I120" s="663"/>
      <c r="J120" s="664"/>
      <c r="K120" s="665"/>
      <c r="L120" s="664">
        <f>IF(NOT(ISERROR(MATCH(K120,_xlfn.ANCHORARRAY(#REF!),0))),#REF!&amp;"Por favor no seleccionar los criterios de impacto",K120)</f>
        <v>0</v>
      </c>
      <c r="M120" s="663"/>
      <c r="N120" s="664"/>
      <c r="O120" s="666"/>
      <c r="P120" s="344">
        <v>2</v>
      </c>
      <c r="Q120" s="357"/>
      <c r="R120" s="344" t="str">
        <f t="shared" si="142"/>
        <v/>
      </c>
      <c r="S120" s="345"/>
      <c r="T120" s="345"/>
      <c r="U120" s="346" t="str">
        <f t="shared" si="143"/>
        <v/>
      </c>
      <c r="V120" s="345"/>
      <c r="W120" s="345"/>
      <c r="X120" s="345"/>
      <c r="Y120" s="347" t="str">
        <f t="shared" ref="Y120" si="162">IFERROR(IF(AND(R119="Probabilidad",R120="Probabilidad"),(AA119-(+AA119*U120)),IF(R120="Probabilidad",(J119-(+J119*U120)),IF(R120="Impacto",AA119,""))),"")</f>
        <v/>
      </c>
      <c r="Z120" s="348" t="str">
        <f t="shared" si="145"/>
        <v/>
      </c>
      <c r="AA120" s="349" t="str">
        <f t="shared" si="146"/>
        <v/>
      </c>
      <c r="AB120" s="348" t="str">
        <f t="shared" si="147"/>
        <v/>
      </c>
      <c r="AC120" s="349" t="str">
        <f t="shared" ref="AC120" si="163">IFERROR(IF(AND(R119="Impacto",R120="Impacto"),(AC119-(+AC119*U120)),IF(R120="Impacto",(N119-(+N119*U120)),IF(R120="Probabilidad",AC119,""))),"")</f>
        <v/>
      </c>
      <c r="AD120" s="350" t="str">
        <f t="shared" si="149"/>
        <v/>
      </c>
      <c r="AE120" s="651"/>
      <c r="AF120" s="309"/>
      <c r="AG120" s="352"/>
      <c r="AH120" s="351"/>
      <c r="AI120" s="351"/>
      <c r="AJ120" s="655"/>
      <c r="AK120" s="656"/>
      <c r="AL120" s="647"/>
      <c r="AM120" s="351"/>
      <c r="AN120" s="352"/>
      <c r="AO120" s="647"/>
      <c r="AP120" s="647"/>
      <c r="AQ120" s="647"/>
      <c r="AR120" s="647"/>
      <c r="AS120" s="647"/>
      <c r="AT120" s="645"/>
      <c r="AU120" s="342"/>
      <c r="AV120" s="342"/>
      <c r="AW120" s="342"/>
      <c r="AX120" s="342"/>
      <c r="AY120" s="342"/>
      <c r="AZ120" s="342"/>
      <c r="BA120" s="342"/>
      <c r="BB120" s="342"/>
      <c r="BC120" s="342"/>
      <c r="BD120" s="342"/>
      <c r="BE120" s="342"/>
      <c r="BF120" s="342"/>
      <c r="BG120" s="342"/>
      <c r="BH120" s="342"/>
      <c r="BI120" s="342"/>
      <c r="BJ120" s="342"/>
      <c r="BK120" s="342"/>
    </row>
    <row r="121" spans="1:63" s="343" customFormat="1" ht="14.1" customHeight="1" x14ac:dyDescent="0.2">
      <c r="A121" s="659"/>
      <c r="B121" s="660"/>
      <c r="C121" s="647"/>
      <c r="D121" s="656"/>
      <c r="E121" s="656"/>
      <c r="F121" s="655"/>
      <c r="G121" s="647"/>
      <c r="H121" s="662"/>
      <c r="I121" s="663"/>
      <c r="J121" s="664"/>
      <c r="K121" s="665"/>
      <c r="L121" s="664">
        <f>IF(NOT(ISERROR(MATCH(K121,_xlfn.ANCHORARRAY(F131),0))),#REF!&amp;"Por favor no seleccionar los criterios de impacto",K121)</f>
        <v>0</v>
      </c>
      <c r="M121" s="663"/>
      <c r="N121" s="664"/>
      <c r="O121" s="666"/>
      <c r="P121" s="344">
        <v>3</v>
      </c>
      <c r="Q121" s="357"/>
      <c r="R121" s="344" t="str">
        <f t="shared" si="142"/>
        <v/>
      </c>
      <c r="S121" s="345"/>
      <c r="T121" s="345"/>
      <c r="U121" s="346" t="str">
        <f t="shared" si="143"/>
        <v/>
      </c>
      <c r="V121" s="345"/>
      <c r="W121" s="345"/>
      <c r="X121" s="345"/>
      <c r="Y121" s="347" t="str">
        <f t="shared" ref="Y121:Y124" si="164">IFERROR(IF(AND(R120="Probabilidad",R121="Probabilidad"),(AA120-(+AA120*U121)),IF(AND(R120="Impacto",R121="Probabilidad"),(AA119-(+AA119*U121)),IF(R121="Impacto",AA120,""))),"")</f>
        <v/>
      </c>
      <c r="Z121" s="348" t="str">
        <f t="shared" si="145"/>
        <v/>
      </c>
      <c r="AA121" s="349" t="str">
        <f t="shared" si="146"/>
        <v/>
      </c>
      <c r="AB121" s="348" t="str">
        <f t="shared" si="147"/>
        <v/>
      </c>
      <c r="AC121" s="349" t="str">
        <f t="shared" ref="AC121:AC124" si="165">IFERROR(IF(AND(R120="Impacto",R121="Impacto"),(AC120-(+AC120*U121)),IF(AND(R120="Probabilidad",R121="Impacto"),(AC119-(+AC119*U121)),IF(R121="Probabilidad",AC120,""))),"")</f>
        <v/>
      </c>
      <c r="AD121" s="350" t="str">
        <f t="shared" si="149"/>
        <v/>
      </c>
      <c r="AE121" s="651"/>
      <c r="AF121" s="309"/>
      <c r="AG121" s="352"/>
      <c r="AH121" s="351"/>
      <c r="AI121" s="351"/>
      <c r="AJ121" s="655"/>
      <c r="AK121" s="656"/>
      <c r="AL121" s="647"/>
      <c r="AM121" s="351"/>
      <c r="AN121" s="352"/>
      <c r="AO121" s="647"/>
      <c r="AP121" s="647"/>
      <c r="AQ121" s="647"/>
      <c r="AR121" s="647"/>
      <c r="AS121" s="647"/>
      <c r="AT121" s="645"/>
      <c r="AU121" s="342"/>
      <c r="AV121" s="342"/>
      <c r="AW121" s="342"/>
      <c r="AX121" s="342"/>
      <c r="AY121" s="342"/>
      <c r="AZ121" s="342"/>
      <c r="BA121" s="342"/>
      <c r="BB121" s="342"/>
      <c r="BC121" s="342"/>
      <c r="BD121" s="342"/>
      <c r="BE121" s="342"/>
      <c r="BF121" s="342"/>
      <c r="BG121" s="342"/>
      <c r="BH121" s="342"/>
      <c r="BI121" s="342"/>
      <c r="BJ121" s="342"/>
      <c r="BK121" s="342"/>
    </row>
    <row r="122" spans="1:63" s="343" customFormat="1" ht="14.1" customHeight="1" x14ac:dyDescent="0.2">
      <c r="A122" s="659"/>
      <c r="B122" s="660"/>
      <c r="C122" s="647"/>
      <c r="D122" s="656"/>
      <c r="E122" s="656"/>
      <c r="F122" s="655"/>
      <c r="G122" s="647"/>
      <c r="H122" s="662"/>
      <c r="I122" s="663"/>
      <c r="J122" s="664"/>
      <c r="K122" s="665"/>
      <c r="L122" s="664">
        <f>IF(NOT(ISERROR(MATCH(K122,_xlfn.ANCHORARRAY(#REF!),0))),#REF!&amp;"Por favor no seleccionar los criterios de impacto",K122)</f>
        <v>0</v>
      </c>
      <c r="M122" s="663"/>
      <c r="N122" s="664"/>
      <c r="O122" s="666"/>
      <c r="P122" s="344">
        <v>4</v>
      </c>
      <c r="Q122" s="357"/>
      <c r="R122" s="344" t="str">
        <f t="shared" si="142"/>
        <v/>
      </c>
      <c r="S122" s="345"/>
      <c r="T122" s="345"/>
      <c r="U122" s="346" t="str">
        <f t="shared" si="143"/>
        <v/>
      </c>
      <c r="V122" s="345"/>
      <c r="W122" s="345"/>
      <c r="X122" s="345"/>
      <c r="Y122" s="347" t="str">
        <f t="shared" si="164"/>
        <v/>
      </c>
      <c r="Z122" s="348" t="str">
        <f t="shared" si="145"/>
        <v/>
      </c>
      <c r="AA122" s="349" t="str">
        <f t="shared" si="146"/>
        <v/>
      </c>
      <c r="AB122" s="348" t="str">
        <f t="shared" si="147"/>
        <v/>
      </c>
      <c r="AC122" s="349" t="str">
        <f t="shared" si="165"/>
        <v/>
      </c>
      <c r="AD122" s="350" t="str">
        <f t="shared" si="149"/>
        <v/>
      </c>
      <c r="AE122" s="651"/>
      <c r="AF122" s="309"/>
      <c r="AG122" s="352"/>
      <c r="AH122" s="351"/>
      <c r="AI122" s="351"/>
      <c r="AJ122" s="655"/>
      <c r="AK122" s="656"/>
      <c r="AL122" s="647"/>
      <c r="AM122" s="351"/>
      <c r="AN122" s="352"/>
      <c r="AO122" s="647"/>
      <c r="AP122" s="647"/>
      <c r="AQ122" s="647"/>
      <c r="AR122" s="647"/>
      <c r="AS122" s="647"/>
      <c r="AT122" s="645"/>
      <c r="AU122" s="342"/>
      <c r="AV122" s="342"/>
      <c r="AW122" s="342"/>
      <c r="AX122" s="342"/>
      <c r="AY122" s="342"/>
      <c r="AZ122" s="342"/>
      <c r="BA122" s="342"/>
      <c r="BB122" s="342"/>
      <c r="BC122" s="342"/>
      <c r="BD122" s="342"/>
      <c r="BE122" s="342"/>
      <c r="BF122" s="342"/>
      <c r="BG122" s="342"/>
      <c r="BH122" s="342"/>
      <c r="BI122" s="342"/>
      <c r="BJ122" s="342"/>
      <c r="BK122" s="342"/>
    </row>
    <row r="123" spans="1:63" s="343" customFormat="1" ht="14.1" customHeight="1" x14ac:dyDescent="0.2">
      <c r="A123" s="659"/>
      <c r="B123" s="660"/>
      <c r="C123" s="647"/>
      <c r="D123" s="656"/>
      <c r="E123" s="656"/>
      <c r="F123" s="655"/>
      <c r="G123" s="647"/>
      <c r="H123" s="662"/>
      <c r="I123" s="663"/>
      <c r="J123" s="664"/>
      <c r="K123" s="665"/>
      <c r="L123" s="664">
        <f>IF(NOT(ISERROR(MATCH(K123,_xlfn.ANCHORARRAY(G132),0))),#REF!&amp;"Por favor no seleccionar los criterios de impacto",K123)</f>
        <v>0</v>
      </c>
      <c r="M123" s="663"/>
      <c r="N123" s="664"/>
      <c r="O123" s="666"/>
      <c r="P123" s="344">
        <v>5</v>
      </c>
      <c r="Q123" s="357"/>
      <c r="R123" s="344" t="str">
        <f t="shared" si="142"/>
        <v/>
      </c>
      <c r="S123" s="345"/>
      <c r="T123" s="345"/>
      <c r="U123" s="346" t="str">
        <f t="shared" si="143"/>
        <v/>
      </c>
      <c r="V123" s="345"/>
      <c r="W123" s="345"/>
      <c r="X123" s="345"/>
      <c r="Y123" s="347" t="str">
        <f t="shared" si="164"/>
        <v/>
      </c>
      <c r="Z123" s="348" t="str">
        <f t="shared" si="145"/>
        <v/>
      </c>
      <c r="AA123" s="349" t="str">
        <f t="shared" si="146"/>
        <v/>
      </c>
      <c r="AB123" s="348" t="str">
        <f t="shared" si="147"/>
        <v/>
      </c>
      <c r="AC123" s="349" t="str">
        <f t="shared" si="165"/>
        <v/>
      </c>
      <c r="AD123" s="350" t="str">
        <f t="shared" si="149"/>
        <v/>
      </c>
      <c r="AE123" s="651"/>
      <c r="AF123" s="309"/>
      <c r="AG123" s="352"/>
      <c r="AH123" s="351"/>
      <c r="AI123" s="351"/>
      <c r="AJ123" s="655"/>
      <c r="AK123" s="656"/>
      <c r="AL123" s="647"/>
      <c r="AM123" s="351"/>
      <c r="AN123" s="352"/>
      <c r="AO123" s="647"/>
      <c r="AP123" s="647"/>
      <c r="AQ123" s="647"/>
      <c r="AR123" s="647"/>
      <c r="AS123" s="647"/>
      <c r="AT123" s="645"/>
      <c r="AU123" s="342"/>
      <c r="AV123" s="342"/>
      <c r="AW123" s="342"/>
      <c r="AX123" s="342"/>
      <c r="AY123" s="342"/>
      <c r="AZ123" s="342"/>
      <c r="BA123" s="342"/>
      <c r="BB123" s="342"/>
      <c r="BC123" s="342"/>
      <c r="BD123" s="342"/>
      <c r="BE123" s="342"/>
      <c r="BF123" s="342"/>
      <c r="BG123" s="342"/>
      <c r="BH123" s="342"/>
      <c r="BI123" s="342"/>
      <c r="BJ123" s="342"/>
      <c r="BK123" s="342"/>
    </row>
    <row r="124" spans="1:63" s="343" customFormat="1" ht="14.1" customHeight="1" x14ac:dyDescent="0.2">
      <c r="A124" s="659"/>
      <c r="B124" s="660"/>
      <c r="C124" s="647"/>
      <c r="D124" s="656"/>
      <c r="E124" s="656"/>
      <c r="F124" s="655"/>
      <c r="G124" s="647"/>
      <c r="H124" s="662"/>
      <c r="I124" s="663"/>
      <c r="J124" s="664"/>
      <c r="K124" s="665"/>
      <c r="L124" s="664">
        <f>IF(NOT(ISERROR(MATCH(K124,_xlfn.ANCHORARRAY(G133),0))),J135&amp;"Por favor no seleccionar los criterios de impacto",K124)</f>
        <v>0</v>
      </c>
      <c r="M124" s="663"/>
      <c r="N124" s="664"/>
      <c r="O124" s="666"/>
      <c r="P124" s="344">
        <v>6</v>
      </c>
      <c r="Q124" s="357"/>
      <c r="R124" s="344" t="str">
        <f t="shared" si="142"/>
        <v/>
      </c>
      <c r="S124" s="345"/>
      <c r="T124" s="345"/>
      <c r="U124" s="346" t="str">
        <f t="shared" si="143"/>
        <v/>
      </c>
      <c r="V124" s="345"/>
      <c r="W124" s="345"/>
      <c r="X124" s="345"/>
      <c r="Y124" s="347" t="str">
        <f t="shared" si="164"/>
        <v/>
      </c>
      <c r="Z124" s="348" t="str">
        <f t="shared" si="145"/>
        <v/>
      </c>
      <c r="AA124" s="349" t="str">
        <f t="shared" si="146"/>
        <v/>
      </c>
      <c r="AB124" s="348" t="str">
        <f t="shared" si="147"/>
        <v/>
      </c>
      <c r="AC124" s="349" t="str">
        <f t="shared" si="165"/>
        <v/>
      </c>
      <c r="AD124" s="350" t="str">
        <f t="shared" si="149"/>
        <v/>
      </c>
      <c r="AE124" s="651"/>
      <c r="AF124" s="309"/>
      <c r="AG124" s="352"/>
      <c r="AH124" s="351"/>
      <c r="AI124" s="351"/>
      <c r="AJ124" s="655"/>
      <c r="AK124" s="656"/>
      <c r="AL124" s="647"/>
      <c r="AM124" s="351"/>
      <c r="AN124" s="352"/>
      <c r="AO124" s="647"/>
      <c r="AP124" s="647"/>
      <c r="AQ124" s="647"/>
      <c r="AR124" s="647"/>
      <c r="AS124" s="647"/>
      <c r="AT124" s="645"/>
      <c r="AU124" s="342"/>
      <c r="AV124" s="342"/>
      <c r="AW124" s="342"/>
      <c r="AX124" s="342"/>
      <c r="AY124" s="342"/>
      <c r="AZ124" s="342"/>
      <c r="BA124" s="342"/>
      <c r="BB124" s="342"/>
      <c r="BC124" s="342"/>
      <c r="BD124" s="342"/>
      <c r="BE124" s="342"/>
      <c r="BF124" s="342"/>
      <c r="BG124" s="342"/>
      <c r="BH124" s="342"/>
      <c r="BI124" s="342"/>
      <c r="BJ124" s="342"/>
      <c r="BK124" s="342"/>
    </row>
    <row r="125" spans="1:63" s="343" customFormat="1" ht="147" customHeight="1" x14ac:dyDescent="0.2">
      <c r="A125" s="659">
        <v>20</v>
      </c>
      <c r="B125" s="660" t="s">
        <v>341</v>
      </c>
      <c r="C125" s="647" t="s">
        <v>113</v>
      </c>
      <c r="D125" s="761" t="s">
        <v>1068</v>
      </c>
      <c r="E125" s="761" t="s">
        <v>1069</v>
      </c>
      <c r="F125" s="761" t="s">
        <v>1070</v>
      </c>
      <c r="G125" s="647" t="s">
        <v>108</v>
      </c>
      <c r="H125" s="662">
        <v>12</v>
      </c>
      <c r="I125" s="663" t="str">
        <f>IF(H125&lt;=0,"",IF(H125&lt;=2,"Muy Baja",IF(H125&lt;=24,"Baja",IF(H125&lt;=500,"Media",IF(H125&lt;=5000,"Alta","Muy Alta")))))</f>
        <v>Baja</v>
      </c>
      <c r="J125" s="664">
        <f>IF(I125="","",IF(I125="Muy Baja",0.2,IF(I125="Baja",0.4,IF(I125="Media",0.6,IF(I125="Alta",0.8,IF(I125="Muy Alta",1,))))))</f>
        <v>0.4</v>
      </c>
      <c r="K125" s="665" t="s">
        <v>127</v>
      </c>
      <c r="L125" s="664" t="str">
        <f>IF(NOT(ISERROR(MATCH(K125,'Tabla Impacto'!$B$221:$B$223,0))),'Tabla Impacto'!$F$223&amp;"Por favor no seleccionar los criterios de impacto(Afectación Económica o presupuestal y Pérdida Reputacional)",K125)</f>
        <v xml:space="preserve">     El riesgo afecta la imagen de la entidad con algunos usuarios de relevancia frente al logro de los objetivos</v>
      </c>
      <c r="M125" s="663" t="str">
        <f>IF(OR(L125='Tabla Impacto'!$C$11,L125='Tabla Impacto'!$D$11),"Leve",IF(OR(L125='Tabla Impacto'!$C$12,L125='Tabla Impacto'!$D$12),"Menor",IF(OR(L125='Tabla Impacto'!$C$13,L125='Tabla Impacto'!$D$13),"Moderado",IF(OR(L125='Tabla Impacto'!$C$14,L125='Tabla Impacto'!$D$14),"Mayor",IF(OR(L125='Tabla Impacto'!$C$15,L125='Tabla Impacto'!$D$15),"Catastrófico","")))))</f>
        <v>Moderado</v>
      </c>
      <c r="N125" s="664">
        <f>IF(M125="","",IF(M125="Leve",0.2,IF(M125="Menor",0.4,IF(M125="Moderado",0.6,IF(M125="Mayor",0.8,IF(M125="Catastrófico",1,))))))</f>
        <v>0.6</v>
      </c>
      <c r="O125" s="666" t="str">
        <f>IF(OR(AND(I125="Muy Baja",M125="Leve"),AND(I125="Muy Baja",M125="Menor"),AND(I125="Baja",M125="Leve")),"Bajo",IF(OR(AND(I125="Muy baja",M125="Moderado"),AND(I125="Baja",M125="Menor"),AND(I125="Baja",M125="Moderado"),AND(I125="Media",M125="Leve"),AND(I125="Media",M125="Menor"),AND(I125="Media",M125="Moderado"),AND(I125="Alta",M125="Leve"),AND(I125="Alta",M125="Menor")),"Moderado",IF(OR(AND(I125="Muy Baja",M125="Mayor"),AND(I125="Baja",M125="Mayor"),AND(I125="Media",M125="Mayor"),AND(I125="Alta",M125="Moderado"),AND(I125="Alta",M125="Mayor"),AND(I125="Muy Alta",M125="Leve"),AND(I125="Muy Alta",M125="Menor"),AND(I125="Muy Alta",M125="Moderado"),AND(I125="Muy Alta",M125="Mayor")),"Alto",IF(OR(AND(I125="Muy Baja",M125="Catastrófico"),AND(I125="Baja",M125="Catastrófico"),AND(I125="Media",M125="Catastrófico"),AND(I125="Alta",M125="Catastrófico"),AND(I125="Muy Alta",M125="Catastrófico")),"Extremo",""))))</f>
        <v>Moderado</v>
      </c>
      <c r="P125" s="344">
        <v>1</v>
      </c>
      <c r="Q125" s="359" t="s">
        <v>1384</v>
      </c>
      <c r="R125" s="344" t="str">
        <f t="shared" si="142"/>
        <v>Probabilidad</v>
      </c>
      <c r="S125" s="345" t="s">
        <v>13</v>
      </c>
      <c r="T125" s="345" t="s">
        <v>8</v>
      </c>
      <c r="U125" s="346" t="str">
        <f t="shared" si="143"/>
        <v>40%</v>
      </c>
      <c r="V125" s="345" t="s">
        <v>18</v>
      </c>
      <c r="W125" s="345" t="s">
        <v>21</v>
      </c>
      <c r="X125" s="345" t="s">
        <v>104</v>
      </c>
      <c r="Y125" s="347">
        <f t="shared" ref="Y125" si="166">IFERROR(IF(R125="Probabilidad",(J125-(+J125*U125)),IF(R125="Impacto",J125,"")),"")</f>
        <v>0.24</v>
      </c>
      <c r="Z125" s="348" t="str">
        <f t="shared" si="145"/>
        <v>Baja</v>
      </c>
      <c r="AA125" s="349">
        <f t="shared" si="146"/>
        <v>0.24</v>
      </c>
      <c r="AB125" s="348" t="str">
        <f t="shared" si="147"/>
        <v>Moderado</v>
      </c>
      <c r="AC125" s="349">
        <f t="shared" ref="AC125" si="167">IFERROR(IF(R125="Impacto",(N125-(+N125*U125)),IF(R125="Probabilidad",N125,"")),"")</f>
        <v>0.6</v>
      </c>
      <c r="AD125" s="350" t="str">
        <f t="shared" si="149"/>
        <v>Moderado</v>
      </c>
      <c r="AE125" s="651" t="s">
        <v>26</v>
      </c>
      <c r="AF125" s="359" t="s">
        <v>1303</v>
      </c>
      <c r="AG125" s="318" t="s">
        <v>1447</v>
      </c>
      <c r="AH125" s="319">
        <v>46387</v>
      </c>
      <c r="AI125" s="351" t="s">
        <v>1304</v>
      </c>
      <c r="AJ125" s="655" t="s">
        <v>1035</v>
      </c>
      <c r="AK125" s="656" t="s">
        <v>1447</v>
      </c>
      <c r="AL125" s="647"/>
      <c r="AM125" s="351"/>
      <c r="AN125" s="352"/>
      <c r="AO125" s="647"/>
      <c r="AP125" s="647"/>
      <c r="AQ125" s="650"/>
      <c r="AR125" s="647"/>
      <c r="AS125" s="647"/>
      <c r="AT125" s="645"/>
      <c r="AU125" s="342"/>
      <c r="AV125" s="342"/>
      <c r="AW125" s="342"/>
      <c r="AX125" s="342"/>
      <c r="AY125" s="342"/>
      <c r="AZ125" s="342"/>
      <c r="BA125" s="342"/>
      <c r="BB125" s="342"/>
      <c r="BC125" s="342"/>
      <c r="BD125" s="342"/>
      <c r="BE125" s="342"/>
      <c r="BF125" s="342"/>
      <c r="BG125" s="342"/>
      <c r="BH125" s="342"/>
      <c r="BI125" s="342"/>
      <c r="BJ125" s="342"/>
      <c r="BK125" s="342"/>
    </row>
    <row r="126" spans="1:63" s="343" customFormat="1" ht="14.1" customHeight="1" x14ac:dyDescent="0.2">
      <c r="A126" s="659"/>
      <c r="B126" s="660"/>
      <c r="C126" s="647"/>
      <c r="D126" s="761"/>
      <c r="E126" s="761"/>
      <c r="F126" s="761"/>
      <c r="G126" s="647"/>
      <c r="H126" s="662"/>
      <c r="I126" s="663"/>
      <c r="J126" s="664"/>
      <c r="K126" s="665"/>
      <c r="L126" s="664">
        <f>IF(NOT(ISERROR(MATCH(K126,_xlfn.ANCHORARRAY(#REF!),0))),#REF!&amp;"Por favor no seleccionar los criterios de impacto",K126)</f>
        <v>0</v>
      </c>
      <c r="M126" s="663"/>
      <c r="N126" s="664"/>
      <c r="O126" s="666"/>
      <c r="P126" s="344">
        <v>2</v>
      </c>
      <c r="Q126" s="357"/>
      <c r="R126" s="344" t="str">
        <f t="shared" si="142"/>
        <v/>
      </c>
      <c r="S126" s="345"/>
      <c r="T126" s="345"/>
      <c r="U126" s="346" t="str">
        <f t="shared" si="143"/>
        <v/>
      </c>
      <c r="V126" s="345"/>
      <c r="W126" s="345"/>
      <c r="X126" s="345"/>
      <c r="Y126" s="347" t="str">
        <f t="shared" ref="Y126" si="168">IFERROR(IF(AND(R125="Probabilidad",R126="Probabilidad"),(AA125-(+AA125*U126)),IF(R126="Probabilidad",(J125-(+J125*U126)),IF(R126="Impacto",AA125,""))),"")</f>
        <v/>
      </c>
      <c r="Z126" s="348" t="str">
        <f t="shared" si="145"/>
        <v/>
      </c>
      <c r="AA126" s="349" t="str">
        <f t="shared" si="146"/>
        <v/>
      </c>
      <c r="AB126" s="348" t="str">
        <f t="shared" si="147"/>
        <v/>
      </c>
      <c r="AC126" s="349" t="str">
        <f t="shared" ref="AC126" si="169">IFERROR(IF(AND(R125="Impacto",R126="Impacto"),(AC125-(+AC125*U126)),IF(R126="Impacto",(N125-(+N125*U126)),IF(R126="Probabilidad",AC125,""))),"")</f>
        <v/>
      </c>
      <c r="AD126" s="350" t="str">
        <f t="shared" si="149"/>
        <v/>
      </c>
      <c r="AE126" s="651"/>
      <c r="AF126" s="309"/>
      <c r="AG126" s="352"/>
      <c r="AH126" s="351"/>
      <c r="AI126" s="351"/>
      <c r="AJ126" s="655"/>
      <c r="AK126" s="656"/>
      <c r="AL126" s="647"/>
      <c r="AM126" s="351"/>
      <c r="AN126" s="352"/>
      <c r="AO126" s="647"/>
      <c r="AP126" s="647"/>
      <c r="AQ126" s="647"/>
      <c r="AR126" s="647"/>
      <c r="AS126" s="647"/>
      <c r="AT126" s="645"/>
      <c r="AU126" s="342"/>
      <c r="AV126" s="342"/>
      <c r="AW126" s="342"/>
      <c r="AX126" s="342"/>
      <c r="AY126" s="342"/>
      <c r="AZ126" s="342"/>
      <c r="BA126" s="342"/>
      <c r="BB126" s="342"/>
      <c r="BC126" s="342"/>
      <c r="BD126" s="342"/>
      <c r="BE126" s="342"/>
      <c r="BF126" s="342"/>
      <c r="BG126" s="342"/>
      <c r="BH126" s="342"/>
      <c r="BI126" s="342"/>
      <c r="BJ126" s="342"/>
      <c r="BK126" s="342"/>
    </row>
    <row r="127" spans="1:63" s="343" customFormat="1" ht="14.1" customHeight="1" x14ac:dyDescent="0.2">
      <c r="A127" s="659"/>
      <c r="B127" s="660"/>
      <c r="C127" s="647"/>
      <c r="D127" s="761"/>
      <c r="E127" s="761"/>
      <c r="F127" s="761"/>
      <c r="G127" s="647"/>
      <c r="H127" s="662"/>
      <c r="I127" s="663"/>
      <c r="J127" s="664"/>
      <c r="K127" s="665"/>
      <c r="L127" s="664">
        <f>IF(NOT(ISERROR(MATCH(K127,_xlfn.ANCHORARRAY(F137),0))),#REF!&amp;"Por favor no seleccionar los criterios de impacto",K127)</f>
        <v>0</v>
      </c>
      <c r="M127" s="663"/>
      <c r="N127" s="664"/>
      <c r="O127" s="666"/>
      <c r="P127" s="344">
        <v>3</v>
      </c>
      <c r="Q127" s="357"/>
      <c r="R127" s="344" t="str">
        <f t="shared" si="142"/>
        <v/>
      </c>
      <c r="S127" s="345"/>
      <c r="T127" s="345"/>
      <c r="U127" s="346" t="str">
        <f t="shared" si="143"/>
        <v/>
      </c>
      <c r="V127" s="345"/>
      <c r="W127" s="345"/>
      <c r="X127" s="345"/>
      <c r="Y127" s="347" t="str">
        <f t="shared" ref="Y127:Y130" si="170">IFERROR(IF(AND(R126="Probabilidad",R127="Probabilidad"),(AA126-(+AA126*U127)),IF(AND(R126="Impacto",R127="Probabilidad"),(AA125-(+AA125*U127)),IF(R127="Impacto",AA126,""))),"")</f>
        <v/>
      </c>
      <c r="Z127" s="348" t="str">
        <f t="shared" si="145"/>
        <v/>
      </c>
      <c r="AA127" s="349" t="str">
        <f t="shared" si="146"/>
        <v/>
      </c>
      <c r="AB127" s="348" t="str">
        <f t="shared" si="147"/>
        <v/>
      </c>
      <c r="AC127" s="349" t="str">
        <f t="shared" ref="AC127:AC130" si="171">IFERROR(IF(AND(R126="Impacto",R127="Impacto"),(AC126-(+AC126*U127)),IF(AND(R126="Probabilidad",R127="Impacto"),(AC125-(+AC125*U127)),IF(R127="Probabilidad",AC126,""))),"")</f>
        <v/>
      </c>
      <c r="AD127" s="350" t="str">
        <f t="shared" si="149"/>
        <v/>
      </c>
      <c r="AE127" s="651"/>
      <c r="AF127" s="309"/>
      <c r="AG127" s="352"/>
      <c r="AH127" s="351"/>
      <c r="AI127" s="351"/>
      <c r="AJ127" s="655"/>
      <c r="AK127" s="656"/>
      <c r="AL127" s="647"/>
      <c r="AM127" s="351"/>
      <c r="AN127" s="352"/>
      <c r="AO127" s="647"/>
      <c r="AP127" s="647"/>
      <c r="AQ127" s="647"/>
      <c r="AR127" s="647"/>
      <c r="AS127" s="647"/>
      <c r="AT127" s="645"/>
      <c r="AU127" s="342"/>
      <c r="AV127" s="342"/>
      <c r="AW127" s="342"/>
      <c r="AX127" s="342"/>
      <c r="AY127" s="342"/>
      <c r="AZ127" s="342"/>
      <c r="BA127" s="342"/>
      <c r="BB127" s="342"/>
      <c r="BC127" s="342"/>
      <c r="BD127" s="342"/>
      <c r="BE127" s="342"/>
      <c r="BF127" s="342"/>
      <c r="BG127" s="342"/>
      <c r="BH127" s="342"/>
      <c r="BI127" s="342"/>
      <c r="BJ127" s="342"/>
      <c r="BK127" s="342"/>
    </row>
    <row r="128" spans="1:63" s="343" customFormat="1" ht="14.1" customHeight="1" x14ac:dyDescent="0.2">
      <c r="A128" s="659"/>
      <c r="B128" s="660"/>
      <c r="C128" s="647"/>
      <c r="D128" s="761"/>
      <c r="E128" s="761"/>
      <c r="F128" s="761"/>
      <c r="G128" s="647"/>
      <c r="H128" s="662"/>
      <c r="I128" s="663"/>
      <c r="J128" s="664"/>
      <c r="K128" s="665"/>
      <c r="L128" s="664">
        <f>IF(NOT(ISERROR(MATCH(K128,_xlfn.ANCHORARRAY(#REF!),0))),#REF!&amp;"Por favor no seleccionar los criterios de impacto",K128)</f>
        <v>0</v>
      </c>
      <c r="M128" s="663"/>
      <c r="N128" s="664"/>
      <c r="O128" s="666"/>
      <c r="P128" s="344">
        <v>4</v>
      </c>
      <c r="Q128" s="357"/>
      <c r="R128" s="344" t="str">
        <f t="shared" si="142"/>
        <v/>
      </c>
      <c r="S128" s="345"/>
      <c r="T128" s="345"/>
      <c r="U128" s="346" t="str">
        <f t="shared" si="143"/>
        <v/>
      </c>
      <c r="V128" s="345"/>
      <c r="W128" s="345"/>
      <c r="X128" s="345"/>
      <c r="Y128" s="347" t="str">
        <f t="shared" si="170"/>
        <v/>
      </c>
      <c r="Z128" s="348" t="str">
        <f t="shared" si="145"/>
        <v/>
      </c>
      <c r="AA128" s="349" t="str">
        <f t="shared" si="146"/>
        <v/>
      </c>
      <c r="AB128" s="348" t="str">
        <f t="shared" si="147"/>
        <v/>
      </c>
      <c r="AC128" s="349" t="str">
        <f t="shared" si="171"/>
        <v/>
      </c>
      <c r="AD128" s="350" t="str">
        <f t="shared" si="149"/>
        <v/>
      </c>
      <c r="AE128" s="651"/>
      <c r="AF128" s="309"/>
      <c r="AG128" s="352"/>
      <c r="AH128" s="351"/>
      <c r="AI128" s="351"/>
      <c r="AJ128" s="655"/>
      <c r="AK128" s="656"/>
      <c r="AL128" s="647"/>
      <c r="AM128" s="351"/>
      <c r="AN128" s="352"/>
      <c r="AO128" s="647"/>
      <c r="AP128" s="647"/>
      <c r="AQ128" s="647"/>
      <c r="AR128" s="647"/>
      <c r="AS128" s="647"/>
      <c r="AT128" s="645"/>
      <c r="AU128" s="342"/>
      <c r="AV128" s="342"/>
      <c r="AW128" s="342"/>
      <c r="AX128" s="342"/>
      <c r="AY128" s="342"/>
      <c r="AZ128" s="342"/>
      <c r="BA128" s="342"/>
      <c r="BB128" s="342"/>
      <c r="BC128" s="342"/>
      <c r="BD128" s="342"/>
      <c r="BE128" s="342"/>
      <c r="BF128" s="342"/>
      <c r="BG128" s="342"/>
      <c r="BH128" s="342"/>
      <c r="BI128" s="342"/>
      <c r="BJ128" s="342"/>
      <c r="BK128" s="342"/>
    </row>
    <row r="129" spans="1:63" s="343" customFormat="1" ht="14.1" customHeight="1" x14ac:dyDescent="0.2">
      <c r="A129" s="659"/>
      <c r="B129" s="660"/>
      <c r="C129" s="647"/>
      <c r="D129" s="761"/>
      <c r="E129" s="761"/>
      <c r="F129" s="761"/>
      <c r="G129" s="647"/>
      <c r="H129" s="662"/>
      <c r="I129" s="663"/>
      <c r="J129" s="664"/>
      <c r="K129" s="665"/>
      <c r="L129" s="664">
        <f>IF(NOT(ISERROR(MATCH(K129,_xlfn.ANCHORARRAY(G138),0))),#REF!&amp;"Por favor no seleccionar los criterios de impacto",K129)</f>
        <v>0</v>
      </c>
      <c r="M129" s="663"/>
      <c r="N129" s="664"/>
      <c r="O129" s="666"/>
      <c r="P129" s="344">
        <v>5</v>
      </c>
      <c r="Q129" s="357"/>
      <c r="R129" s="344" t="str">
        <f t="shared" si="142"/>
        <v/>
      </c>
      <c r="S129" s="345"/>
      <c r="T129" s="345"/>
      <c r="U129" s="346" t="str">
        <f t="shared" si="143"/>
        <v/>
      </c>
      <c r="V129" s="345"/>
      <c r="W129" s="345"/>
      <c r="X129" s="345"/>
      <c r="Y129" s="347" t="str">
        <f t="shared" si="170"/>
        <v/>
      </c>
      <c r="Z129" s="348" t="str">
        <f t="shared" si="145"/>
        <v/>
      </c>
      <c r="AA129" s="349" t="str">
        <f t="shared" si="146"/>
        <v/>
      </c>
      <c r="AB129" s="348" t="str">
        <f t="shared" si="147"/>
        <v/>
      </c>
      <c r="AC129" s="349" t="str">
        <f t="shared" si="171"/>
        <v/>
      </c>
      <c r="AD129" s="350" t="str">
        <f t="shared" si="149"/>
        <v/>
      </c>
      <c r="AE129" s="651"/>
      <c r="AF129" s="309"/>
      <c r="AG129" s="352"/>
      <c r="AH129" s="351"/>
      <c r="AI129" s="351"/>
      <c r="AJ129" s="655"/>
      <c r="AK129" s="656"/>
      <c r="AL129" s="647"/>
      <c r="AM129" s="351"/>
      <c r="AN129" s="352"/>
      <c r="AO129" s="647"/>
      <c r="AP129" s="647"/>
      <c r="AQ129" s="647"/>
      <c r="AR129" s="647"/>
      <c r="AS129" s="647"/>
      <c r="AT129" s="645"/>
      <c r="AU129" s="342"/>
      <c r="AV129" s="342"/>
      <c r="AW129" s="342"/>
      <c r="AX129" s="342"/>
      <c r="AY129" s="342"/>
      <c r="AZ129" s="342"/>
      <c r="BA129" s="342"/>
      <c r="BB129" s="342"/>
      <c r="BC129" s="342"/>
      <c r="BD129" s="342"/>
      <c r="BE129" s="342"/>
      <c r="BF129" s="342"/>
      <c r="BG129" s="342"/>
      <c r="BH129" s="342"/>
      <c r="BI129" s="342"/>
      <c r="BJ129" s="342"/>
      <c r="BK129" s="342"/>
    </row>
    <row r="130" spans="1:63" s="343" customFormat="1" ht="14.1" customHeight="1" x14ac:dyDescent="0.2">
      <c r="A130" s="659"/>
      <c r="B130" s="660"/>
      <c r="C130" s="647"/>
      <c r="D130" s="761"/>
      <c r="E130" s="761"/>
      <c r="F130" s="761"/>
      <c r="G130" s="647"/>
      <c r="H130" s="662"/>
      <c r="I130" s="663"/>
      <c r="J130" s="664"/>
      <c r="K130" s="665"/>
      <c r="L130" s="664">
        <f>IF(NOT(ISERROR(MATCH(K130,_xlfn.ANCHORARRAY(G139),0))),J141&amp;"Por favor no seleccionar los criterios de impacto",K130)</f>
        <v>0</v>
      </c>
      <c r="M130" s="663"/>
      <c r="N130" s="664"/>
      <c r="O130" s="666"/>
      <c r="P130" s="344">
        <v>6</v>
      </c>
      <c r="Q130" s="357"/>
      <c r="R130" s="344" t="str">
        <f t="shared" si="142"/>
        <v/>
      </c>
      <c r="S130" s="345"/>
      <c r="T130" s="345"/>
      <c r="U130" s="346" t="str">
        <f t="shared" si="143"/>
        <v/>
      </c>
      <c r="V130" s="345"/>
      <c r="W130" s="345"/>
      <c r="X130" s="345"/>
      <c r="Y130" s="347" t="str">
        <f t="shared" si="170"/>
        <v/>
      </c>
      <c r="Z130" s="348" t="str">
        <f t="shared" si="145"/>
        <v/>
      </c>
      <c r="AA130" s="349" t="str">
        <f t="shared" si="146"/>
        <v/>
      </c>
      <c r="AB130" s="348" t="str">
        <f t="shared" si="147"/>
        <v/>
      </c>
      <c r="AC130" s="349" t="str">
        <f t="shared" si="171"/>
        <v/>
      </c>
      <c r="AD130" s="350" t="str">
        <f t="shared" si="149"/>
        <v/>
      </c>
      <c r="AE130" s="651"/>
      <c r="AF130" s="309"/>
      <c r="AG130" s="352"/>
      <c r="AH130" s="351"/>
      <c r="AI130" s="351"/>
      <c r="AJ130" s="655"/>
      <c r="AK130" s="656"/>
      <c r="AL130" s="647"/>
      <c r="AM130" s="351"/>
      <c r="AN130" s="352"/>
      <c r="AO130" s="647"/>
      <c r="AP130" s="647"/>
      <c r="AQ130" s="647"/>
      <c r="AR130" s="647"/>
      <c r="AS130" s="647"/>
      <c r="AT130" s="645"/>
      <c r="AU130" s="342"/>
      <c r="AV130" s="342"/>
      <c r="AW130" s="342"/>
      <c r="AX130" s="342"/>
      <c r="AY130" s="342"/>
      <c r="AZ130" s="342"/>
      <c r="BA130" s="342"/>
      <c r="BB130" s="342"/>
      <c r="BC130" s="342"/>
      <c r="BD130" s="342"/>
      <c r="BE130" s="342"/>
      <c r="BF130" s="342"/>
      <c r="BG130" s="342"/>
      <c r="BH130" s="342"/>
      <c r="BI130" s="342"/>
      <c r="BJ130" s="342"/>
      <c r="BK130" s="342"/>
    </row>
    <row r="131" spans="1:63" s="343" customFormat="1" ht="120" customHeight="1" x14ac:dyDescent="0.2">
      <c r="A131" s="659">
        <v>21</v>
      </c>
      <c r="B131" s="660" t="s">
        <v>341</v>
      </c>
      <c r="C131" s="647" t="s">
        <v>115</v>
      </c>
      <c r="D131" s="655" t="s">
        <v>1071</v>
      </c>
      <c r="E131" s="655" t="s">
        <v>1385</v>
      </c>
      <c r="F131" s="761" t="s">
        <v>1386</v>
      </c>
      <c r="G131" s="647" t="s">
        <v>108</v>
      </c>
      <c r="H131" s="662">
        <v>15000</v>
      </c>
      <c r="I131" s="663" t="str">
        <f>IF(H131&lt;=0,"",IF(H131&lt;=2,"Muy Baja",IF(H131&lt;=24,"Baja",IF(H131&lt;=500,"Media",IF(H131&lt;=5000,"Alta","Muy Alta")))))</f>
        <v>Muy Alta</v>
      </c>
      <c r="J131" s="664">
        <f>IF(I131="","",IF(I131="Muy Baja",0.2,IF(I131="Baja",0.4,IF(I131="Media",0.6,IF(I131="Alta",0.8,IF(I131="Muy Alta",1,))))))</f>
        <v>1</v>
      </c>
      <c r="K131" s="665" t="s">
        <v>126</v>
      </c>
      <c r="L131" s="664" t="str">
        <f>IF(NOT(ISERROR(MATCH(K131,'Tabla Impacto'!$B$221:$B$223,0))),'Tabla Impacto'!$F$223&amp;"Por favor no seleccionar los criterios de impacto(Afectación Económica o presupuestal y Pérdida Reputacional)",K131)</f>
        <v xml:space="preserve">     El riesgo afecta la imagen de la entidad internamente, de conocimiento general, nivel interno, de junta dircetiva y accionistas y/o de provedores</v>
      </c>
      <c r="M131" s="663" t="str">
        <f>IF(OR(L131='Tabla Impacto'!$C$11,L131='Tabla Impacto'!$D$11),"Leve",IF(OR(L131='Tabla Impacto'!$C$12,L131='Tabla Impacto'!$D$12),"Menor",IF(OR(L131='Tabla Impacto'!$C$13,L131='Tabla Impacto'!$D$13),"Moderado",IF(OR(L131='Tabla Impacto'!$C$14,L131='Tabla Impacto'!$D$14),"Mayor",IF(OR(L131='Tabla Impacto'!$C$15,L131='Tabla Impacto'!$D$15),"Catastrófico","")))))</f>
        <v>Menor</v>
      </c>
      <c r="N131" s="664">
        <f>IF(M131="","",IF(M131="Leve",0.2,IF(M131="Menor",0.4,IF(M131="Moderado",0.6,IF(M131="Mayor",0.8,IF(M131="Catastrófico",1,))))))</f>
        <v>0.4</v>
      </c>
      <c r="O131" s="666" t="str">
        <f>IF(OR(AND(I131="Muy Baja",M131="Leve"),AND(I131="Muy Baja",M131="Menor"),AND(I131="Baja",M131="Leve")),"Bajo",IF(OR(AND(I131="Muy baja",M131="Moderado"),AND(I131="Baja",M131="Menor"),AND(I131="Baja",M131="Moderado"),AND(I131="Media",M131="Leve"),AND(I131="Media",M131="Menor"),AND(I131="Media",M131="Moderado"),AND(I131="Alta",M131="Leve"),AND(I131="Alta",M131="Menor")),"Moderado",IF(OR(AND(I131="Muy Baja",M131="Mayor"),AND(I131="Baja",M131="Mayor"),AND(I131="Media",M131="Mayor"),AND(I131="Alta",M131="Moderado"),AND(I131="Alta",M131="Mayor"),AND(I131="Muy Alta",M131="Leve"),AND(I131="Muy Alta",M131="Menor"),AND(I131="Muy Alta",M131="Moderado"),AND(I131="Muy Alta",M131="Mayor")),"Alto",IF(OR(AND(I131="Muy Baja",M131="Catastrófico"),AND(I131="Baja",M131="Catastrófico"),AND(I131="Media",M131="Catastrófico"),AND(I131="Alta",M131="Catastrófico"),AND(I131="Muy Alta",M131="Catastrófico")),"Extremo",""))))</f>
        <v>Alto</v>
      </c>
      <c r="P131" s="344">
        <v>1</v>
      </c>
      <c r="Q131" s="359" t="s">
        <v>1110</v>
      </c>
      <c r="R131" s="344" t="str">
        <f t="shared" si="142"/>
        <v>Probabilidad</v>
      </c>
      <c r="S131" s="345" t="s">
        <v>13</v>
      </c>
      <c r="T131" s="345" t="s">
        <v>8</v>
      </c>
      <c r="U131" s="346" t="str">
        <f t="shared" si="143"/>
        <v>40%</v>
      </c>
      <c r="V131" s="345" t="s">
        <v>18</v>
      </c>
      <c r="W131" s="345" t="s">
        <v>21</v>
      </c>
      <c r="X131" s="345" t="s">
        <v>104</v>
      </c>
      <c r="Y131" s="347">
        <f t="shared" ref="Y131" si="172">IFERROR(IF(R131="Probabilidad",(J131-(+J131*U131)),IF(R131="Impacto",J131,"")),"")</f>
        <v>0.6</v>
      </c>
      <c r="Z131" s="348" t="str">
        <f t="shared" si="145"/>
        <v>Media</v>
      </c>
      <c r="AA131" s="349">
        <f t="shared" si="146"/>
        <v>0.6</v>
      </c>
      <c r="AB131" s="348" t="str">
        <f t="shared" si="147"/>
        <v>Menor</v>
      </c>
      <c r="AC131" s="349">
        <f t="shared" ref="AC131" si="173">IFERROR(IF(R131="Impacto",(N131-(+N131*U131)),IF(R131="Probabilidad",N131,"")),"")</f>
        <v>0.4</v>
      </c>
      <c r="AD131" s="350" t="str">
        <f t="shared" si="149"/>
        <v>Moderado</v>
      </c>
      <c r="AE131" s="651" t="s">
        <v>26</v>
      </c>
      <c r="AF131" s="504" t="s">
        <v>1072</v>
      </c>
      <c r="AG131" s="318" t="s">
        <v>1447</v>
      </c>
      <c r="AH131" s="319">
        <v>46387</v>
      </c>
      <c r="AI131" s="222" t="s">
        <v>1073</v>
      </c>
      <c r="AJ131" s="655" t="s">
        <v>1035</v>
      </c>
      <c r="AK131" s="656" t="s">
        <v>1447</v>
      </c>
      <c r="AL131" s="647"/>
      <c r="AM131" s="351"/>
      <c r="AN131" s="352"/>
      <c r="AO131" s="647"/>
      <c r="AP131" s="647"/>
      <c r="AQ131" s="650"/>
      <c r="AR131" s="647"/>
      <c r="AS131" s="647"/>
      <c r="AT131" s="645"/>
      <c r="AU131" s="342"/>
      <c r="AV131" s="342"/>
      <c r="AW131" s="342"/>
      <c r="AX131" s="342"/>
      <c r="AY131" s="342"/>
      <c r="AZ131" s="342"/>
      <c r="BA131" s="342"/>
      <c r="BB131" s="342"/>
      <c r="BC131" s="342"/>
      <c r="BD131" s="342"/>
      <c r="BE131" s="342"/>
      <c r="BF131" s="342"/>
      <c r="BG131" s="342"/>
      <c r="BH131" s="342"/>
      <c r="BI131" s="342"/>
      <c r="BJ131" s="342"/>
      <c r="BK131" s="342"/>
    </row>
    <row r="132" spans="1:63" s="343" customFormat="1" ht="14.1" customHeight="1" x14ac:dyDescent="0.2">
      <c r="A132" s="659"/>
      <c r="B132" s="660"/>
      <c r="C132" s="647"/>
      <c r="D132" s="655"/>
      <c r="E132" s="655"/>
      <c r="F132" s="761"/>
      <c r="G132" s="647"/>
      <c r="H132" s="662"/>
      <c r="I132" s="663"/>
      <c r="J132" s="664"/>
      <c r="K132" s="665"/>
      <c r="L132" s="664">
        <f>IF(NOT(ISERROR(MATCH(K132,_xlfn.ANCHORARRAY(#REF!),0))),#REF!&amp;"Por favor no seleccionar los criterios de impacto",K132)</f>
        <v>0</v>
      </c>
      <c r="M132" s="663"/>
      <c r="N132" s="664"/>
      <c r="O132" s="666"/>
      <c r="P132" s="344">
        <v>2</v>
      </c>
      <c r="Q132" s="357"/>
      <c r="R132" s="344" t="str">
        <f t="shared" si="142"/>
        <v/>
      </c>
      <c r="S132" s="345"/>
      <c r="T132" s="345"/>
      <c r="U132" s="346" t="str">
        <f t="shared" si="143"/>
        <v/>
      </c>
      <c r="V132" s="345"/>
      <c r="W132" s="345"/>
      <c r="X132" s="345"/>
      <c r="Y132" s="347" t="str">
        <f t="shared" ref="Y132" si="174">IFERROR(IF(AND(R131="Probabilidad",R132="Probabilidad"),(AA131-(+AA131*U132)),IF(R132="Probabilidad",(J131-(+J131*U132)),IF(R132="Impacto",AA131,""))),"")</f>
        <v/>
      </c>
      <c r="Z132" s="348" t="str">
        <f t="shared" si="145"/>
        <v/>
      </c>
      <c r="AA132" s="349" t="str">
        <f t="shared" si="146"/>
        <v/>
      </c>
      <c r="AB132" s="348" t="str">
        <f t="shared" si="147"/>
        <v/>
      </c>
      <c r="AC132" s="349" t="str">
        <f t="shared" ref="AC132" si="175">IFERROR(IF(AND(R131="Impacto",R132="Impacto"),(AC131-(+AC131*U132)),IF(R132="Impacto",(N131-(+N131*U132)),IF(R132="Probabilidad",AC131,""))),"")</f>
        <v/>
      </c>
      <c r="AD132" s="350" t="str">
        <f t="shared" si="149"/>
        <v/>
      </c>
      <c r="AE132" s="651"/>
      <c r="AF132" s="309"/>
      <c r="AG132" s="352"/>
      <c r="AH132" s="351"/>
      <c r="AI132" s="351"/>
      <c r="AJ132" s="655"/>
      <c r="AK132" s="656"/>
      <c r="AL132" s="647"/>
      <c r="AM132" s="351"/>
      <c r="AN132" s="352"/>
      <c r="AO132" s="647"/>
      <c r="AP132" s="647"/>
      <c r="AQ132" s="647"/>
      <c r="AR132" s="647"/>
      <c r="AS132" s="647"/>
      <c r="AT132" s="645"/>
      <c r="AU132" s="342"/>
      <c r="AV132" s="342"/>
      <c r="AW132" s="342"/>
      <c r="AX132" s="342"/>
      <c r="AY132" s="342"/>
      <c r="AZ132" s="342"/>
      <c r="BA132" s="342"/>
      <c r="BB132" s="342"/>
      <c r="BC132" s="342"/>
      <c r="BD132" s="342"/>
      <c r="BE132" s="342"/>
      <c r="BF132" s="342"/>
      <c r="BG132" s="342"/>
      <c r="BH132" s="342"/>
      <c r="BI132" s="342"/>
      <c r="BJ132" s="342"/>
      <c r="BK132" s="342"/>
    </row>
    <row r="133" spans="1:63" s="343" customFormat="1" ht="14.1" customHeight="1" x14ac:dyDescent="0.2">
      <c r="A133" s="659"/>
      <c r="B133" s="660"/>
      <c r="C133" s="647"/>
      <c r="D133" s="655"/>
      <c r="E133" s="655"/>
      <c r="F133" s="761"/>
      <c r="G133" s="647"/>
      <c r="H133" s="662"/>
      <c r="I133" s="663"/>
      <c r="J133" s="664"/>
      <c r="K133" s="665"/>
      <c r="L133" s="664">
        <f>IF(NOT(ISERROR(MATCH(K133,_xlfn.ANCHORARRAY(F149),0))),#REF!&amp;"Por favor no seleccionar los criterios de impacto",K133)</f>
        <v>0</v>
      </c>
      <c r="M133" s="663"/>
      <c r="N133" s="664"/>
      <c r="O133" s="666"/>
      <c r="P133" s="344">
        <v>3</v>
      </c>
      <c r="Q133" s="357"/>
      <c r="R133" s="344" t="str">
        <f t="shared" si="142"/>
        <v/>
      </c>
      <c r="S133" s="345"/>
      <c r="T133" s="345"/>
      <c r="U133" s="346" t="str">
        <f t="shared" si="143"/>
        <v/>
      </c>
      <c r="V133" s="345"/>
      <c r="W133" s="345"/>
      <c r="X133" s="345"/>
      <c r="Y133" s="347" t="str">
        <f t="shared" ref="Y133:Y136" si="176">IFERROR(IF(AND(R132="Probabilidad",R133="Probabilidad"),(AA132-(+AA132*U133)),IF(AND(R132="Impacto",R133="Probabilidad"),(AA131-(+AA131*U133)),IF(R133="Impacto",AA132,""))),"")</f>
        <v/>
      </c>
      <c r="Z133" s="348" t="str">
        <f t="shared" si="145"/>
        <v/>
      </c>
      <c r="AA133" s="349" t="str">
        <f t="shared" si="146"/>
        <v/>
      </c>
      <c r="AB133" s="348" t="str">
        <f t="shared" si="147"/>
        <v/>
      </c>
      <c r="AC133" s="349" t="str">
        <f t="shared" ref="AC133:AC136" si="177">IFERROR(IF(AND(R132="Impacto",R133="Impacto"),(AC132-(+AC132*U133)),IF(AND(R132="Probabilidad",R133="Impacto"),(AC131-(+AC131*U133)),IF(R133="Probabilidad",AC132,""))),"")</f>
        <v/>
      </c>
      <c r="AD133" s="350" t="str">
        <f t="shared" si="149"/>
        <v/>
      </c>
      <c r="AE133" s="651"/>
      <c r="AF133" s="309"/>
      <c r="AG133" s="352"/>
      <c r="AH133" s="351"/>
      <c r="AI133" s="351"/>
      <c r="AJ133" s="655"/>
      <c r="AK133" s="656"/>
      <c r="AL133" s="647"/>
      <c r="AM133" s="351"/>
      <c r="AN133" s="352"/>
      <c r="AO133" s="647"/>
      <c r="AP133" s="647"/>
      <c r="AQ133" s="647"/>
      <c r="AR133" s="647"/>
      <c r="AS133" s="647"/>
      <c r="AT133" s="645"/>
      <c r="AU133" s="342"/>
      <c r="AV133" s="342"/>
      <c r="AW133" s="342"/>
      <c r="AX133" s="342"/>
      <c r="AY133" s="342"/>
      <c r="AZ133" s="342"/>
      <c r="BA133" s="342"/>
      <c r="BB133" s="342"/>
      <c r="BC133" s="342"/>
      <c r="BD133" s="342"/>
      <c r="BE133" s="342"/>
      <c r="BF133" s="342"/>
      <c r="BG133" s="342"/>
      <c r="BH133" s="342"/>
      <c r="BI133" s="342"/>
      <c r="BJ133" s="342"/>
      <c r="BK133" s="342"/>
    </row>
    <row r="134" spans="1:63" s="343" customFormat="1" ht="14.1" customHeight="1" x14ac:dyDescent="0.2">
      <c r="A134" s="659"/>
      <c r="B134" s="660"/>
      <c r="C134" s="647"/>
      <c r="D134" s="655"/>
      <c r="E134" s="655"/>
      <c r="F134" s="761"/>
      <c r="G134" s="647"/>
      <c r="H134" s="662"/>
      <c r="I134" s="663"/>
      <c r="J134" s="664"/>
      <c r="K134" s="665"/>
      <c r="L134" s="664">
        <f>IF(NOT(ISERROR(MATCH(K134,_xlfn.ANCHORARRAY(#REF!),0))),#REF!&amp;"Por favor no seleccionar los criterios de impacto",K134)</f>
        <v>0</v>
      </c>
      <c r="M134" s="663"/>
      <c r="N134" s="664"/>
      <c r="O134" s="666"/>
      <c r="P134" s="344">
        <v>4</v>
      </c>
      <c r="Q134" s="357"/>
      <c r="R134" s="344" t="str">
        <f t="shared" si="142"/>
        <v/>
      </c>
      <c r="S134" s="345"/>
      <c r="T134" s="345"/>
      <c r="U134" s="346" t="str">
        <f t="shared" si="143"/>
        <v/>
      </c>
      <c r="V134" s="345"/>
      <c r="W134" s="345"/>
      <c r="X134" s="345"/>
      <c r="Y134" s="347" t="str">
        <f t="shared" si="176"/>
        <v/>
      </c>
      <c r="Z134" s="348" t="str">
        <f t="shared" si="145"/>
        <v/>
      </c>
      <c r="AA134" s="349" t="str">
        <f t="shared" si="146"/>
        <v/>
      </c>
      <c r="AB134" s="348" t="str">
        <f t="shared" si="147"/>
        <v/>
      </c>
      <c r="AC134" s="349" t="str">
        <f t="shared" si="177"/>
        <v/>
      </c>
      <c r="AD134" s="350" t="str">
        <f t="shared" si="149"/>
        <v/>
      </c>
      <c r="AE134" s="651"/>
      <c r="AF134" s="309"/>
      <c r="AG134" s="352"/>
      <c r="AH134" s="351"/>
      <c r="AI134" s="351"/>
      <c r="AJ134" s="655"/>
      <c r="AK134" s="656"/>
      <c r="AL134" s="647"/>
      <c r="AM134" s="351"/>
      <c r="AN134" s="352"/>
      <c r="AO134" s="647"/>
      <c r="AP134" s="647"/>
      <c r="AQ134" s="647"/>
      <c r="AR134" s="647"/>
      <c r="AS134" s="647"/>
      <c r="AT134" s="645"/>
      <c r="AU134" s="342"/>
      <c r="AV134" s="342"/>
      <c r="AW134" s="342"/>
      <c r="AX134" s="342"/>
      <c r="AY134" s="342"/>
      <c r="AZ134" s="342"/>
      <c r="BA134" s="342"/>
      <c r="BB134" s="342"/>
      <c r="BC134" s="342"/>
      <c r="BD134" s="342"/>
      <c r="BE134" s="342"/>
      <c r="BF134" s="342"/>
      <c r="BG134" s="342"/>
      <c r="BH134" s="342"/>
      <c r="BI134" s="342"/>
      <c r="BJ134" s="342"/>
      <c r="BK134" s="342"/>
    </row>
    <row r="135" spans="1:63" s="343" customFormat="1" ht="14.1" customHeight="1" x14ac:dyDescent="0.2">
      <c r="A135" s="659"/>
      <c r="B135" s="660"/>
      <c r="C135" s="647"/>
      <c r="D135" s="655"/>
      <c r="E135" s="655"/>
      <c r="F135" s="761"/>
      <c r="G135" s="647"/>
      <c r="H135" s="662"/>
      <c r="I135" s="663"/>
      <c r="J135" s="664"/>
      <c r="K135" s="665"/>
      <c r="L135" s="664">
        <f>IF(NOT(ISERROR(MATCH(K135,_xlfn.ANCHORARRAY(G150),0))),#REF!&amp;"Por favor no seleccionar los criterios de impacto",K135)</f>
        <v>0</v>
      </c>
      <c r="M135" s="663"/>
      <c r="N135" s="664"/>
      <c r="O135" s="666"/>
      <c r="P135" s="344">
        <v>5</v>
      </c>
      <c r="Q135" s="357"/>
      <c r="R135" s="344" t="str">
        <f t="shared" si="142"/>
        <v/>
      </c>
      <c r="S135" s="345"/>
      <c r="T135" s="345"/>
      <c r="U135" s="346" t="str">
        <f t="shared" si="143"/>
        <v/>
      </c>
      <c r="V135" s="345"/>
      <c r="W135" s="345"/>
      <c r="X135" s="345"/>
      <c r="Y135" s="347" t="str">
        <f t="shared" si="176"/>
        <v/>
      </c>
      <c r="Z135" s="348" t="str">
        <f t="shared" si="145"/>
        <v/>
      </c>
      <c r="AA135" s="349" t="str">
        <f t="shared" si="146"/>
        <v/>
      </c>
      <c r="AB135" s="348" t="str">
        <f t="shared" si="147"/>
        <v/>
      </c>
      <c r="AC135" s="349" t="str">
        <f t="shared" si="177"/>
        <v/>
      </c>
      <c r="AD135" s="350" t="str">
        <f t="shared" si="149"/>
        <v/>
      </c>
      <c r="AE135" s="651"/>
      <c r="AF135" s="309"/>
      <c r="AG135" s="352"/>
      <c r="AH135" s="351"/>
      <c r="AI135" s="351"/>
      <c r="AJ135" s="655"/>
      <c r="AK135" s="656"/>
      <c r="AL135" s="647"/>
      <c r="AM135" s="351"/>
      <c r="AN135" s="352"/>
      <c r="AO135" s="647"/>
      <c r="AP135" s="647"/>
      <c r="AQ135" s="647"/>
      <c r="AR135" s="647"/>
      <c r="AS135" s="647"/>
      <c r="AT135" s="645"/>
      <c r="AU135" s="342"/>
      <c r="AV135" s="342"/>
      <c r="AW135" s="342"/>
      <c r="AX135" s="342"/>
      <c r="AY135" s="342"/>
      <c r="AZ135" s="342"/>
      <c r="BA135" s="342"/>
      <c r="BB135" s="342"/>
      <c r="BC135" s="342"/>
      <c r="BD135" s="342"/>
      <c r="BE135" s="342"/>
      <c r="BF135" s="342"/>
      <c r="BG135" s="342"/>
      <c r="BH135" s="342"/>
      <c r="BI135" s="342"/>
      <c r="BJ135" s="342"/>
      <c r="BK135" s="342"/>
    </row>
    <row r="136" spans="1:63" s="343" customFormat="1" ht="14.1" customHeight="1" x14ac:dyDescent="0.2">
      <c r="A136" s="659"/>
      <c r="B136" s="660"/>
      <c r="C136" s="647"/>
      <c r="D136" s="655"/>
      <c r="E136" s="655"/>
      <c r="F136" s="761"/>
      <c r="G136" s="647"/>
      <c r="H136" s="662"/>
      <c r="I136" s="663"/>
      <c r="J136" s="664"/>
      <c r="K136" s="665"/>
      <c r="L136" s="664">
        <f>IF(NOT(ISERROR(MATCH(K136,_xlfn.ANCHORARRAY(G151),0))),J153&amp;"Por favor no seleccionar los criterios de impacto",K136)</f>
        <v>0</v>
      </c>
      <c r="M136" s="663"/>
      <c r="N136" s="664"/>
      <c r="O136" s="666"/>
      <c r="P136" s="344">
        <v>6</v>
      </c>
      <c r="Q136" s="357"/>
      <c r="R136" s="344" t="str">
        <f t="shared" si="142"/>
        <v/>
      </c>
      <c r="S136" s="345"/>
      <c r="T136" s="345"/>
      <c r="U136" s="346" t="str">
        <f t="shared" si="143"/>
        <v/>
      </c>
      <c r="V136" s="345"/>
      <c r="W136" s="345"/>
      <c r="X136" s="345"/>
      <c r="Y136" s="347" t="str">
        <f t="shared" si="176"/>
        <v/>
      </c>
      <c r="Z136" s="348" t="str">
        <f t="shared" si="145"/>
        <v/>
      </c>
      <c r="AA136" s="349" t="str">
        <f t="shared" si="146"/>
        <v/>
      </c>
      <c r="AB136" s="348" t="str">
        <f t="shared" si="147"/>
        <v/>
      </c>
      <c r="AC136" s="349" t="str">
        <f t="shared" si="177"/>
        <v/>
      </c>
      <c r="AD136" s="350" t="str">
        <f t="shared" si="149"/>
        <v/>
      </c>
      <c r="AE136" s="651"/>
      <c r="AF136" s="309"/>
      <c r="AG136" s="352"/>
      <c r="AH136" s="351"/>
      <c r="AI136" s="351"/>
      <c r="AJ136" s="655"/>
      <c r="AK136" s="656"/>
      <c r="AL136" s="647"/>
      <c r="AM136" s="351"/>
      <c r="AN136" s="352"/>
      <c r="AO136" s="647"/>
      <c r="AP136" s="647"/>
      <c r="AQ136" s="647"/>
      <c r="AR136" s="647"/>
      <c r="AS136" s="647"/>
      <c r="AT136" s="645"/>
      <c r="AU136" s="342"/>
      <c r="AV136" s="342"/>
      <c r="AW136" s="342"/>
      <c r="AX136" s="342"/>
      <c r="AY136" s="342"/>
      <c r="AZ136" s="342"/>
      <c r="BA136" s="342"/>
      <c r="BB136" s="342"/>
      <c r="BC136" s="342"/>
      <c r="BD136" s="342"/>
      <c r="BE136" s="342"/>
      <c r="BF136" s="342"/>
      <c r="BG136" s="342"/>
      <c r="BH136" s="342"/>
      <c r="BI136" s="342"/>
      <c r="BJ136" s="342"/>
      <c r="BK136" s="342"/>
    </row>
    <row r="137" spans="1:63" s="343" customFormat="1" ht="154.5" customHeight="1" x14ac:dyDescent="0.2">
      <c r="A137" s="659">
        <v>22</v>
      </c>
      <c r="B137" s="660" t="s">
        <v>343</v>
      </c>
      <c r="C137" s="647" t="s">
        <v>113</v>
      </c>
      <c r="D137" s="647" t="s">
        <v>1079</v>
      </c>
      <c r="E137" s="647" t="s">
        <v>1082</v>
      </c>
      <c r="F137" s="661" t="s">
        <v>1085</v>
      </c>
      <c r="G137" s="647" t="s">
        <v>715</v>
      </c>
      <c r="H137" s="662">
        <v>250</v>
      </c>
      <c r="I137" s="663" t="str">
        <f>IF(H137&lt;=0,"",IF(H137&lt;=2,"Muy Baja",IF(H137&lt;=24,"Baja",IF(H137&lt;=500,"Media",IF(H137&lt;=5000,"Alta","Muy Alta")))))</f>
        <v>Media</v>
      </c>
      <c r="J137" s="664">
        <f>IF(I137="","",IF(I137="Muy Baja",0.2,IF(I137="Baja",0.4,IF(I137="Media",0.6,IF(I137="Alta",0.8,IF(I137="Muy Alta",1,))))))</f>
        <v>0.6</v>
      </c>
      <c r="K137" s="665" t="s">
        <v>127</v>
      </c>
      <c r="L137" s="664" t="str">
        <f>IF(NOT(ISERROR(MATCH(K137,'Tabla Impacto'!$B$221:$B$223,0))),'Tabla Impacto'!$F$223&amp;"Por favor no seleccionar los criterios de impacto(Afectación Económica o presupuestal y Pérdida Reputacional)",K137)</f>
        <v xml:space="preserve">     El riesgo afecta la imagen de la entidad con algunos usuarios de relevancia frente al logro de los objetivos</v>
      </c>
      <c r="M137" s="663" t="str">
        <f>IF(OR(L137='Tabla Impacto'!$C$11,L137='Tabla Impacto'!$D$11),"Leve",IF(OR(L137='Tabla Impacto'!$C$12,L137='Tabla Impacto'!$D$12),"Menor",IF(OR(L137='Tabla Impacto'!$C$13,L137='Tabla Impacto'!$D$13),"Moderado",IF(OR(L137='Tabla Impacto'!$C$14,L137='Tabla Impacto'!$D$14),"Mayor",IF(OR(L137='Tabla Impacto'!$C$15,L137='Tabla Impacto'!$D$15),"Catastrófico","")))))</f>
        <v>Moderado</v>
      </c>
      <c r="N137" s="664">
        <f>IF(M137="","",IF(M137="Leve",0.2,IF(M137="Menor",0.4,IF(M137="Moderado",0.6,IF(M137="Mayor",0.8,IF(M137="Catastrófico",1,))))))</f>
        <v>0.6</v>
      </c>
      <c r="O137" s="666" t="str">
        <f>IF(OR(AND(I137="Muy Baja",M137="Leve"),AND(I137="Muy Baja",M137="Menor"),AND(I137="Baja",M137="Leve")),"Bajo",IF(OR(AND(I137="Muy baja",M137="Moderado"),AND(I137="Baja",M137="Menor"),AND(I137="Baja",M137="Moderado"),AND(I137="Media",M137="Leve"),AND(I137="Media",M137="Menor"),AND(I137="Media",M137="Moderado"),AND(I137="Alta",M137="Leve"),AND(I137="Alta",M137="Menor")),"Moderado",IF(OR(AND(I137="Muy Baja",M137="Mayor"),AND(I137="Baja",M137="Mayor"),AND(I137="Media",M137="Mayor"),AND(I137="Alta",M137="Moderado"),AND(I137="Alta",M137="Mayor"),AND(I137="Muy Alta",M137="Leve"),AND(I137="Muy Alta",M137="Menor"),AND(I137="Muy Alta",M137="Moderado"),AND(I137="Muy Alta",M137="Mayor")),"Alto",IF(OR(AND(I137="Muy Baja",M137="Catastrófico"),AND(I137="Baja",M137="Catastrófico"),AND(I137="Media",M137="Catastrófico"),AND(I137="Alta",M137="Catastrófico"),AND(I137="Muy Alta",M137="Catastrófico")),"Extremo",""))))</f>
        <v>Moderado</v>
      </c>
      <c r="P137" s="344">
        <v>1</v>
      </c>
      <c r="Q137" s="359" t="s">
        <v>1111</v>
      </c>
      <c r="R137" s="344" t="str">
        <f t="shared" si="142"/>
        <v>Probabilidad</v>
      </c>
      <c r="S137" s="345" t="s">
        <v>13</v>
      </c>
      <c r="T137" s="345" t="s">
        <v>8</v>
      </c>
      <c r="U137" s="346" t="str">
        <f t="shared" si="143"/>
        <v>40%</v>
      </c>
      <c r="V137" s="345" t="s">
        <v>18</v>
      </c>
      <c r="W137" s="345" t="s">
        <v>21</v>
      </c>
      <c r="X137" s="345" t="s">
        <v>104</v>
      </c>
      <c r="Y137" s="347">
        <f t="shared" ref="Y137" si="178">IFERROR(IF(R137="Probabilidad",(J137-(+J137*U137)),IF(R137="Impacto",J137,"")),"")</f>
        <v>0.36</v>
      </c>
      <c r="Z137" s="348" t="str">
        <f t="shared" si="145"/>
        <v>Baja</v>
      </c>
      <c r="AA137" s="349">
        <f t="shared" si="146"/>
        <v>0.36</v>
      </c>
      <c r="AB137" s="348" t="str">
        <f t="shared" si="147"/>
        <v>Moderado</v>
      </c>
      <c r="AC137" s="349">
        <f t="shared" ref="AC137" si="179">IFERROR(IF(R137="Impacto",(N137-(+N137*U137)),IF(R137="Probabilidad",N137,"")),"")</f>
        <v>0.6</v>
      </c>
      <c r="AD137" s="350" t="str">
        <f t="shared" si="149"/>
        <v>Moderado</v>
      </c>
      <c r="AE137" s="651" t="s">
        <v>26</v>
      </c>
      <c r="AF137" s="318" t="s">
        <v>1088</v>
      </c>
      <c r="AG137" s="318" t="s">
        <v>1448</v>
      </c>
      <c r="AH137" s="319">
        <v>46387</v>
      </c>
      <c r="AI137" s="222" t="s">
        <v>1089</v>
      </c>
      <c r="AJ137" s="661" t="s">
        <v>1090</v>
      </c>
      <c r="AK137" s="647" t="s">
        <v>1448</v>
      </c>
      <c r="AL137" s="647"/>
      <c r="AM137" s="351"/>
      <c r="AN137" s="352"/>
      <c r="AO137" s="647"/>
      <c r="AP137" s="647"/>
      <c r="AQ137" s="650"/>
      <c r="AR137" s="647"/>
      <c r="AS137" s="647"/>
      <c r="AT137" s="645"/>
      <c r="AU137" s="342"/>
      <c r="AV137" s="342"/>
      <c r="AW137" s="342"/>
      <c r="AX137" s="342"/>
      <c r="AY137" s="342"/>
      <c r="AZ137" s="342"/>
      <c r="BA137" s="342"/>
      <c r="BB137" s="342"/>
      <c r="BC137" s="342"/>
      <c r="BD137" s="342"/>
      <c r="BE137" s="342"/>
      <c r="BF137" s="342"/>
      <c r="BG137" s="342"/>
      <c r="BH137" s="342"/>
      <c r="BI137" s="342"/>
      <c r="BJ137" s="342"/>
      <c r="BK137" s="342"/>
    </row>
    <row r="138" spans="1:63" s="343" customFormat="1" ht="14.1" customHeight="1" x14ac:dyDescent="0.2">
      <c r="A138" s="659"/>
      <c r="B138" s="660"/>
      <c r="C138" s="647"/>
      <c r="D138" s="647"/>
      <c r="E138" s="647"/>
      <c r="F138" s="661"/>
      <c r="G138" s="647"/>
      <c r="H138" s="662"/>
      <c r="I138" s="663"/>
      <c r="J138" s="664"/>
      <c r="K138" s="665"/>
      <c r="L138" s="664">
        <f>IF(NOT(ISERROR(MATCH(K138,_xlfn.ANCHORARRAY(F153),0))),J167&amp;"Por favor no seleccionar los criterios de impacto",K138)</f>
        <v>0</v>
      </c>
      <c r="M138" s="663"/>
      <c r="N138" s="664"/>
      <c r="O138" s="666"/>
      <c r="P138" s="344">
        <v>2</v>
      </c>
      <c r="Q138" s="210"/>
      <c r="R138" s="344" t="str">
        <f t="shared" si="142"/>
        <v/>
      </c>
      <c r="S138" s="345"/>
      <c r="T138" s="345"/>
      <c r="U138" s="346" t="str">
        <f t="shared" si="143"/>
        <v/>
      </c>
      <c r="V138" s="345"/>
      <c r="W138" s="345"/>
      <c r="X138" s="345"/>
      <c r="Y138" s="347" t="str">
        <f t="shared" ref="Y138" si="180">IFERROR(IF(AND(R137="Probabilidad",R138="Probabilidad"),(AA137-(+AA137*U138)),IF(R138="Probabilidad",(J137-(+J137*U138)),IF(R138="Impacto",AA137,""))),"")</f>
        <v/>
      </c>
      <c r="Z138" s="348" t="str">
        <f t="shared" si="145"/>
        <v/>
      </c>
      <c r="AA138" s="349" t="str">
        <f t="shared" si="146"/>
        <v/>
      </c>
      <c r="AB138" s="348" t="str">
        <f t="shared" si="147"/>
        <v/>
      </c>
      <c r="AC138" s="349" t="str">
        <f t="shared" ref="AC138" si="181">IFERROR(IF(AND(R137="Impacto",R138="Impacto"),(AC137-(+AC137*U138)),IF(R138="Impacto",(N137-(+N137*U138)),IF(R138="Probabilidad",AC137,""))),"")</f>
        <v/>
      </c>
      <c r="AD138" s="350" t="str">
        <f t="shared" si="149"/>
        <v/>
      </c>
      <c r="AE138" s="651"/>
      <c r="AF138" s="309"/>
      <c r="AG138" s="352"/>
      <c r="AH138" s="351"/>
      <c r="AI138" s="351"/>
      <c r="AJ138" s="661"/>
      <c r="AK138" s="647"/>
      <c r="AL138" s="647"/>
      <c r="AM138" s="351"/>
      <c r="AN138" s="352"/>
      <c r="AO138" s="647"/>
      <c r="AP138" s="647"/>
      <c r="AQ138" s="647"/>
      <c r="AR138" s="647"/>
      <c r="AS138" s="647"/>
      <c r="AT138" s="645"/>
    </row>
    <row r="139" spans="1:63" s="343" customFormat="1" ht="14.1" customHeight="1" x14ac:dyDescent="0.2">
      <c r="A139" s="659"/>
      <c r="B139" s="660"/>
      <c r="C139" s="647"/>
      <c r="D139" s="647"/>
      <c r="E139" s="647"/>
      <c r="F139" s="661"/>
      <c r="G139" s="647"/>
      <c r="H139" s="662"/>
      <c r="I139" s="663"/>
      <c r="J139" s="664"/>
      <c r="K139" s="665"/>
      <c r="L139" s="664">
        <f>IF(NOT(ISERROR(MATCH(K139,_xlfn.ANCHORARRAY(F154),0))),J168&amp;"Por favor no seleccionar los criterios de impacto",K139)</f>
        <v>0</v>
      </c>
      <c r="M139" s="663"/>
      <c r="N139" s="664"/>
      <c r="O139" s="666"/>
      <c r="P139" s="344">
        <v>3</v>
      </c>
      <c r="Q139" s="353"/>
      <c r="R139" s="344" t="str">
        <f t="shared" si="142"/>
        <v/>
      </c>
      <c r="S139" s="345"/>
      <c r="T139" s="345"/>
      <c r="U139" s="346" t="str">
        <f t="shared" si="143"/>
        <v/>
      </c>
      <c r="V139" s="345"/>
      <c r="W139" s="345"/>
      <c r="X139" s="345"/>
      <c r="Y139" s="347" t="str">
        <f t="shared" ref="Y139:Y142" si="182">IFERROR(IF(AND(R138="Probabilidad",R139="Probabilidad"),(AA138-(+AA138*U139)),IF(AND(R138="Impacto",R139="Probabilidad"),(AA137-(+AA137*U139)),IF(R139="Impacto",AA138,""))),"")</f>
        <v/>
      </c>
      <c r="Z139" s="348" t="str">
        <f t="shared" si="145"/>
        <v/>
      </c>
      <c r="AA139" s="349" t="str">
        <f t="shared" si="146"/>
        <v/>
      </c>
      <c r="AB139" s="348" t="str">
        <f t="shared" si="147"/>
        <v/>
      </c>
      <c r="AC139" s="349" t="str">
        <f t="shared" ref="AC139:AC142" si="183">IFERROR(IF(AND(R138="Impacto",R139="Impacto"),(AC138-(+AC138*U139)),IF(AND(R138="Probabilidad",R139="Impacto"),(AC137-(+AC137*U139)),IF(R139="Probabilidad",AC138,""))),"")</f>
        <v/>
      </c>
      <c r="AD139" s="350" t="str">
        <f t="shared" si="149"/>
        <v/>
      </c>
      <c r="AE139" s="651"/>
      <c r="AF139" s="309"/>
      <c r="AG139" s="352"/>
      <c r="AH139" s="351"/>
      <c r="AI139" s="351"/>
      <c r="AJ139" s="661"/>
      <c r="AK139" s="647"/>
      <c r="AL139" s="647"/>
      <c r="AM139" s="351"/>
      <c r="AN139" s="352"/>
      <c r="AO139" s="647"/>
      <c r="AP139" s="647"/>
      <c r="AQ139" s="647"/>
      <c r="AR139" s="647"/>
      <c r="AS139" s="647"/>
      <c r="AT139" s="645"/>
    </row>
    <row r="140" spans="1:63" s="343" customFormat="1" ht="14.1" customHeight="1" x14ac:dyDescent="0.2">
      <c r="A140" s="659"/>
      <c r="B140" s="660"/>
      <c r="C140" s="647"/>
      <c r="D140" s="647"/>
      <c r="E140" s="647"/>
      <c r="F140" s="661"/>
      <c r="G140" s="647"/>
      <c r="H140" s="662"/>
      <c r="I140" s="663"/>
      <c r="J140" s="664"/>
      <c r="K140" s="665"/>
      <c r="L140" s="664">
        <f>IF(NOT(ISERROR(MATCH(K140,_xlfn.ANCHORARRAY(#REF!),0))),J169&amp;"Por favor no seleccionar los criterios de impacto",K140)</f>
        <v>0</v>
      </c>
      <c r="M140" s="663"/>
      <c r="N140" s="664"/>
      <c r="O140" s="666"/>
      <c r="P140" s="344">
        <v>4</v>
      </c>
      <c r="Q140" s="210"/>
      <c r="R140" s="344" t="str">
        <f t="shared" si="142"/>
        <v/>
      </c>
      <c r="S140" s="345"/>
      <c r="T140" s="345"/>
      <c r="U140" s="346" t="str">
        <f t="shared" si="143"/>
        <v/>
      </c>
      <c r="V140" s="345"/>
      <c r="W140" s="345"/>
      <c r="X140" s="345"/>
      <c r="Y140" s="347" t="str">
        <f t="shared" si="182"/>
        <v/>
      </c>
      <c r="Z140" s="348" t="str">
        <f t="shared" si="145"/>
        <v/>
      </c>
      <c r="AA140" s="349" t="str">
        <f t="shared" si="146"/>
        <v/>
      </c>
      <c r="AB140" s="348" t="str">
        <f t="shared" si="147"/>
        <v/>
      </c>
      <c r="AC140" s="349" t="str">
        <f t="shared" si="183"/>
        <v/>
      </c>
      <c r="AD140" s="350" t="str">
        <f t="shared" si="149"/>
        <v/>
      </c>
      <c r="AE140" s="651"/>
      <c r="AF140" s="309"/>
      <c r="AG140" s="352"/>
      <c r="AH140" s="351"/>
      <c r="AI140" s="351"/>
      <c r="AJ140" s="661"/>
      <c r="AK140" s="647"/>
      <c r="AL140" s="647"/>
      <c r="AM140" s="351"/>
      <c r="AN140" s="352"/>
      <c r="AO140" s="647"/>
      <c r="AP140" s="647"/>
      <c r="AQ140" s="647"/>
      <c r="AR140" s="647"/>
      <c r="AS140" s="647"/>
      <c r="AT140" s="645"/>
    </row>
    <row r="141" spans="1:63" s="343" customFormat="1" ht="14.1" customHeight="1" x14ac:dyDescent="0.2">
      <c r="A141" s="659"/>
      <c r="B141" s="660"/>
      <c r="C141" s="647"/>
      <c r="D141" s="647"/>
      <c r="E141" s="647"/>
      <c r="F141" s="661"/>
      <c r="G141" s="647"/>
      <c r="H141" s="662"/>
      <c r="I141" s="663"/>
      <c r="J141" s="664"/>
      <c r="K141" s="665"/>
      <c r="L141" s="664">
        <f>IF(NOT(ISERROR(MATCH(K141,_xlfn.ANCHORARRAY(#REF!),0))),J170&amp;"Por favor no seleccionar los criterios de impacto",K141)</f>
        <v>0</v>
      </c>
      <c r="M141" s="663"/>
      <c r="N141" s="664"/>
      <c r="O141" s="666"/>
      <c r="P141" s="344">
        <v>5</v>
      </c>
      <c r="Q141" s="210"/>
      <c r="R141" s="344" t="str">
        <f t="shared" si="142"/>
        <v/>
      </c>
      <c r="S141" s="345"/>
      <c r="T141" s="345"/>
      <c r="U141" s="346" t="str">
        <f t="shared" si="143"/>
        <v/>
      </c>
      <c r="V141" s="345"/>
      <c r="W141" s="345"/>
      <c r="X141" s="345"/>
      <c r="Y141" s="347" t="str">
        <f t="shared" si="182"/>
        <v/>
      </c>
      <c r="Z141" s="348" t="str">
        <f t="shared" si="145"/>
        <v/>
      </c>
      <c r="AA141" s="349" t="str">
        <f t="shared" si="146"/>
        <v/>
      </c>
      <c r="AB141" s="348" t="str">
        <f t="shared" si="147"/>
        <v/>
      </c>
      <c r="AC141" s="349" t="str">
        <f t="shared" si="183"/>
        <v/>
      </c>
      <c r="AD141" s="350" t="str">
        <f t="shared" si="149"/>
        <v/>
      </c>
      <c r="AE141" s="651"/>
      <c r="AF141" s="309"/>
      <c r="AG141" s="352"/>
      <c r="AH141" s="351"/>
      <c r="AI141" s="351"/>
      <c r="AJ141" s="661"/>
      <c r="AK141" s="647"/>
      <c r="AL141" s="647"/>
      <c r="AM141" s="351"/>
      <c r="AN141" s="352"/>
      <c r="AO141" s="647"/>
      <c r="AP141" s="647"/>
      <c r="AQ141" s="647"/>
      <c r="AR141" s="647"/>
      <c r="AS141" s="647"/>
      <c r="AT141" s="645"/>
    </row>
    <row r="142" spans="1:63" s="343" customFormat="1" ht="14.1" customHeight="1" x14ac:dyDescent="0.2">
      <c r="A142" s="659"/>
      <c r="B142" s="660"/>
      <c r="C142" s="647"/>
      <c r="D142" s="647"/>
      <c r="E142" s="647"/>
      <c r="F142" s="661"/>
      <c r="G142" s="647"/>
      <c r="H142" s="662"/>
      <c r="I142" s="663"/>
      <c r="J142" s="664"/>
      <c r="K142" s="665"/>
      <c r="L142" s="664">
        <f>IF(NOT(ISERROR(MATCH(K142,_xlfn.ANCHORARRAY(#REF!),0))),J171&amp;"Por favor no seleccionar los criterios de impacto",K142)</f>
        <v>0</v>
      </c>
      <c r="M142" s="663"/>
      <c r="N142" s="664"/>
      <c r="O142" s="666"/>
      <c r="P142" s="344">
        <v>6</v>
      </c>
      <c r="Q142" s="210"/>
      <c r="R142" s="344" t="str">
        <f t="shared" si="142"/>
        <v/>
      </c>
      <c r="S142" s="345"/>
      <c r="T142" s="345"/>
      <c r="U142" s="346" t="str">
        <f t="shared" si="143"/>
        <v/>
      </c>
      <c r="V142" s="345"/>
      <c r="W142" s="345"/>
      <c r="X142" s="345"/>
      <c r="Y142" s="347" t="str">
        <f t="shared" si="182"/>
        <v/>
      </c>
      <c r="Z142" s="348" t="str">
        <f t="shared" si="145"/>
        <v/>
      </c>
      <c r="AA142" s="349" t="str">
        <f t="shared" si="146"/>
        <v/>
      </c>
      <c r="AB142" s="348" t="str">
        <f t="shared" si="147"/>
        <v/>
      </c>
      <c r="AC142" s="349" t="str">
        <f t="shared" si="183"/>
        <v/>
      </c>
      <c r="AD142" s="350" t="str">
        <f t="shared" si="149"/>
        <v/>
      </c>
      <c r="AE142" s="651"/>
      <c r="AF142" s="309"/>
      <c r="AG142" s="352"/>
      <c r="AH142" s="351"/>
      <c r="AI142" s="351"/>
      <c r="AJ142" s="661"/>
      <c r="AK142" s="647"/>
      <c r="AL142" s="647"/>
      <c r="AM142" s="351"/>
      <c r="AN142" s="352"/>
      <c r="AO142" s="647"/>
      <c r="AP142" s="647"/>
      <c r="AQ142" s="647"/>
      <c r="AR142" s="647"/>
      <c r="AS142" s="647"/>
      <c r="AT142" s="645"/>
    </row>
    <row r="143" spans="1:63" s="343" customFormat="1" ht="93" customHeight="1" x14ac:dyDescent="0.2">
      <c r="A143" s="659">
        <v>23</v>
      </c>
      <c r="B143" s="660" t="s">
        <v>343</v>
      </c>
      <c r="C143" s="647" t="s">
        <v>113</v>
      </c>
      <c r="D143" s="647" t="s">
        <v>1080</v>
      </c>
      <c r="E143" s="647" t="s">
        <v>1083</v>
      </c>
      <c r="F143" s="661" t="s">
        <v>1086</v>
      </c>
      <c r="G143" s="647" t="s">
        <v>111</v>
      </c>
      <c r="H143" s="662">
        <v>250</v>
      </c>
      <c r="I143" s="663" t="str">
        <f>IF(H143&lt;=0,"",IF(H143&lt;=2,"Muy Baja",IF(H143&lt;=24,"Baja",IF(H143&lt;=500,"Media",IF(H143&lt;=5000,"Alta","Muy Alta")))))</f>
        <v>Media</v>
      </c>
      <c r="J143" s="664">
        <f>IF(I143="","",IF(I143="Muy Baja",0.2,IF(I143="Baja",0.4,IF(I143="Media",0.6,IF(I143="Alta",0.8,IF(I143="Muy Alta",1,))))))</f>
        <v>0.6</v>
      </c>
      <c r="K143" s="665" t="s">
        <v>127</v>
      </c>
      <c r="L143" s="664" t="str">
        <f>IF(NOT(ISERROR(MATCH(K143,'Tabla Impacto'!$B$221:$B$223,0))),'Tabla Impacto'!$F$223&amp;"Por favor no seleccionar los criterios de impacto(Afectación Económica o presupuestal y Pérdida Reputacional)",K143)</f>
        <v xml:space="preserve">     El riesgo afecta la imagen de la entidad con algunos usuarios de relevancia frente al logro de los objetivos</v>
      </c>
      <c r="M143" s="663" t="str">
        <f>IF(OR(L143='Tabla Impacto'!$C$11,L143='Tabla Impacto'!$D$11),"Leve",IF(OR(L143='Tabla Impacto'!$C$12,L143='Tabla Impacto'!$D$12),"Menor",IF(OR(L143='Tabla Impacto'!$C$13,L143='Tabla Impacto'!$D$13),"Moderado",IF(OR(L143='Tabla Impacto'!$C$14,L143='Tabla Impacto'!$D$14),"Mayor",IF(OR(L143='Tabla Impacto'!$C$15,L143='Tabla Impacto'!$D$15),"Catastrófico","")))))</f>
        <v>Moderado</v>
      </c>
      <c r="N143" s="664">
        <f>IF(M143="","",IF(M143="Leve",0.2,IF(M143="Menor",0.4,IF(M143="Moderado",0.6,IF(M143="Mayor",0.8,IF(M143="Catastrófico",1,))))))</f>
        <v>0.6</v>
      </c>
      <c r="O143" s="666" t="str">
        <f>IF(OR(AND(I143="Muy Baja",M143="Leve"),AND(I143="Muy Baja",M143="Menor"),AND(I143="Baja",M143="Leve")),"Bajo",IF(OR(AND(I143="Muy baja",M143="Moderado"),AND(I143="Baja",M143="Menor"),AND(I143="Baja",M143="Moderado"),AND(I143="Media",M143="Leve"),AND(I143="Media",M143="Menor"),AND(I143="Media",M143="Moderado"),AND(I143="Alta",M143="Leve"),AND(I143="Alta",M143="Menor")),"Moderado",IF(OR(AND(I143="Muy Baja",M143="Mayor"),AND(I143="Baja",M143="Mayor"),AND(I143="Media",M143="Mayor"),AND(I143="Alta",M143="Moderado"),AND(I143="Alta",M143="Mayor"),AND(I143="Muy Alta",M143="Leve"),AND(I143="Muy Alta",M143="Menor"),AND(I143="Muy Alta",M143="Moderado"),AND(I143="Muy Alta",M143="Mayor")),"Alto",IF(OR(AND(I143="Muy Baja",M143="Catastrófico"),AND(I143="Baja",M143="Catastrófico"),AND(I143="Media",M143="Catastrófico"),AND(I143="Alta",M143="Catastrófico"),AND(I143="Muy Alta",M143="Catastrófico")),"Extremo",""))))</f>
        <v>Moderado</v>
      </c>
      <c r="P143" s="344">
        <v>1</v>
      </c>
      <c r="Q143" s="222" t="s">
        <v>1112</v>
      </c>
      <c r="R143" s="344" t="str">
        <f t="shared" ref="R143:R148" si="184">IF(OR(S143="Preventivo",S143="Detectivo"),"Probabilidad",IF(S143="Correctivo","Impacto",""))</f>
        <v>Probabilidad</v>
      </c>
      <c r="S143" s="345" t="s">
        <v>14</v>
      </c>
      <c r="T143" s="345" t="s">
        <v>9</v>
      </c>
      <c r="U143" s="346" t="str">
        <f t="shared" ref="U143:U148" si="185">IF(AND(S143="Preventivo",T143="Automático"),"50%",IF(AND(S143="Preventivo",T143="Manual"),"40%",IF(AND(S143="Detectivo",T143="Automático"),"40%",IF(AND(S143="Detectivo",T143="Manual"),"30%",IF(AND(S143="Correctivo",T143="Automático"),"35%",IF(AND(S143="Correctivo",T143="Manual"),"25%",""))))))</f>
        <v>40%</v>
      </c>
      <c r="V143" s="345" t="s">
        <v>18</v>
      </c>
      <c r="W143" s="345" t="s">
        <v>21</v>
      </c>
      <c r="X143" s="345" t="s">
        <v>104</v>
      </c>
      <c r="Y143" s="347">
        <f t="shared" ref="Y143" si="186">IFERROR(IF(R143="Probabilidad",(J143-(+J143*U143)),IF(R143="Impacto",J143,"")),"")</f>
        <v>0.36</v>
      </c>
      <c r="Z143" s="348" t="str">
        <f t="shared" ref="Z143:Z148" si="187">IFERROR(IF(Y143="","",IF(Y143&lt;=0.2,"Muy Baja",IF(Y143&lt;=0.4,"Baja",IF(Y143&lt;=0.6,"Media",IF(Y143&lt;=0.8,"Alta","Muy Alta"))))),"")</f>
        <v>Baja</v>
      </c>
      <c r="AA143" s="349">
        <f t="shared" ref="AA143:AA148" si="188">+Y143</f>
        <v>0.36</v>
      </c>
      <c r="AB143" s="348" t="str">
        <f t="shared" ref="AB143:AB148" si="189">IFERROR(IF(AC143="","",IF(AC143&lt;=0.2,"Leve",IF(AC143&lt;=0.4,"Menor",IF(AC143&lt;=0.6,"Moderado",IF(AC143&lt;=0.8,"Mayor","Catastrófico"))))),"")</f>
        <v>Moderado</v>
      </c>
      <c r="AC143" s="349">
        <f t="shared" ref="AC143" si="190">IFERROR(IF(R143="Impacto",(N143-(+N143*U143)),IF(R143="Probabilidad",N143,"")),"")</f>
        <v>0.6</v>
      </c>
      <c r="AD143" s="350" t="str">
        <f t="shared" ref="AD143:AD148" si="191">IFERROR(IF(OR(AND(Z143="Muy Baja",AB143="Leve"),AND(Z143="Muy Baja",AB143="Menor"),AND(Z143="Baja",AB143="Leve")),"Bajo",IF(OR(AND(Z143="Muy baja",AB143="Moderado"),AND(Z143="Baja",AB143="Menor"),AND(Z143="Baja",AB143="Moderado"),AND(Z143="Media",AB143="Leve"),AND(Z143="Media",AB143="Menor"),AND(Z143="Media",AB143="Moderado"),AND(Z143="Alta",AB143="Leve"),AND(Z143="Alta",AB143="Menor")),"Moderado",IF(OR(AND(Z143="Muy Baja",AB143="Mayor"),AND(Z143="Baja",AB143="Mayor"),AND(Z143="Media",AB143="Mayor"),AND(Z143="Alta",AB143="Moderado"),AND(Z143="Alta",AB143="Mayor"),AND(Z143="Muy Alta",AB143="Leve"),AND(Z143="Muy Alta",AB143="Menor"),AND(Z143="Muy Alta",AB143="Moderado"),AND(Z143="Muy Alta",AB143="Mayor")),"Alto",IF(OR(AND(Z143="Muy Baja",AB143="Catastrófico"),AND(Z143="Baja",AB143="Catastrófico"),AND(Z143="Media",AB143="Catastrófico"),AND(Z143="Alta",AB143="Catastrófico"),AND(Z143="Muy Alta",AB143="Catastrófico")),"Extremo","")))),"")</f>
        <v>Moderado</v>
      </c>
      <c r="AE143" s="651" t="s">
        <v>26</v>
      </c>
      <c r="AF143" s="318" t="s">
        <v>1092</v>
      </c>
      <c r="AG143" s="318" t="s">
        <v>1448</v>
      </c>
      <c r="AH143" s="319">
        <v>46387</v>
      </c>
      <c r="AI143" s="656" t="s">
        <v>1089</v>
      </c>
      <c r="AJ143" s="661" t="s">
        <v>1091</v>
      </c>
      <c r="AK143" s="647" t="s">
        <v>1448</v>
      </c>
      <c r="AL143" s="647"/>
      <c r="AM143" s="351"/>
      <c r="AN143" s="352"/>
      <c r="AO143" s="647"/>
      <c r="AP143" s="647"/>
      <c r="AQ143" s="650"/>
      <c r="AR143" s="647"/>
      <c r="AS143" s="647"/>
      <c r="AT143" s="645"/>
      <c r="AU143" s="342"/>
      <c r="AV143" s="342"/>
      <c r="AW143" s="342"/>
      <c r="AX143" s="342"/>
      <c r="AY143" s="342"/>
      <c r="AZ143" s="342"/>
      <c r="BA143" s="342"/>
      <c r="BB143" s="342"/>
      <c r="BC143" s="342"/>
      <c r="BD143" s="342"/>
      <c r="BE143" s="342"/>
      <c r="BF143" s="342"/>
      <c r="BG143" s="342"/>
      <c r="BH143" s="342"/>
      <c r="BI143" s="342"/>
      <c r="BJ143" s="342"/>
      <c r="BK143" s="342"/>
    </row>
    <row r="144" spans="1:63" s="343" customFormat="1" ht="74.25" x14ac:dyDescent="0.2">
      <c r="A144" s="659"/>
      <c r="B144" s="660"/>
      <c r="C144" s="647"/>
      <c r="D144" s="647"/>
      <c r="E144" s="647"/>
      <c r="F144" s="661"/>
      <c r="G144" s="647"/>
      <c r="H144" s="662"/>
      <c r="I144" s="663"/>
      <c r="J144" s="664"/>
      <c r="K144" s="665"/>
      <c r="L144" s="664">
        <f>IF(NOT(ISERROR(MATCH(K144,_xlfn.ANCHORARRAY(F171),0))),J173&amp;"Por favor no seleccionar los criterios de impacto",K144)</f>
        <v>0</v>
      </c>
      <c r="M144" s="663"/>
      <c r="N144" s="664"/>
      <c r="O144" s="666"/>
      <c r="P144" s="344">
        <v>2</v>
      </c>
      <c r="Q144" s="222" t="s">
        <v>1113</v>
      </c>
      <c r="R144" s="344" t="str">
        <f t="shared" si="184"/>
        <v>Probabilidad</v>
      </c>
      <c r="S144" s="345" t="s">
        <v>13</v>
      </c>
      <c r="T144" s="345" t="s">
        <v>8</v>
      </c>
      <c r="U144" s="346" t="str">
        <f t="shared" si="185"/>
        <v>40%</v>
      </c>
      <c r="V144" s="345" t="s">
        <v>18</v>
      </c>
      <c r="W144" s="345" t="s">
        <v>21</v>
      </c>
      <c r="X144" s="345" t="s">
        <v>104</v>
      </c>
      <c r="Y144" s="347">
        <f t="shared" ref="Y144" si="192">IFERROR(IF(AND(R143="Probabilidad",R144="Probabilidad"),(AA143-(+AA143*U144)),IF(R144="Probabilidad",(J143-(+J143*U144)),IF(R144="Impacto",AA143,""))),"")</f>
        <v>0.216</v>
      </c>
      <c r="Z144" s="348" t="str">
        <f t="shared" si="187"/>
        <v>Baja</v>
      </c>
      <c r="AA144" s="349">
        <f t="shared" si="188"/>
        <v>0.216</v>
      </c>
      <c r="AB144" s="348" t="str">
        <f t="shared" si="189"/>
        <v>Moderado</v>
      </c>
      <c r="AC144" s="349">
        <f t="shared" ref="AC144" si="193">IFERROR(IF(AND(R143="Impacto",R144="Impacto"),(AC143-(+AC143*U144)),IF(R144="Impacto",(N143-(+N143*U144)),IF(R144="Probabilidad",AC143,""))),"")</f>
        <v>0.6</v>
      </c>
      <c r="AD144" s="350" t="str">
        <f t="shared" si="191"/>
        <v>Moderado</v>
      </c>
      <c r="AE144" s="651"/>
      <c r="AF144" s="318" t="s">
        <v>1093</v>
      </c>
      <c r="AG144" s="318" t="s">
        <v>1448</v>
      </c>
      <c r="AH144" s="319">
        <v>46387</v>
      </c>
      <c r="AI144" s="656"/>
      <c r="AJ144" s="661"/>
      <c r="AK144" s="647"/>
      <c r="AL144" s="647"/>
      <c r="AM144" s="351"/>
      <c r="AN144" s="352"/>
      <c r="AO144" s="647"/>
      <c r="AP144" s="647"/>
      <c r="AQ144" s="647"/>
      <c r="AR144" s="647"/>
      <c r="AS144" s="647"/>
      <c r="AT144" s="645"/>
    </row>
    <row r="145" spans="1:63" s="343" customFormat="1" ht="14.1" customHeight="1" x14ac:dyDescent="0.2">
      <c r="A145" s="659"/>
      <c r="B145" s="660"/>
      <c r="C145" s="647"/>
      <c r="D145" s="647"/>
      <c r="E145" s="647"/>
      <c r="F145" s="661"/>
      <c r="G145" s="647"/>
      <c r="H145" s="662"/>
      <c r="I145" s="663"/>
      <c r="J145" s="664"/>
      <c r="K145" s="665"/>
      <c r="L145" s="664">
        <f>IF(NOT(ISERROR(MATCH(K145,_xlfn.ANCHORARRAY(F172),0))),J174&amp;"Por favor no seleccionar los criterios de impacto",K145)</f>
        <v>0</v>
      </c>
      <c r="M145" s="663"/>
      <c r="N145" s="664"/>
      <c r="O145" s="666"/>
      <c r="P145" s="344">
        <v>3</v>
      </c>
      <c r="Q145" s="353"/>
      <c r="R145" s="344" t="str">
        <f t="shared" si="184"/>
        <v/>
      </c>
      <c r="S145" s="345"/>
      <c r="T145" s="345"/>
      <c r="U145" s="346" t="str">
        <f t="shared" si="185"/>
        <v/>
      </c>
      <c r="V145" s="345"/>
      <c r="W145" s="345"/>
      <c r="X145" s="345"/>
      <c r="Y145" s="347" t="str">
        <f t="shared" ref="Y145:Y148" si="194">IFERROR(IF(AND(R144="Probabilidad",R145="Probabilidad"),(AA144-(+AA144*U145)),IF(AND(R144="Impacto",R145="Probabilidad"),(AA143-(+AA143*U145)),IF(R145="Impacto",AA144,""))),"")</f>
        <v/>
      </c>
      <c r="Z145" s="348" t="str">
        <f t="shared" si="187"/>
        <v/>
      </c>
      <c r="AA145" s="349" t="str">
        <f t="shared" si="188"/>
        <v/>
      </c>
      <c r="AB145" s="348" t="str">
        <f t="shared" si="189"/>
        <v/>
      </c>
      <c r="AC145" s="349" t="str">
        <f t="shared" ref="AC145:AC148" si="195">IFERROR(IF(AND(R144="Impacto",R145="Impacto"),(AC144-(+AC144*U145)),IF(AND(R144="Probabilidad",R145="Impacto"),(AC143-(+AC143*U145)),IF(R145="Probabilidad",AC144,""))),"")</f>
        <v/>
      </c>
      <c r="AD145" s="350" t="str">
        <f t="shared" si="191"/>
        <v/>
      </c>
      <c r="AE145" s="651"/>
      <c r="AF145" s="309"/>
      <c r="AG145" s="352"/>
      <c r="AH145" s="351"/>
      <c r="AI145" s="351"/>
      <c r="AJ145" s="661"/>
      <c r="AK145" s="647"/>
      <c r="AL145" s="647"/>
      <c r="AM145" s="351"/>
      <c r="AN145" s="352"/>
      <c r="AO145" s="647"/>
      <c r="AP145" s="647"/>
      <c r="AQ145" s="647"/>
      <c r="AR145" s="647"/>
      <c r="AS145" s="647"/>
      <c r="AT145" s="645"/>
    </row>
    <row r="146" spans="1:63" s="343" customFormat="1" ht="14.1" customHeight="1" x14ac:dyDescent="0.2">
      <c r="A146" s="659"/>
      <c r="B146" s="660"/>
      <c r="C146" s="647"/>
      <c r="D146" s="647"/>
      <c r="E146" s="647"/>
      <c r="F146" s="661"/>
      <c r="G146" s="647"/>
      <c r="H146" s="662"/>
      <c r="I146" s="663"/>
      <c r="J146" s="664"/>
      <c r="K146" s="665"/>
      <c r="L146" s="664">
        <f>IF(NOT(ISERROR(MATCH(K146,_xlfn.ANCHORARRAY(#REF!),0))),J175&amp;"Por favor no seleccionar los criterios de impacto",K146)</f>
        <v>0</v>
      </c>
      <c r="M146" s="663"/>
      <c r="N146" s="664"/>
      <c r="O146" s="666"/>
      <c r="P146" s="344">
        <v>4</v>
      </c>
      <c r="Q146" s="210"/>
      <c r="R146" s="344" t="str">
        <f t="shared" si="184"/>
        <v/>
      </c>
      <c r="S146" s="345"/>
      <c r="T146" s="345"/>
      <c r="U146" s="346" t="str">
        <f t="shared" si="185"/>
        <v/>
      </c>
      <c r="V146" s="345"/>
      <c r="W146" s="345"/>
      <c r="X146" s="345"/>
      <c r="Y146" s="347" t="str">
        <f t="shared" si="194"/>
        <v/>
      </c>
      <c r="Z146" s="348" t="str">
        <f t="shared" si="187"/>
        <v/>
      </c>
      <c r="AA146" s="349" t="str">
        <f t="shared" si="188"/>
        <v/>
      </c>
      <c r="AB146" s="348" t="str">
        <f t="shared" si="189"/>
        <v/>
      </c>
      <c r="AC146" s="349" t="str">
        <f t="shared" si="195"/>
        <v/>
      </c>
      <c r="AD146" s="350" t="str">
        <f t="shared" si="191"/>
        <v/>
      </c>
      <c r="AE146" s="651"/>
      <c r="AF146" s="309"/>
      <c r="AG146" s="352"/>
      <c r="AH146" s="351"/>
      <c r="AI146" s="351"/>
      <c r="AJ146" s="661"/>
      <c r="AK146" s="647"/>
      <c r="AL146" s="647"/>
      <c r="AM146" s="351"/>
      <c r="AN146" s="352"/>
      <c r="AO146" s="647"/>
      <c r="AP146" s="647"/>
      <c r="AQ146" s="647"/>
      <c r="AR146" s="647"/>
      <c r="AS146" s="647"/>
      <c r="AT146" s="645"/>
    </row>
    <row r="147" spans="1:63" s="343" customFormat="1" ht="14.1" customHeight="1" x14ac:dyDescent="0.2">
      <c r="A147" s="659"/>
      <c r="B147" s="660"/>
      <c r="C147" s="647"/>
      <c r="D147" s="647"/>
      <c r="E147" s="647"/>
      <c r="F147" s="661"/>
      <c r="G147" s="647"/>
      <c r="H147" s="662"/>
      <c r="I147" s="663"/>
      <c r="J147" s="664"/>
      <c r="K147" s="665"/>
      <c r="L147" s="664">
        <f>IF(NOT(ISERROR(MATCH(K147,_xlfn.ANCHORARRAY(#REF!),0))),J176&amp;"Por favor no seleccionar los criterios de impacto",K147)</f>
        <v>0</v>
      </c>
      <c r="M147" s="663"/>
      <c r="N147" s="664"/>
      <c r="O147" s="666"/>
      <c r="P147" s="344">
        <v>5</v>
      </c>
      <c r="Q147" s="210"/>
      <c r="R147" s="344" t="str">
        <f t="shared" si="184"/>
        <v/>
      </c>
      <c r="S147" s="345"/>
      <c r="T147" s="345"/>
      <c r="U147" s="346" t="str">
        <f t="shared" si="185"/>
        <v/>
      </c>
      <c r="V147" s="345"/>
      <c r="W147" s="345"/>
      <c r="X147" s="345"/>
      <c r="Y147" s="347" t="str">
        <f t="shared" si="194"/>
        <v/>
      </c>
      <c r="Z147" s="348" t="str">
        <f t="shared" si="187"/>
        <v/>
      </c>
      <c r="AA147" s="349" t="str">
        <f t="shared" si="188"/>
        <v/>
      </c>
      <c r="AB147" s="348" t="str">
        <f t="shared" si="189"/>
        <v/>
      </c>
      <c r="AC147" s="349" t="str">
        <f t="shared" si="195"/>
        <v/>
      </c>
      <c r="AD147" s="350" t="str">
        <f t="shared" si="191"/>
        <v/>
      </c>
      <c r="AE147" s="651"/>
      <c r="AF147" s="309"/>
      <c r="AG147" s="352"/>
      <c r="AH147" s="351"/>
      <c r="AI147" s="351"/>
      <c r="AJ147" s="661"/>
      <c r="AK147" s="647"/>
      <c r="AL147" s="647"/>
      <c r="AM147" s="351"/>
      <c r="AN147" s="352"/>
      <c r="AO147" s="647"/>
      <c r="AP147" s="647"/>
      <c r="AQ147" s="647"/>
      <c r="AR147" s="647"/>
      <c r="AS147" s="647"/>
      <c r="AT147" s="645"/>
    </row>
    <row r="148" spans="1:63" s="343" customFormat="1" ht="14.1" customHeight="1" x14ac:dyDescent="0.2">
      <c r="A148" s="659"/>
      <c r="B148" s="660"/>
      <c r="C148" s="647"/>
      <c r="D148" s="647"/>
      <c r="E148" s="647"/>
      <c r="F148" s="661"/>
      <c r="G148" s="647"/>
      <c r="H148" s="662"/>
      <c r="I148" s="663"/>
      <c r="J148" s="664"/>
      <c r="K148" s="665"/>
      <c r="L148" s="664">
        <f>IF(NOT(ISERROR(MATCH(K148,_xlfn.ANCHORARRAY(#REF!),0))),J177&amp;"Por favor no seleccionar los criterios de impacto",K148)</f>
        <v>0</v>
      </c>
      <c r="M148" s="663"/>
      <c r="N148" s="664"/>
      <c r="O148" s="666"/>
      <c r="P148" s="344">
        <v>6</v>
      </c>
      <c r="Q148" s="210"/>
      <c r="R148" s="344" t="str">
        <f t="shared" si="184"/>
        <v/>
      </c>
      <c r="S148" s="345"/>
      <c r="T148" s="345"/>
      <c r="U148" s="346" t="str">
        <f t="shared" si="185"/>
        <v/>
      </c>
      <c r="V148" s="345"/>
      <c r="W148" s="345"/>
      <c r="X148" s="345"/>
      <c r="Y148" s="347" t="str">
        <f t="shared" si="194"/>
        <v/>
      </c>
      <c r="Z148" s="348" t="str">
        <f t="shared" si="187"/>
        <v/>
      </c>
      <c r="AA148" s="349" t="str">
        <f t="shared" si="188"/>
        <v/>
      </c>
      <c r="AB148" s="348" t="str">
        <f t="shared" si="189"/>
        <v/>
      </c>
      <c r="AC148" s="349" t="str">
        <f t="shared" si="195"/>
        <v/>
      </c>
      <c r="AD148" s="350" t="str">
        <f t="shared" si="191"/>
        <v/>
      </c>
      <c r="AE148" s="651"/>
      <c r="AF148" s="309"/>
      <c r="AG148" s="352"/>
      <c r="AH148" s="351"/>
      <c r="AI148" s="351"/>
      <c r="AJ148" s="661"/>
      <c r="AK148" s="647"/>
      <c r="AL148" s="647"/>
      <c r="AM148" s="351"/>
      <c r="AN148" s="352"/>
      <c r="AO148" s="647"/>
      <c r="AP148" s="647"/>
      <c r="AQ148" s="647"/>
      <c r="AR148" s="647"/>
      <c r="AS148" s="647"/>
      <c r="AT148" s="645"/>
    </row>
    <row r="149" spans="1:63" s="343" customFormat="1" ht="76.5" customHeight="1" x14ac:dyDescent="0.2">
      <c r="A149" s="659">
        <v>24</v>
      </c>
      <c r="B149" s="660" t="s">
        <v>343</v>
      </c>
      <c r="C149" s="647" t="s">
        <v>113</v>
      </c>
      <c r="D149" s="647" t="s">
        <v>1081</v>
      </c>
      <c r="E149" s="647" t="s">
        <v>1084</v>
      </c>
      <c r="F149" s="661" t="s">
        <v>1087</v>
      </c>
      <c r="G149" s="647" t="s">
        <v>715</v>
      </c>
      <c r="H149" s="662">
        <v>250</v>
      </c>
      <c r="I149" s="663" t="str">
        <f>IF(H149&lt;=0,"",IF(H149&lt;=2,"Muy Baja",IF(H149&lt;=24,"Baja",IF(H149&lt;=500,"Media",IF(H149&lt;=5000,"Alta","Muy Alta")))))</f>
        <v>Media</v>
      </c>
      <c r="J149" s="664">
        <f>IF(I149="","",IF(I149="Muy Baja",0.2,IF(I149="Baja",0.4,IF(I149="Media",0.6,IF(I149="Alta",0.8,IF(I149="Muy Alta",1,))))))</f>
        <v>0.6</v>
      </c>
      <c r="K149" s="665" t="s">
        <v>127</v>
      </c>
      <c r="L149" s="664" t="str">
        <f>IF(NOT(ISERROR(MATCH(K149,'Tabla Impacto'!$B$221:$B$223,0))),'Tabla Impacto'!$F$223&amp;"Por favor no seleccionar los criterios de impacto(Afectación Económica o presupuestal y Pérdida Reputacional)",K149)</f>
        <v xml:space="preserve">     El riesgo afecta la imagen de la entidad con algunos usuarios de relevancia frente al logro de los objetivos</v>
      </c>
      <c r="M149" s="663" t="str">
        <f>IF(OR(L149='Tabla Impacto'!$C$11,L149='Tabla Impacto'!$D$11),"Leve",IF(OR(L149='Tabla Impacto'!$C$12,L149='Tabla Impacto'!$D$12),"Menor",IF(OR(L149='Tabla Impacto'!$C$13,L149='Tabla Impacto'!$D$13),"Moderado",IF(OR(L149='Tabla Impacto'!$C$14,L149='Tabla Impacto'!$D$14),"Mayor",IF(OR(L149='Tabla Impacto'!$C$15,L149='Tabla Impacto'!$D$15),"Catastrófico","")))))</f>
        <v>Moderado</v>
      </c>
      <c r="N149" s="664">
        <f>IF(M149="","",IF(M149="Leve",0.2,IF(M149="Menor",0.4,IF(M149="Moderado",0.6,IF(M149="Mayor",0.8,IF(M149="Catastrófico",1,))))))</f>
        <v>0.6</v>
      </c>
      <c r="O149" s="666" t="str">
        <f>IF(OR(AND(I149="Muy Baja",M149="Leve"),AND(I149="Muy Baja",M149="Menor"),AND(I149="Baja",M149="Leve")),"Bajo",IF(OR(AND(I149="Muy baja",M149="Moderado"),AND(I149="Baja",M149="Menor"),AND(I149="Baja",M149="Moderado"),AND(I149="Media",M149="Leve"),AND(I149="Media",M149="Menor"),AND(I149="Media",M149="Moderado"),AND(I149="Alta",M149="Leve"),AND(I149="Alta",M149="Menor")),"Moderado",IF(OR(AND(I149="Muy Baja",M149="Mayor"),AND(I149="Baja",M149="Mayor"),AND(I149="Media",M149="Mayor"),AND(I149="Alta",M149="Moderado"),AND(I149="Alta",M149="Mayor"),AND(I149="Muy Alta",M149="Leve"),AND(I149="Muy Alta",M149="Menor"),AND(I149="Muy Alta",M149="Moderado"),AND(I149="Muy Alta",M149="Mayor")),"Alto",IF(OR(AND(I149="Muy Baja",M149="Catastrófico"),AND(I149="Baja",M149="Catastrófico"),AND(I149="Media",M149="Catastrófico"),AND(I149="Alta",M149="Catastrófico"),AND(I149="Muy Alta",M149="Catastrófico")),"Extremo",""))))</f>
        <v>Moderado</v>
      </c>
      <c r="P149" s="344">
        <v>1</v>
      </c>
      <c r="Q149" s="222" t="s">
        <v>1114</v>
      </c>
      <c r="R149" s="344" t="str">
        <f t="shared" si="30"/>
        <v>Probabilidad</v>
      </c>
      <c r="S149" s="345" t="s">
        <v>13</v>
      </c>
      <c r="T149" s="345" t="s">
        <v>8</v>
      </c>
      <c r="U149" s="346" t="str">
        <f t="shared" si="31"/>
        <v>40%</v>
      </c>
      <c r="V149" s="345" t="s">
        <v>18</v>
      </c>
      <c r="W149" s="345" t="s">
        <v>21</v>
      </c>
      <c r="X149" s="345" t="s">
        <v>104</v>
      </c>
      <c r="Y149" s="347">
        <f t="shared" ref="Y149" si="196">IFERROR(IF(R149="Probabilidad",(J149-(+J149*U149)),IF(R149="Impacto",J149,"")),"")</f>
        <v>0.36</v>
      </c>
      <c r="Z149" s="348" t="str">
        <f t="shared" si="33"/>
        <v>Baja</v>
      </c>
      <c r="AA149" s="349">
        <f t="shared" si="34"/>
        <v>0.36</v>
      </c>
      <c r="AB149" s="348" t="str">
        <f t="shared" si="35"/>
        <v>Moderado</v>
      </c>
      <c r="AC149" s="349">
        <f t="shared" ref="AC149" si="197">IFERROR(IF(R149="Impacto",(N149-(+N149*U149)),IF(R149="Probabilidad",N149,"")),"")</f>
        <v>0.6</v>
      </c>
      <c r="AD149" s="350" t="str">
        <f t="shared" si="37"/>
        <v>Moderado</v>
      </c>
      <c r="AE149" s="651" t="s">
        <v>26</v>
      </c>
      <c r="AF149" s="318" t="s">
        <v>1094</v>
      </c>
      <c r="AG149" s="318" t="s">
        <v>1448</v>
      </c>
      <c r="AH149" s="319">
        <v>46387</v>
      </c>
      <c r="AI149" s="318" t="s">
        <v>1089</v>
      </c>
      <c r="AJ149" s="661" t="s">
        <v>1091</v>
      </c>
      <c r="AK149" s="647" t="s">
        <v>1448</v>
      </c>
      <c r="AL149" s="647"/>
      <c r="AM149" s="351"/>
      <c r="AN149" s="352"/>
      <c r="AO149" s="647"/>
      <c r="AP149" s="647"/>
      <c r="AQ149" s="650"/>
      <c r="AR149" s="647"/>
      <c r="AS149" s="647"/>
      <c r="AT149" s="645"/>
      <c r="AU149" s="342"/>
      <c r="AV149" s="342"/>
      <c r="AW149" s="342"/>
      <c r="AX149" s="342"/>
      <c r="AY149" s="342"/>
      <c r="AZ149" s="342"/>
      <c r="BA149" s="342"/>
      <c r="BB149" s="342"/>
      <c r="BC149" s="342"/>
      <c r="BD149" s="342"/>
      <c r="BE149" s="342"/>
      <c r="BF149" s="342"/>
      <c r="BG149" s="342"/>
      <c r="BH149" s="342"/>
      <c r="BI149" s="342"/>
      <c r="BJ149" s="342"/>
      <c r="BK149" s="342"/>
    </row>
    <row r="150" spans="1:63" s="343" customFormat="1" ht="74.25" x14ac:dyDescent="0.2">
      <c r="A150" s="659"/>
      <c r="B150" s="660"/>
      <c r="C150" s="647"/>
      <c r="D150" s="647"/>
      <c r="E150" s="647"/>
      <c r="F150" s="661"/>
      <c r="G150" s="647"/>
      <c r="H150" s="662"/>
      <c r="I150" s="663"/>
      <c r="J150" s="664"/>
      <c r="K150" s="665"/>
      <c r="L150" s="664">
        <f>IF(NOT(ISERROR(MATCH(K150,_xlfn.ANCHORARRAY(F171),0))),J173&amp;"Por favor no seleccionar los criterios de impacto",K150)</f>
        <v>0</v>
      </c>
      <c r="M150" s="663"/>
      <c r="N150" s="664"/>
      <c r="O150" s="666"/>
      <c r="P150" s="344">
        <v>2</v>
      </c>
      <c r="Q150" s="222" t="s">
        <v>1115</v>
      </c>
      <c r="R150" s="344" t="str">
        <f t="shared" si="30"/>
        <v>Probabilidad</v>
      </c>
      <c r="S150" s="345" t="s">
        <v>14</v>
      </c>
      <c r="T150" s="345" t="s">
        <v>8</v>
      </c>
      <c r="U150" s="346" t="str">
        <f t="shared" si="31"/>
        <v>30%</v>
      </c>
      <c r="V150" s="345" t="s">
        <v>18</v>
      </c>
      <c r="W150" s="345" t="s">
        <v>21</v>
      </c>
      <c r="X150" s="345" t="s">
        <v>104</v>
      </c>
      <c r="Y150" s="347">
        <f t="shared" ref="Y150" si="198">IFERROR(IF(AND(R149="Probabilidad",R150="Probabilidad"),(AA149-(+AA149*U150)),IF(R150="Probabilidad",(J149-(+J149*U150)),IF(R150="Impacto",AA149,""))),"")</f>
        <v>0.252</v>
      </c>
      <c r="Z150" s="348" t="str">
        <f t="shared" si="33"/>
        <v>Baja</v>
      </c>
      <c r="AA150" s="349">
        <f t="shared" si="34"/>
        <v>0.252</v>
      </c>
      <c r="AB150" s="348" t="str">
        <f t="shared" si="35"/>
        <v>Moderado</v>
      </c>
      <c r="AC150" s="349">
        <f t="shared" ref="AC150" si="199">IFERROR(IF(AND(R149="Impacto",R150="Impacto"),(AC149-(+AC149*U150)),IF(R150="Impacto",(N149-(+N149*U150)),IF(R150="Probabilidad",AC149,""))),"")</f>
        <v>0.6</v>
      </c>
      <c r="AD150" s="350" t="str">
        <f t="shared" si="37"/>
        <v>Moderado</v>
      </c>
      <c r="AE150" s="651"/>
      <c r="AF150" s="309"/>
      <c r="AG150" s="352"/>
      <c r="AH150" s="351"/>
      <c r="AI150" s="351"/>
      <c r="AJ150" s="661"/>
      <c r="AK150" s="647"/>
      <c r="AL150" s="647"/>
      <c r="AM150" s="351"/>
      <c r="AN150" s="352"/>
      <c r="AO150" s="647"/>
      <c r="AP150" s="647"/>
      <c r="AQ150" s="647"/>
      <c r="AR150" s="647"/>
      <c r="AS150" s="647"/>
      <c r="AT150" s="645"/>
    </row>
    <row r="151" spans="1:63" s="343" customFormat="1" ht="14.1" customHeight="1" x14ac:dyDescent="0.2">
      <c r="A151" s="659"/>
      <c r="B151" s="660"/>
      <c r="C151" s="647"/>
      <c r="D151" s="647"/>
      <c r="E151" s="647"/>
      <c r="F151" s="661"/>
      <c r="G151" s="647"/>
      <c r="H151" s="662"/>
      <c r="I151" s="663"/>
      <c r="J151" s="664"/>
      <c r="K151" s="665"/>
      <c r="L151" s="664">
        <f>IF(NOT(ISERROR(MATCH(K151,_xlfn.ANCHORARRAY(F172),0))),J174&amp;"Por favor no seleccionar los criterios de impacto",K151)</f>
        <v>0</v>
      </c>
      <c r="M151" s="663"/>
      <c r="N151" s="664"/>
      <c r="O151" s="666"/>
      <c r="P151" s="344">
        <v>3</v>
      </c>
      <c r="Q151" s="353"/>
      <c r="R151" s="344" t="str">
        <f t="shared" si="30"/>
        <v/>
      </c>
      <c r="S151" s="345"/>
      <c r="T151" s="345"/>
      <c r="U151" s="346" t="str">
        <f t="shared" si="31"/>
        <v/>
      </c>
      <c r="V151" s="345"/>
      <c r="W151" s="345"/>
      <c r="X151" s="345"/>
      <c r="Y151" s="347" t="str">
        <f t="shared" ref="Y151" si="200">IFERROR(IF(AND(R150="Probabilidad",R151="Probabilidad"),(AA150-(+AA150*U151)),IF(AND(R150="Impacto",R151="Probabilidad"),(AA149-(+AA149*U151)),IF(R151="Impacto",AA150,""))),"")</f>
        <v/>
      </c>
      <c r="Z151" s="348" t="str">
        <f t="shared" si="33"/>
        <v/>
      </c>
      <c r="AA151" s="349" t="str">
        <f t="shared" si="34"/>
        <v/>
      </c>
      <c r="AB151" s="348" t="str">
        <f t="shared" si="35"/>
        <v/>
      </c>
      <c r="AC151" s="349" t="str">
        <f t="shared" ref="AC151" si="201">IFERROR(IF(AND(R150="Impacto",R151="Impacto"),(AC150-(+AC150*U151)),IF(AND(R150="Probabilidad",R151="Impacto"),(AC149-(+AC149*U151)),IF(R151="Probabilidad",AC150,""))),"")</f>
        <v/>
      </c>
      <c r="AD151" s="350" t="str">
        <f t="shared" si="37"/>
        <v/>
      </c>
      <c r="AE151" s="651"/>
      <c r="AF151" s="309"/>
      <c r="AG151" s="352"/>
      <c r="AH151" s="351"/>
      <c r="AI151" s="351"/>
      <c r="AJ151" s="661"/>
      <c r="AK151" s="647"/>
      <c r="AL151" s="647"/>
      <c r="AM151" s="351"/>
      <c r="AN151" s="352"/>
      <c r="AO151" s="647"/>
      <c r="AP151" s="647"/>
      <c r="AQ151" s="647"/>
      <c r="AR151" s="647"/>
      <c r="AS151" s="647"/>
      <c r="AT151" s="645"/>
    </row>
    <row r="152" spans="1:63" s="343" customFormat="1" ht="14.1" customHeight="1" x14ac:dyDescent="0.2">
      <c r="A152" s="659"/>
      <c r="B152" s="660"/>
      <c r="C152" s="647"/>
      <c r="D152" s="647"/>
      <c r="E152" s="647"/>
      <c r="F152" s="661"/>
      <c r="G152" s="647"/>
      <c r="H152" s="662"/>
      <c r="I152" s="663"/>
      <c r="J152" s="664"/>
      <c r="K152" s="665"/>
      <c r="L152" s="664">
        <f>IF(NOT(ISERROR(MATCH(K152,_xlfn.ANCHORARRAY(#REF!),0))),J175&amp;"Por favor no seleccionar los criterios de impacto",K152)</f>
        <v>0</v>
      </c>
      <c r="M152" s="663"/>
      <c r="N152" s="664"/>
      <c r="O152" s="666"/>
      <c r="P152" s="344">
        <v>4</v>
      </c>
      <c r="Q152" s="210"/>
      <c r="R152" s="344" t="str">
        <f t="shared" si="30"/>
        <v/>
      </c>
      <c r="S152" s="345"/>
      <c r="T152" s="345"/>
      <c r="U152" s="346" t="str">
        <f t="shared" si="31"/>
        <v/>
      </c>
      <c r="V152" s="345"/>
      <c r="W152" s="345"/>
      <c r="X152" s="345"/>
      <c r="Y152" s="347" t="str">
        <f t="shared" si="32"/>
        <v/>
      </c>
      <c r="Z152" s="348" t="str">
        <f t="shared" si="33"/>
        <v/>
      </c>
      <c r="AA152" s="349" t="str">
        <f t="shared" si="34"/>
        <v/>
      </c>
      <c r="AB152" s="348" t="str">
        <f t="shared" si="35"/>
        <v/>
      </c>
      <c r="AC152" s="349" t="str">
        <f t="shared" si="43"/>
        <v/>
      </c>
      <c r="AD152" s="350" t="str">
        <f t="shared" si="37"/>
        <v/>
      </c>
      <c r="AE152" s="651"/>
      <c r="AF152" s="309"/>
      <c r="AG152" s="352"/>
      <c r="AH152" s="351"/>
      <c r="AI152" s="351"/>
      <c r="AJ152" s="661"/>
      <c r="AK152" s="647"/>
      <c r="AL152" s="647"/>
      <c r="AM152" s="351"/>
      <c r="AN152" s="352"/>
      <c r="AO152" s="647"/>
      <c r="AP152" s="647"/>
      <c r="AQ152" s="647"/>
      <c r="AR152" s="647"/>
      <c r="AS152" s="647"/>
      <c r="AT152" s="645"/>
    </row>
    <row r="153" spans="1:63" s="343" customFormat="1" ht="14.1" customHeight="1" x14ac:dyDescent="0.2">
      <c r="A153" s="659"/>
      <c r="B153" s="660"/>
      <c r="C153" s="647"/>
      <c r="D153" s="647"/>
      <c r="E153" s="647"/>
      <c r="F153" s="661"/>
      <c r="G153" s="647"/>
      <c r="H153" s="662"/>
      <c r="I153" s="663"/>
      <c r="J153" s="664"/>
      <c r="K153" s="665"/>
      <c r="L153" s="664">
        <f>IF(NOT(ISERROR(MATCH(K153,_xlfn.ANCHORARRAY(#REF!),0))),J176&amp;"Por favor no seleccionar los criterios de impacto",K153)</f>
        <v>0</v>
      </c>
      <c r="M153" s="663"/>
      <c r="N153" s="664"/>
      <c r="O153" s="666"/>
      <c r="P153" s="344">
        <v>5</v>
      </c>
      <c r="Q153" s="210"/>
      <c r="R153" s="344" t="str">
        <f t="shared" si="30"/>
        <v/>
      </c>
      <c r="S153" s="345"/>
      <c r="T153" s="345"/>
      <c r="U153" s="346" t="str">
        <f t="shared" si="31"/>
        <v/>
      </c>
      <c r="V153" s="345"/>
      <c r="W153" s="345"/>
      <c r="X153" s="345"/>
      <c r="Y153" s="347" t="str">
        <f t="shared" si="32"/>
        <v/>
      </c>
      <c r="Z153" s="348" t="str">
        <f t="shared" si="33"/>
        <v/>
      </c>
      <c r="AA153" s="349" t="str">
        <f t="shared" si="34"/>
        <v/>
      </c>
      <c r="AB153" s="348" t="str">
        <f t="shared" si="35"/>
        <v/>
      </c>
      <c r="AC153" s="349" t="str">
        <f t="shared" si="43"/>
        <v/>
      </c>
      <c r="AD153" s="350" t="str">
        <f t="shared" si="37"/>
        <v/>
      </c>
      <c r="AE153" s="651"/>
      <c r="AF153" s="309"/>
      <c r="AG153" s="352"/>
      <c r="AH153" s="351"/>
      <c r="AI153" s="351"/>
      <c r="AJ153" s="661"/>
      <c r="AK153" s="647"/>
      <c r="AL153" s="647"/>
      <c r="AM153" s="351"/>
      <c r="AN153" s="352"/>
      <c r="AO153" s="647"/>
      <c r="AP153" s="647"/>
      <c r="AQ153" s="647"/>
      <c r="AR153" s="647"/>
      <c r="AS153" s="647"/>
      <c r="AT153" s="645"/>
    </row>
    <row r="154" spans="1:63" s="343" customFormat="1" ht="14.1" customHeight="1" x14ac:dyDescent="0.2">
      <c r="A154" s="659"/>
      <c r="B154" s="660"/>
      <c r="C154" s="647"/>
      <c r="D154" s="647"/>
      <c r="E154" s="647"/>
      <c r="F154" s="661"/>
      <c r="G154" s="647"/>
      <c r="H154" s="662"/>
      <c r="I154" s="663"/>
      <c r="J154" s="664"/>
      <c r="K154" s="665"/>
      <c r="L154" s="664">
        <f>IF(NOT(ISERROR(MATCH(K154,_xlfn.ANCHORARRAY(#REF!),0))),J177&amp;"Por favor no seleccionar los criterios de impacto",K154)</f>
        <v>0</v>
      </c>
      <c r="M154" s="663"/>
      <c r="N154" s="664"/>
      <c r="O154" s="666"/>
      <c r="P154" s="344">
        <v>6</v>
      </c>
      <c r="Q154" s="210"/>
      <c r="R154" s="344" t="str">
        <f t="shared" si="30"/>
        <v/>
      </c>
      <c r="S154" s="345"/>
      <c r="T154" s="345"/>
      <c r="U154" s="346" t="str">
        <f t="shared" si="31"/>
        <v/>
      </c>
      <c r="V154" s="345"/>
      <c r="W154" s="345"/>
      <c r="X154" s="345"/>
      <c r="Y154" s="347" t="str">
        <f t="shared" si="32"/>
        <v/>
      </c>
      <c r="Z154" s="348" t="str">
        <f t="shared" si="33"/>
        <v/>
      </c>
      <c r="AA154" s="349" t="str">
        <f t="shared" si="34"/>
        <v/>
      </c>
      <c r="AB154" s="348" t="str">
        <f t="shared" si="35"/>
        <v/>
      </c>
      <c r="AC154" s="349" t="str">
        <f t="shared" si="43"/>
        <v/>
      </c>
      <c r="AD154" s="350" t="str">
        <f t="shared" si="37"/>
        <v/>
      </c>
      <c r="AE154" s="651"/>
      <c r="AF154" s="309"/>
      <c r="AG154" s="352"/>
      <c r="AH154" s="351"/>
      <c r="AI154" s="351"/>
      <c r="AJ154" s="661"/>
      <c r="AK154" s="647"/>
      <c r="AL154" s="647"/>
      <c r="AM154" s="351"/>
      <c r="AN154" s="352"/>
      <c r="AO154" s="647"/>
      <c r="AP154" s="647"/>
      <c r="AQ154" s="647"/>
      <c r="AR154" s="647"/>
      <c r="AS154" s="647"/>
      <c r="AT154" s="645"/>
    </row>
    <row r="155" spans="1:63" s="343" customFormat="1" ht="94.5" customHeight="1" x14ac:dyDescent="0.2">
      <c r="A155" s="659">
        <v>25</v>
      </c>
      <c r="B155" s="660" t="s">
        <v>340</v>
      </c>
      <c r="C155" s="647" t="s">
        <v>113</v>
      </c>
      <c r="D155" s="647" t="s">
        <v>1264</v>
      </c>
      <c r="E155" s="647" t="s">
        <v>1267</v>
      </c>
      <c r="F155" s="661" t="s">
        <v>1270</v>
      </c>
      <c r="G155" s="647" t="s">
        <v>108</v>
      </c>
      <c r="H155" s="662">
        <v>70</v>
      </c>
      <c r="I155" s="663" t="str">
        <f>IF(H155&lt;=0,"",IF(H155&lt;=2,"Muy Baja",IF(H155&lt;=24,"Baja",IF(H155&lt;=500,"Media",IF(H155&lt;=5000,"Alta","Muy Alta")))))</f>
        <v>Media</v>
      </c>
      <c r="J155" s="664">
        <f>IF(I155="","",IF(I155="Muy Baja",0.2,IF(I155="Baja",0.4,IF(I155="Media",0.6,IF(I155="Alta",0.8,IF(I155="Muy Alta",1,))))))</f>
        <v>0.6</v>
      </c>
      <c r="K155" s="665" t="s">
        <v>128</v>
      </c>
      <c r="L155" s="664" t="str">
        <f>IF(NOT(ISERROR(MATCH(K155,'Tabla Impacto'!$B$221:$B$223,0))),'Tabla Impacto'!$F$223&amp;"Por favor no seleccionar los criterios de impacto(Afectación Económica o presupuestal y Pérdida Reputacional)",K155)</f>
        <v xml:space="preserve">     El riesgo afecta la imagen de de la entidad con efecto publicitario sostenido a nivel de sector administrativo, nivel departamental o municipal</v>
      </c>
      <c r="M155" s="663" t="str">
        <f>IF(OR(L155='Tabla Impacto'!$C$11,L155='Tabla Impacto'!$D$11),"Leve",IF(OR(L155='Tabla Impacto'!$C$12,L155='Tabla Impacto'!$D$12),"Menor",IF(OR(L155='Tabla Impacto'!$C$13,L155='Tabla Impacto'!$D$13),"Moderado",IF(OR(L155='Tabla Impacto'!$C$14,L155='Tabla Impacto'!$D$14),"Mayor",IF(OR(L155='Tabla Impacto'!$C$15,L155='Tabla Impacto'!$D$15),"Catastrófico","")))))</f>
        <v>Mayor</v>
      </c>
      <c r="N155" s="664">
        <f>IF(M155="","",IF(M155="Leve",0.2,IF(M155="Menor",0.4,IF(M155="Moderado",0.6,IF(M155="Mayor",0.8,IF(M155="Catastrófico",1,))))))</f>
        <v>0.8</v>
      </c>
      <c r="O155" s="666" t="str">
        <f>IF(OR(AND(I155="Muy Baja",M155="Leve"),AND(I155="Muy Baja",M155="Menor"),AND(I155="Baja",M155="Leve")),"Bajo",IF(OR(AND(I155="Muy baja",M155="Moderado"),AND(I155="Baja",M155="Menor"),AND(I155="Baja",M155="Moderado"),AND(I155="Media",M155="Leve"),AND(I155="Media",M155="Menor"),AND(I155="Media",M155="Moderado"),AND(I155="Alta",M155="Leve"),AND(I155="Alta",M155="Menor")),"Moderado",IF(OR(AND(I155="Muy Baja",M155="Mayor"),AND(I155="Baja",M155="Mayor"),AND(I155="Media",M155="Mayor"),AND(I155="Alta",M155="Moderado"),AND(I155="Alta",M155="Mayor"),AND(I155="Muy Alta",M155="Leve"),AND(I155="Muy Alta",M155="Menor"),AND(I155="Muy Alta",M155="Moderado"),AND(I155="Muy Alta",M155="Mayor")),"Alto",IF(OR(AND(I155="Muy Baja",M155="Catastrófico"),AND(I155="Baja",M155="Catastrófico"),AND(I155="Media",M155="Catastrófico"),AND(I155="Alta",M155="Catastrófico"),AND(I155="Muy Alta",M155="Catastrófico")),"Extremo",""))))</f>
        <v>Alto</v>
      </c>
      <c r="P155" s="344">
        <v>1</v>
      </c>
      <c r="Q155" s="210" t="s">
        <v>1400</v>
      </c>
      <c r="R155" s="344" t="str">
        <f t="shared" ref="R155:R166" si="202">IF(OR(S155="Preventivo",S155="Detectivo"),"Probabilidad",IF(S155="Correctivo","Impacto",""))</f>
        <v>Probabilidad</v>
      </c>
      <c r="S155" s="345" t="s">
        <v>13</v>
      </c>
      <c r="T155" s="345" t="s">
        <v>8</v>
      </c>
      <c r="U155" s="346" t="str">
        <f t="shared" ref="U155:U166" si="203">IF(AND(S155="Preventivo",T155="Automático"),"50%",IF(AND(S155="Preventivo",T155="Manual"),"40%",IF(AND(S155="Detectivo",T155="Automático"),"40%",IF(AND(S155="Detectivo",T155="Manual"),"30%",IF(AND(S155="Correctivo",T155="Automático"),"35%",IF(AND(S155="Correctivo",T155="Manual"),"25%",""))))))</f>
        <v>40%</v>
      </c>
      <c r="V155" s="345" t="s">
        <v>18</v>
      </c>
      <c r="W155" s="345" t="s">
        <v>21</v>
      </c>
      <c r="X155" s="345" t="s">
        <v>104</v>
      </c>
      <c r="Y155" s="347">
        <f t="shared" ref="Y155" si="204">IFERROR(IF(R155="Probabilidad",(J155-(+J155*U155)),IF(R155="Impacto",J155,"")),"")</f>
        <v>0.36</v>
      </c>
      <c r="Z155" s="348" t="str">
        <f t="shared" ref="Z155:Z166" si="205">IFERROR(IF(Y155="","",IF(Y155&lt;=0.2,"Muy Baja",IF(Y155&lt;=0.4,"Baja",IF(Y155&lt;=0.6,"Media",IF(Y155&lt;=0.8,"Alta","Muy Alta"))))),"")</f>
        <v>Baja</v>
      </c>
      <c r="AA155" s="349">
        <f t="shared" ref="AA155:AA166" si="206">+Y155</f>
        <v>0.36</v>
      </c>
      <c r="AB155" s="348" t="str">
        <f t="shared" ref="AB155:AB166" si="207">IFERROR(IF(AC155="","",IF(AC155&lt;=0.2,"Leve",IF(AC155&lt;=0.4,"Menor",IF(AC155&lt;=0.6,"Moderado",IF(AC155&lt;=0.8,"Mayor","Catastrófico"))))),"")</f>
        <v>Mayor</v>
      </c>
      <c r="AC155" s="349">
        <f t="shared" ref="AC155" si="208">IFERROR(IF(R155="Impacto",(N155-(+N155*U155)),IF(R155="Probabilidad",N155,"")),"")</f>
        <v>0.8</v>
      </c>
      <c r="AD155" s="350" t="str">
        <f t="shared" ref="AD155:AD166" si="209">IFERROR(IF(OR(AND(Z155="Muy Baja",AB155="Leve"),AND(Z155="Muy Baja",AB155="Menor"),AND(Z155="Baja",AB155="Leve")),"Bajo",IF(OR(AND(Z155="Muy baja",AB155="Moderado"),AND(Z155="Baja",AB155="Menor"),AND(Z155="Baja",AB155="Moderado"),AND(Z155="Media",AB155="Leve"),AND(Z155="Media",AB155="Menor"),AND(Z155="Media",AB155="Moderado"),AND(Z155="Alta",AB155="Leve"),AND(Z155="Alta",AB155="Menor")),"Moderado",IF(OR(AND(Z155="Muy Baja",AB155="Mayor"),AND(Z155="Baja",AB155="Mayor"),AND(Z155="Media",AB155="Mayor"),AND(Z155="Alta",AB155="Moderado"),AND(Z155="Alta",AB155="Mayor"),AND(Z155="Muy Alta",AB155="Leve"),AND(Z155="Muy Alta",AB155="Menor"),AND(Z155="Muy Alta",AB155="Moderado"),AND(Z155="Muy Alta",AB155="Mayor")),"Alto",IF(OR(AND(Z155="Muy Baja",AB155="Catastrófico"),AND(Z155="Baja",AB155="Catastrófico"),AND(Z155="Media",AB155="Catastrófico"),AND(Z155="Alta",AB155="Catastrófico"),AND(Z155="Muy Alta",AB155="Catastrófico")),"Extremo","")))),"")</f>
        <v>Alto</v>
      </c>
      <c r="AE155" s="651" t="s">
        <v>26</v>
      </c>
      <c r="AF155" s="210" t="s">
        <v>1276</v>
      </c>
      <c r="AG155" s="309" t="s">
        <v>1449</v>
      </c>
      <c r="AH155" s="319">
        <v>46387</v>
      </c>
      <c r="AI155" s="208" t="s">
        <v>1279</v>
      </c>
      <c r="AJ155" s="667" t="s">
        <v>1309</v>
      </c>
      <c r="AK155" s="647" t="s">
        <v>1449</v>
      </c>
      <c r="AL155" s="647"/>
      <c r="AM155" s="351"/>
      <c r="AN155" s="352"/>
      <c r="AO155" s="647"/>
      <c r="AP155" s="647"/>
      <c r="AQ155" s="650"/>
      <c r="AR155" s="647"/>
      <c r="AS155" s="647"/>
      <c r="AT155" s="645"/>
      <c r="AU155" s="342"/>
      <c r="AV155" s="342"/>
      <c r="AW155" s="342"/>
      <c r="AX155" s="342"/>
      <c r="AY155" s="342"/>
      <c r="AZ155" s="342"/>
      <c r="BA155" s="342"/>
      <c r="BB155" s="342"/>
      <c r="BC155" s="342"/>
      <c r="BD155" s="342"/>
      <c r="BE155" s="342"/>
      <c r="BF155" s="342"/>
      <c r="BG155" s="342"/>
      <c r="BH155" s="342"/>
      <c r="BI155" s="342"/>
      <c r="BJ155" s="342"/>
      <c r="BK155" s="342"/>
    </row>
    <row r="156" spans="1:63" s="343" customFormat="1" ht="74.25" x14ac:dyDescent="0.2">
      <c r="A156" s="659"/>
      <c r="B156" s="660"/>
      <c r="C156" s="647"/>
      <c r="D156" s="647"/>
      <c r="E156" s="647"/>
      <c r="F156" s="661"/>
      <c r="G156" s="647"/>
      <c r="H156" s="662"/>
      <c r="I156" s="663"/>
      <c r="J156" s="664"/>
      <c r="K156" s="665"/>
      <c r="L156" s="664">
        <f>IF(NOT(ISERROR(MATCH(K156,_xlfn.ANCHORARRAY(F173),0))),J175&amp;"Por favor no seleccionar los criterios de impacto",K156)</f>
        <v>0</v>
      </c>
      <c r="M156" s="663"/>
      <c r="N156" s="664"/>
      <c r="O156" s="666"/>
      <c r="P156" s="344">
        <v>2</v>
      </c>
      <c r="Q156" s="210" t="s">
        <v>1273</v>
      </c>
      <c r="R156" s="344" t="str">
        <f t="shared" si="202"/>
        <v>Probabilidad</v>
      </c>
      <c r="S156" s="345" t="s">
        <v>13</v>
      </c>
      <c r="T156" s="345" t="s">
        <v>8</v>
      </c>
      <c r="U156" s="346" t="str">
        <f t="shared" si="203"/>
        <v>40%</v>
      </c>
      <c r="V156" s="345" t="s">
        <v>18</v>
      </c>
      <c r="W156" s="345" t="s">
        <v>21</v>
      </c>
      <c r="X156" s="345" t="s">
        <v>104</v>
      </c>
      <c r="Y156" s="347">
        <f t="shared" ref="Y156" si="210">IFERROR(IF(AND(R155="Probabilidad",R156="Probabilidad"),(AA155-(+AA155*U156)),IF(R156="Probabilidad",(J155-(+J155*U156)),IF(R156="Impacto",AA155,""))),"")</f>
        <v>0.216</v>
      </c>
      <c r="Z156" s="348" t="str">
        <f t="shared" si="205"/>
        <v>Baja</v>
      </c>
      <c r="AA156" s="349">
        <f t="shared" si="206"/>
        <v>0.216</v>
      </c>
      <c r="AB156" s="348" t="str">
        <f t="shared" si="207"/>
        <v>Mayor</v>
      </c>
      <c r="AC156" s="349">
        <f t="shared" ref="AC156" si="211">IFERROR(IF(AND(R155="Impacto",R156="Impacto"),(AC155-(+AC155*U156)),IF(R156="Impacto",(N155-(+N155*U156)),IF(R156="Probabilidad",AC155,""))),"")</f>
        <v>0.8</v>
      </c>
      <c r="AD156" s="350" t="str">
        <f t="shared" si="209"/>
        <v>Alto</v>
      </c>
      <c r="AE156" s="651"/>
      <c r="AF156" s="307"/>
      <c r="AG156" s="309"/>
      <c r="AH156" s="209"/>
      <c r="AI156" s="307"/>
      <c r="AJ156" s="668"/>
      <c r="AK156" s="647"/>
      <c r="AL156" s="647"/>
      <c r="AM156" s="351"/>
      <c r="AN156" s="352"/>
      <c r="AO156" s="647"/>
      <c r="AP156" s="647"/>
      <c r="AQ156" s="647"/>
      <c r="AR156" s="647"/>
      <c r="AS156" s="647"/>
      <c r="AT156" s="645"/>
      <c r="AU156" s="342"/>
      <c r="AV156" s="342"/>
      <c r="AW156" s="342"/>
      <c r="AX156" s="342"/>
      <c r="AY156" s="342"/>
      <c r="AZ156" s="342"/>
      <c r="BA156" s="342"/>
      <c r="BB156" s="342"/>
      <c r="BC156" s="342"/>
      <c r="BD156" s="342"/>
      <c r="BE156" s="342"/>
      <c r="BF156" s="342"/>
      <c r="BG156" s="342"/>
      <c r="BH156" s="342"/>
      <c r="BI156" s="342"/>
      <c r="BJ156" s="342"/>
      <c r="BK156" s="342"/>
    </row>
    <row r="157" spans="1:63" s="343" customFormat="1" ht="14.25" x14ac:dyDescent="0.2">
      <c r="A157" s="659"/>
      <c r="B157" s="660"/>
      <c r="C157" s="647"/>
      <c r="D157" s="647"/>
      <c r="E157" s="647"/>
      <c r="F157" s="661"/>
      <c r="G157" s="647"/>
      <c r="H157" s="662"/>
      <c r="I157" s="663"/>
      <c r="J157" s="664"/>
      <c r="K157" s="665"/>
      <c r="L157" s="664">
        <f>IF(NOT(ISERROR(MATCH(K157,_xlfn.ANCHORARRAY(F174),0))),J176&amp;"Por favor no seleccionar los criterios de impacto",K157)</f>
        <v>0</v>
      </c>
      <c r="M157" s="663"/>
      <c r="N157" s="664"/>
      <c r="O157" s="666"/>
      <c r="P157" s="344">
        <v>3</v>
      </c>
      <c r="Q157" s="353"/>
      <c r="R157" s="344" t="str">
        <f t="shared" si="202"/>
        <v/>
      </c>
      <c r="S157" s="345"/>
      <c r="T157" s="345"/>
      <c r="U157" s="346" t="str">
        <f t="shared" si="203"/>
        <v/>
      </c>
      <c r="V157" s="345"/>
      <c r="W157" s="345"/>
      <c r="X157" s="345"/>
      <c r="Y157" s="347" t="str">
        <f t="shared" ref="Y157:Y160" si="212">IFERROR(IF(AND(R156="Probabilidad",R157="Probabilidad"),(AA156-(+AA156*U157)),IF(AND(R156="Impacto",R157="Probabilidad"),(AA155-(+AA155*U157)),IF(R157="Impacto",AA156,""))),"")</f>
        <v/>
      </c>
      <c r="Z157" s="348" t="str">
        <f t="shared" si="205"/>
        <v/>
      </c>
      <c r="AA157" s="349" t="str">
        <f t="shared" si="206"/>
        <v/>
      </c>
      <c r="AB157" s="348" t="str">
        <f t="shared" si="207"/>
        <v/>
      </c>
      <c r="AC157" s="349" t="str">
        <f t="shared" ref="AC157:AC160" si="213">IFERROR(IF(AND(R156="Impacto",R157="Impacto"),(AC156-(+AC156*U157)),IF(AND(R156="Probabilidad",R157="Impacto"),(AC155-(+AC155*U157)),IF(R157="Probabilidad",AC156,""))),"")</f>
        <v/>
      </c>
      <c r="AD157" s="350" t="str">
        <f t="shared" si="209"/>
        <v/>
      </c>
      <c r="AE157" s="651"/>
      <c r="AF157" s="307"/>
      <c r="AG157" s="309"/>
      <c r="AH157" s="209"/>
      <c r="AI157" s="307"/>
      <c r="AJ157" s="668"/>
      <c r="AK157" s="647"/>
      <c r="AL157" s="647"/>
      <c r="AM157" s="351"/>
      <c r="AN157" s="352"/>
      <c r="AO157" s="647"/>
      <c r="AP157" s="647"/>
      <c r="AQ157" s="647"/>
      <c r="AR157" s="647"/>
      <c r="AS157" s="647"/>
      <c r="AT157" s="645"/>
      <c r="AU157" s="342"/>
      <c r="AV157" s="342"/>
      <c r="AW157" s="342"/>
      <c r="AX157" s="342"/>
      <c r="AY157" s="342"/>
      <c r="AZ157" s="342"/>
      <c r="BA157" s="342"/>
      <c r="BB157" s="342"/>
      <c r="BC157" s="342"/>
      <c r="BD157" s="342"/>
      <c r="BE157" s="342"/>
      <c r="BF157" s="342"/>
      <c r="BG157" s="342"/>
      <c r="BH157" s="342"/>
      <c r="BI157" s="342"/>
      <c r="BJ157" s="342"/>
      <c r="BK157" s="342"/>
    </row>
    <row r="158" spans="1:63" s="343" customFormat="1" ht="14.25" x14ac:dyDescent="0.2">
      <c r="A158" s="659"/>
      <c r="B158" s="660"/>
      <c r="C158" s="647"/>
      <c r="D158" s="647"/>
      <c r="E158" s="647"/>
      <c r="F158" s="661"/>
      <c r="G158" s="647"/>
      <c r="H158" s="662"/>
      <c r="I158" s="663"/>
      <c r="J158" s="664"/>
      <c r="K158" s="665"/>
      <c r="L158" s="664">
        <f>IF(NOT(ISERROR(MATCH(K158,_xlfn.ANCHORARRAY(F175),0))),J177&amp;"Por favor no seleccionar los criterios de impacto",K158)</f>
        <v>0</v>
      </c>
      <c r="M158" s="663"/>
      <c r="N158" s="664"/>
      <c r="O158" s="666"/>
      <c r="P158" s="344">
        <v>4</v>
      </c>
      <c r="Q158" s="210"/>
      <c r="R158" s="344" t="str">
        <f t="shared" si="202"/>
        <v/>
      </c>
      <c r="S158" s="345"/>
      <c r="T158" s="345"/>
      <c r="U158" s="346" t="str">
        <f t="shared" si="203"/>
        <v/>
      </c>
      <c r="V158" s="345"/>
      <c r="W158" s="345"/>
      <c r="X158" s="345"/>
      <c r="Y158" s="347" t="str">
        <f t="shared" si="212"/>
        <v/>
      </c>
      <c r="Z158" s="348" t="str">
        <f t="shared" si="205"/>
        <v/>
      </c>
      <c r="AA158" s="349" t="str">
        <f t="shared" si="206"/>
        <v/>
      </c>
      <c r="AB158" s="348" t="str">
        <f t="shared" si="207"/>
        <v/>
      </c>
      <c r="AC158" s="349" t="str">
        <f t="shared" si="213"/>
        <v/>
      </c>
      <c r="AD158" s="350" t="str">
        <f t="shared" si="209"/>
        <v/>
      </c>
      <c r="AE158" s="651"/>
      <c r="AF158" s="222"/>
      <c r="AG158" s="344"/>
      <c r="AH158" s="209"/>
      <c r="AI158" s="222"/>
      <c r="AJ158" s="668"/>
      <c r="AK158" s="647"/>
      <c r="AL158" s="647"/>
      <c r="AM158" s="351"/>
      <c r="AN158" s="352"/>
      <c r="AO158" s="647"/>
      <c r="AP158" s="647"/>
      <c r="AQ158" s="647"/>
      <c r="AR158" s="647"/>
      <c r="AS158" s="647"/>
      <c r="AT158" s="645"/>
      <c r="AU158" s="342"/>
      <c r="AV158" s="342"/>
      <c r="AW158" s="342"/>
      <c r="AX158" s="342"/>
      <c r="AY158" s="342"/>
      <c r="AZ158" s="342"/>
      <c r="BA158" s="342"/>
      <c r="BB158" s="342"/>
      <c r="BC158" s="342"/>
      <c r="BD158" s="342"/>
      <c r="BE158" s="342"/>
      <c r="BF158" s="342"/>
      <c r="BG158" s="342"/>
      <c r="BH158" s="342"/>
      <c r="BI158" s="342"/>
      <c r="BJ158" s="342"/>
      <c r="BK158" s="342"/>
    </row>
    <row r="159" spans="1:63" s="343" customFormat="1" ht="14.25" x14ac:dyDescent="0.2">
      <c r="A159" s="659"/>
      <c r="B159" s="660"/>
      <c r="C159" s="647"/>
      <c r="D159" s="647"/>
      <c r="E159" s="647"/>
      <c r="F159" s="661"/>
      <c r="G159" s="647"/>
      <c r="H159" s="662"/>
      <c r="I159" s="663"/>
      <c r="J159" s="664"/>
      <c r="K159" s="665"/>
      <c r="L159" s="664">
        <f>IF(NOT(ISERROR(MATCH(K159,_xlfn.ANCHORARRAY(F176),0))),J178&amp;"Por favor no seleccionar los criterios de impacto",K159)</f>
        <v>0</v>
      </c>
      <c r="M159" s="663"/>
      <c r="N159" s="664"/>
      <c r="O159" s="666"/>
      <c r="P159" s="344">
        <v>5</v>
      </c>
      <c r="Q159" s="210"/>
      <c r="R159" s="344" t="str">
        <f t="shared" si="202"/>
        <v/>
      </c>
      <c r="S159" s="345"/>
      <c r="T159" s="345"/>
      <c r="U159" s="346" t="str">
        <f t="shared" si="203"/>
        <v/>
      </c>
      <c r="V159" s="345"/>
      <c r="W159" s="345"/>
      <c r="X159" s="345"/>
      <c r="Y159" s="347" t="str">
        <f t="shared" si="212"/>
        <v/>
      </c>
      <c r="Z159" s="348" t="str">
        <f t="shared" si="205"/>
        <v/>
      </c>
      <c r="AA159" s="349" t="str">
        <f t="shared" si="206"/>
        <v/>
      </c>
      <c r="AB159" s="348" t="str">
        <f t="shared" si="207"/>
        <v/>
      </c>
      <c r="AC159" s="349" t="str">
        <f t="shared" si="213"/>
        <v/>
      </c>
      <c r="AD159" s="350" t="str">
        <f t="shared" si="209"/>
        <v/>
      </c>
      <c r="AE159" s="651"/>
      <c r="AF159" s="309"/>
      <c r="AG159" s="352"/>
      <c r="AH159" s="351"/>
      <c r="AI159" s="351"/>
      <c r="AJ159" s="668"/>
      <c r="AK159" s="647"/>
      <c r="AL159" s="647"/>
      <c r="AM159" s="351"/>
      <c r="AN159" s="352"/>
      <c r="AO159" s="647"/>
      <c r="AP159" s="647"/>
      <c r="AQ159" s="647"/>
      <c r="AR159" s="647"/>
      <c r="AS159" s="647"/>
      <c r="AT159" s="645"/>
      <c r="AU159" s="342"/>
      <c r="AV159" s="342"/>
      <c r="AW159" s="342"/>
      <c r="AX159" s="342"/>
      <c r="AY159" s="342"/>
      <c r="AZ159" s="342"/>
      <c r="BA159" s="342"/>
      <c r="BB159" s="342"/>
      <c r="BC159" s="342"/>
      <c r="BD159" s="342"/>
      <c r="BE159" s="342"/>
      <c r="BF159" s="342"/>
      <c r="BG159" s="342"/>
      <c r="BH159" s="342"/>
      <c r="BI159" s="342"/>
      <c r="BJ159" s="342"/>
      <c r="BK159" s="342"/>
    </row>
    <row r="160" spans="1:63" s="343" customFormat="1" ht="14.25" x14ac:dyDescent="0.2">
      <c r="A160" s="659"/>
      <c r="B160" s="660"/>
      <c r="C160" s="647"/>
      <c r="D160" s="647"/>
      <c r="E160" s="647"/>
      <c r="F160" s="661"/>
      <c r="G160" s="647"/>
      <c r="H160" s="662"/>
      <c r="I160" s="663"/>
      <c r="J160" s="664"/>
      <c r="K160" s="665"/>
      <c r="L160" s="664">
        <f>IF(NOT(ISERROR(MATCH(K160,_xlfn.ANCHORARRAY(F177),0))),J179&amp;"Por favor no seleccionar los criterios de impacto",K160)</f>
        <v>0</v>
      </c>
      <c r="M160" s="663"/>
      <c r="N160" s="664"/>
      <c r="O160" s="666"/>
      <c r="P160" s="344">
        <v>6</v>
      </c>
      <c r="Q160" s="210"/>
      <c r="R160" s="344" t="str">
        <f t="shared" si="202"/>
        <v/>
      </c>
      <c r="S160" s="345"/>
      <c r="T160" s="345"/>
      <c r="U160" s="346" t="str">
        <f t="shared" si="203"/>
        <v/>
      </c>
      <c r="V160" s="345"/>
      <c r="W160" s="345"/>
      <c r="X160" s="345"/>
      <c r="Y160" s="347" t="str">
        <f t="shared" si="212"/>
        <v/>
      </c>
      <c r="Z160" s="348" t="str">
        <f t="shared" si="205"/>
        <v/>
      </c>
      <c r="AA160" s="349" t="str">
        <f t="shared" si="206"/>
        <v/>
      </c>
      <c r="AB160" s="348" t="str">
        <f t="shared" si="207"/>
        <v/>
      </c>
      <c r="AC160" s="349" t="str">
        <f t="shared" si="213"/>
        <v/>
      </c>
      <c r="AD160" s="350" t="str">
        <f t="shared" si="209"/>
        <v/>
      </c>
      <c r="AE160" s="651"/>
      <c r="AF160" s="309"/>
      <c r="AG160" s="352"/>
      <c r="AH160" s="351"/>
      <c r="AI160" s="351"/>
      <c r="AJ160" s="669"/>
      <c r="AK160" s="647"/>
      <c r="AL160" s="647"/>
      <c r="AM160" s="351"/>
      <c r="AN160" s="352"/>
      <c r="AO160" s="647"/>
      <c r="AP160" s="647"/>
      <c r="AQ160" s="647"/>
      <c r="AR160" s="647"/>
      <c r="AS160" s="647"/>
      <c r="AT160" s="645"/>
      <c r="AU160" s="342"/>
      <c r="AV160" s="342"/>
      <c r="AW160" s="342"/>
      <c r="AX160" s="342"/>
      <c r="AY160" s="342"/>
      <c r="AZ160" s="342"/>
      <c r="BA160" s="342"/>
      <c r="BB160" s="342"/>
      <c r="BC160" s="342"/>
      <c r="BD160" s="342"/>
      <c r="BE160" s="342"/>
      <c r="BF160" s="342"/>
      <c r="BG160" s="342"/>
      <c r="BH160" s="342"/>
      <c r="BI160" s="342"/>
      <c r="BJ160" s="342"/>
      <c r="BK160" s="342"/>
    </row>
    <row r="161" spans="1:63" s="343" customFormat="1" ht="142.5" customHeight="1" x14ac:dyDescent="0.2">
      <c r="A161" s="659">
        <v>25</v>
      </c>
      <c r="B161" s="660" t="s">
        <v>340</v>
      </c>
      <c r="C161" s="647" t="s">
        <v>114</v>
      </c>
      <c r="D161" s="647" t="s">
        <v>1265</v>
      </c>
      <c r="E161" s="647" t="s">
        <v>1268</v>
      </c>
      <c r="F161" s="661" t="s">
        <v>1271</v>
      </c>
      <c r="G161" s="647" t="s">
        <v>108</v>
      </c>
      <c r="H161" s="662">
        <v>830</v>
      </c>
      <c r="I161" s="663" t="str">
        <f>IF(H161&lt;=0,"",IF(H161&lt;=2,"Muy Baja",IF(H161&lt;=24,"Baja",IF(H161&lt;=500,"Media",IF(H161&lt;=5000,"Alta","Muy Alta")))))</f>
        <v>Alta</v>
      </c>
      <c r="J161" s="664">
        <f>IF(I161="","",IF(I161="Muy Baja",0.2,IF(I161="Baja",0.4,IF(I161="Media",0.6,IF(I161="Alta",0.8,IF(I161="Muy Alta",1,))))))</f>
        <v>0.8</v>
      </c>
      <c r="K161" s="665" t="s">
        <v>122</v>
      </c>
      <c r="L161" s="664" t="str">
        <f>IF(NOT(ISERROR(MATCH(K161,'Tabla Impacto'!$B$221:$B$223,0))),'Tabla Impacto'!$F$223&amp;"Por favor no seleccionar los criterios de impacto(Afectación Económica o presupuestal y Pérdida Reputacional)",K161)</f>
        <v xml:space="preserve">     Entre 10 y 50 SMLMV </v>
      </c>
      <c r="M161" s="663" t="str">
        <f>IF(OR(L161='Tabla Impacto'!$C$11,L161='Tabla Impacto'!$D$11),"Leve",IF(OR(L161='Tabla Impacto'!$C$12,L161='Tabla Impacto'!$D$12),"Menor",IF(OR(L161='Tabla Impacto'!$C$13,L161='Tabla Impacto'!$D$13),"Moderado",IF(OR(L161='Tabla Impacto'!$C$14,L161='Tabla Impacto'!$D$14),"Mayor",IF(OR(L161='Tabla Impacto'!$C$15,L161='Tabla Impacto'!$D$15),"Catastrófico","")))))</f>
        <v>Menor</v>
      </c>
      <c r="N161" s="664">
        <f>IF(M161="","",IF(M161="Leve",0.2,IF(M161="Menor",0.4,IF(M161="Moderado",0.6,IF(M161="Mayor",0.8,IF(M161="Catastrófico",1,))))))</f>
        <v>0.4</v>
      </c>
      <c r="O161" s="666" t="str">
        <f>IF(OR(AND(I161="Muy Baja",M161="Leve"),AND(I161="Muy Baja",M161="Menor"),AND(I161="Baja",M161="Leve")),"Bajo",IF(OR(AND(I161="Muy baja",M161="Moderado"),AND(I161="Baja",M161="Menor"),AND(I161="Baja",M161="Moderado"),AND(I161="Media",M161="Leve"),AND(I161="Media",M161="Menor"),AND(I161="Media",M161="Moderado"),AND(I161="Alta",M161="Leve"),AND(I161="Alta",M161="Menor")),"Moderado",IF(OR(AND(I161="Muy Baja",M161="Mayor"),AND(I161="Baja",M161="Mayor"),AND(I161="Media",M161="Mayor"),AND(I161="Alta",M161="Moderado"),AND(I161="Alta",M161="Mayor"),AND(I161="Muy Alta",M161="Leve"),AND(I161="Muy Alta",M161="Menor"),AND(I161="Muy Alta",M161="Moderado"),AND(I161="Muy Alta",M161="Mayor")),"Alto",IF(OR(AND(I161="Muy Baja",M161="Catastrófico"),AND(I161="Baja",M161="Catastrófico"),AND(I161="Media",M161="Catastrófico"),AND(I161="Alta",M161="Catastrófico"),AND(I161="Muy Alta",M161="Catastrófico")),"Extremo",""))))</f>
        <v>Moderado</v>
      </c>
      <c r="P161" s="344">
        <v>1</v>
      </c>
      <c r="Q161" s="210" t="s">
        <v>1274</v>
      </c>
      <c r="R161" s="344" t="str">
        <f t="shared" si="202"/>
        <v>Probabilidad</v>
      </c>
      <c r="S161" s="345" t="s">
        <v>13</v>
      </c>
      <c r="T161" s="345" t="s">
        <v>8</v>
      </c>
      <c r="U161" s="346" t="str">
        <f t="shared" si="203"/>
        <v>40%</v>
      </c>
      <c r="V161" s="345" t="s">
        <v>18</v>
      </c>
      <c r="W161" s="345" t="s">
        <v>21</v>
      </c>
      <c r="X161" s="345" t="s">
        <v>104</v>
      </c>
      <c r="Y161" s="347">
        <f t="shared" ref="Y161" si="214">IFERROR(IF(R161="Probabilidad",(J161-(+J161*U161)),IF(R161="Impacto",J161,"")),"")</f>
        <v>0.48</v>
      </c>
      <c r="Z161" s="348" t="str">
        <f t="shared" si="205"/>
        <v>Media</v>
      </c>
      <c r="AA161" s="349">
        <f t="shared" si="206"/>
        <v>0.48</v>
      </c>
      <c r="AB161" s="348" t="str">
        <f t="shared" si="207"/>
        <v>Menor</v>
      </c>
      <c r="AC161" s="349">
        <f t="shared" ref="AC161" si="215">IFERROR(IF(R161="Impacto",(N161-(+N161*U161)),IF(R161="Probabilidad",N161,"")),"")</f>
        <v>0.4</v>
      </c>
      <c r="AD161" s="350" t="str">
        <f t="shared" si="209"/>
        <v>Moderado</v>
      </c>
      <c r="AE161" s="651" t="s">
        <v>26</v>
      </c>
      <c r="AF161" s="210" t="s">
        <v>1277</v>
      </c>
      <c r="AG161" s="309" t="s">
        <v>1449</v>
      </c>
      <c r="AH161" s="319">
        <v>46387</v>
      </c>
      <c r="AI161" s="208" t="s">
        <v>1280</v>
      </c>
      <c r="AJ161" s="661" t="s">
        <v>1309</v>
      </c>
      <c r="AK161" s="647" t="s">
        <v>1449</v>
      </c>
      <c r="AL161" s="647"/>
      <c r="AM161" s="351"/>
      <c r="AN161" s="352"/>
      <c r="AO161" s="647"/>
      <c r="AP161" s="647"/>
      <c r="AQ161" s="650"/>
      <c r="AR161" s="647"/>
      <c r="AS161" s="647"/>
      <c r="AT161" s="645"/>
      <c r="AU161" s="342"/>
      <c r="AV161" s="342"/>
      <c r="AW161" s="342"/>
      <c r="AX161" s="342"/>
      <c r="AY161" s="342"/>
      <c r="AZ161" s="342"/>
      <c r="BA161" s="342"/>
      <c r="BB161" s="342"/>
      <c r="BC161" s="342"/>
      <c r="BD161" s="342"/>
      <c r="BE161" s="342"/>
      <c r="BF161" s="342"/>
      <c r="BG161" s="342"/>
      <c r="BH161" s="342"/>
      <c r="BI161" s="342"/>
      <c r="BJ161" s="342"/>
      <c r="BK161" s="342"/>
    </row>
    <row r="162" spans="1:63" s="343" customFormat="1" ht="14.25" x14ac:dyDescent="0.2">
      <c r="A162" s="659"/>
      <c r="B162" s="660"/>
      <c r="C162" s="647"/>
      <c r="D162" s="647"/>
      <c r="E162" s="647"/>
      <c r="F162" s="661"/>
      <c r="G162" s="647"/>
      <c r="H162" s="662"/>
      <c r="I162" s="663"/>
      <c r="J162" s="664"/>
      <c r="K162" s="665"/>
      <c r="L162" s="664">
        <f>IF(NOT(ISERROR(MATCH(K162,_xlfn.ANCHORARRAY(F179),0))),J181&amp;"Por favor no seleccionar los criterios de impacto",K162)</f>
        <v>0</v>
      </c>
      <c r="M162" s="663"/>
      <c r="N162" s="664"/>
      <c r="O162" s="666"/>
      <c r="P162" s="344">
        <v>2</v>
      </c>
      <c r="Q162" s="210"/>
      <c r="R162" s="344" t="str">
        <f t="shared" si="202"/>
        <v/>
      </c>
      <c r="S162" s="345"/>
      <c r="T162" s="345"/>
      <c r="U162" s="346" t="str">
        <f t="shared" si="203"/>
        <v/>
      </c>
      <c r="V162" s="345"/>
      <c r="W162" s="345"/>
      <c r="X162" s="345"/>
      <c r="Y162" s="347" t="str">
        <f t="shared" ref="Y162" si="216">IFERROR(IF(AND(R161="Probabilidad",R162="Probabilidad"),(AA161-(+AA161*U162)),IF(R162="Probabilidad",(J161-(+J161*U162)),IF(R162="Impacto",AA161,""))),"")</f>
        <v/>
      </c>
      <c r="Z162" s="348" t="str">
        <f t="shared" si="205"/>
        <v/>
      </c>
      <c r="AA162" s="349" t="str">
        <f t="shared" si="206"/>
        <v/>
      </c>
      <c r="AB162" s="348" t="str">
        <f t="shared" si="207"/>
        <v/>
      </c>
      <c r="AC162" s="349" t="str">
        <f t="shared" ref="AC162" si="217">IFERROR(IF(AND(R161="Impacto",R162="Impacto"),(AC161-(+AC161*U162)),IF(R162="Impacto",(N161-(+N161*U162)),IF(R162="Probabilidad",AC161,""))),"")</f>
        <v/>
      </c>
      <c r="AD162" s="350" t="str">
        <f t="shared" si="209"/>
        <v/>
      </c>
      <c r="AE162" s="651"/>
      <c r="AF162" s="307"/>
      <c r="AG162" s="309"/>
      <c r="AH162" s="209"/>
      <c r="AI162" s="307"/>
      <c r="AJ162" s="661"/>
      <c r="AK162" s="647"/>
      <c r="AL162" s="647"/>
      <c r="AM162" s="351"/>
      <c r="AN162" s="352"/>
      <c r="AO162" s="647"/>
      <c r="AP162" s="647"/>
      <c r="AQ162" s="647"/>
      <c r="AR162" s="647"/>
      <c r="AS162" s="647"/>
      <c r="AT162" s="645"/>
      <c r="AU162" s="342"/>
      <c r="AV162" s="342"/>
      <c r="AW162" s="342"/>
      <c r="AX162" s="342"/>
      <c r="AY162" s="342"/>
      <c r="AZ162" s="342"/>
      <c r="BA162" s="342"/>
      <c r="BB162" s="342"/>
      <c r="BC162" s="342"/>
      <c r="BD162" s="342"/>
      <c r="BE162" s="342"/>
      <c r="BF162" s="342"/>
      <c r="BG162" s="342"/>
      <c r="BH162" s="342"/>
      <c r="BI162" s="342"/>
      <c r="BJ162" s="342"/>
      <c r="BK162" s="342"/>
    </row>
    <row r="163" spans="1:63" s="343" customFormat="1" ht="14.25" x14ac:dyDescent="0.2">
      <c r="A163" s="659"/>
      <c r="B163" s="660"/>
      <c r="C163" s="647"/>
      <c r="D163" s="647"/>
      <c r="E163" s="647"/>
      <c r="F163" s="661"/>
      <c r="G163" s="647"/>
      <c r="H163" s="662"/>
      <c r="I163" s="663"/>
      <c r="J163" s="664"/>
      <c r="K163" s="665"/>
      <c r="L163" s="664">
        <f>IF(NOT(ISERROR(MATCH(K163,_xlfn.ANCHORARRAY(F180),0))),J182&amp;"Por favor no seleccionar los criterios de impacto",K163)</f>
        <v>0</v>
      </c>
      <c r="M163" s="663"/>
      <c r="N163" s="664"/>
      <c r="O163" s="666"/>
      <c r="P163" s="344">
        <v>3</v>
      </c>
      <c r="Q163" s="353"/>
      <c r="R163" s="344" t="str">
        <f t="shared" si="202"/>
        <v/>
      </c>
      <c r="S163" s="345"/>
      <c r="T163" s="345"/>
      <c r="U163" s="346" t="str">
        <f t="shared" si="203"/>
        <v/>
      </c>
      <c r="V163" s="345"/>
      <c r="W163" s="345"/>
      <c r="X163" s="345"/>
      <c r="Y163" s="347" t="str">
        <f t="shared" ref="Y163:Y166" si="218">IFERROR(IF(AND(R162="Probabilidad",R163="Probabilidad"),(AA162-(+AA162*U163)),IF(AND(R162="Impacto",R163="Probabilidad"),(AA161-(+AA161*U163)),IF(R163="Impacto",AA162,""))),"")</f>
        <v/>
      </c>
      <c r="Z163" s="348" t="str">
        <f t="shared" si="205"/>
        <v/>
      </c>
      <c r="AA163" s="349" t="str">
        <f t="shared" si="206"/>
        <v/>
      </c>
      <c r="AB163" s="348" t="str">
        <f t="shared" si="207"/>
        <v/>
      </c>
      <c r="AC163" s="349" t="str">
        <f t="shared" ref="AC163:AC166" si="219">IFERROR(IF(AND(R162="Impacto",R163="Impacto"),(AC162-(+AC162*U163)),IF(AND(R162="Probabilidad",R163="Impacto"),(AC161-(+AC161*U163)),IF(R163="Probabilidad",AC162,""))),"")</f>
        <v/>
      </c>
      <c r="AD163" s="350" t="str">
        <f t="shared" si="209"/>
        <v/>
      </c>
      <c r="AE163" s="651"/>
      <c r="AF163" s="307"/>
      <c r="AG163" s="309"/>
      <c r="AH163" s="209"/>
      <c r="AI163" s="307"/>
      <c r="AJ163" s="661"/>
      <c r="AK163" s="647"/>
      <c r="AL163" s="647"/>
      <c r="AM163" s="351"/>
      <c r="AN163" s="352"/>
      <c r="AO163" s="647"/>
      <c r="AP163" s="647"/>
      <c r="AQ163" s="647"/>
      <c r="AR163" s="647"/>
      <c r="AS163" s="647"/>
      <c r="AT163" s="645"/>
      <c r="AU163" s="342"/>
      <c r="AV163" s="342"/>
      <c r="AW163" s="342"/>
      <c r="AX163" s="342"/>
      <c r="AY163" s="342"/>
      <c r="AZ163" s="342"/>
      <c r="BA163" s="342"/>
      <c r="BB163" s="342"/>
      <c r="BC163" s="342"/>
      <c r="BD163" s="342"/>
      <c r="BE163" s="342"/>
      <c r="BF163" s="342"/>
      <c r="BG163" s="342"/>
      <c r="BH163" s="342"/>
      <c r="BI163" s="342"/>
      <c r="BJ163" s="342"/>
      <c r="BK163" s="342"/>
    </row>
    <row r="164" spans="1:63" s="343" customFormat="1" ht="14.25" x14ac:dyDescent="0.2">
      <c r="A164" s="659"/>
      <c r="B164" s="660"/>
      <c r="C164" s="647"/>
      <c r="D164" s="647"/>
      <c r="E164" s="647"/>
      <c r="F164" s="661"/>
      <c r="G164" s="647"/>
      <c r="H164" s="662"/>
      <c r="I164" s="663"/>
      <c r="J164" s="664"/>
      <c r="K164" s="665"/>
      <c r="L164" s="664">
        <f>IF(NOT(ISERROR(MATCH(K164,_xlfn.ANCHORARRAY(F181),0))),J183&amp;"Por favor no seleccionar los criterios de impacto",K164)</f>
        <v>0</v>
      </c>
      <c r="M164" s="663"/>
      <c r="N164" s="664"/>
      <c r="O164" s="666"/>
      <c r="P164" s="344">
        <v>4</v>
      </c>
      <c r="Q164" s="210"/>
      <c r="R164" s="344" t="str">
        <f t="shared" si="202"/>
        <v/>
      </c>
      <c r="S164" s="345"/>
      <c r="T164" s="345"/>
      <c r="U164" s="346" t="str">
        <f t="shared" si="203"/>
        <v/>
      </c>
      <c r="V164" s="345"/>
      <c r="W164" s="345"/>
      <c r="X164" s="345"/>
      <c r="Y164" s="347" t="str">
        <f t="shared" si="218"/>
        <v/>
      </c>
      <c r="Z164" s="348" t="str">
        <f t="shared" si="205"/>
        <v/>
      </c>
      <c r="AA164" s="349" t="str">
        <f t="shared" si="206"/>
        <v/>
      </c>
      <c r="AB164" s="348" t="str">
        <f t="shared" si="207"/>
        <v/>
      </c>
      <c r="AC164" s="349" t="str">
        <f t="shared" si="219"/>
        <v/>
      </c>
      <c r="AD164" s="350" t="str">
        <f t="shared" si="209"/>
        <v/>
      </c>
      <c r="AE164" s="651"/>
      <c r="AF164" s="222"/>
      <c r="AG164" s="344"/>
      <c r="AH164" s="209"/>
      <c r="AI164" s="222"/>
      <c r="AJ164" s="661"/>
      <c r="AK164" s="647"/>
      <c r="AL164" s="647"/>
      <c r="AM164" s="351"/>
      <c r="AN164" s="352"/>
      <c r="AO164" s="647"/>
      <c r="AP164" s="647"/>
      <c r="AQ164" s="647"/>
      <c r="AR164" s="647"/>
      <c r="AS164" s="647"/>
      <c r="AT164" s="645"/>
      <c r="AU164" s="342"/>
      <c r="AV164" s="342"/>
      <c r="AW164" s="342"/>
      <c r="AX164" s="342"/>
      <c r="AY164" s="342"/>
      <c r="AZ164" s="342"/>
      <c r="BA164" s="342"/>
      <c r="BB164" s="342"/>
      <c r="BC164" s="342"/>
      <c r="BD164" s="342"/>
      <c r="BE164" s="342"/>
      <c r="BF164" s="342"/>
      <c r="BG164" s="342"/>
      <c r="BH164" s="342"/>
      <c r="BI164" s="342"/>
      <c r="BJ164" s="342"/>
      <c r="BK164" s="342"/>
    </row>
    <row r="165" spans="1:63" s="343" customFormat="1" ht="14.25" x14ac:dyDescent="0.2">
      <c r="A165" s="659"/>
      <c r="B165" s="660"/>
      <c r="C165" s="647"/>
      <c r="D165" s="647"/>
      <c r="E165" s="647"/>
      <c r="F165" s="661"/>
      <c r="G165" s="647"/>
      <c r="H165" s="662"/>
      <c r="I165" s="663"/>
      <c r="J165" s="664"/>
      <c r="K165" s="665"/>
      <c r="L165" s="664">
        <f>IF(NOT(ISERROR(MATCH(K165,_xlfn.ANCHORARRAY(F182),0))),J184&amp;"Por favor no seleccionar los criterios de impacto",K165)</f>
        <v>0</v>
      </c>
      <c r="M165" s="663"/>
      <c r="N165" s="664"/>
      <c r="O165" s="666"/>
      <c r="P165" s="344">
        <v>5</v>
      </c>
      <c r="Q165" s="210"/>
      <c r="R165" s="344" t="str">
        <f t="shared" si="202"/>
        <v/>
      </c>
      <c r="S165" s="345"/>
      <c r="T165" s="345"/>
      <c r="U165" s="346" t="str">
        <f t="shared" si="203"/>
        <v/>
      </c>
      <c r="V165" s="345"/>
      <c r="W165" s="345"/>
      <c r="X165" s="345"/>
      <c r="Y165" s="347" t="str">
        <f t="shared" si="218"/>
        <v/>
      </c>
      <c r="Z165" s="348" t="str">
        <f t="shared" si="205"/>
        <v/>
      </c>
      <c r="AA165" s="349" t="str">
        <f t="shared" si="206"/>
        <v/>
      </c>
      <c r="AB165" s="348" t="str">
        <f t="shared" si="207"/>
        <v/>
      </c>
      <c r="AC165" s="349" t="str">
        <f t="shared" si="219"/>
        <v/>
      </c>
      <c r="AD165" s="350" t="str">
        <f t="shared" si="209"/>
        <v/>
      </c>
      <c r="AE165" s="651"/>
      <c r="AF165" s="309"/>
      <c r="AG165" s="352"/>
      <c r="AH165" s="351"/>
      <c r="AI165" s="351"/>
      <c r="AJ165" s="661"/>
      <c r="AK165" s="647"/>
      <c r="AL165" s="647"/>
      <c r="AM165" s="351"/>
      <c r="AN165" s="352"/>
      <c r="AO165" s="647"/>
      <c r="AP165" s="647"/>
      <c r="AQ165" s="647"/>
      <c r="AR165" s="647"/>
      <c r="AS165" s="647"/>
      <c r="AT165" s="645"/>
      <c r="AU165" s="342"/>
      <c r="AV165" s="342"/>
      <c r="AW165" s="342"/>
      <c r="AX165" s="342"/>
      <c r="AY165" s="342"/>
      <c r="AZ165" s="342"/>
      <c r="BA165" s="342"/>
      <c r="BB165" s="342"/>
      <c r="BC165" s="342"/>
      <c r="BD165" s="342"/>
      <c r="BE165" s="342"/>
      <c r="BF165" s="342"/>
      <c r="BG165" s="342"/>
      <c r="BH165" s="342"/>
      <c r="BI165" s="342"/>
      <c r="BJ165" s="342"/>
      <c r="BK165" s="342"/>
    </row>
    <row r="166" spans="1:63" s="343" customFormat="1" ht="14.25" x14ac:dyDescent="0.2">
      <c r="A166" s="659"/>
      <c r="B166" s="660"/>
      <c r="C166" s="647"/>
      <c r="D166" s="647"/>
      <c r="E166" s="647"/>
      <c r="F166" s="661"/>
      <c r="G166" s="647"/>
      <c r="H166" s="662"/>
      <c r="I166" s="663"/>
      <c r="J166" s="664"/>
      <c r="K166" s="665"/>
      <c r="L166" s="664">
        <f>IF(NOT(ISERROR(MATCH(K166,_xlfn.ANCHORARRAY(F183),0))),J185&amp;"Por favor no seleccionar los criterios de impacto",K166)</f>
        <v>0</v>
      </c>
      <c r="M166" s="663"/>
      <c r="N166" s="664"/>
      <c r="O166" s="666"/>
      <c r="P166" s="344">
        <v>6</v>
      </c>
      <c r="Q166" s="210"/>
      <c r="R166" s="344" t="str">
        <f t="shared" si="202"/>
        <v/>
      </c>
      <c r="S166" s="345"/>
      <c r="T166" s="345"/>
      <c r="U166" s="346" t="str">
        <f t="shared" si="203"/>
        <v/>
      </c>
      <c r="V166" s="345"/>
      <c r="W166" s="345"/>
      <c r="X166" s="345"/>
      <c r="Y166" s="347" t="str">
        <f t="shared" si="218"/>
        <v/>
      </c>
      <c r="Z166" s="348" t="str">
        <f t="shared" si="205"/>
        <v/>
      </c>
      <c r="AA166" s="349" t="str">
        <f t="shared" si="206"/>
        <v/>
      </c>
      <c r="AB166" s="348" t="str">
        <f t="shared" si="207"/>
        <v/>
      </c>
      <c r="AC166" s="349" t="str">
        <f t="shared" si="219"/>
        <v/>
      </c>
      <c r="AD166" s="350" t="str">
        <f t="shared" si="209"/>
        <v/>
      </c>
      <c r="AE166" s="651"/>
      <c r="AF166" s="309"/>
      <c r="AG166" s="352"/>
      <c r="AH166" s="351"/>
      <c r="AI166" s="351"/>
      <c r="AJ166" s="661"/>
      <c r="AK166" s="647"/>
      <c r="AL166" s="647"/>
      <c r="AM166" s="351"/>
      <c r="AN166" s="352"/>
      <c r="AO166" s="647"/>
      <c r="AP166" s="647"/>
      <c r="AQ166" s="647"/>
      <c r="AR166" s="647"/>
      <c r="AS166" s="647"/>
      <c r="AT166" s="645"/>
      <c r="AU166" s="342"/>
      <c r="AV166" s="342"/>
      <c r="AW166" s="342"/>
      <c r="AX166" s="342"/>
      <c r="AY166" s="342"/>
      <c r="AZ166" s="342"/>
      <c r="BA166" s="342"/>
      <c r="BB166" s="342"/>
      <c r="BC166" s="342"/>
      <c r="BD166" s="342"/>
      <c r="BE166" s="342"/>
      <c r="BF166" s="342"/>
      <c r="BG166" s="342"/>
      <c r="BH166" s="342"/>
      <c r="BI166" s="342"/>
      <c r="BJ166" s="342"/>
      <c r="BK166" s="342"/>
    </row>
    <row r="167" spans="1:63" s="343" customFormat="1" ht="144" customHeight="1" x14ac:dyDescent="0.2">
      <c r="A167" s="659">
        <v>25</v>
      </c>
      <c r="B167" s="660" t="s">
        <v>340</v>
      </c>
      <c r="C167" s="647" t="s">
        <v>113</v>
      </c>
      <c r="D167" s="647" t="s">
        <v>1266</v>
      </c>
      <c r="E167" s="647" t="s">
        <v>1269</v>
      </c>
      <c r="F167" s="661" t="s">
        <v>1272</v>
      </c>
      <c r="G167" s="647" t="s">
        <v>108</v>
      </c>
      <c r="H167" s="662">
        <v>859</v>
      </c>
      <c r="I167" s="663" t="str">
        <f>IF(H167&lt;=0,"",IF(H167&lt;=2,"Muy Baja",IF(H167&lt;=24,"Baja",IF(H167&lt;=500,"Media",IF(H167&lt;=5000,"Alta","Muy Alta")))))</f>
        <v>Alta</v>
      </c>
      <c r="J167" s="664">
        <f>IF(I167="","",IF(I167="Muy Baja",0.2,IF(I167="Baja",0.4,IF(I167="Media",0.6,IF(I167="Alta",0.8,IF(I167="Muy Alta",1,))))))</f>
        <v>0.8</v>
      </c>
      <c r="K167" s="665" t="s">
        <v>126</v>
      </c>
      <c r="L167" s="664" t="str">
        <f>IF(NOT(ISERROR(MATCH(K167,'Tabla Impacto'!$B$221:$B$223,0))),'Tabla Impacto'!$F$223&amp;"Por favor no seleccionar los criterios de impacto(Afectación Económica o presupuestal y Pérdida Reputacional)",K167)</f>
        <v xml:space="preserve">     El riesgo afecta la imagen de la entidad internamente, de conocimiento general, nivel interno, de junta dircetiva y accionistas y/o de provedores</v>
      </c>
      <c r="M167" s="663" t="str">
        <f>IF(OR(L167='Tabla Impacto'!$C$11,L167='Tabla Impacto'!$D$11),"Leve",IF(OR(L167='Tabla Impacto'!$C$12,L167='Tabla Impacto'!$D$12),"Menor",IF(OR(L167='Tabla Impacto'!$C$13,L167='Tabla Impacto'!$D$13),"Moderado",IF(OR(L167='Tabla Impacto'!$C$14,L167='Tabla Impacto'!$D$14),"Mayor",IF(OR(L167='Tabla Impacto'!$C$15,L167='Tabla Impacto'!$D$15),"Catastrófico","")))))</f>
        <v>Menor</v>
      </c>
      <c r="N167" s="664">
        <f>IF(M167="","",IF(M167="Leve",0.2,IF(M167="Menor",0.4,IF(M167="Moderado",0.6,IF(M167="Mayor",0.8,IF(M167="Catastrófico",1,))))))</f>
        <v>0.4</v>
      </c>
      <c r="O167" s="666" t="str">
        <f>IF(OR(AND(I167="Muy Baja",M167="Leve"),AND(I167="Muy Baja",M167="Menor"),AND(I167="Baja",M167="Leve")),"Bajo",IF(OR(AND(I167="Muy baja",M167="Moderado"),AND(I167="Baja",M167="Menor"),AND(I167="Baja",M167="Moderado"),AND(I167="Media",M167="Leve"),AND(I167="Media",M167="Menor"),AND(I167="Media",M167="Moderado"),AND(I167="Alta",M167="Leve"),AND(I167="Alta",M167="Menor")),"Moderado",IF(OR(AND(I167="Muy Baja",M167="Mayor"),AND(I167="Baja",M167="Mayor"),AND(I167="Media",M167="Mayor"),AND(I167="Alta",M167="Moderado"),AND(I167="Alta",M167="Mayor"),AND(I167="Muy Alta",M167="Leve"),AND(I167="Muy Alta",M167="Menor"),AND(I167="Muy Alta",M167="Moderado"),AND(I167="Muy Alta",M167="Mayor")),"Alto",IF(OR(AND(I167="Muy Baja",M167="Catastrófico"),AND(I167="Baja",M167="Catastrófico"),AND(I167="Media",M167="Catastrófico"),AND(I167="Alta",M167="Catastrófico"),AND(I167="Muy Alta",M167="Catastrófico")),"Extremo",""))))</f>
        <v>Moderado</v>
      </c>
      <c r="P167" s="344">
        <v>1</v>
      </c>
      <c r="Q167" s="210" t="s">
        <v>1275</v>
      </c>
      <c r="R167" s="344" t="str">
        <f t="shared" si="30"/>
        <v>Probabilidad</v>
      </c>
      <c r="S167" s="345" t="s">
        <v>13</v>
      </c>
      <c r="T167" s="345" t="s">
        <v>8</v>
      </c>
      <c r="U167" s="346" t="str">
        <f t="shared" si="31"/>
        <v>40%</v>
      </c>
      <c r="V167" s="345" t="s">
        <v>18</v>
      </c>
      <c r="W167" s="345" t="s">
        <v>21</v>
      </c>
      <c r="X167" s="345" t="s">
        <v>104</v>
      </c>
      <c r="Y167" s="347">
        <f t="shared" ref="Y167" si="220">IFERROR(IF(R167="Probabilidad",(J167-(+J167*U167)),IF(R167="Impacto",J167,"")),"")</f>
        <v>0.48</v>
      </c>
      <c r="Z167" s="348" t="str">
        <f t="shared" si="33"/>
        <v>Media</v>
      </c>
      <c r="AA167" s="349">
        <f t="shared" si="34"/>
        <v>0.48</v>
      </c>
      <c r="AB167" s="348" t="str">
        <f t="shared" si="35"/>
        <v>Menor</v>
      </c>
      <c r="AC167" s="349">
        <f t="shared" ref="AC167" si="221">IFERROR(IF(R167="Impacto",(N167-(+N167*U167)),IF(R167="Probabilidad",N167,"")),"")</f>
        <v>0.4</v>
      </c>
      <c r="AD167" s="350" t="str">
        <f t="shared" si="37"/>
        <v>Moderado</v>
      </c>
      <c r="AE167" s="651" t="s">
        <v>26</v>
      </c>
      <c r="AF167" s="210" t="s">
        <v>1278</v>
      </c>
      <c r="AG167" s="309" t="s">
        <v>1449</v>
      </c>
      <c r="AH167" s="319">
        <v>46387</v>
      </c>
      <c r="AI167" s="208" t="s">
        <v>1281</v>
      </c>
      <c r="AJ167" s="661" t="s">
        <v>1309</v>
      </c>
      <c r="AK167" s="647" t="s">
        <v>1449</v>
      </c>
      <c r="AL167" s="647"/>
      <c r="AM167" s="351"/>
      <c r="AN167" s="352"/>
      <c r="AO167" s="647"/>
      <c r="AP167" s="647"/>
      <c r="AQ167" s="650"/>
      <c r="AR167" s="647"/>
      <c r="AS167" s="647"/>
      <c r="AT167" s="645"/>
      <c r="AU167" s="342"/>
      <c r="AV167" s="342"/>
      <c r="AW167" s="342"/>
      <c r="AX167" s="342"/>
      <c r="AY167" s="342"/>
      <c r="AZ167" s="342"/>
      <c r="BA167" s="342"/>
      <c r="BB167" s="342"/>
      <c r="BC167" s="342"/>
      <c r="BD167" s="342"/>
      <c r="BE167" s="342"/>
      <c r="BF167" s="342"/>
      <c r="BG167" s="342"/>
      <c r="BH167" s="342"/>
      <c r="BI167" s="342"/>
      <c r="BJ167" s="342"/>
      <c r="BK167" s="342"/>
    </row>
    <row r="168" spans="1:63" s="343" customFormat="1" ht="14.25" x14ac:dyDescent="0.2">
      <c r="A168" s="659"/>
      <c r="B168" s="660"/>
      <c r="C168" s="647"/>
      <c r="D168" s="647"/>
      <c r="E168" s="647"/>
      <c r="F168" s="661"/>
      <c r="G168" s="647"/>
      <c r="H168" s="662"/>
      <c r="I168" s="663"/>
      <c r="J168" s="664"/>
      <c r="K168" s="665"/>
      <c r="L168" s="664">
        <f>IF(NOT(ISERROR(MATCH(K168,_xlfn.ANCHORARRAY(F185),0))),J187&amp;"Por favor no seleccionar los criterios de impacto",K168)</f>
        <v>0</v>
      </c>
      <c r="M168" s="663"/>
      <c r="N168" s="664"/>
      <c r="O168" s="666"/>
      <c r="P168" s="344">
        <v>2</v>
      </c>
      <c r="Q168" s="210"/>
      <c r="R168" s="344" t="str">
        <f t="shared" si="30"/>
        <v/>
      </c>
      <c r="S168" s="345"/>
      <c r="T168" s="345"/>
      <c r="U168" s="346" t="str">
        <f t="shared" si="31"/>
        <v/>
      </c>
      <c r="V168" s="345"/>
      <c r="W168" s="345"/>
      <c r="X168" s="345"/>
      <c r="Y168" s="347" t="str">
        <f t="shared" ref="Y168" si="222">IFERROR(IF(AND(R167="Probabilidad",R168="Probabilidad"),(AA167-(+AA167*U168)),IF(R168="Probabilidad",(J167-(+J167*U168)),IF(R168="Impacto",AA167,""))),"")</f>
        <v/>
      </c>
      <c r="Z168" s="348" t="str">
        <f t="shared" si="33"/>
        <v/>
      </c>
      <c r="AA168" s="349" t="str">
        <f t="shared" si="34"/>
        <v/>
      </c>
      <c r="AB168" s="348" t="str">
        <f t="shared" ref="AB168:AB256" si="223">IFERROR(IF(AC168="","",IF(AC168&lt;=0.2,"Leve",IF(AC168&lt;=0.4,"Menor",IF(AC168&lt;=0.6,"Moderado",IF(AC168&lt;=0.8,"Mayor","Catastrófico"))))),"")</f>
        <v/>
      </c>
      <c r="AC168" s="349" t="str">
        <f t="shared" ref="AC168" si="224">IFERROR(IF(AND(R167="Impacto",R168="Impacto"),(AC167-(+AC167*U168)),IF(R168="Impacto",(N167-(+N167*U168)),IF(R168="Probabilidad",AC167,""))),"")</f>
        <v/>
      </c>
      <c r="AD168" s="350" t="str">
        <f t="shared" si="37"/>
        <v/>
      </c>
      <c r="AE168" s="651"/>
      <c r="AF168" s="307"/>
      <c r="AG168" s="309"/>
      <c r="AH168" s="209"/>
      <c r="AI168" s="307"/>
      <c r="AJ168" s="661"/>
      <c r="AK168" s="647"/>
      <c r="AL168" s="647"/>
      <c r="AM168" s="351"/>
      <c r="AN168" s="352"/>
      <c r="AO168" s="647"/>
      <c r="AP168" s="647"/>
      <c r="AQ168" s="647"/>
      <c r="AR168" s="647"/>
      <c r="AS168" s="647"/>
      <c r="AT168" s="645"/>
      <c r="AU168" s="342"/>
      <c r="AV168" s="342"/>
      <c r="AW168" s="342"/>
      <c r="AX168" s="342"/>
      <c r="AY168" s="342"/>
      <c r="AZ168" s="342"/>
      <c r="BA168" s="342"/>
      <c r="BB168" s="342"/>
      <c r="BC168" s="342"/>
      <c r="BD168" s="342"/>
      <c r="BE168" s="342"/>
      <c r="BF168" s="342"/>
      <c r="BG168" s="342"/>
      <c r="BH168" s="342"/>
      <c r="BI168" s="342"/>
      <c r="BJ168" s="342"/>
      <c r="BK168" s="342"/>
    </row>
    <row r="169" spans="1:63" s="343" customFormat="1" ht="14.25" x14ac:dyDescent="0.2">
      <c r="A169" s="659"/>
      <c r="B169" s="660"/>
      <c r="C169" s="647"/>
      <c r="D169" s="647"/>
      <c r="E169" s="647"/>
      <c r="F169" s="661"/>
      <c r="G169" s="647"/>
      <c r="H169" s="662"/>
      <c r="I169" s="663"/>
      <c r="J169" s="664"/>
      <c r="K169" s="665"/>
      <c r="L169" s="664">
        <f>IF(NOT(ISERROR(MATCH(K169,_xlfn.ANCHORARRAY(F186),0))),J188&amp;"Por favor no seleccionar los criterios de impacto",K169)</f>
        <v>0</v>
      </c>
      <c r="M169" s="663"/>
      <c r="N169" s="664"/>
      <c r="O169" s="666"/>
      <c r="P169" s="344">
        <v>3</v>
      </c>
      <c r="Q169" s="353"/>
      <c r="R169" s="344" t="str">
        <f t="shared" si="30"/>
        <v/>
      </c>
      <c r="S169" s="345"/>
      <c r="T169" s="345"/>
      <c r="U169" s="346" t="str">
        <f t="shared" si="31"/>
        <v/>
      </c>
      <c r="V169" s="345"/>
      <c r="W169" s="345"/>
      <c r="X169" s="345"/>
      <c r="Y169" s="347" t="str">
        <f t="shared" ref="Y169" si="225">IFERROR(IF(AND(R168="Probabilidad",R169="Probabilidad"),(AA168-(+AA168*U169)),IF(AND(R168="Impacto",R169="Probabilidad"),(AA167-(+AA167*U169)),IF(R169="Impacto",AA168,""))),"")</f>
        <v/>
      </c>
      <c r="Z169" s="348" t="str">
        <f t="shared" si="33"/>
        <v/>
      </c>
      <c r="AA169" s="349" t="str">
        <f t="shared" si="34"/>
        <v/>
      </c>
      <c r="AB169" s="348" t="str">
        <f t="shared" si="223"/>
        <v/>
      </c>
      <c r="AC169" s="349" t="str">
        <f t="shared" ref="AC169" si="226">IFERROR(IF(AND(R168="Impacto",R169="Impacto"),(AC168-(+AC168*U169)),IF(AND(R168="Probabilidad",R169="Impacto"),(AC167-(+AC167*U169)),IF(R169="Probabilidad",AC168,""))),"")</f>
        <v/>
      </c>
      <c r="AD169" s="350" t="str">
        <f t="shared" si="37"/>
        <v/>
      </c>
      <c r="AE169" s="651"/>
      <c r="AF169" s="307"/>
      <c r="AG169" s="309"/>
      <c r="AH169" s="209"/>
      <c r="AI169" s="307"/>
      <c r="AJ169" s="661"/>
      <c r="AK169" s="647"/>
      <c r="AL169" s="647"/>
      <c r="AM169" s="351"/>
      <c r="AN169" s="352"/>
      <c r="AO169" s="647"/>
      <c r="AP169" s="647"/>
      <c r="AQ169" s="647"/>
      <c r="AR169" s="647"/>
      <c r="AS169" s="647"/>
      <c r="AT169" s="645"/>
      <c r="AU169" s="342"/>
      <c r="AV169" s="342"/>
      <c r="AW169" s="342"/>
      <c r="AX169" s="342"/>
      <c r="AY169" s="342"/>
      <c r="AZ169" s="342"/>
      <c r="BA169" s="342"/>
      <c r="BB169" s="342"/>
      <c r="BC169" s="342"/>
      <c r="BD169" s="342"/>
      <c r="BE169" s="342"/>
      <c r="BF169" s="342"/>
      <c r="BG169" s="342"/>
      <c r="BH169" s="342"/>
      <c r="BI169" s="342"/>
      <c r="BJ169" s="342"/>
      <c r="BK169" s="342"/>
    </row>
    <row r="170" spans="1:63" s="343" customFormat="1" ht="14.25" x14ac:dyDescent="0.2">
      <c r="A170" s="659"/>
      <c r="B170" s="660"/>
      <c r="C170" s="647"/>
      <c r="D170" s="647"/>
      <c r="E170" s="647"/>
      <c r="F170" s="661"/>
      <c r="G170" s="647"/>
      <c r="H170" s="662"/>
      <c r="I170" s="663"/>
      <c r="J170" s="664"/>
      <c r="K170" s="665"/>
      <c r="L170" s="664">
        <f>IF(NOT(ISERROR(MATCH(K170,_xlfn.ANCHORARRAY(F187),0))),J189&amp;"Por favor no seleccionar los criterios de impacto",K170)</f>
        <v>0</v>
      </c>
      <c r="M170" s="663"/>
      <c r="N170" s="664"/>
      <c r="O170" s="666"/>
      <c r="P170" s="344">
        <v>4</v>
      </c>
      <c r="Q170" s="210"/>
      <c r="R170" s="344" t="str">
        <f t="shared" si="30"/>
        <v/>
      </c>
      <c r="S170" s="345"/>
      <c r="T170" s="345"/>
      <c r="U170" s="346" t="str">
        <f t="shared" si="31"/>
        <v/>
      </c>
      <c r="V170" s="345"/>
      <c r="W170" s="345"/>
      <c r="X170" s="345"/>
      <c r="Y170" s="347" t="str">
        <f t="shared" si="32"/>
        <v/>
      </c>
      <c r="Z170" s="348" t="str">
        <f t="shared" si="33"/>
        <v/>
      </c>
      <c r="AA170" s="349" t="str">
        <f t="shared" si="34"/>
        <v/>
      </c>
      <c r="AB170" s="348" t="str">
        <f t="shared" si="223"/>
        <v/>
      </c>
      <c r="AC170" s="349" t="str">
        <f t="shared" si="43"/>
        <v/>
      </c>
      <c r="AD170" s="350" t="str">
        <f t="shared" si="37"/>
        <v/>
      </c>
      <c r="AE170" s="651"/>
      <c r="AF170" s="222"/>
      <c r="AG170" s="344"/>
      <c r="AH170" s="209"/>
      <c r="AI170" s="222"/>
      <c r="AJ170" s="661"/>
      <c r="AK170" s="647"/>
      <c r="AL170" s="647"/>
      <c r="AM170" s="351"/>
      <c r="AN170" s="352"/>
      <c r="AO170" s="647"/>
      <c r="AP170" s="647"/>
      <c r="AQ170" s="647"/>
      <c r="AR170" s="647"/>
      <c r="AS170" s="647"/>
      <c r="AT170" s="645"/>
      <c r="AU170" s="342"/>
      <c r="AV170" s="342"/>
      <c r="AW170" s="342"/>
      <c r="AX170" s="342"/>
      <c r="AY170" s="342"/>
      <c r="AZ170" s="342"/>
      <c r="BA170" s="342"/>
      <c r="BB170" s="342"/>
      <c r="BC170" s="342"/>
      <c r="BD170" s="342"/>
      <c r="BE170" s="342"/>
      <c r="BF170" s="342"/>
      <c r="BG170" s="342"/>
      <c r="BH170" s="342"/>
      <c r="BI170" s="342"/>
      <c r="BJ170" s="342"/>
      <c r="BK170" s="342"/>
    </row>
    <row r="171" spans="1:63" s="343" customFormat="1" ht="14.25" x14ac:dyDescent="0.2">
      <c r="A171" s="659"/>
      <c r="B171" s="660"/>
      <c r="C171" s="647"/>
      <c r="D171" s="647"/>
      <c r="E171" s="647"/>
      <c r="F171" s="661"/>
      <c r="G171" s="647"/>
      <c r="H171" s="662"/>
      <c r="I171" s="663"/>
      <c r="J171" s="664"/>
      <c r="K171" s="665"/>
      <c r="L171" s="664">
        <f>IF(NOT(ISERROR(MATCH(K171,_xlfn.ANCHORARRAY(F188),0))),J190&amp;"Por favor no seleccionar los criterios de impacto",K171)</f>
        <v>0</v>
      </c>
      <c r="M171" s="663"/>
      <c r="N171" s="664"/>
      <c r="O171" s="666"/>
      <c r="P171" s="344">
        <v>5</v>
      </c>
      <c r="Q171" s="210"/>
      <c r="R171" s="344" t="str">
        <f t="shared" si="30"/>
        <v/>
      </c>
      <c r="S171" s="345"/>
      <c r="T171" s="345"/>
      <c r="U171" s="346" t="str">
        <f t="shared" si="31"/>
        <v/>
      </c>
      <c r="V171" s="345"/>
      <c r="W171" s="345"/>
      <c r="X171" s="345"/>
      <c r="Y171" s="347" t="str">
        <f t="shared" si="32"/>
        <v/>
      </c>
      <c r="Z171" s="348" t="str">
        <f t="shared" si="33"/>
        <v/>
      </c>
      <c r="AA171" s="349" t="str">
        <f t="shared" si="34"/>
        <v/>
      </c>
      <c r="AB171" s="348" t="str">
        <f t="shared" si="223"/>
        <v/>
      </c>
      <c r="AC171" s="349" t="str">
        <f t="shared" si="43"/>
        <v/>
      </c>
      <c r="AD171" s="350" t="str">
        <f t="shared" si="37"/>
        <v/>
      </c>
      <c r="AE171" s="651"/>
      <c r="AF171" s="309"/>
      <c r="AG171" s="352"/>
      <c r="AH171" s="351"/>
      <c r="AI171" s="351"/>
      <c r="AJ171" s="661"/>
      <c r="AK171" s="647"/>
      <c r="AL171" s="647"/>
      <c r="AM171" s="351"/>
      <c r="AN171" s="352"/>
      <c r="AO171" s="647"/>
      <c r="AP171" s="647"/>
      <c r="AQ171" s="647"/>
      <c r="AR171" s="647"/>
      <c r="AS171" s="647"/>
      <c r="AT171" s="645"/>
      <c r="AU171" s="342"/>
      <c r="AV171" s="342"/>
      <c r="AW171" s="342"/>
      <c r="AX171" s="342"/>
      <c r="AY171" s="342"/>
      <c r="AZ171" s="342"/>
      <c r="BA171" s="342"/>
      <c r="BB171" s="342"/>
      <c r="BC171" s="342"/>
      <c r="BD171" s="342"/>
      <c r="BE171" s="342"/>
      <c r="BF171" s="342"/>
      <c r="BG171" s="342"/>
      <c r="BH171" s="342"/>
      <c r="BI171" s="342"/>
      <c r="BJ171" s="342"/>
      <c r="BK171" s="342"/>
    </row>
    <row r="172" spans="1:63" s="343" customFormat="1" ht="15" thickBot="1" x14ac:dyDescent="0.25">
      <c r="A172" s="659"/>
      <c r="B172" s="660"/>
      <c r="C172" s="647"/>
      <c r="D172" s="647"/>
      <c r="E172" s="647"/>
      <c r="F172" s="661"/>
      <c r="G172" s="647"/>
      <c r="H172" s="662"/>
      <c r="I172" s="663"/>
      <c r="J172" s="664"/>
      <c r="K172" s="665"/>
      <c r="L172" s="664">
        <f>IF(NOT(ISERROR(MATCH(K172,_xlfn.ANCHORARRAY(F189),0))),J191&amp;"Por favor no seleccionar los criterios de impacto",K172)</f>
        <v>0</v>
      </c>
      <c r="M172" s="663"/>
      <c r="N172" s="664"/>
      <c r="O172" s="666"/>
      <c r="P172" s="344">
        <v>6</v>
      </c>
      <c r="Q172" s="210"/>
      <c r="R172" s="344" t="str">
        <f t="shared" si="30"/>
        <v/>
      </c>
      <c r="S172" s="345"/>
      <c r="T172" s="345"/>
      <c r="U172" s="346" t="str">
        <f t="shared" si="31"/>
        <v/>
      </c>
      <c r="V172" s="345"/>
      <c r="W172" s="345"/>
      <c r="X172" s="345"/>
      <c r="Y172" s="347" t="str">
        <f t="shared" si="32"/>
        <v/>
      </c>
      <c r="Z172" s="348" t="str">
        <f t="shared" si="33"/>
        <v/>
      </c>
      <c r="AA172" s="349" t="str">
        <f t="shared" si="34"/>
        <v/>
      </c>
      <c r="AB172" s="348" t="str">
        <f t="shared" si="223"/>
        <v/>
      </c>
      <c r="AC172" s="349" t="str">
        <f t="shared" si="43"/>
        <v/>
      </c>
      <c r="AD172" s="350" t="str">
        <f t="shared" si="37"/>
        <v/>
      </c>
      <c r="AE172" s="651"/>
      <c r="AF172" s="309"/>
      <c r="AG172" s="352"/>
      <c r="AH172" s="351"/>
      <c r="AI172" s="351"/>
      <c r="AJ172" s="661"/>
      <c r="AK172" s="647"/>
      <c r="AL172" s="647"/>
      <c r="AM172" s="351"/>
      <c r="AN172" s="352"/>
      <c r="AO172" s="647"/>
      <c r="AP172" s="647"/>
      <c r="AQ172" s="647"/>
      <c r="AR172" s="647"/>
      <c r="AS172" s="647"/>
      <c r="AT172" s="645"/>
      <c r="AU172" s="342"/>
      <c r="AV172" s="342"/>
      <c r="AW172" s="342"/>
      <c r="AX172" s="342"/>
      <c r="AY172" s="342"/>
      <c r="AZ172" s="342"/>
      <c r="BA172" s="342"/>
      <c r="BB172" s="342"/>
      <c r="BC172" s="342"/>
      <c r="BD172" s="342"/>
      <c r="BE172" s="342"/>
      <c r="BF172" s="342"/>
      <c r="BG172" s="342"/>
      <c r="BH172" s="342"/>
      <c r="BI172" s="342"/>
      <c r="BJ172" s="342"/>
      <c r="BK172" s="342"/>
    </row>
    <row r="173" spans="1:63" s="343" customFormat="1" ht="215.25" customHeight="1" thickTop="1" x14ac:dyDescent="0.2">
      <c r="A173" s="659">
        <v>25</v>
      </c>
      <c r="B173" s="660" t="s">
        <v>339</v>
      </c>
      <c r="C173" s="647" t="s">
        <v>113</v>
      </c>
      <c r="D173" s="714" t="s">
        <v>1401</v>
      </c>
      <c r="E173" s="714" t="s">
        <v>1402</v>
      </c>
      <c r="F173" s="714" t="s">
        <v>1403</v>
      </c>
      <c r="G173" s="647" t="s">
        <v>108</v>
      </c>
      <c r="H173" s="662">
        <v>2</v>
      </c>
      <c r="I173" s="663" t="str">
        <f>IF(H173&lt;=0,"",IF(H173&lt;=2,"Muy Baja",IF(H173&lt;=24,"Baja",IF(H173&lt;=500,"Media",IF(H173&lt;=5000,"Alta","Muy Alta")))))</f>
        <v>Muy Baja</v>
      </c>
      <c r="J173" s="664">
        <f>IF(I173="","",IF(I173="Muy Baja",0.2,IF(I173="Baja",0.4,IF(I173="Media",0.6,IF(I173="Alta",0.8,IF(I173="Muy Alta",1,))))))</f>
        <v>0.2</v>
      </c>
      <c r="K173" s="665" t="s">
        <v>127</v>
      </c>
      <c r="L173" s="664" t="str">
        <f>IF(NOT(ISERROR(MATCH(K173,'Tabla Impacto'!$B$221:$B$223,0))),'Tabla Impacto'!$F$223&amp;"Por favor no seleccionar los criterios de impacto(Afectación Económica o presupuestal y Pérdida Reputacional)",K173)</f>
        <v xml:space="preserve">     El riesgo afecta la imagen de la entidad con algunos usuarios de relevancia frente al logro de los objetivos</v>
      </c>
      <c r="M173" s="663" t="str">
        <f>IF(OR(L173='Tabla Impacto'!$C$11,L173='Tabla Impacto'!$D$11),"Leve",IF(OR(L173='Tabla Impacto'!$C$12,L173='Tabla Impacto'!$D$12),"Menor",IF(OR(L173='Tabla Impacto'!$C$13,L173='Tabla Impacto'!$D$13),"Moderado",IF(OR(L173='Tabla Impacto'!$C$14,L173='Tabla Impacto'!$D$14),"Mayor",IF(OR(L173='Tabla Impacto'!$C$15,L173='Tabla Impacto'!$D$15),"Catastrófico","")))))</f>
        <v>Moderado</v>
      </c>
      <c r="N173" s="664">
        <f>IF(M173="","",IF(M173="Leve",0.2,IF(M173="Menor",0.4,IF(M173="Moderado",0.6,IF(M173="Mayor",0.8,IF(M173="Catastrófico",1,))))))</f>
        <v>0.6</v>
      </c>
      <c r="O173" s="666" t="str">
        <f>IF(OR(AND(I173="Muy Baja",M173="Leve"),AND(I173="Muy Baja",M173="Menor"),AND(I173="Baja",M173="Leve")),"Bajo",IF(OR(AND(I173="Muy baja",M173="Moderado"),AND(I173="Baja",M173="Menor"),AND(I173="Baja",M173="Moderado"),AND(I173="Media",M173="Leve"),AND(I173="Media",M173="Menor"),AND(I173="Media",M173="Moderado"),AND(I173="Alta",M173="Leve"),AND(I173="Alta",M173="Menor")),"Moderado",IF(OR(AND(I173="Muy Baja",M173="Mayor"),AND(I173="Baja",M173="Mayor"),AND(I173="Media",M173="Mayor"),AND(I173="Alta",M173="Moderado"),AND(I173="Alta",M173="Mayor"),AND(I173="Muy Alta",M173="Leve"),AND(I173="Muy Alta",M173="Menor"),AND(I173="Muy Alta",M173="Moderado"),AND(I173="Muy Alta",M173="Mayor")),"Alto",IF(OR(AND(I173="Muy Baja",M173="Catastrófico"),AND(I173="Baja",M173="Catastrófico"),AND(I173="Media",M173="Catastrófico"),AND(I173="Alta",M173="Catastrófico"),AND(I173="Muy Alta",M173="Catastrófico")),"Extremo",""))))</f>
        <v>Moderado</v>
      </c>
      <c r="P173" s="344">
        <v>1</v>
      </c>
      <c r="Q173" s="210" t="s">
        <v>1404</v>
      </c>
      <c r="R173" s="344" t="str">
        <f t="shared" si="30"/>
        <v>Probabilidad</v>
      </c>
      <c r="S173" s="345" t="s">
        <v>13</v>
      </c>
      <c r="T173" s="345" t="s">
        <v>8</v>
      </c>
      <c r="U173" s="346" t="str">
        <f t="shared" si="31"/>
        <v>40%</v>
      </c>
      <c r="V173" s="345" t="s">
        <v>18</v>
      </c>
      <c r="W173" s="345" t="s">
        <v>21</v>
      </c>
      <c r="X173" s="345" t="s">
        <v>104</v>
      </c>
      <c r="Y173" s="347">
        <f t="shared" ref="Y173" si="227">IFERROR(IF(R173="Probabilidad",(J173-(+J173*U173)),IF(R173="Impacto",J173,"")),"")</f>
        <v>0.12</v>
      </c>
      <c r="Z173" s="348" t="str">
        <f t="shared" si="33"/>
        <v>Muy Baja</v>
      </c>
      <c r="AA173" s="349">
        <f t="shared" si="34"/>
        <v>0.12</v>
      </c>
      <c r="AB173" s="348" t="str">
        <f t="shared" si="223"/>
        <v>Moderado</v>
      </c>
      <c r="AC173" s="349">
        <f t="shared" ref="AC173" si="228">IFERROR(IF(R173="Impacto",(N173-(+N173*U173)),IF(R173="Probabilidad",N173,"")),"")</f>
        <v>0.6</v>
      </c>
      <c r="AD173" s="350" t="str">
        <f t="shared" si="37"/>
        <v>Moderado</v>
      </c>
      <c r="AE173" s="651" t="s">
        <v>26</v>
      </c>
      <c r="AF173" s="222" t="s">
        <v>1405</v>
      </c>
      <c r="AG173" s="318" t="s">
        <v>1447</v>
      </c>
      <c r="AH173" s="319">
        <v>46387</v>
      </c>
      <c r="AI173" s="222" t="s">
        <v>1406</v>
      </c>
      <c r="AJ173" s="655" t="s">
        <v>1035</v>
      </c>
      <c r="AK173" s="656" t="s">
        <v>1447</v>
      </c>
      <c r="AL173" s="647"/>
      <c r="AM173" s="351"/>
      <c r="AN173" s="352"/>
      <c r="AO173" s="647"/>
      <c r="AP173" s="647"/>
      <c r="AQ173" s="650"/>
      <c r="AR173" s="647"/>
      <c r="AS173" s="647"/>
      <c r="AT173" s="645"/>
      <c r="AU173" s="342"/>
      <c r="AV173" s="342"/>
      <c r="AW173" s="342"/>
      <c r="AX173" s="342"/>
      <c r="AY173" s="342"/>
      <c r="AZ173" s="342"/>
      <c r="BA173" s="342"/>
      <c r="BB173" s="342"/>
      <c r="BC173" s="342"/>
      <c r="BD173" s="342"/>
      <c r="BE173" s="342"/>
      <c r="BF173" s="342"/>
      <c r="BG173" s="342"/>
      <c r="BH173" s="342"/>
      <c r="BI173" s="342"/>
      <c r="BJ173" s="342"/>
      <c r="BK173" s="342"/>
    </row>
    <row r="174" spans="1:63" s="343" customFormat="1" ht="14.1" customHeight="1" x14ac:dyDescent="0.2">
      <c r="A174" s="659"/>
      <c r="B174" s="660"/>
      <c r="C174" s="647"/>
      <c r="D174" s="715"/>
      <c r="E174" s="715"/>
      <c r="F174" s="715"/>
      <c r="G174" s="647"/>
      <c r="H174" s="662"/>
      <c r="I174" s="663"/>
      <c r="J174" s="664"/>
      <c r="K174" s="665"/>
      <c r="L174" s="664">
        <f>IF(NOT(ISERROR(MATCH(K174,_xlfn.ANCHORARRAY(F191),0))),J193&amp;"Por favor no seleccionar los criterios de impacto",K174)</f>
        <v>0</v>
      </c>
      <c r="M174" s="663"/>
      <c r="N174" s="664"/>
      <c r="O174" s="666"/>
      <c r="P174" s="344">
        <v>2</v>
      </c>
      <c r="Q174" s="210"/>
      <c r="R174" s="344" t="str">
        <f t="shared" ref="R174:R190" si="229">IF(OR(S174="Preventivo",S174="Detectivo"),"Probabilidad",IF(S174="Correctivo","Impacto",""))</f>
        <v/>
      </c>
      <c r="S174" s="345"/>
      <c r="T174" s="345"/>
      <c r="U174" s="346" t="str">
        <f t="shared" ref="U174:U256" si="230">IF(AND(S174="Preventivo",T174="Automático"),"50%",IF(AND(S174="Preventivo",T174="Manual"),"40%",IF(AND(S174="Detectivo",T174="Automático"),"40%",IF(AND(S174="Detectivo",T174="Manual"),"30%",IF(AND(S174="Correctivo",T174="Automático"),"35%",IF(AND(S174="Correctivo",T174="Manual"),"25%",""))))))</f>
        <v/>
      </c>
      <c r="V174" s="345"/>
      <c r="W174" s="345"/>
      <c r="X174" s="345"/>
      <c r="Y174" s="347" t="str">
        <f t="shared" ref="Y174" si="231">IFERROR(IF(AND(R173="Probabilidad",R174="Probabilidad"),(AA173-(+AA173*U174)),IF(R174="Probabilidad",(J173-(+J173*U174)),IF(R174="Impacto",AA173,""))),"")</f>
        <v/>
      </c>
      <c r="Z174" s="348" t="str">
        <f t="shared" ref="Z174:Z256" si="232">IFERROR(IF(Y174="","",IF(Y174&lt;=0.2,"Muy Baja",IF(Y174&lt;=0.4,"Baja",IF(Y174&lt;=0.6,"Media",IF(Y174&lt;=0.8,"Alta","Muy Alta"))))),"")</f>
        <v/>
      </c>
      <c r="AA174" s="349" t="str">
        <f t="shared" ref="AA174:AA256" si="233">+Y174</f>
        <v/>
      </c>
      <c r="AB174" s="348" t="str">
        <f t="shared" si="223"/>
        <v/>
      </c>
      <c r="AC174" s="349" t="str">
        <f t="shared" ref="AC174" si="234">IFERROR(IF(AND(R173="Impacto",R174="Impacto"),(AC173-(+AC173*U174)),IF(R174="Impacto",(N173-(+N173*U174)),IF(R174="Probabilidad",AC173,""))),"")</f>
        <v/>
      </c>
      <c r="AD174" s="350" t="str">
        <f t="shared" ref="AD174:AD256" si="235">IFERROR(IF(OR(AND(Z174="Muy Baja",AB174="Leve"),AND(Z174="Muy Baja",AB174="Menor"),AND(Z174="Baja",AB174="Leve")),"Bajo",IF(OR(AND(Z174="Muy baja",AB174="Moderado"),AND(Z174="Baja",AB174="Menor"),AND(Z174="Baja",AB174="Moderado"),AND(Z174="Media",AB174="Leve"),AND(Z174="Media",AB174="Menor"),AND(Z174="Media",AB174="Moderado"),AND(Z174="Alta",AB174="Leve"),AND(Z174="Alta",AB174="Menor")),"Moderado",IF(OR(AND(Z174="Muy Baja",AB174="Mayor"),AND(Z174="Baja",AB174="Mayor"),AND(Z174="Media",AB174="Mayor"),AND(Z174="Alta",AB174="Moderado"),AND(Z174="Alta",AB174="Mayor"),AND(Z174="Muy Alta",AB174="Leve"),AND(Z174="Muy Alta",AB174="Menor"),AND(Z174="Muy Alta",AB174="Moderado"),AND(Z174="Muy Alta",AB174="Mayor")),"Alto",IF(OR(AND(Z174="Muy Baja",AB174="Catastrófico"),AND(Z174="Baja",AB174="Catastrófico"),AND(Z174="Media",AB174="Catastrófico"),AND(Z174="Alta",AB174="Catastrófico"),AND(Z174="Muy Alta",AB174="Catastrófico")),"Extremo","")))),"")</f>
        <v/>
      </c>
      <c r="AE174" s="651"/>
      <c r="AF174" s="309"/>
      <c r="AG174" s="352"/>
      <c r="AH174" s="351"/>
      <c r="AI174" s="351"/>
      <c r="AJ174" s="655"/>
      <c r="AK174" s="656"/>
      <c r="AL174" s="647"/>
      <c r="AM174" s="351"/>
      <c r="AN174" s="352"/>
      <c r="AO174" s="647"/>
      <c r="AP174" s="647"/>
      <c r="AQ174" s="647"/>
      <c r="AR174" s="647"/>
      <c r="AS174" s="647"/>
      <c r="AT174" s="645"/>
      <c r="AU174" s="342"/>
      <c r="AV174" s="342"/>
      <c r="AW174" s="342"/>
      <c r="AX174" s="342"/>
      <c r="AY174" s="342"/>
      <c r="AZ174" s="342"/>
      <c r="BA174" s="342"/>
      <c r="BB174" s="342"/>
      <c r="BC174" s="342"/>
      <c r="BD174" s="342"/>
      <c r="BE174" s="342"/>
      <c r="BF174" s="342"/>
      <c r="BG174" s="342"/>
      <c r="BH174" s="342"/>
      <c r="BI174" s="342"/>
      <c r="BJ174" s="342"/>
      <c r="BK174" s="342"/>
    </row>
    <row r="175" spans="1:63" s="343" customFormat="1" ht="14.1" customHeight="1" x14ac:dyDescent="0.2">
      <c r="A175" s="659"/>
      <c r="B175" s="660"/>
      <c r="C175" s="647"/>
      <c r="D175" s="715"/>
      <c r="E175" s="715"/>
      <c r="F175" s="715"/>
      <c r="G175" s="647"/>
      <c r="H175" s="662"/>
      <c r="I175" s="663"/>
      <c r="J175" s="664"/>
      <c r="K175" s="665"/>
      <c r="L175" s="664">
        <f>IF(NOT(ISERROR(MATCH(K175,_xlfn.ANCHORARRAY(F192),0))),J194&amp;"Por favor no seleccionar los criterios de impacto",K175)</f>
        <v>0</v>
      </c>
      <c r="M175" s="663"/>
      <c r="N175" s="664"/>
      <c r="O175" s="666"/>
      <c r="P175" s="344">
        <v>3</v>
      </c>
      <c r="Q175" s="353"/>
      <c r="R175" s="344" t="str">
        <f t="shared" si="229"/>
        <v/>
      </c>
      <c r="S175" s="345"/>
      <c r="T175" s="345"/>
      <c r="U175" s="346" t="str">
        <f t="shared" si="230"/>
        <v/>
      </c>
      <c r="V175" s="345"/>
      <c r="W175" s="345"/>
      <c r="X175" s="345"/>
      <c r="Y175" s="347" t="str">
        <f t="shared" ref="Y175:Y256" si="236">IFERROR(IF(AND(R174="Probabilidad",R175="Probabilidad"),(AA174-(+AA174*U175)),IF(AND(R174="Impacto",R175="Probabilidad"),(AA173-(+AA173*U175)),IF(R175="Impacto",AA174,""))),"")</f>
        <v/>
      </c>
      <c r="Z175" s="348" t="str">
        <f t="shared" si="232"/>
        <v/>
      </c>
      <c r="AA175" s="349" t="str">
        <f t="shared" si="233"/>
        <v/>
      </c>
      <c r="AB175" s="348" t="str">
        <f t="shared" si="223"/>
        <v/>
      </c>
      <c r="AC175" s="349" t="str">
        <f t="shared" ref="AC175:AC256" si="237">IFERROR(IF(AND(R174="Impacto",R175="Impacto"),(AC174-(+AC174*U175)),IF(AND(R174="Probabilidad",R175="Impacto"),(AC173-(+AC173*U175)),IF(R175="Probabilidad",AC174,""))),"")</f>
        <v/>
      </c>
      <c r="AD175" s="350" t="str">
        <f t="shared" si="235"/>
        <v/>
      </c>
      <c r="AE175" s="651"/>
      <c r="AF175" s="309"/>
      <c r="AG175" s="352"/>
      <c r="AH175" s="351"/>
      <c r="AI175" s="351"/>
      <c r="AJ175" s="655"/>
      <c r="AK175" s="656"/>
      <c r="AL175" s="647"/>
      <c r="AM175" s="351"/>
      <c r="AN175" s="352"/>
      <c r="AO175" s="647"/>
      <c r="AP175" s="647"/>
      <c r="AQ175" s="647"/>
      <c r="AR175" s="647"/>
      <c r="AS175" s="647"/>
      <c r="AT175" s="645"/>
      <c r="AU175" s="342"/>
      <c r="AV175" s="342"/>
      <c r="AW175" s="342"/>
      <c r="AX175" s="342"/>
      <c r="AY175" s="342"/>
      <c r="AZ175" s="342"/>
      <c r="BA175" s="342"/>
      <c r="BB175" s="342"/>
      <c r="BC175" s="342"/>
      <c r="BD175" s="342"/>
      <c r="BE175" s="342"/>
      <c r="BF175" s="342"/>
      <c r="BG175" s="342"/>
      <c r="BH175" s="342"/>
      <c r="BI175" s="342"/>
      <c r="BJ175" s="342"/>
      <c r="BK175" s="342"/>
    </row>
    <row r="176" spans="1:63" s="343" customFormat="1" ht="14.1" customHeight="1" x14ac:dyDescent="0.2">
      <c r="A176" s="659"/>
      <c r="B176" s="660"/>
      <c r="C176" s="647"/>
      <c r="D176" s="715"/>
      <c r="E176" s="715"/>
      <c r="F176" s="715"/>
      <c r="G176" s="647"/>
      <c r="H176" s="662"/>
      <c r="I176" s="663"/>
      <c r="J176" s="664"/>
      <c r="K176" s="665"/>
      <c r="L176" s="664">
        <f>IF(NOT(ISERROR(MATCH(K176,_xlfn.ANCHORARRAY(F193),0))),J195&amp;"Por favor no seleccionar los criterios de impacto",K176)</f>
        <v>0</v>
      </c>
      <c r="M176" s="663"/>
      <c r="N176" s="664"/>
      <c r="O176" s="666"/>
      <c r="P176" s="344">
        <v>4</v>
      </c>
      <c r="Q176" s="210"/>
      <c r="R176" s="344" t="str">
        <f t="shared" si="229"/>
        <v/>
      </c>
      <c r="S176" s="345"/>
      <c r="T176" s="345"/>
      <c r="U176" s="346" t="str">
        <f t="shared" si="230"/>
        <v/>
      </c>
      <c r="V176" s="345"/>
      <c r="W176" s="345"/>
      <c r="X176" s="345"/>
      <c r="Y176" s="347" t="str">
        <f t="shared" si="236"/>
        <v/>
      </c>
      <c r="Z176" s="348" t="str">
        <f t="shared" si="232"/>
        <v/>
      </c>
      <c r="AA176" s="349" t="str">
        <f t="shared" si="233"/>
        <v/>
      </c>
      <c r="AB176" s="348" t="str">
        <f t="shared" si="223"/>
        <v/>
      </c>
      <c r="AC176" s="349" t="str">
        <f t="shared" si="237"/>
        <v/>
      </c>
      <c r="AD176" s="350" t="str">
        <f t="shared" si="235"/>
        <v/>
      </c>
      <c r="AE176" s="651"/>
      <c r="AF176" s="309"/>
      <c r="AG176" s="352"/>
      <c r="AH176" s="351"/>
      <c r="AI176" s="351"/>
      <c r="AJ176" s="655"/>
      <c r="AK176" s="656"/>
      <c r="AL176" s="647"/>
      <c r="AM176" s="351"/>
      <c r="AN176" s="352"/>
      <c r="AO176" s="647"/>
      <c r="AP176" s="647"/>
      <c r="AQ176" s="647"/>
      <c r="AR176" s="647"/>
      <c r="AS176" s="647"/>
      <c r="AT176" s="645"/>
      <c r="AU176" s="342"/>
      <c r="AV176" s="342"/>
      <c r="AW176" s="342"/>
      <c r="AX176" s="342"/>
      <c r="AY176" s="342"/>
      <c r="AZ176" s="342"/>
      <c r="BA176" s="342"/>
      <c r="BB176" s="342"/>
      <c r="BC176" s="342"/>
      <c r="BD176" s="342"/>
      <c r="BE176" s="342"/>
      <c r="BF176" s="342"/>
      <c r="BG176" s="342"/>
      <c r="BH176" s="342"/>
      <c r="BI176" s="342"/>
      <c r="BJ176" s="342"/>
      <c r="BK176" s="342"/>
    </row>
    <row r="177" spans="1:63" s="343" customFormat="1" ht="14.1" customHeight="1" x14ac:dyDescent="0.2">
      <c r="A177" s="659"/>
      <c r="B177" s="660"/>
      <c r="C177" s="647"/>
      <c r="D177" s="715"/>
      <c r="E177" s="715"/>
      <c r="F177" s="715"/>
      <c r="G177" s="647"/>
      <c r="H177" s="662"/>
      <c r="I177" s="663"/>
      <c r="J177" s="664"/>
      <c r="K177" s="665"/>
      <c r="L177" s="664">
        <f>IF(NOT(ISERROR(MATCH(K177,_xlfn.ANCHORARRAY(F194),0))),J196&amp;"Por favor no seleccionar los criterios de impacto",K177)</f>
        <v>0</v>
      </c>
      <c r="M177" s="663"/>
      <c r="N177" s="664"/>
      <c r="O177" s="666"/>
      <c r="P177" s="344">
        <v>5</v>
      </c>
      <c r="Q177" s="210"/>
      <c r="R177" s="344" t="str">
        <f t="shared" si="229"/>
        <v/>
      </c>
      <c r="S177" s="345"/>
      <c r="T177" s="345"/>
      <c r="U177" s="346" t="str">
        <f t="shared" si="230"/>
        <v/>
      </c>
      <c r="V177" s="345"/>
      <c r="W177" s="345"/>
      <c r="X177" s="345"/>
      <c r="Y177" s="347" t="str">
        <f t="shared" si="236"/>
        <v/>
      </c>
      <c r="Z177" s="348" t="str">
        <f t="shared" si="232"/>
        <v/>
      </c>
      <c r="AA177" s="349" t="str">
        <f t="shared" si="233"/>
        <v/>
      </c>
      <c r="AB177" s="348" t="str">
        <f t="shared" si="223"/>
        <v/>
      </c>
      <c r="AC177" s="349" t="str">
        <f t="shared" si="237"/>
        <v/>
      </c>
      <c r="AD177" s="350" t="str">
        <f t="shared" si="235"/>
        <v/>
      </c>
      <c r="AE177" s="651"/>
      <c r="AF177" s="309"/>
      <c r="AG177" s="352"/>
      <c r="AH177" s="351"/>
      <c r="AI177" s="351"/>
      <c r="AJ177" s="655"/>
      <c r="AK177" s="656"/>
      <c r="AL177" s="647"/>
      <c r="AM177" s="351"/>
      <c r="AN177" s="352"/>
      <c r="AO177" s="647"/>
      <c r="AP177" s="647"/>
      <c r="AQ177" s="647"/>
      <c r="AR177" s="647"/>
      <c r="AS177" s="647"/>
      <c r="AT177" s="645"/>
      <c r="AU177" s="342"/>
      <c r="AV177" s="342"/>
      <c r="AW177" s="342"/>
      <c r="AX177" s="342"/>
      <c r="AY177" s="342"/>
      <c r="AZ177" s="342"/>
      <c r="BA177" s="342"/>
      <c r="BB177" s="342"/>
      <c r="BC177" s="342"/>
      <c r="BD177" s="342"/>
      <c r="BE177" s="342"/>
      <c r="BF177" s="342"/>
      <c r="BG177" s="342"/>
      <c r="BH177" s="342"/>
      <c r="BI177" s="342"/>
      <c r="BJ177" s="342"/>
      <c r="BK177" s="342"/>
    </row>
    <row r="178" spans="1:63" s="343" customFormat="1" ht="14.1" customHeight="1" thickBot="1" x14ac:dyDescent="0.25">
      <c r="A178" s="659"/>
      <c r="B178" s="660"/>
      <c r="C178" s="647"/>
      <c r="D178" s="716"/>
      <c r="E178" s="716"/>
      <c r="F178" s="716"/>
      <c r="G178" s="647"/>
      <c r="H178" s="662"/>
      <c r="I178" s="663"/>
      <c r="J178" s="664"/>
      <c r="K178" s="665"/>
      <c r="L178" s="664">
        <f>IF(NOT(ISERROR(MATCH(K178,_xlfn.ANCHORARRAY(F195),0))),J203&amp;"Por favor no seleccionar los criterios de impacto",K178)</f>
        <v>0</v>
      </c>
      <c r="M178" s="663"/>
      <c r="N178" s="664"/>
      <c r="O178" s="666"/>
      <c r="P178" s="344">
        <v>6</v>
      </c>
      <c r="Q178" s="210"/>
      <c r="R178" s="344" t="str">
        <f t="shared" si="229"/>
        <v/>
      </c>
      <c r="S178" s="345"/>
      <c r="T178" s="345"/>
      <c r="U178" s="346" t="str">
        <f t="shared" si="230"/>
        <v/>
      </c>
      <c r="V178" s="345"/>
      <c r="W178" s="345"/>
      <c r="X178" s="345"/>
      <c r="Y178" s="347" t="str">
        <f t="shared" si="236"/>
        <v/>
      </c>
      <c r="Z178" s="348" t="str">
        <f t="shared" si="232"/>
        <v/>
      </c>
      <c r="AA178" s="349" t="str">
        <f t="shared" si="233"/>
        <v/>
      </c>
      <c r="AB178" s="348" t="str">
        <f t="shared" si="223"/>
        <v/>
      </c>
      <c r="AC178" s="349" t="str">
        <f t="shared" si="237"/>
        <v/>
      </c>
      <c r="AD178" s="350" t="str">
        <f t="shared" si="235"/>
        <v/>
      </c>
      <c r="AE178" s="651"/>
      <c r="AF178" s="309"/>
      <c r="AG178" s="352"/>
      <c r="AH178" s="351"/>
      <c r="AI178" s="351"/>
      <c r="AJ178" s="655"/>
      <c r="AK178" s="656"/>
      <c r="AL178" s="647"/>
      <c r="AM178" s="351"/>
      <c r="AN178" s="352"/>
      <c r="AO178" s="647"/>
      <c r="AP178" s="647"/>
      <c r="AQ178" s="647"/>
      <c r="AR178" s="647"/>
      <c r="AS178" s="647"/>
      <c r="AT178" s="645"/>
      <c r="AU178" s="342"/>
      <c r="AV178" s="342"/>
      <c r="AW178" s="342"/>
      <c r="AX178" s="342"/>
      <c r="AY178" s="342"/>
      <c r="AZ178" s="342"/>
      <c r="BA178" s="342"/>
      <c r="BB178" s="342"/>
      <c r="BC178" s="342"/>
      <c r="BD178" s="342"/>
      <c r="BE178" s="342"/>
      <c r="BF178" s="342"/>
      <c r="BG178" s="342"/>
      <c r="BH178" s="342"/>
      <c r="BI178" s="342"/>
      <c r="BJ178" s="342"/>
      <c r="BK178" s="342"/>
    </row>
    <row r="179" spans="1:63" s="343" customFormat="1" ht="114" x14ac:dyDescent="0.2">
      <c r="A179" s="659">
        <v>26</v>
      </c>
      <c r="B179" s="660" t="s">
        <v>342</v>
      </c>
      <c r="C179" s="647" t="s">
        <v>113</v>
      </c>
      <c r="D179" s="655" t="s">
        <v>1127</v>
      </c>
      <c r="E179" s="655" t="s">
        <v>1128</v>
      </c>
      <c r="F179" s="655" t="s">
        <v>1129</v>
      </c>
      <c r="G179" s="647" t="s">
        <v>108</v>
      </c>
      <c r="H179" s="662">
        <v>2</v>
      </c>
      <c r="I179" s="663" t="str">
        <f>IF(H179&lt;=0,"",IF(H179&lt;=2,"Muy Baja",IF(H179&lt;=24,"Baja",IF(H179&lt;=500,"Media",IF(H179&lt;=5000,"Alta","Muy Alta")))))</f>
        <v>Muy Baja</v>
      </c>
      <c r="J179" s="664">
        <f>IF(I179="","",IF(I179="Muy Baja",0.2,IF(I179="Baja",0.4,IF(I179="Media",0.6,IF(I179="Alta",0.8,IF(I179="Muy Alta",1,))))))</f>
        <v>0.2</v>
      </c>
      <c r="K179" s="665" t="s">
        <v>125</v>
      </c>
      <c r="L179" s="664" t="str">
        <f>IF(NOT(ISERROR(MATCH(K179,'Tabla Impacto'!$B$221:$B$223,0))),'Tabla Impacto'!$F$223&amp;"Por favor no seleccionar los criterios de impacto(Afectación Económica o presupuestal y Pérdida Reputacional)",K179)</f>
        <v xml:space="preserve">     El riesgo afecta la imagen de alguna área de la organización</v>
      </c>
      <c r="M179" s="663" t="str">
        <f>IF(OR(L179='Tabla Impacto'!$C$11,L179='Tabla Impacto'!$D$11),"Leve",IF(OR(L179='Tabla Impacto'!$C$12,L179='Tabla Impacto'!$D$12),"Menor",IF(OR(L179='Tabla Impacto'!$C$13,L179='Tabla Impacto'!$D$13),"Moderado",IF(OR(L179='Tabla Impacto'!$C$14,L179='Tabla Impacto'!$D$14),"Mayor",IF(OR(L179='Tabla Impacto'!$C$15,L179='Tabla Impacto'!$D$15),"Catastrófico","")))))</f>
        <v>Leve</v>
      </c>
      <c r="N179" s="664">
        <f>IF(M179="","",IF(M179="Leve",0.2,IF(M179="Menor",0.4,IF(M179="Moderado",0.6,IF(M179="Mayor",0.8,IF(M179="Catastrófico",1,))))))</f>
        <v>0.2</v>
      </c>
      <c r="O179" s="666" t="str">
        <f>IF(OR(AND(I179="Muy Baja",M179="Leve"),AND(I179="Muy Baja",M179="Menor"),AND(I179="Baja",M179="Leve")),"Bajo",IF(OR(AND(I179="Muy baja",M179="Moderado"),AND(I179="Baja",M179="Menor"),AND(I179="Baja",M179="Moderado"),AND(I179="Media",M179="Leve"),AND(I179="Media",M179="Menor"),AND(I179="Media",M179="Moderado"),AND(I179="Alta",M179="Leve"),AND(I179="Alta",M179="Menor")),"Moderado",IF(OR(AND(I179="Muy Baja",M179="Mayor"),AND(I179="Baja",M179="Mayor"),AND(I179="Media",M179="Mayor"),AND(I179="Alta",M179="Moderado"),AND(I179="Alta",M179="Mayor"),AND(I179="Muy Alta",M179="Leve"),AND(I179="Muy Alta",M179="Menor"),AND(I179="Muy Alta",M179="Moderado"),AND(I179="Muy Alta",M179="Mayor")),"Alto",IF(OR(AND(I179="Muy Baja",M179="Catastrófico"),AND(I179="Baja",M179="Catastrófico"),AND(I179="Media",M179="Catastrófico"),AND(I179="Alta",M179="Catastrófico"),AND(I179="Muy Alta",M179="Catastrófico")),"Extremo",""))))</f>
        <v>Bajo</v>
      </c>
      <c r="P179" s="344">
        <v>1</v>
      </c>
      <c r="Q179" s="210" t="s">
        <v>1133</v>
      </c>
      <c r="R179" s="344" t="str">
        <f t="shared" ref="R179:R184" si="238">IF(OR(S179="Preventivo",S179="Detectivo"),"Probabilidad",IF(S179="Correctivo","Impacto",""))</f>
        <v>Probabilidad</v>
      </c>
      <c r="S179" s="345" t="s">
        <v>13</v>
      </c>
      <c r="T179" s="345" t="s">
        <v>8</v>
      </c>
      <c r="U179" s="346" t="str">
        <f t="shared" ref="U179:U184" si="239">IF(AND(S179="Preventivo",T179="Automático"),"50%",IF(AND(S179="Preventivo",T179="Manual"),"40%",IF(AND(S179="Detectivo",T179="Automático"),"40%",IF(AND(S179="Detectivo",T179="Manual"),"30%",IF(AND(S179="Correctivo",T179="Automático"),"35%",IF(AND(S179="Correctivo",T179="Manual"),"25%",""))))))</f>
        <v>40%</v>
      </c>
      <c r="V179" s="345" t="s">
        <v>18</v>
      </c>
      <c r="W179" s="345" t="s">
        <v>21</v>
      </c>
      <c r="X179" s="345" t="s">
        <v>104</v>
      </c>
      <c r="Y179" s="347">
        <f t="shared" ref="Y179" si="240">IFERROR(IF(R179="Probabilidad",(J179-(+J179*U179)),IF(R179="Impacto",J179,"")),"")</f>
        <v>0.12</v>
      </c>
      <c r="Z179" s="348" t="str">
        <f t="shared" ref="Z179:Z185" si="241">IFERROR(IF(Y179="","",IF(Y179&lt;=0.2,"Muy Baja",IF(Y179&lt;=0.4,"Baja",IF(Y179&lt;=0.6,"Media",IF(Y179&lt;=0.8,"Alta","Muy Alta"))))),"")</f>
        <v>Muy Baja</v>
      </c>
      <c r="AA179" s="349">
        <f t="shared" ref="AA179:AA184" si="242">+Y179</f>
        <v>0.12</v>
      </c>
      <c r="AB179" s="348" t="str">
        <f t="shared" ref="AB179:AB185" si="243">IFERROR(IF(AC179="","",IF(AC179&lt;=0.2,"Leve",IF(AC179&lt;=0.4,"Menor",IF(AC179&lt;=0.6,"Moderado",IF(AC179&lt;=0.8,"Mayor","Catastrófico"))))),"")</f>
        <v>Leve</v>
      </c>
      <c r="AC179" s="349">
        <f t="shared" ref="AC179" si="244">IFERROR(IF(R179="Impacto",(N179-(+N179*U179)),IF(R179="Probabilidad",N179,"")),"")</f>
        <v>0.2</v>
      </c>
      <c r="AD179" s="350" t="str">
        <f t="shared" ref="AD179:AD184" si="245">IFERROR(IF(OR(AND(Z179="Muy Baja",AB179="Leve"),AND(Z179="Muy Baja",AB179="Menor"),AND(Z179="Baja",AB179="Leve")),"Bajo",IF(OR(AND(Z179="Muy baja",AB179="Moderado"),AND(Z179="Baja",AB179="Menor"),AND(Z179="Baja",AB179="Moderado"),AND(Z179="Media",AB179="Leve"),AND(Z179="Media",AB179="Menor"),AND(Z179="Media",AB179="Moderado"),AND(Z179="Alta",AB179="Leve"),AND(Z179="Alta",AB179="Menor")),"Moderado",IF(OR(AND(Z179="Muy Baja",AB179="Mayor"),AND(Z179="Baja",AB179="Mayor"),AND(Z179="Media",AB179="Mayor"),AND(Z179="Alta",AB179="Moderado"),AND(Z179="Alta",AB179="Mayor"),AND(Z179="Muy Alta",AB179="Leve"),AND(Z179="Muy Alta",AB179="Menor"),AND(Z179="Muy Alta",AB179="Moderado"),AND(Z179="Muy Alta",AB179="Mayor")),"Alto",IF(OR(AND(Z179="Muy Baja",AB179="Catastrófico"),AND(Z179="Baja",AB179="Catastrófico"),AND(Z179="Media",AB179="Catastrófico"),AND(Z179="Alta",AB179="Catastrófico"),AND(Z179="Muy Alta",AB179="Catastrófico")),"Extremo","")))),"")</f>
        <v>Bajo</v>
      </c>
      <c r="AE179" s="651" t="s">
        <v>26</v>
      </c>
      <c r="AF179" s="762"/>
      <c r="AG179" s="763"/>
      <c r="AH179" s="763"/>
      <c r="AI179" s="763"/>
      <c r="AJ179" s="655" t="s">
        <v>1309</v>
      </c>
      <c r="AK179" s="656" t="s">
        <v>1447</v>
      </c>
      <c r="AL179" s="647"/>
      <c r="AM179" s="351"/>
      <c r="AN179" s="352"/>
      <c r="AO179" s="647"/>
      <c r="AP179" s="647"/>
      <c r="AQ179" s="650"/>
      <c r="AR179" s="647"/>
      <c r="AS179" s="647"/>
      <c r="AT179" s="645"/>
      <c r="AU179" s="342"/>
      <c r="AV179" s="342"/>
      <c r="AW179" s="342"/>
      <c r="AX179" s="342"/>
      <c r="AY179" s="342"/>
      <c r="AZ179" s="342"/>
      <c r="BA179" s="342"/>
      <c r="BB179" s="342"/>
      <c r="BC179" s="342"/>
      <c r="BD179" s="342"/>
      <c r="BE179" s="342"/>
      <c r="BF179" s="342"/>
      <c r="BG179" s="342"/>
      <c r="BH179" s="342"/>
      <c r="BI179" s="342"/>
      <c r="BJ179" s="342"/>
      <c r="BK179" s="342"/>
    </row>
    <row r="180" spans="1:63" s="343" customFormat="1" ht="14.1" customHeight="1" x14ac:dyDescent="0.2">
      <c r="A180" s="659"/>
      <c r="B180" s="660"/>
      <c r="C180" s="647"/>
      <c r="D180" s="655"/>
      <c r="E180" s="655"/>
      <c r="F180" s="655"/>
      <c r="G180" s="647"/>
      <c r="H180" s="662"/>
      <c r="I180" s="663"/>
      <c r="J180" s="664"/>
      <c r="K180" s="665"/>
      <c r="L180" s="664">
        <f t="shared" ref="L180:L183" si="246">IF(NOT(ISERROR(MATCH(K180,_xlfn.ANCHORARRAY(F191),0))),J193&amp;"Por favor no seleccionar los criterios de impacto",K180)</f>
        <v>0</v>
      </c>
      <c r="M180" s="663"/>
      <c r="N180" s="664"/>
      <c r="O180" s="666"/>
      <c r="P180" s="344">
        <v>2</v>
      </c>
      <c r="Q180" s="210"/>
      <c r="R180" s="344" t="str">
        <f t="shared" si="238"/>
        <v/>
      </c>
      <c r="S180" s="345"/>
      <c r="T180" s="345"/>
      <c r="U180" s="346" t="str">
        <f t="shared" si="239"/>
        <v/>
      </c>
      <c r="V180" s="345"/>
      <c r="W180" s="345"/>
      <c r="X180" s="345"/>
      <c r="Y180" s="347" t="str">
        <f t="shared" ref="Y180" si="247">IFERROR(IF(AND(R179="Probabilidad",R180="Probabilidad"),(AA179-(+AA179*U180)),IF(R180="Probabilidad",(J179-(+J179*U180)),IF(R180="Impacto",AA179,""))),"")</f>
        <v/>
      </c>
      <c r="Z180" s="348" t="str">
        <f t="shared" si="241"/>
        <v/>
      </c>
      <c r="AA180" s="349" t="str">
        <f t="shared" si="242"/>
        <v/>
      </c>
      <c r="AB180" s="348" t="str">
        <f t="shared" si="243"/>
        <v/>
      </c>
      <c r="AC180" s="349" t="str">
        <f t="shared" ref="AC180" si="248">IFERROR(IF(AND(R179="Impacto",R180="Impacto"),(AC179-(+AC179*U180)),IF(R180="Impacto",(N179-(+N179*U180)),IF(R180="Probabilidad",AC179,""))),"")</f>
        <v/>
      </c>
      <c r="AD180" s="350" t="str">
        <f t="shared" si="245"/>
        <v/>
      </c>
      <c r="AE180" s="651"/>
      <c r="AF180" s="762"/>
      <c r="AG180" s="763"/>
      <c r="AH180" s="763"/>
      <c r="AI180" s="763"/>
      <c r="AJ180" s="655"/>
      <c r="AK180" s="656"/>
      <c r="AL180" s="647"/>
      <c r="AM180" s="351"/>
      <c r="AN180" s="352"/>
      <c r="AO180" s="647"/>
      <c r="AP180" s="647"/>
      <c r="AQ180" s="647"/>
      <c r="AR180" s="647"/>
      <c r="AS180" s="647"/>
      <c r="AT180" s="645"/>
      <c r="AU180" s="342"/>
      <c r="AV180" s="342"/>
      <c r="AW180" s="342"/>
      <c r="AX180" s="342"/>
      <c r="AY180" s="342"/>
      <c r="AZ180" s="342"/>
      <c r="BA180" s="342"/>
      <c r="BB180" s="342"/>
      <c r="BC180" s="342"/>
      <c r="BD180" s="342"/>
      <c r="BE180" s="342"/>
      <c r="BF180" s="342"/>
      <c r="BG180" s="342"/>
      <c r="BH180" s="342"/>
      <c r="BI180" s="342"/>
      <c r="BJ180" s="342"/>
      <c r="BK180" s="342"/>
    </row>
    <row r="181" spans="1:63" s="343" customFormat="1" ht="14.1" customHeight="1" x14ac:dyDescent="0.2">
      <c r="A181" s="659"/>
      <c r="B181" s="660"/>
      <c r="C181" s="647"/>
      <c r="D181" s="655"/>
      <c r="E181" s="655"/>
      <c r="F181" s="655"/>
      <c r="G181" s="647"/>
      <c r="H181" s="662"/>
      <c r="I181" s="663"/>
      <c r="J181" s="664"/>
      <c r="K181" s="665"/>
      <c r="L181" s="664">
        <f t="shared" si="246"/>
        <v>0</v>
      </c>
      <c r="M181" s="663"/>
      <c r="N181" s="664"/>
      <c r="O181" s="666"/>
      <c r="P181" s="344">
        <v>3</v>
      </c>
      <c r="Q181" s="353"/>
      <c r="R181" s="344" t="str">
        <f t="shared" si="238"/>
        <v/>
      </c>
      <c r="S181" s="345"/>
      <c r="T181" s="345"/>
      <c r="U181" s="346" t="str">
        <f t="shared" si="239"/>
        <v/>
      </c>
      <c r="V181" s="345"/>
      <c r="W181" s="345"/>
      <c r="X181" s="345"/>
      <c r="Y181" s="347" t="str">
        <f t="shared" ref="Y181:Y184" si="249">IFERROR(IF(AND(R180="Probabilidad",R181="Probabilidad"),(AA180-(+AA180*U181)),IF(AND(R180="Impacto",R181="Probabilidad"),(AA179-(+AA179*U181)),IF(R181="Impacto",AA180,""))),"")</f>
        <v/>
      </c>
      <c r="Z181" s="348" t="str">
        <f t="shared" si="241"/>
        <v/>
      </c>
      <c r="AA181" s="349" t="str">
        <f t="shared" si="242"/>
        <v/>
      </c>
      <c r="AB181" s="348" t="str">
        <f t="shared" si="243"/>
        <v/>
      </c>
      <c r="AC181" s="349" t="str">
        <f t="shared" ref="AC181:AC184" si="250">IFERROR(IF(AND(R180="Impacto",R181="Impacto"),(AC180-(+AC180*U181)),IF(AND(R180="Probabilidad",R181="Impacto"),(AC179-(+AC179*U181)),IF(R181="Probabilidad",AC180,""))),"")</f>
        <v/>
      </c>
      <c r="AD181" s="350" t="str">
        <f t="shared" si="245"/>
        <v/>
      </c>
      <c r="AE181" s="651"/>
      <c r="AF181" s="762"/>
      <c r="AG181" s="763"/>
      <c r="AH181" s="763"/>
      <c r="AI181" s="763"/>
      <c r="AJ181" s="655"/>
      <c r="AK181" s="656"/>
      <c r="AL181" s="647"/>
      <c r="AM181" s="351"/>
      <c r="AN181" s="352"/>
      <c r="AO181" s="647"/>
      <c r="AP181" s="647"/>
      <c r="AQ181" s="647"/>
      <c r="AR181" s="647"/>
      <c r="AS181" s="647"/>
      <c r="AT181" s="645"/>
      <c r="AU181" s="342"/>
      <c r="AV181" s="342"/>
      <c r="AW181" s="342"/>
      <c r="AX181" s="342"/>
      <c r="AY181" s="342"/>
      <c r="AZ181" s="342"/>
      <c r="BA181" s="342"/>
      <c r="BB181" s="342"/>
      <c r="BC181" s="342"/>
      <c r="BD181" s="342"/>
      <c r="BE181" s="342"/>
      <c r="BF181" s="342"/>
      <c r="BG181" s="342"/>
      <c r="BH181" s="342"/>
      <c r="BI181" s="342"/>
      <c r="BJ181" s="342"/>
      <c r="BK181" s="342"/>
    </row>
    <row r="182" spans="1:63" s="343" customFormat="1" ht="14.1" customHeight="1" x14ac:dyDescent="0.2">
      <c r="A182" s="659"/>
      <c r="B182" s="660"/>
      <c r="C182" s="647"/>
      <c r="D182" s="655"/>
      <c r="E182" s="655"/>
      <c r="F182" s="655"/>
      <c r="G182" s="647"/>
      <c r="H182" s="662"/>
      <c r="I182" s="663"/>
      <c r="J182" s="664"/>
      <c r="K182" s="665"/>
      <c r="L182" s="664">
        <f t="shared" si="246"/>
        <v>0</v>
      </c>
      <c r="M182" s="663"/>
      <c r="N182" s="664"/>
      <c r="O182" s="666"/>
      <c r="P182" s="344">
        <v>4</v>
      </c>
      <c r="Q182" s="210"/>
      <c r="R182" s="344" t="str">
        <f t="shared" si="238"/>
        <v/>
      </c>
      <c r="S182" s="345"/>
      <c r="T182" s="345"/>
      <c r="U182" s="346" t="str">
        <f t="shared" si="239"/>
        <v/>
      </c>
      <c r="V182" s="345"/>
      <c r="W182" s="345"/>
      <c r="X182" s="345"/>
      <c r="Y182" s="347" t="str">
        <f t="shared" si="249"/>
        <v/>
      </c>
      <c r="Z182" s="348" t="str">
        <f t="shared" si="241"/>
        <v/>
      </c>
      <c r="AA182" s="349" t="str">
        <f t="shared" si="242"/>
        <v/>
      </c>
      <c r="AB182" s="348" t="str">
        <f t="shared" si="243"/>
        <v/>
      </c>
      <c r="AC182" s="349" t="str">
        <f t="shared" si="250"/>
        <v/>
      </c>
      <c r="AD182" s="350" t="str">
        <f t="shared" si="245"/>
        <v/>
      </c>
      <c r="AE182" s="651"/>
      <c r="AF182" s="762"/>
      <c r="AG182" s="763"/>
      <c r="AH182" s="763"/>
      <c r="AI182" s="763"/>
      <c r="AJ182" s="655"/>
      <c r="AK182" s="656"/>
      <c r="AL182" s="647"/>
      <c r="AM182" s="351"/>
      <c r="AN182" s="352"/>
      <c r="AO182" s="647"/>
      <c r="AP182" s="647"/>
      <c r="AQ182" s="647"/>
      <c r="AR182" s="647"/>
      <c r="AS182" s="647"/>
      <c r="AT182" s="645"/>
      <c r="AU182" s="342"/>
      <c r="AV182" s="342"/>
      <c r="AW182" s="342"/>
      <c r="AX182" s="342"/>
      <c r="AY182" s="342"/>
      <c r="AZ182" s="342"/>
      <c r="BA182" s="342"/>
      <c r="BB182" s="342"/>
      <c r="BC182" s="342"/>
      <c r="BD182" s="342"/>
      <c r="BE182" s="342"/>
      <c r="BF182" s="342"/>
      <c r="BG182" s="342"/>
      <c r="BH182" s="342"/>
      <c r="BI182" s="342"/>
      <c r="BJ182" s="342"/>
      <c r="BK182" s="342"/>
    </row>
    <row r="183" spans="1:63" s="343" customFormat="1" ht="14.1" customHeight="1" x14ac:dyDescent="0.2">
      <c r="A183" s="659"/>
      <c r="B183" s="660"/>
      <c r="C183" s="647"/>
      <c r="D183" s="655"/>
      <c r="E183" s="655"/>
      <c r="F183" s="655"/>
      <c r="G183" s="647"/>
      <c r="H183" s="662"/>
      <c r="I183" s="663"/>
      <c r="J183" s="664"/>
      <c r="K183" s="665"/>
      <c r="L183" s="664">
        <f t="shared" si="246"/>
        <v>0</v>
      </c>
      <c r="M183" s="663"/>
      <c r="N183" s="664"/>
      <c r="O183" s="666"/>
      <c r="P183" s="344">
        <v>5</v>
      </c>
      <c r="Q183" s="210"/>
      <c r="R183" s="344" t="str">
        <f t="shared" si="238"/>
        <v/>
      </c>
      <c r="S183" s="345"/>
      <c r="T183" s="345"/>
      <c r="U183" s="346" t="str">
        <f t="shared" si="239"/>
        <v/>
      </c>
      <c r="V183" s="345"/>
      <c r="W183" s="345"/>
      <c r="X183" s="345"/>
      <c r="Y183" s="347" t="str">
        <f t="shared" si="249"/>
        <v/>
      </c>
      <c r="Z183" s="348" t="str">
        <f t="shared" si="241"/>
        <v/>
      </c>
      <c r="AA183" s="349" t="str">
        <f t="shared" si="242"/>
        <v/>
      </c>
      <c r="AB183" s="348" t="str">
        <f t="shared" si="243"/>
        <v/>
      </c>
      <c r="AC183" s="349" t="str">
        <f t="shared" si="250"/>
        <v/>
      </c>
      <c r="AD183" s="350" t="str">
        <f t="shared" si="245"/>
        <v/>
      </c>
      <c r="AE183" s="651"/>
      <c r="AF183" s="762"/>
      <c r="AG183" s="763"/>
      <c r="AH183" s="763"/>
      <c r="AI183" s="763"/>
      <c r="AJ183" s="655"/>
      <c r="AK183" s="656"/>
      <c r="AL183" s="647"/>
      <c r="AM183" s="351"/>
      <c r="AN183" s="352"/>
      <c r="AO183" s="647"/>
      <c r="AP183" s="647"/>
      <c r="AQ183" s="647"/>
      <c r="AR183" s="647"/>
      <c r="AS183" s="647"/>
      <c r="AT183" s="645"/>
      <c r="AU183" s="342"/>
      <c r="AV183" s="342"/>
      <c r="AW183" s="342"/>
      <c r="AX183" s="342"/>
      <c r="AY183" s="342"/>
      <c r="AZ183" s="342"/>
      <c r="BA183" s="342"/>
      <c r="BB183" s="342"/>
      <c r="BC183" s="342"/>
      <c r="BD183" s="342"/>
      <c r="BE183" s="342"/>
      <c r="BF183" s="342"/>
      <c r="BG183" s="342"/>
      <c r="BH183" s="342"/>
      <c r="BI183" s="342"/>
      <c r="BJ183" s="342"/>
      <c r="BK183" s="342"/>
    </row>
    <row r="184" spans="1:63" s="343" customFormat="1" ht="14.1" customHeight="1" x14ac:dyDescent="0.2">
      <c r="A184" s="659"/>
      <c r="B184" s="660"/>
      <c r="C184" s="647"/>
      <c r="D184" s="655"/>
      <c r="E184" s="655"/>
      <c r="F184" s="655"/>
      <c r="G184" s="647"/>
      <c r="H184" s="662"/>
      <c r="I184" s="663"/>
      <c r="J184" s="664"/>
      <c r="K184" s="665"/>
      <c r="L184" s="664">
        <f>IF(NOT(ISERROR(MATCH(K184,_xlfn.ANCHORARRAY(F195),0))),J203&amp;"Por favor no seleccionar los criterios de impacto",K184)</f>
        <v>0</v>
      </c>
      <c r="M184" s="663"/>
      <c r="N184" s="664"/>
      <c r="O184" s="666"/>
      <c r="P184" s="344">
        <v>6</v>
      </c>
      <c r="Q184" s="210"/>
      <c r="R184" s="344" t="str">
        <f t="shared" si="238"/>
        <v/>
      </c>
      <c r="S184" s="345"/>
      <c r="T184" s="345"/>
      <c r="U184" s="346" t="str">
        <f t="shared" si="239"/>
        <v/>
      </c>
      <c r="V184" s="345"/>
      <c r="W184" s="345"/>
      <c r="X184" s="345"/>
      <c r="Y184" s="347" t="str">
        <f t="shared" si="249"/>
        <v/>
      </c>
      <c r="Z184" s="348" t="str">
        <f t="shared" si="241"/>
        <v/>
      </c>
      <c r="AA184" s="349" t="str">
        <f t="shared" si="242"/>
        <v/>
      </c>
      <c r="AB184" s="348" t="str">
        <f t="shared" si="243"/>
        <v/>
      </c>
      <c r="AC184" s="349" t="str">
        <f t="shared" si="250"/>
        <v/>
      </c>
      <c r="AD184" s="350" t="str">
        <f t="shared" si="245"/>
        <v/>
      </c>
      <c r="AE184" s="651"/>
      <c r="AF184" s="762"/>
      <c r="AG184" s="763"/>
      <c r="AH184" s="763"/>
      <c r="AI184" s="763"/>
      <c r="AJ184" s="655"/>
      <c r="AK184" s="656"/>
      <c r="AL184" s="647"/>
      <c r="AM184" s="351"/>
      <c r="AN184" s="352"/>
      <c r="AO184" s="647"/>
      <c r="AP184" s="647"/>
      <c r="AQ184" s="647"/>
      <c r="AR184" s="647"/>
      <c r="AS184" s="647"/>
      <c r="AT184" s="645"/>
      <c r="AU184" s="342"/>
      <c r="AV184" s="342"/>
      <c r="AW184" s="342"/>
      <c r="AX184" s="342"/>
      <c r="AY184" s="342"/>
      <c r="AZ184" s="342"/>
      <c r="BA184" s="342"/>
      <c r="BB184" s="342"/>
      <c r="BC184" s="342"/>
      <c r="BD184" s="342"/>
      <c r="BE184" s="342"/>
      <c r="BF184" s="342"/>
      <c r="BG184" s="342"/>
      <c r="BH184" s="342"/>
      <c r="BI184" s="342"/>
      <c r="BJ184" s="342"/>
      <c r="BK184" s="342"/>
    </row>
    <row r="185" spans="1:63" s="343" customFormat="1" ht="99.75" x14ac:dyDescent="0.2">
      <c r="A185" s="659">
        <v>27</v>
      </c>
      <c r="B185" s="660" t="s">
        <v>342</v>
      </c>
      <c r="C185" s="647" t="s">
        <v>114</v>
      </c>
      <c r="D185" s="655" t="s">
        <v>1130</v>
      </c>
      <c r="E185" s="655" t="s">
        <v>1131</v>
      </c>
      <c r="F185" s="655" t="s">
        <v>1132</v>
      </c>
      <c r="G185" s="647" t="s">
        <v>108</v>
      </c>
      <c r="H185" s="662">
        <v>400</v>
      </c>
      <c r="I185" s="663" t="str">
        <f>IF(H185&lt;=0,"",IF(H185&lt;=2,"Muy Baja",IF(H185&lt;=24,"Baja",IF(H185&lt;=500,"Media",IF(H185&lt;=5000,"Alta","Muy Alta")))))</f>
        <v>Media</v>
      </c>
      <c r="J185" s="664">
        <f>IF(I185="","",IF(I185="Muy Baja",0.2,IF(I185="Baja",0.4,IF(I185="Media",0.6,IF(I185="Alta",0.8,IF(I185="Muy Alta",1,))))))</f>
        <v>0.6</v>
      </c>
      <c r="K185" s="665" t="s">
        <v>122</v>
      </c>
      <c r="L185" s="664" t="str">
        <f>IF(NOT(ISERROR(MATCH(K185,'Tabla Impacto'!$B$221:$B$223,0))),'Tabla Impacto'!$F$223&amp;"Por favor no seleccionar los criterios de impacto(Afectación Económica o presupuestal y Pérdida Reputacional)",K185)</f>
        <v xml:space="preserve">     Entre 10 y 50 SMLMV </v>
      </c>
      <c r="M185" s="663" t="str">
        <f>IF(OR(L185='Tabla Impacto'!$C$11,L185='Tabla Impacto'!$D$11),"Leve",IF(OR(L185='Tabla Impacto'!$C$12,L185='Tabla Impacto'!$D$12),"Menor",IF(OR(L185='Tabla Impacto'!$C$13,L185='Tabla Impacto'!$D$13),"Moderado",IF(OR(L185='Tabla Impacto'!$C$14,L185='Tabla Impacto'!$D$14),"Mayor",IF(OR(L185='Tabla Impacto'!$C$15,L185='Tabla Impacto'!$D$15),"Catastrófico","")))))</f>
        <v>Menor</v>
      </c>
      <c r="N185" s="664">
        <f>IF(M185="","",IF(M185="Leve",0.2,IF(M185="Menor",0.4,IF(M185="Moderado",0.6,IF(M185="Mayor",0.8,IF(M185="Catastrófico",1,))))))</f>
        <v>0.4</v>
      </c>
      <c r="O185" s="666" t="str">
        <f>IF(OR(AND(I185="Muy Baja",M185="Leve"),AND(I185="Muy Baja",M185="Menor"),AND(I185="Baja",M185="Leve")),"Bajo",IF(OR(AND(I185="Muy baja",M185="Moderado"),AND(I185="Baja",M185="Menor"),AND(I185="Baja",M185="Moderado"),AND(I185="Media",M185="Leve"),AND(I185="Media",M185="Menor"),AND(I185="Media",M185="Moderado"),AND(I185="Alta",M185="Leve"),AND(I185="Alta",M185="Menor")),"Moderado",IF(OR(AND(I185="Muy Baja",M185="Mayor"),AND(I185="Baja",M185="Mayor"),AND(I185="Media",M185="Mayor"),AND(I185="Alta",M185="Moderado"),AND(I185="Alta",M185="Mayor"),AND(I185="Muy Alta",M185="Leve"),AND(I185="Muy Alta",M185="Menor"),AND(I185="Muy Alta",M185="Moderado"),AND(I185="Muy Alta",M185="Mayor")),"Alto",IF(OR(AND(I185="Muy Baja",M185="Catastrófico"),AND(I185="Baja",M185="Catastrófico"),AND(I185="Media",M185="Catastrófico"),AND(I185="Alta",M185="Catastrófico"),AND(I185="Muy Alta",M185="Catastrófico")),"Extremo",""))))</f>
        <v>Moderado</v>
      </c>
      <c r="P185" s="344">
        <v>1</v>
      </c>
      <c r="Q185" s="210" t="s">
        <v>1134</v>
      </c>
      <c r="R185" s="344" t="str">
        <f t="shared" si="229"/>
        <v>Probabilidad</v>
      </c>
      <c r="S185" s="345" t="s">
        <v>13</v>
      </c>
      <c r="T185" s="345" t="s">
        <v>8</v>
      </c>
      <c r="U185" s="346" t="str">
        <f t="shared" si="230"/>
        <v>40%</v>
      </c>
      <c r="V185" s="345" t="s">
        <v>18</v>
      </c>
      <c r="W185" s="345" t="s">
        <v>21</v>
      </c>
      <c r="X185" s="345" t="s">
        <v>104</v>
      </c>
      <c r="Y185" s="347">
        <f t="shared" ref="Y185" si="251">IFERROR(IF(R185="Probabilidad",(J185-(+J185*U185)),IF(R185="Impacto",J185,"")),"")</f>
        <v>0.36</v>
      </c>
      <c r="Z185" s="348" t="str">
        <f t="shared" si="241"/>
        <v>Baja</v>
      </c>
      <c r="AA185" s="349">
        <f t="shared" si="233"/>
        <v>0.36</v>
      </c>
      <c r="AB185" s="348" t="str">
        <f t="shared" si="243"/>
        <v>Menor</v>
      </c>
      <c r="AC185" s="349">
        <f t="shared" ref="AC185" si="252">IFERROR(IF(R185="Impacto",(N185-(+N185*U185)),IF(R185="Probabilidad",N185,"")),"")</f>
        <v>0.4</v>
      </c>
      <c r="AD185" s="350" t="str">
        <f t="shared" si="235"/>
        <v>Moderado</v>
      </c>
      <c r="AE185" s="651" t="s">
        <v>26</v>
      </c>
      <c r="AF185" s="655" t="s">
        <v>1135</v>
      </c>
      <c r="AG185" s="656" t="s">
        <v>1447</v>
      </c>
      <c r="AH185" s="657">
        <v>46387</v>
      </c>
      <c r="AI185" s="656" t="s">
        <v>1136</v>
      </c>
      <c r="AJ185" s="655" t="s">
        <v>1309</v>
      </c>
      <c r="AK185" s="656" t="s">
        <v>1447</v>
      </c>
      <c r="AL185" s="647"/>
      <c r="AM185" s="351"/>
      <c r="AN185" s="352"/>
      <c r="AO185" s="647"/>
      <c r="AP185" s="647"/>
      <c r="AQ185" s="650"/>
      <c r="AR185" s="647"/>
      <c r="AS185" s="647"/>
      <c r="AT185" s="645"/>
      <c r="AU185" s="342"/>
      <c r="AV185" s="342"/>
      <c r="AW185" s="342"/>
      <c r="AX185" s="342"/>
      <c r="AY185" s="342"/>
      <c r="AZ185" s="342"/>
      <c r="BA185" s="342"/>
      <c r="BB185" s="342"/>
      <c r="BC185" s="342"/>
      <c r="BD185" s="342"/>
      <c r="BE185" s="342"/>
      <c r="BF185" s="342"/>
      <c r="BG185" s="342"/>
      <c r="BH185" s="342"/>
      <c r="BI185" s="342"/>
      <c r="BJ185" s="342"/>
      <c r="BK185" s="342"/>
    </row>
    <row r="186" spans="1:63" s="343" customFormat="1" ht="14.1" customHeight="1" x14ac:dyDescent="0.2">
      <c r="A186" s="659"/>
      <c r="B186" s="660"/>
      <c r="C186" s="647"/>
      <c r="D186" s="655"/>
      <c r="E186" s="655"/>
      <c r="F186" s="655"/>
      <c r="G186" s="647"/>
      <c r="H186" s="662"/>
      <c r="I186" s="663"/>
      <c r="J186" s="664"/>
      <c r="K186" s="665"/>
      <c r="L186" s="664">
        <f>IF(NOT(ISERROR(MATCH(K186,_xlfn.ANCHORARRAY(F203),0))),J205&amp;"Por favor no seleccionar los criterios de impacto",K186)</f>
        <v>0</v>
      </c>
      <c r="M186" s="663"/>
      <c r="N186" s="664"/>
      <c r="O186" s="666"/>
      <c r="P186" s="344">
        <v>2</v>
      </c>
      <c r="Q186" s="210"/>
      <c r="R186" s="344" t="str">
        <f t="shared" si="229"/>
        <v/>
      </c>
      <c r="S186" s="345"/>
      <c r="T186" s="345"/>
      <c r="U186" s="346" t="str">
        <f t="shared" si="230"/>
        <v/>
      </c>
      <c r="V186" s="345"/>
      <c r="W186" s="345"/>
      <c r="X186" s="345"/>
      <c r="Y186" s="347" t="str">
        <f t="shared" ref="Y186" si="253">IFERROR(IF(AND(R185="Probabilidad",R186="Probabilidad"),(AA185-(+AA185*U186)),IF(R186="Probabilidad",(J185-(+J185*U186)),IF(R186="Impacto",AA185,""))),"")</f>
        <v/>
      </c>
      <c r="Z186" s="348" t="str">
        <f t="shared" si="232"/>
        <v/>
      </c>
      <c r="AA186" s="349" t="str">
        <f t="shared" si="233"/>
        <v/>
      </c>
      <c r="AB186" s="348" t="str">
        <f t="shared" si="223"/>
        <v/>
      </c>
      <c r="AC186" s="349" t="str">
        <f t="shared" ref="AC186" si="254">IFERROR(IF(AND(R185="Impacto",R186="Impacto"),(AC185-(+AC185*U186)),IF(R186="Impacto",(N185-(+N185*U186)),IF(R186="Probabilidad",AC185,""))),"")</f>
        <v/>
      </c>
      <c r="AD186" s="350" t="str">
        <f t="shared" si="235"/>
        <v/>
      </c>
      <c r="AE186" s="651"/>
      <c r="AF186" s="655"/>
      <c r="AG186" s="656"/>
      <c r="AH186" s="657"/>
      <c r="AI186" s="656"/>
      <c r="AJ186" s="655"/>
      <c r="AK186" s="656"/>
      <c r="AL186" s="647"/>
      <c r="AM186" s="351"/>
      <c r="AN186" s="352"/>
      <c r="AO186" s="647"/>
      <c r="AP186" s="647"/>
      <c r="AQ186" s="647"/>
      <c r="AR186" s="647"/>
      <c r="AS186" s="647"/>
      <c r="AT186" s="645"/>
      <c r="AU186" s="342"/>
      <c r="AV186" s="342"/>
      <c r="AW186" s="342"/>
      <c r="AX186" s="342"/>
      <c r="AY186" s="342"/>
      <c r="AZ186" s="342"/>
      <c r="BA186" s="342"/>
      <c r="BB186" s="342"/>
      <c r="BC186" s="342"/>
      <c r="BD186" s="342"/>
      <c r="BE186" s="342"/>
      <c r="BF186" s="342"/>
      <c r="BG186" s="342"/>
      <c r="BH186" s="342"/>
      <c r="BI186" s="342"/>
      <c r="BJ186" s="342"/>
      <c r="BK186" s="342"/>
    </row>
    <row r="187" spans="1:63" s="343" customFormat="1" ht="14.1" customHeight="1" x14ac:dyDescent="0.2">
      <c r="A187" s="659"/>
      <c r="B187" s="660"/>
      <c r="C187" s="647"/>
      <c r="D187" s="655"/>
      <c r="E187" s="655"/>
      <c r="F187" s="655"/>
      <c r="G187" s="647"/>
      <c r="H187" s="662"/>
      <c r="I187" s="663"/>
      <c r="J187" s="664"/>
      <c r="K187" s="665"/>
      <c r="L187" s="664">
        <f>IF(NOT(ISERROR(MATCH(K187,_xlfn.ANCHORARRAY(F204),0))),J206&amp;"Por favor no seleccionar los criterios de impacto",K187)</f>
        <v>0</v>
      </c>
      <c r="M187" s="663"/>
      <c r="N187" s="664"/>
      <c r="O187" s="666"/>
      <c r="P187" s="344">
        <v>3</v>
      </c>
      <c r="Q187" s="353"/>
      <c r="R187" s="344" t="str">
        <f t="shared" si="229"/>
        <v/>
      </c>
      <c r="S187" s="345"/>
      <c r="T187" s="345"/>
      <c r="U187" s="346" t="str">
        <f t="shared" si="230"/>
        <v/>
      </c>
      <c r="V187" s="345"/>
      <c r="W187" s="345"/>
      <c r="X187" s="345"/>
      <c r="Y187" s="347" t="str">
        <f t="shared" ref="Y187" si="255">IFERROR(IF(AND(R186="Probabilidad",R187="Probabilidad"),(AA186-(+AA186*U187)),IF(AND(R186="Impacto",R187="Probabilidad"),(AA185-(+AA185*U187)),IF(R187="Impacto",AA186,""))),"")</f>
        <v/>
      </c>
      <c r="Z187" s="348" t="str">
        <f t="shared" si="232"/>
        <v/>
      </c>
      <c r="AA187" s="349" t="str">
        <f t="shared" si="233"/>
        <v/>
      </c>
      <c r="AB187" s="348" t="str">
        <f t="shared" si="223"/>
        <v/>
      </c>
      <c r="AC187" s="349" t="str">
        <f t="shared" ref="AC187" si="256">IFERROR(IF(AND(R186="Impacto",R187="Impacto"),(AC186-(+AC186*U187)),IF(AND(R186="Probabilidad",R187="Impacto"),(AC185-(+AC185*U187)),IF(R187="Probabilidad",AC186,""))),"")</f>
        <v/>
      </c>
      <c r="AD187" s="350" t="str">
        <f t="shared" si="235"/>
        <v/>
      </c>
      <c r="AE187" s="651"/>
      <c r="AF187" s="655"/>
      <c r="AG187" s="656"/>
      <c r="AH187" s="657"/>
      <c r="AI187" s="656"/>
      <c r="AJ187" s="655"/>
      <c r="AK187" s="656"/>
      <c r="AL187" s="647"/>
      <c r="AM187" s="351"/>
      <c r="AN187" s="352"/>
      <c r="AO187" s="647"/>
      <c r="AP187" s="647"/>
      <c r="AQ187" s="647"/>
      <c r="AR187" s="647"/>
      <c r="AS187" s="647"/>
      <c r="AT187" s="645"/>
      <c r="AU187" s="342"/>
      <c r="AV187" s="342"/>
      <c r="AW187" s="342"/>
      <c r="AX187" s="342"/>
      <c r="AY187" s="342"/>
      <c r="AZ187" s="342"/>
      <c r="BA187" s="342"/>
      <c r="BB187" s="342"/>
      <c r="BC187" s="342"/>
      <c r="BD187" s="342"/>
      <c r="BE187" s="342"/>
      <c r="BF187" s="342"/>
      <c r="BG187" s="342"/>
      <c r="BH187" s="342"/>
      <c r="BI187" s="342"/>
      <c r="BJ187" s="342"/>
      <c r="BK187" s="342"/>
    </row>
    <row r="188" spans="1:63" s="343" customFormat="1" ht="14.1" customHeight="1" x14ac:dyDescent="0.2">
      <c r="A188" s="659"/>
      <c r="B188" s="660"/>
      <c r="C188" s="647"/>
      <c r="D188" s="655"/>
      <c r="E188" s="655"/>
      <c r="F188" s="655"/>
      <c r="G188" s="647"/>
      <c r="H188" s="662"/>
      <c r="I188" s="663"/>
      <c r="J188" s="664"/>
      <c r="K188" s="665"/>
      <c r="L188" s="664">
        <f>IF(NOT(ISERROR(MATCH(K188,_xlfn.ANCHORARRAY(F205),0))),J207&amp;"Por favor no seleccionar los criterios de impacto",K188)</f>
        <v>0</v>
      </c>
      <c r="M188" s="663"/>
      <c r="N188" s="664"/>
      <c r="O188" s="666"/>
      <c r="P188" s="344">
        <v>4</v>
      </c>
      <c r="Q188" s="210"/>
      <c r="R188" s="344" t="str">
        <f t="shared" si="229"/>
        <v/>
      </c>
      <c r="S188" s="345"/>
      <c r="T188" s="345"/>
      <c r="U188" s="346" t="str">
        <f t="shared" si="230"/>
        <v/>
      </c>
      <c r="V188" s="345"/>
      <c r="W188" s="345"/>
      <c r="X188" s="345"/>
      <c r="Y188" s="347" t="str">
        <f t="shared" si="236"/>
        <v/>
      </c>
      <c r="Z188" s="348" t="str">
        <f t="shared" si="232"/>
        <v/>
      </c>
      <c r="AA188" s="349" t="str">
        <f t="shared" si="233"/>
        <v/>
      </c>
      <c r="AB188" s="348" t="str">
        <f t="shared" si="223"/>
        <v/>
      </c>
      <c r="AC188" s="349" t="str">
        <f t="shared" si="237"/>
        <v/>
      </c>
      <c r="AD188" s="350" t="str">
        <f t="shared" si="235"/>
        <v/>
      </c>
      <c r="AE188" s="651"/>
      <c r="AF188" s="655"/>
      <c r="AG188" s="656"/>
      <c r="AH188" s="657"/>
      <c r="AI188" s="656"/>
      <c r="AJ188" s="655"/>
      <c r="AK188" s="656"/>
      <c r="AL188" s="647"/>
      <c r="AM188" s="351"/>
      <c r="AN188" s="352"/>
      <c r="AO188" s="647"/>
      <c r="AP188" s="647"/>
      <c r="AQ188" s="647"/>
      <c r="AR188" s="647"/>
      <c r="AS188" s="647"/>
      <c r="AT188" s="645"/>
      <c r="AU188" s="342"/>
      <c r="AV188" s="342"/>
      <c r="AW188" s="342"/>
      <c r="AX188" s="342"/>
      <c r="AY188" s="342"/>
      <c r="AZ188" s="342"/>
      <c r="BA188" s="342"/>
      <c r="BB188" s="342"/>
      <c r="BC188" s="342"/>
      <c r="BD188" s="342"/>
      <c r="BE188" s="342"/>
      <c r="BF188" s="342"/>
      <c r="BG188" s="342"/>
      <c r="BH188" s="342"/>
      <c r="BI188" s="342"/>
      <c r="BJ188" s="342"/>
      <c r="BK188" s="342"/>
    </row>
    <row r="189" spans="1:63" s="343" customFormat="1" ht="14.1" customHeight="1" x14ac:dyDescent="0.2">
      <c r="A189" s="659"/>
      <c r="B189" s="660"/>
      <c r="C189" s="647"/>
      <c r="D189" s="655"/>
      <c r="E189" s="655"/>
      <c r="F189" s="655"/>
      <c r="G189" s="647"/>
      <c r="H189" s="662"/>
      <c r="I189" s="663"/>
      <c r="J189" s="664"/>
      <c r="K189" s="665"/>
      <c r="L189" s="664">
        <f>IF(NOT(ISERROR(MATCH(K189,_xlfn.ANCHORARRAY(F206),0))),J208&amp;"Por favor no seleccionar los criterios de impacto",K189)</f>
        <v>0</v>
      </c>
      <c r="M189" s="663"/>
      <c r="N189" s="664"/>
      <c r="O189" s="666"/>
      <c r="P189" s="344">
        <v>5</v>
      </c>
      <c r="Q189" s="210"/>
      <c r="R189" s="344" t="str">
        <f t="shared" si="229"/>
        <v/>
      </c>
      <c r="S189" s="345"/>
      <c r="T189" s="345"/>
      <c r="U189" s="346" t="str">
        <f t="shared" si="230"/>
        <v/>
      </c>
      <c r="V189" s="345"/>
      <c r="W189" s="345"/>
      <c r="X189" s="345"/>
      <c r="Y189" s="347" t="str">
        <f t="shared" si="236"/>
        <v/>
      </c>
      <c r="Z189" s="348" t="str">
        <f t="shared" si="232"/>
        <v/>
      </c>
      <c r="AA189" s="349" t="str">
        <f t="shared" si="233"/>
        <v/>
      </c>
      <c r="AB189" s="348" t="str">
        <f t="shared" si="223"/>
        <v/>
      </c>
      <c r="AC189" s="349" t="str">
        <f t="shared" si="237"/>
        <v/>
      </c>
      <c r="AD189" s="350" t="str">
        <f t="shared" si="235"/>
        <v/>
      </c>
      <c r="AE189" s="651"/>
      <c r="AF189" s="655"/>
      <c r="AG189" s="656"/>
      <c r="AH189" s="657"/>
      <c r="AI189" s="656"/>
      <c r="AJ189" s="655"/>
      <c r="AK189" s="656"/>
      <c r="AL189" s="647"/>
      <c r="AM189" s="351"/>
      <c r="AN189" s="352"/>
      <c r="AO189" s="647"/>
      <c r="AP189" s="647"/>
      <c r="AQ189" s="647"/>
      <c r="AR189" s="647"/>
      <c r="AS189" s="647"/>
      <c r="AT189" s="645"/>
      <c r="AU189" s="342"/>
      <c r="AV189" s="342"/>
      <c r="AW189" s="342"/>
      <c r="AX189" s="342"/>
      <c r="AY189" s="342"/>
      <c r="AZ189" s="342"/>
      <c r="BA189" s="342"/>
      <c r="BB189" s="342"/>
      <c r="BC189" s="342"/>
      <c r="BD189" s="342"/>
      <c r="BE189" s="342"/>
      <c r="BF189" s="342"/>
      <c r="BG189" s="342"/>
      <c r="BH189" s="342"/>
      <c r="BI189" s="342"/>
      <c r="BJ189" s="342"/>
      <c r="BK189" s="342"/>
    </row>
    <row r="190" spans="1:63" s="343" customFormat="1" ht="14.1" customHeight="1" x14ac:dyDescent="0.2">
      <c r="A190" s="659"/>
      <c r="B190" s="660"/>
      <c r="C190" s="647"/>
      <c r="D190" s="655"/>
      <c r="E190" s="655"/>
      <c r="F190" s="655"/>
      <c r="G190" s="647"/>
      <c r="H190" s="662"/>
      <c r="I190" s="663"/>
      <c r="J190" s="664"/>
      <c r="K190" s="665"/>
      <c r="L190" s="664">
        <f>IF(NOT(ISERROR(MATCH(K190,_xlfn.ANCHORARRAY(F207),0))),J227&amp;"Por favor no seleccionar los criterios de impacto",K190)</f>
        <v>0</v>
      </c>
      <c r="M190" s="663"/>
      <c r="N190" s="664"/>
      <c r="O190" s="666"/>
      <c r="P190" s="344">
        <v>6</v>
      </c>
      <c r="Q190" s="210"/>
      <c r="R190" s="344" t="str">
        <f t="shared" si="229"/>
        <v/>
      </c>
      <c r="S190" s="345"/>
      <c r="T190" s="345"/>
      <c r="U190" s="346" t="str">
        <f t="shared" si="230"/>
        <v/>
      </c>
      <c r="V190" s="345"/>
      <c r="W190" s="345"/>
      <c r="X190" s="345"/>
      <c r="Y190" s="347" t="str">
        <f t="shared" si="236"/>
        <v/>
      </c>
      <c r="Z190" s="348" t="str">
        <f t="shared" si="232"/>
        <v/>
      </c>
      <c r="AA190" s="349" t="str">
        <f t="shared" si="233"/>
        <v/>
      </c>
      <c r="AB190" s="348" t="str">
        <f t="shared" si="223"/>
        <v/>
      </c>
      <c r="AC190" s="349" t="str">
        <f t="shared" si="237"/>
        <v/>
      </c>
      <c r="AD190" s="350" t="str">
        <f t="shared" si="235"/>
        <v/>
      </c>
      <c r="AE190" s="651"/>
      <c r="AF190" s="655"/>
      <c r="AG190" s="656"/>
      <c r="AH190" s="657"/>
      <c r="AI190" s="656"/>
      <c r="AJ190" s="655"/>
      <c r="AK190" s="656"/>
      <c r="AL190" s="647"/>
      <c r="AM190" s="351"/>
      <c r="AN190" s="352"/>
      <c r="AO190" s="647"/>
      <c r="AP190" s="647"/>
      <c r="AQ190" s="647"/>
      <c r="AR190" s="647"/>
      <c r="AS190" s="647"/>
      <c r="AT190" s="645"/>
      <c r="AU190" s="342"/>
      <c r="AV190" s="342"/>
      <c r="AW190" s="342"/>
      <c r="AX190" s="342"/>
      <c r="AY190" s="342"/>
      <c r="AZ190" s="342"/>
      <c r="BA190" s="342"/>
      <c r="BB190" s="342"/>
      <c r="BC190" s="342"/>
      <c r="BD190" s="342"/>
      <c r="BE190" s="342"/>
      <c r="BF190" s="342"/>
      <c r="BG190" s="342"/>
      <c r="BH190" s="342"/>
      <c r="BI190" s="342"/>
      <c r="BJ190" s="342"/>
      <c r="BK190" s="342"/>
    </row>
    <row r="191" spans="1:63" s="343" customFormat="1" ht="242.25" x14ac:dyDescent="0.2">
      <c r="A191" s="659">
        <v>28</v>
      </c>
      <c r="B191" s="660" t="s">
        <v>347</v>
      </c>
      <c r="C191" s="647" t="s">
        <v>113</v>
      </c>
      <c r="D191" s="655" t="s">
        <v>1154</v>
      </c>
      <c r="E191" s="655" t="s">
        <v>1155</v>
      </c>
      <c r="F191" s="655" t="s">
        <v>1156</v>
      </c>
      <c r="G191" s="647" t="s">
        <v>108</v>
      </c>
      <c r="H191" s="662">
        <v>1800</v>
      </c>
      <c r="I191" s="663" t="str">
        <f>IF(H191&lt;=0,"",IF(H191&lt;=2,"Muy Baja",IF(H191&lt;=24,"Baja",IF(H191&lt;=500,"Media",IF(H191&lt;=5000,"Alta","Muy Alta")))))</f>
        <v>Alta</v>
      </c>
      <c r="J191" s="664">
        <f>IF(I191="","",IF(I191="Muy Baja",0.2,IF(I191="Baja",0.4,IF(I191="Media",0.6,IF(I191="Alta",0.8,IF(I191="Muy Alta",1,))))))</f>
        <v>0.8</v>
      </c>
      <c r="K191" s="665" t="s">
        <v>127</v>
      </c>
      <c r="L191" s="664" t="str">
        <f>IF(NOT(ISERROR(MATCH(K191,'Tabla Impacto'!$B$221:$B$223,0))),'Tabla Impacto'!$F$223&amp;"Por favor no seleccionar los criterios de impacto(Afectación Económica o presupuestal y Pérdida Reputacional)",K191)</f>
        <v xml:space="preserve">     El riesgo afecta la imagen de la entidad con algunos usuarios de relevancia frente al logro de los objetivos</v>
      </c>
      <c r="M191" s="663" t="str">
        <f>IF(OR(L191='Tabla Impacto'!$C$11,L191='Tabla Impacto'!$D$11),"Leve",IF(OR(L191='Tabla Impacto'!$C$12,L191='Tabla Impacto'!$D$12),"Menor",IF(OR(L191='Tabla Impacto'!$C$13,L191='Tabla Impacto'!$D$13),"Moderado",IF(OR(L191='Tabla Impacto'!$C$14,L191='Tabla Impacto'!$D$14),"Mayor",IF(OR(L191='Tabla Impacto'!$C$15,L191='Tabla Impacto'!$D$15),"Catastrófico","")))))</f>
        <v>Moderado</v>
      </c>
      <c r="N191" s="664">
        <f>IF(M191="","",IF(M191="Leve",0.2,IF(M191="Menor",0.4,IF(M191="Moderado",0.6,IF(M191="Mayor",0.8,IF(M191="Catastrófico",1,))))))</f>
        <v>0.6</v>
      </c>
      <c r="O191" s="666" t="str">
        <f>IF(OR(AND(I191="Muy Baja",M191="Leve"),AND(I191="Muy Baja",M191="Menor"),AND(I191="Baja",M191="Leve")),"Bajo",IF(OR(AND(I191="Muy baja",M191="Moderado"),AND(I191="Baja",M191="Menor"),AND(I191="Baja",M191="Moderado"),AND(I191="Media",M191="Leve"),AND(I191="Media",M191="Menor"),AND(I191="Media",M191="Moderado"),AND(I191="Alta",M191="Leve"),AND(I191="Alta",M191="Menor")),"Moderado",IF(OR(AND(I191="Muy Baja",M191="Mayor"),AND(I191="Baja",M191="Mayor"),AND(I191="Media",M191="Mayor"),AND(I191="Alta",M191="Moderado"),AND(I191="Alta",M191="Mayor"),AND(I191="Muy Alta",M191="Leve"),AND(I191="Muy Alta",M191="Menor"),AND(I191="Muy Alta",M191="Moderado"),AND(I191="Muy Alta",M191="Mayor")),"Alto",IF(OR(AND(I191="Muy Baja",M191="Catastrófico"),AND(I191="Baja",M191="Catastrófico"),AND(I191="Media",M191="Catastrófico"),AND(I191="Alta",M191="Catastrófico"),AND(I191="Muy Alta",M191="Catastrófico")),"Extremo",""))))</f>
        <v>Alto</v>
      </c>
      <c r="P191" s="344">
        <v>1</v>
      </c>
      <c r="Q191" s="210" t="s">
        <v>1157</v>
      </c>
      <c r="R191" s="360" t="str">
        <f>IF(OR(S191="Preventivo",S191="Detectivo"),"Probabilidad",IF(S191="Correctivo","Impacto",""))</f>
        <v>Probabilidad</v>
      </c>
      <c r="S191" s="345" t="s">
        <v>13</v>
      </c>
      <c r="T191" s="345" t="s">
        <v>8</v>
      </c>
      <c r="U191" s="346" t="str">
        <f t="shared" si="230"/>
        <v>40%</v>
      </c>
      <c r="V191" s="345" t="s">
        <v>18</v>
      </c>
      <c r="W191" s="345" t="s">
        <v>21</v>
      </c>
      <c r="X191" s="345" t="s">
        <v>104</v>
      </c>
      <c r="Y191" s="347">
        <f t="shared" ref="Y191" si="257">IFERROR(IF(R191="Probabilidad",(J191-(+J191*U191)),IF(R191="Impacto",J191,"")),"")</f>
        <v>0.48</v>
      </c>
      <c r="Z191" s="348" t="str">
        <f t="shared" si="232"/>
        <v>Media</v>
      </c>
      <c r="AA191" s="349">
        <f t="shared" si="233"/>
        <v>0.48</v>
      </c>
      <c r="AB191" s="348" t="str">
        <f t="shared" si="223"/>
        <v>Moderado</v>
      </c>
      <c r="AC191" s="349">
        <f t="shared" ref="AC191" si="258">IFERROR(IF(R191="Impacto",(N191-(+N191*U191)),IF(R191="Probabilidad",N191,"")),"")</f>
        <v>0.6</v>
      </c>
      <c r="AD191" s="350" t="str">
        <f t="shared" si="235"/>
        <v>Moderado</v>
      </c>
      <c r="AE191" s="651" t="s">
        <v>26</v>
      </c>
      <c r="AF191" s="318" t="s">
        <v>1158</v>
      </c>
      <c r="AG191" s="318" t="s">
        <v>1450</v>
      </c>
      <c r="AH191" s="319">
        <v>46387</v>
      </c>
      <c r="AI191" s="318" t="s">
        <v>994</v>
      </c>
      <c r="AJ191" s="655" t="s">
        <v>1309</v>
      </c>
      <c r="AK191" s="656" t="s">
        <v>1450</v>
      </c>
      <c r="AL191" s="647"/>
      <c r="AM191" s="351"/>
      <c r="AN191" s="352"/>
      <c r="AO191" s="647"/>
      <c r="AP191" s="647"/>
      <c r="AQ191" s="650"/>
      <c r="AR191" s="647"/>
      <c r="AS191" s="647"/>
      <c r="AT191" s="645"/>
      <c r="AU191" s="342"/>
      <c r="AV191" s="342"/>
      <c r="AW191" s="342"/>
      <c r="AX191" s="342"/>
      <c r="AY191" s="342"/>
      <c r="AZ191" s="342"/>
      <c r="BA191" s="342"/>
      <c r="BB191" s="342"/>
      <c r="BC191" s="342"/>
      <c r="BD191" s="342"/>
      <c r="BE191" s="342"/>
      <c r="BF191" s="342"/>
      <c r="BG191" s="342"/>
      <c r="BH191" s="342"/>
      <c r="BI191" s="342"/>
      <c r="BJ191" s="342"/>
      <c r="BK191" s="342"/>
    </row>
    <row r="192" spans="1:63" s="343" customFormat="1" ht="14.1" customHeight="1" x14ac:dyDescent="0.2">
      <c r="A192" s="659"/>
      <c r="B192" s="660"/>
      <c r="C192" s="647"/>
      <c r="D192" s="655"/>
      <c r="E192" s="655"/>
      <c r="F192" s="655"/>
      <c r="G192" s="647"/>
      <c r="H192" s="662"/>
      <c r="I192" s="663"/>
      <c r="J192" s="664"/>
      <c r="K192" s="665"/>
      <c r="L192" s="664">
        <f>IF(NOT(ISERROR(MATCH(K192,_xlfn.ANCHORARRAY(F227),0))),J229&amp;"Por favor no seleccionar los criterios de impacto",K192)</f>
        <v>0</v>
      </c>
      <c r="M192" s="663"/>
      <c r="N192" s="664"/>
      <c r="O192" s="666"/>
      <c r="P192" s="344">
        <v>2</v>
      </c>
      <c r="Q192" s="210"/>
      <c r="R192" s="360" t="str">
        <f>IF(OR(S192="Preventivo",S192="Detectivo"),"Probabilidad",IF(S192="Correctivo","Impacto",""))</f>
        <v/>
      </c>
      <c r="S192" s="345"/>
      <c r="T192" s="345"/>
      <c r="U192" s="346" t="str">
        <f t="shared" si="230"/>
        <v/>
      </c>
      <c r="V192" s="345"/>
      <c r="W192" s="345"/>
      <c r="X192" s="345"/>
      <c r="Y192" s="347" t="str">
        <f t="shared" ref="Y192" si="259">IFERROR(IF(AND(R191="Probabilidad",R192="Probabilidad"),(AA191-(+AA191*U192)),IF(R192="Probabilidad",(J191-(+J191*U192)),IF(R192="Impacto",AA191,""))),"")</f>
        <v/>
      </c>
      <c r="Z192" s="348" t="str">
        <f t="shared" si="232"/>
        <v/>
      </c>
      <c r="AA192" s="349" t="str">
        <f t="shared" si="233"/>
        <v/>
      </c>
      <c r="AB192" s="348" t="str">
        <f t="shared" si="223"/>
        <v/>
      </c>
      <c r="AC192" s="349" t="str">
        <f t="shared" ref="AC192" si="260">IFERROR(IF(AND(R191="Impacto",R192="Impacto"),(AC191-(+AC191*U192)),IF(R192="Impacto",(N191-(+N191*U192)),IF(R192="Probabilidad",AC191,""))),"")</f>
        <v/>
      </c>
      <c r="AD192" s="350" t="str">
        <f t="shared" si="235"/>
        <v/>
      </c>
      <c r="AE192" s="651"/>
      <c r="AF192" s="357"/>
      <c r="AG192" s="357"/>
      <c r="AH192" s="357"/>
      <c r="AI192" s="357"/>
      <c r="AJ192" s="655"/>
      <c r="AK192" s="656"/>
      <c r="AL192" s="647"/>
      <c r="AM192" s="351"/>
      <c r="AN192" s="352"/>
      <c r="AO192" s="647"/>
      <c r="AP192" s="647"/>
      <c r="AQ192" s="647"/>
      <c r="AR192" s="647"/>
      <c r="AS192" s="647"/>
      <c r="AT192" s="645"/>
      <c r="AU192" s="342"/>
      <c r="AV192" s="342"/>
      <c r="AW192" s="342"/>
      <c r="AX192" s="342"/>
      <c r="AY192" s="342"/>
      <c r="AZ192" s="342"/>
      <c r="BA192" s="342"/>
      <c r="BB192" s="342"/>
      <c r="BC192" s="342"/>
      <c r="BD192" s="342"/>
      <c r="BE192" s="342"/>
      <c r="BF192" s="342"/>
      <c r="BG192" s="342"/>
      <c r="BH192" s="342"/>
      <c r="BI192" s="342"/>
      <c r="BJ192" s="342"/>
      <c r="BK192" s="342"/>
    </row>
    <row r="193" spans="1:63" s="343" customFormat="1" ht="14.1" customHeight="1" x14ac:dyDescent="0.2">
      <c r="A193" s="659"/>
      <c r="B193" s="660"/>
      <c r="C193" s="647"/>
      <c r="D193" s="655"/>
      <c r="E193" s="655"/>
      <c r="F193" s="655"/>
      <c r="G193" s="647"/>
      <c r="H193" s="662"/>
      <c r="I193" s="663"/>
      <c r="J193" s="664"/>
      <c r="K193" s="665"/>
      <c r="L193" s="664">
        <f>IF(NOT(ISERROR(MATCH(K193,_xlfn.ANCHORARRAY(F228),0))),J230&amp;"Por favor no seleccionar los criterios de impacto",K193)</f>
        <v>0</v>
      </c>
      <c r="M193" s="663"/>
      <c r="N193" s="664"/>
      <c r="O193" s="666"/>
      <c r="P193" s="344">
        <v>3</v>
      </c>
      <c r="Q193" s="353"/>
      <c r="R193" s="360" t="str">
        <f>IF(OR(S193="Preventivo",S193="Detectivo"),"Probabilidad",IF(S193="Correctivo","Impacto",""))</f>
        <v/>
      </c>
      <c r="S193" s="345"/>
      <c r="T193" s="345"/>
      <c r="U193" s="346" t="str">
        <f t="shared" si="230"/>
        <v/>
      </c>
      <c r="V193" s="345"/>
      <c r="W193" s="345"/>
      <c r="X193" s="345"/>
      <c r="Y193" s="347" t="str">
        <f t="shared" ref="Y193" si="261">IFERROR(IF(AND(R192="Probabilidad",R193="Probabilidad"),(AA192-(+AA192*U193)),IF(AND(R192="Impacto",R193="Probabilidad"),(AA191-(+AA191*U193)),IF(R193="Impacto",AA192,""))),"")</f>
        <v/>
      </c>
      <c r="Z193" s="348" t="str">
        <f t="shared" si="232"/>
        <v/>
      </c>
      <c r="AA193" s="349" t="str">
        <f t="shared" si="233"/>
        <v/>
      </c>
      <c r="AB193" s="348" t="str">
        <f t="shared" si="223"/>
        <v/>
      </c>
      <c r="AC193" s="349" t="str">
        <f t="shared" ref="AC193" si="262">IFERROR(IF(AND(R192="Impacto",R193="Impacto"),(AC192-(+AC192*U193)),IF(AND(R192="Probabilidad",R193="Impacto"),(AC191-(+AC191*U193)),IF(R193="Probabilidad",AC192,""))),"")</f>
        <v/>
      </c>
      <c r="AD193" s="350" t="str">
        <f t="shared" si="235"/>
        <v/>
      </c>
      <c r="AE193" s="651"/>
      <c r="AF193" s="357"/>
      <c r="AG193" s="357"/>
      <c r="AH193" s="357"/>
      <c r="AI193" s="357"/>
      <c r="AJ193" s="655"/>
      <c r="AK193" s="656"/>
      <c r="AL193" s="647"/>
      <c r="AM193" s="351"/>
      <c r="AN193" s="352"/>
      <c r="AO193" s="647"/>
      <c r="AP193" s="647"/>
      <c r="AQ193" s="647"/>
      <c r="AR193" s="647"/>
      <c r="AS193" s="647"/>
      <c r="AT193" s="645"/>
      <c r="AU193" s="342"/>
      <c r="AV193" s="342"/>
      <c r="AW193" s="342"/>
      <c r="AX193" s="342"/>
      <c r="AY193" s="342"/>
      <c r="AZ193" s="342"/>
      <c r="BA193" s="342"/>
      <c r="BB193" s="342"/>
      <c r="BC193" s="342"/>
      <c r="BD193" s="342"/>
      <c r="BE193" s="342"/>
      <c r="BF193" s="342"/>
      <c r="BG193" s="342"/>
      <c r="BH193" s="342"/>
      <c r="BI193" s="342"/>
      <c r="BJ193" s="342"/>
      <c r="BK193" s="342"/>
    </row>
    <row r="194" spans="1:63" s="343" customFormat="1" ht="14.1" customHeight="1" x14ac:dyDescent="0.2">
      <c r="A194" s="659"/>
      <c r="B194" s="660"/>
      <c r="C194" s="647"/>
      <c r="D194" s="655"/>
      <c r="E194" s="655"/>
      <c r="F194" s="655"/>
      <c r="G194" s="647"/>
      <c r="H194" s="662"/>
      <c r="I194" s="663"/>
      <c r="J194" s="664"/>
      <c r="K194" s="665"/>
      <c r="L194" s="664">
        <f>IF(NOT(ISERROR(MATCH(K194,_xlfn.ANCHORARRAY(F229),0))),J231&amp;"Por favor no seleccionar los criterios de impacto",K194)</f>
        <v>0</v>
      </c>
      <c r="M194" s="663"/>
      <c r="N194" s="664"/>
      <c r="O194" s="666"/>
      <c r="P194" s="344">
        <v>4</v>
      </c>
      <c r="Q194" s="210"/>
      <c r="R194" s="360" t="str">
        <f t="shared" ref="R194:R196" si="263">IF(OR(S194="Preventivo",S194="Detectivo"),"Probabilidad",IF(S194="Correctivo","Impacto",""))</f>
        <v/>
      </c>
      <c r="S194" s="345"/>
      <c r="T194" s="345"/>
      <c r="U194" s="346" t="str">
        <f t="shared" si="230"/>
        <v/>
      </c>
      <c r="V194" s="345"/>
      <c r="W194" s="345"/>
      <c r="X194" s="345"/>
      <c r="Y194" s="347" t="str">
        <f t="shared" si="236"/>
        <v/>
      </c>
      <c r="Z194" s="348" t="str">
        <f t="shared" si="232"/>
        <v/>
      </c>
      <c r="AA194" s="349" t="str">
        <f t="shared" si="233"/>
        <v/>
      </c>
      <c r="AB194" s="348" t="str">
        <f t="shared" si="223"/>
        <v/>
      </c>
      <c r="AC194" s="349" t="str">
        <f t="shared" si="237"/>
        <v/>
      </c>
      <c r="AD194" s="350" t="str">
        <f t="shared" si="235"/>
        <v/>
      </c>
      <c r="AE194" s="651"/>
      <c r="AF194" s="357"/>
      <c r="AG194" s="357"/>
      <c r="AH194" s="357"/>
      <c r="AI194" s="357"/>
      <c r="AJ194" s="655"/>
      <c r="AK194" s="656"/>
      <c r="AL194" s="647"/>
      <c r="AM194" s="351"/>
      <c r="AN194" s="352"/>
      <c r="AO194" s="647"/>
      <c r="AP194" s="647"/>
      <c r="AQ194" s="647"/>
      <c r="AR194" s="647"/>
      <c r="AS194" s="647"/>
      <c r="AT194" s="645"/>
      <c r="AU194" s="342"/>
      <c r="AV194" s="342"/>
      <c r="AW194" s="342"/>
      <c r="AX194" s="342"/>
      <c r="AY194" s="342"/>
      <c r="AZ194" s="342"/>
      <c r="BA194" s="342"/>
      <c r="BB194" s="342"/>
      <c r="BC194" s="342"/>
      <c r="BD194" s="342"/>
      <c r="BE194" s="342"/>
      <c r="BF194" s="342"/>
      <c r="BG194" s="342"/>
      <c r="BH194" s="342"/>
      <c r="BI194" s="342"/>
      <c r="BJ194" s="342"/>
      <c r="BK194" s="342"/>
    </row>
    <row r="195" spans="1:63" s="343" customFormat="1" ht="14.1" customHeight="1" x14ac:dyDescent="0.2">
      <c r="A195" s="659"/>
      <c r="B195" s="660"/>
      <c r="C195" s="647"/>
      <c r="D195" s="655"/>
      <c r="E195" s="655"/>
      <c r="F195" s="655"/>
      <c r="G195" s="647"/>
      <c r="H195" s="662"/>
      <c r="I195" s="663"/>
      <c r="J195" s="664"/>
      <c r="K195" s="665"/>
      <c r="L195" s="664">
        <f>IF(NOT(ISERROR(MATCH(K195,_xlfn.ANCHORARRAY(F230),0))),J232&amp;"Por favor no seleccionar los criterios de impacto",K195)</f>
        <v>0</v>
      </c>
      <c r="M195" s="663"/>
      <c r="N195" s="664"/>
      <c r="O195" s="666"/>
      <c r="P195" s="344">
        <v>5</v>
      </c>
      <c r="Q195" s="210"/>
      <c r="R195" s="360" t="str">
        <f>IF(OR(S195="Preventivo",S195="Detectivo"),"Probabilidad",IF(S195="Correctivo","Impacto",""))</f>
        <v/>
      </c>
      <c r="S195" s="345"/>
      <c r="T195" s="345"/>
      <c r="U195" s="346" t="str">
        <f t="shared" si="230"/>
        <v/>
      </c>
      <c r="V195" s="345"/>
      <c r="W195" s="345"/>
      <c r="X195" s="345"/>
      <c r="Y195" s="347" t="str">
        <f t="shared" si="236"/>
        <v/>
      </c>
      <c r="Z195" s="348" t="str">
        <f t="shared" si="232"/>
        <v/>
      </c>
      <c r="AA195" s="349" t="str">
        <f t="shared" si="233"/>
        <v/>
      </c>
      <c r="AB195" s="348" t="str">
        <f t="shared" si="223"/>
        <v/>
      </c>
      <c r="AC195" s="349" t="str">
        <f t="shared" si="237"/>
        <v/>
      </c>
      <c r="AD195" s="350" t="str">
        <f t="shared" si="235"/>
        <v/>
      </c>
      <c r="AE195" s="651"/>
      <c r="AF195" s="357"/>
      <c r="AG195" s="357"/>
      <c r="AH195" s="357"/>
      <c r="AI195" s="357"/>
      <c r="AJ195" s="655"/>
      <c r="AK195" s="656"/>
      <c r="AL195" s="647"/>
      <c r="AM195" s="351"/>
      <c r="AN195" s="352"/>
      <c r="AO195" s="647"/>
      <c r="AP195" s="647"/>
      <c r="AQ195" s="647"/>
      <c r="AR195" s="647"/>
      <c r="AS195" s="647"/>
      <c r="AT195" s="645"/>
      <c r="AU195" s="342"/>
      <c r="AV195" s="342"/>
      <c r="AW195" s="342"/>
      <c r="AX195" s="342"/>
      <c r="AY195" s="342"/>
      <c r="AZ195" s="342"/>
      <c r="BA195" s="342"/>
      <c r="BB195" s="342"/>
      <c r="BC195" s="342"/>
      <c r="BD195" s="342"/>
      <c r="BE195" s="342"/>
      <c r="BF195" s="342"/>
      <c r="BG195" s="342"/>
      <c r="BH195" s="342"/>
      <c r="BI195" s="342"/>
      <c r="BJ195" s="342"/>
      <c r="BK195" s="342"/>
    </row>
    <row r="196" spans="1:63" s="343" customFormat="1" ht="14.1" customHeight="1" x14ac:dyDescent="0.2">
      <c r="A196" s="659"/>
      <c r="B196" s="660"/>
      <c r="C196" s="647"/>
      <c r="D196" s="655"/>
      <c r="E196" s="655"/>
      <c r="F196" s="655"/>
      <c r="G196" s="647"/>
      <c r="H196" s="662"/>
      <c r="I196" s="663"/>
      <c r="J196" s="664"/>
      <c r="K196" s="665"/>
      <c r="L196" s="664">
        <f>IF(NOT(ISERROR(MATCH(K196,_xlfn.ANCHORARRAY(F231),0))),J239&amp;"Por favor no seleccionar los criterios de impacto",K196)</f>
        <v>0</v>
      </c>
      <c r="M196" s="663"/>
      <c r="N196" s="664"/>
      <c r="O196" s="666"/>
      <c r="P196" s="344">
        <v>6</v>
      </c>
      <c r="Q196" s="210"/>
      <c r="R196" s="360" t="str">
        <f t="shared" si="263"/>
        <v/>
      </c>
      <c r="S196" s="345"/>
      <c r="T196" s="345"/>
      <c r="U196" s="346" t="str">
        <f t="shared" si="230"/>
        <v/>
      </c>
      <c r="V196" s="345"/>
      <c r="W196" s="345"/>
      <c r="X196" s="345"/>
      <c r="Y196" s="347" t="str">
        <f t="shared" si="236"/>
        <v/>
      </c>
      <c r="Z196" s="348" t="str">
        <f t="shared" si="232"/>
        <v/>
      </c>
      <c r="AA196" s="349" t="str">
        <f t="shared" si="233"/>
        <v/>
      </c>
      <c r="AB196" s="348" t="str">
        <f t="shared" si="223"/>
        <v/>
      </c>
      <c r="AC196" s="349" t="str">
        <f t="shared" si="237"/>
        <v/>
      </c>
      <c r="AD196" s="350" t="str">
        <f t="shared" si="235"/>
        <v/>
      </c>
      <c r="AE196" s="651"/>
      <c r="AF196" s="357"/>
      <c r="AG196" s="357"/>
      <c r="AH196" s="357"/>
      <c r="AI196" s="357"/>
      <c r="AJ196" s="655"/>
      <c r="AK196" s="656"/>
      <c r="AL196" s="647"/>
      <c r="AM196" s="351"/>
      <c r="AN196" s="352"/>
      <c r="AO196" s="647"/>
      <c r="AP196" s="647"/>
      <c r="AQ196" s="647"/>
      <c r="AR196" s="647"/>
      <c r="AS196" s="647"/>
      <c r="AT196" s="645"/>
      <c r="AU196" s="342"/>
      <c r="AV196" s="342"/>
      <c r="AW196" s="342"/>
      <c r="AX196" s="342"/>
      <c r="AY196" s="342"/>
      <c r="AZ196" s="342"/>
      <c r="BA196" s="342"/>
      <c r="BB196" s="342"/>
      <c r="BC196" s="342"/>
      <c r="BD196" s="342"/>
      <c r="BE196" s="342"/>
      <c r="BF196" s="342"/>
      <c r="BG196" s="342"/>
      <c r="BH196" s="342"/>
      <c r="BI196" s="342"/>
      <c r="BJ196" s="342"/>
      <c r="BK196" s="342"/>
    </row>
    <row r="197" spans="1:63" s="343" customFormat="1" ht="129" customHeight="1" x14ac:dyDescent="0.2">
      <c r="A197" s="659">
        <v>29</v>
      </c>
      <c r="B197" s="660" t="s">
        <v>348</v>
      </c>
      <c r="C197" s="647" t="s">
        <v>113</v>
      </c>
      <c r="D197" s="647" t="s">
        <v>1174</v>
      </c>
      <c r="E197" s="647" t="s">
        <v>1408</v>
      </c>
      <c r="F197" s="661" t="s">
        <v>1409</v>
      </c>
      <c r="G197" s="647" t="s">
        <v>715</v>
      </c>
      <c r="H197" s="662">
        <v>14000</v>
      </c>
      <c r="I197" s="663" t="str">
        <f>IF(H197&lt;=0,"",IF(H197&lt;=2,"Muy Baja",IF(H197&lt;=24,"Baja",IF(H197&lt;=500,"Media",IF(H197&lt;=5000,"Alta","Muy Alta")))))</f>
        <v>Muy Alta</v>
      </c>
      <c r="J197" s="664">
        <f>IF(I197="","",IF(I197="Muy Baja",0.2,IF(I197="Baja",0.4,IF(I197="Media",0.6,IF(I197="Alta",0.8,IF(I197="Muy Alta",1,))))))</f>
        <v>1</v>
      </c>
      <c r="K197" s="665" t="s">
        <v>128</v>
      </c>
      <c r="L197" s="664" t="str">
        <f>IF(NOT(ISERROR(MATCH(K197,'Tabla Impacto'!$B$221:$B$223,0))),'Tabla Impacto'!$F$223&amp;"Por favor no seleccionar los criterios de impacto(Afectación Económica o presupuestal y Pérdida Reputacional)",K197)</f>
        <v xml:space="preserve">     El riesgo afecta la imagen de de la entidad con efecto publicitario sostenido a nivel de sector administrativo, nivel departamental o municipal</v>
      </c>
      <c r="M197" s="663" t="str">
        <f>IF(OR(L197='Tabla Impacto'!$C$11,L197='Tabla Impacto'!$D$11),"Leve",IF(OR(L197='Tabla Impacto'!$C$12,L197='Tabla Impacto'!$D$12),"Menor",IF(OR(L197='Tabla Impacto'!$C$13,L197='Tabla Impacto'!$D$13),"Moderado",IF(OR(L197='Tabla Impacto'!$C$14,L197='Tabla Impacto'!$D$14),"Mayor",IF(OR(L197='Tabla Impacto'!$C$15,L197='Tabla Impacto'!$D$15),"Catastrófico","")))))</f>
        <v>Mayor</v>
      </c>
      <c r="N197" s="664">
        <f>IF(M197="","",IF(M197="Leve",0.2,IF(M197="Menor",0.4,IF(M197="Moderado",0.6,IF(M197="Mayor",0.8,IF(M197="Catastrófico",1,))))))</f>
        <v>0.8</v>
      </c>
      <c r="O197" s="666" t="str">
        <f>IF(OR(AND(I197="Muy Baja",M197="Leve"),AND(I197="Muy Baja",M197="Menor"),AND(I197="Baja",M197="Leve")),"Bajo",IF(OR(AND(I197="Muy baja",M197="Moderado"),AND(I197="Baja",M197="Menor"),AND(I197="Baja",M197="Moderado"),AND(I197="Media",M197="Leve"),AND(I197="Media",M197="Menor"),AND(I197="Media",M197="Moderado"),AND(I197="Alta",M197="Leve"),AND(I197="Alta",M197="Menor")),"Moderado",IF(OR(AND(I197="Muy Baja",M197="Mayor"),AND(I197="Baja",M197="Mayor"),AND(I197="Media",M197="Mayor"),AND(I197="Alta",M197="Moderado"),AND(I197="Alta",M197="Mayor"),AND(I197="Muy Alta",M197="Leve"),AND(I197="Muy Alta",M197="Menor"),AND(I197="Muy Alta",M197="Moderado"),AND(I197="Muy Alta",M197="Mayor")),"Alto",IF(OR(AND(I197="Muy Baja",M197="Catastrófico"),AND(I197="Baja",M197="Catastrófico"),AND(I197="Media",M197="Catastrófico"),AND(I197="Alta",M197="Catastrófico"),AND(I197="Muy Alta",M197="Catastrófico")),"Extremo",""))))</f>
        <v>Alto</v>
      </c>
      <c r="P197" s="344">
        <v>1</v>
      </c>
      <c r="Q197" s="210" t="s">
        <v>1413</v>
      </c>
      <c r="R197" s="360" t="str">
        <f>IF(OR(S197="Preventivo",S197="Detectivo"),"Probabilidad",IF(S197="Correctivo","Impacto",""))</f>
        <v>Probabilidad</v>
      </c>
      <c r="S197" s="345" t="s">
        <v>13</v>
      </c>
      <c r="T197" s="345" t="s">
        <v>8</v>
      </c>
      <c r="U197" s="346" t="str">
        <f t="shared" ref="U197:U202" si="264">IF(AND(S197="Preventivo",T197="Automático"),"50%",IF(AND(S197="Preventivo",T197="Manual"),"40%",IF(AND(S197="Detectivo",T197="Automático"),"40%",IF(AND(S197="Detectivo",T197="Manual"),"30%",IF(AND(S197="Correctivo",T197="Automático"),"35%",IF(AND(S197="Correctivo",T197="Manual"),"25%",""))))))</f>
        <v>40%</v>
      </c>
      <c r="V197" s="345" t="s">
        <v>18</v>
      </c>
      <c r="W197" s="345" t="s">
        <v>21</v>
      </c>
      <c r="X197" s="345" t="s">
        <v>104</v>
      </c>
      <c r="Y197" s="347">
        <f t="shared" ref="Y197" si="265">IFERROR(IF(R197="Probabilidad",(J197-(+J197*U197)),IF(R197="Impacto",J197,"")),"")</f>
        <v>0.6</v>
      </c>
      <c r="Z197" s="348" t="str">
        <f t="shared" ref="Z197:Z202" si="266">IFERROR(IF(Y197="","",IF(Y197&lt;=0.2,"Muy Baja",IF(Y197&lt;=0.4,"Baja",IF(Y197&lt;=0.6,"Media",IF(Y197&lt;=0.8,"Alta","Muy Alta"))))),"")</f>
        <v>Media</v>
      </c>
      <c r="AA197" s="349">
        <f t="shared" ref="AA197:AA202" si="267">+Y197</f>
        <v>0.6</v>
      </c>
      <c r="AB197" s="348" t="str">
        <f t="shared" ref="AB197:AB202" si="268">IFERROR(IF(AC197="","",IF(AC197&lt;=0.2,"Leve",IF(AC197&lt;=0.4,"Menor",IF(AC197&lt;=0.6,"Moderado",IF(AC197&lt;=0.8,"Mayor","Catastrófico"))))),"")</f>
        <v>Mayor</v>
      </c>
      <c r="AC197" s="349">
        <f t="shared" ref="AC197" si="269">IFERROR(IF(R197="Impacto",(N197-(+N197*U197)),IF(R197="Probabilidad",N197,"")),"")</f>
        <v>0.8</v>
      </c>
      <c r="AD197" s="350" t="str">
        <f t="shared" ref="AD197:AD202" si="270">IFERROR(IF(OR(AND(Z197="Muy Baja",AB197="Leve"),AND(Z197="Muy Baja",AB197="Menor"),AND(Z197="Baja",AB197="Leve")),"Bajo",IF(OR(AND(Z197="Muy baja",AB197="Moderado"),AND(Z197="Baja",AB197="Menor"),AND(Z197="Baja",AB197="Moderado"),AND(Z197="Media",AB197="Leve"),AND(Z197="Media",AB197="Menor"),AND(Z197="Media",AB197="Moderado"),AND(Z197="Alta",AB197="Leve"),AND(Z197="Alta",AB197="Menor")),"Moderado",IF(OR(AND(Z197="Muy Baja",AB197="Mayor"),AND(Z197="Baja",AB197="Mayor"),AND(Z197="Media",AB197="Mayor"),AND(Z197="Alta",AB197="Moderado"),AND(Z197="Alta",AB197="Mayor"),AND(Z197="Muy Alta",AB197="Leve"),AND(Z197="Muy Alta",AB197="Menor"),AND(Z197="Muy Alta",AB197="Moderado"),AND(Z197="Muy Alta",AB197="Mayor")),"Alto",IF(OR(AND(Z197="Muy Baja",AB197="Catastrófico"),AND(Z197="Baja",AB197="Catastrófico"),AND(Z197="Media",AB197="Catastrófico"),AND(Z197="Alta",AB197="Catastrófico"),AND(Z197="Muy Alta",AB197="Catastrófico")),"Extremo","")))),"")</f>
        <v>Alto</v>
      </c>
      <c r="AE197" s="651" t="s">
        <v>26</v>
      </c>
      <c r="AF197" s="309" t="s">
        <v>1175</v>
      </c>
      <c r="AG197" s="309" t="s">
        <v>1450</v>
      </c>
      <c r="AH197" s="351">
        <v>46387</v>
      </c>
      <c r="AI197" s="209" t="s">
        <v>1416</v>
      </c>
      <c r="AJ197" s="655" t="s">
        <v>1035</v>
      </c>
      <c r="AK197" s="647" t="s">
        <v>1450</v>
      </c>
      <c r="AL197" s="647"/>
      <c r="AM197" s="351"/>
      <c r="AN197" s="352"/>
      <c r="AO197" s="647"/>
      <c r="AP197" s="647"/>
      <c r="AQ197" s="650"/>
      <c r="AR197" s="647"/>
      <c r="AS197" s="647"/>
      <c r="AT197" s="645"/>
      <c r="AU197" s="342"/>
      <c r="AV197" s="342"/>
      <c r="AW197" s="342"/>
      <c r="AX197" s="342"/>
      <c r="AY197" s="342"/>
      <c r="AZ197" s="342"/>
      <c r="BA197" s="342"/>
      <c r="BB197" s="342"/>
      <c r="BC197" s="342"/>
      <c r="BD197" s="342"/>
      <c r="BE197" s="342"/>
      <c r="BF197" s="342"/>
      <c r="BG197" s="342"/>
      <c r="BH197" s="342"/>
      <c r="BI197" s="342"/>
      <c r="BJ197" s="342"/>
      <c r="BK197" s="342"/>
    </row>
    <row r="198" spans="1:63" s="343" customFormat="1" ht="14.1" customHeight="1" x14ac:dyDescent="0.2">
      <c r="A198" s="659"/>
      <c r="B198" s="660"/>
      <c r="C198" s="647"/>
      <c r="D198" s="647"/>
      <c r="E198" s="647"/>
      <c r="F198" s="661"/>
      <c r="G198" s="647"/>
      <c r="H198" s="662"/>
      <c r="I198" s="663"/>
      <c r="J198" s="664"/>
      <c r="K198" s="665"/>
      <c r="L198" s="664">
        <f>IF(NOT(ISERROR(MATCH(K198,_xlfn.ANCHORARRAY(F227),0))),J229&amp;"Por favor no seleccionar los criterios de impacto",K198)</f>
        <v>0</v>
      </c>
      <c r="M198" s="663"/>
      <c r="N198" s="664"/>
      <c r="O198" s="666"/>
      <c r="P198" s="344">
        <v>2</v>
      </c>
      <c r="Q198" s="210"/>
      <c r="R198" s="360" t="str">
        <f>IF(OR(S198="Preventivo",S198="Detectivo"),"Probabilidad",IF(S198="Correctivo","Impacto",""))</f>
        <v/>
      </c>
      <c r="S198" s="345"/>
      <c r="T198" s="345"/>
      <c r="U198" s="346" t="str">
        <f t="shared" si="264"/>
        <v/>
      </c>
      <c r="V198" s="345"/>
      <c r="W198" s="345"/>
      <c r="X198" s="345"/>
      <c r="Y198" s="347" t="str">
        <f t="shared" ref="Y198" si="271">IFERROR(IF(AND(R197="Probabilidad",R198="Probabilidad"),(AA197-(+AA197*U198)),IF(R198="Probabilidad",(J197-(+J197*U198)),IF(R198="Impacto",AA197,""))),"")</f>
        <v/>
      </c>
      <c r="Z198" s="348" t="str">
        <f t="shared" si="266"/>
        <v/>
      </c>
      <c r="AA198" s="349" t="str">
        <f t="shared" si="267"/>
        <v/>
      </c>
      <c r="AB198" s="348" t="str">
        <f t="shared" si="268"/>
        <v/>
      </c>
      <c r="AC198" s="349" t="str">
        <f t="shared" ref="AC198" si="272">IFERROR(IF(AND(R197="Impacto",R198="Impacto"),(AC197-(+AC197*U198)),IF(R198="Impacto",(N197-(+N197*U198)),IF(R198="Probabilidad",AC197,""))),"")</f>
        <v/>
      </c>
      <c r="AD198" s="350" t="str">
        <f t="shared" si="270"/>
        <v/>
      </c>
      <c r="AE198" s="651"/>
      <c r="AF198" s="309"/>
      <c r="AG198" s="309"/>
      <c r="AH198" s="351"/>
      <c r="AI198" s="351"/>
      <c r="AJ198" s="655"/>
      <c r="AK198" s="647"/>
      <c r="AL198" s="647"/>
      <c r="AM198" s="351"/>
      <c r="AN198" s="352"/>
      <c r="AO198" s="647"/>
      <c r="AP198" s="647"/>
      <c r="AQ198" s="647"/>
      <c r="AR198" s="647"/>
      <c r="AS198" s="647"/>
      <c r="AT198" s="645"/>
      <c r="AU198" s="342"/>
      <c r="AV198" s="342"/>
      <c r="AW198" s="342"/>
      <c r="AX198" s="342"/>
      <c r="AY198" s="342"/>
      <c r="AZ198" s="342"/>
      <c r="BA198" s="342"/>
      <c r="BB198" s="342"/>
      <c r="BC198" s="342"/>
      <c r="BD198" s="342"/>
      <c r="BE198" s="342"/>
      <c r="BF198" s="342"/>
      <c r="BG198" s="342"/>
      <c r="BH198" s="342"/>
      <c r="BI198" s="342"/>
      <c r="BJ198" s="342"/>
      <c r="BK198" s="342"/>
    </row>
    <row r="199" spans="1:63" s="343" customFormat="1" ht="14.1" customHeight="1" x14ac:dyDescent="0.2">
      <c r="A199" s="659"/>
      <c r="B199" s="660"/>
      <c r="C199" s="647"/>
      <c r="D199" s="647"/>
      <c r="E199" s="647"/>
      <c r="F199" s="661"/>
      <c r="G199" s="647"/>
      <c r="H199" s="662"/>
      <c r="I199" s="663"/>
      <c r="J199" s="664"/>
      <c r="K199" s="665"/>
      <c r="L199" s="664">
        <f>IF(NOT(ISERROR(MATCH(K199,_xlfn.ANCHORARRAY(F228),0))),J230&amp;"Por favor no seleccionar los criterios de impacto",K199)</f>
        <v>0</v>
      </c>
      <c r="M199" s="663"/>
      <c r="N199" s="664"/>
      <c r="O199" s="666"/>
      <c r="P199" s="344">
        <v>3</v>
      </c>
      <c r="Q199" s="353"/>
      <c r="R199" s="360" t="str">
        <f>IF(OR(S199="Preventivo",S199="Detectivo"),"Probabilidad",IF(S199="Correctivo","Impacto",""))</f>
        <v/>
      </c>
      <c r="S199" s="345"/>
      <c r="T199" s="345"/>
      <c r="U199" s="346" t="str">
        <f t="shared" si="264"/>
        <v/>
      </c>
      <c r="V199" s="345"/>
      <c r="W199" s="345"/>
      <c r="X199" s="345"/>
      <c r="Y199" s="347" t="str">
        <f t="shared" ref="Y199:Y202" si="273">IFERROR(IF(AND(R198="Probabilidad",R199="Probabilidad"),(AA198-(+AA198*U199)),IF(AND(R198="Impacto",R199="Probabilidad"),(AA197-(+AA197*U199)),IF(R199="Impacto",AA198,""))),"")</f>
        <v/>
      </c>
      <c r="Z199" s="348" t="str">
        <f t="shared" si="266"/>
        <v/>
      </c>
      <c r="AA199" s="349" t="str">
        <f t="shared" si="267"/>
        <v/>
      </c>
      <c r="AB199" s="348" t="str">
        <f t="shared" si="268"/>
        <v/>
      </c>
      <c r="AC199" s="349" t="str">
        <f t="shared" ref="AC199:AC202" si="274">IFERROR(IF(AND(R198="Impacto",R199="Impacto"),(AC198-(+AC198*U199)),IF(AND(R198="Probabilidad",R199="Impacto"),(AC197-(+AC197*U199)),IF(R199="Probabilidad",AC198,""))),"")</f>
        <v/>
      </c>
      <c r="AD199" s="350" t="str">
        <f t="shared" si="270"/>
        <v/>
      </c>
      <c r="AE199" s="651"/>
      <c r="AF199" s="309"/>
      <c r="AG199" s="309"/>
      <c r="AH199" s="351"/>
      <c r="AI199" s="351"/>
      <c r="AJ199" s="655"/>
      <c r="AK199" s="647"/>
      <c r="AL199" s="647"/>
      <c r="AM199" s="351"/>
      <c r="AN199" s="352"/>
      <c r="AO199" s="647"/>
      <c r="AP199" s="647"/>
      <c r="AQ199" s="647"/>
      <c r="AR199" s="647"/>
      <c r="AS199" s="647"/>
      <c r="AT199" s="645"/>
      <c r="AU199" s="342"/>
      <c r="AV199" s="342"/>
      <c r="AW199" s="342"/>
      <c r="AX199" s="342"/>
      <c r="AY199" s="342"/>
      <c r="AZ199" s="342"/>
      <c r="BA199" s="342"/>
      <c r="BB199" s="342"/>
      <c r="BC199" s="342"/>
      <c r="BD199" s="342"/>
      <c r="BE199" s="342"/>
      <c r="BF199" s="342"/>
      <c r="BG199" s="342"/>
      <c r="BH199" s="342"/>
      <c r="BI199" s="342"/>
      <c r="BJ199" s="342"/>
      <c r="BK199" s="342"/>
    </row>
    <row r="200" spans="1:63" s="343" customFormat="1" ht="14.1" customHeight="1" x14ac:dyDescent="0.2">
      <c r="A200" s="659"/>
      <c r="B200" s="660"/>
      <c r="C200" s="647"/>
      <c r="D200" s="647"/>
      <c r="E200" s="647"/>
      <c r="F200" s="661"/>
      <c r="G200" s="647"/>
      <c r="H200" s="662"/>
      <c r="I200" s="663"/>
      <c r="J200" s="664"/>
      <c r="K200" s="665"/>
      <c r="L200" s="664">
        <f>IF(NOT(ISERROR(MATCH(K200,_xlfn.ANCHORARRAY(F229),0))),J231&amp;"Por favor no seleccionar los criterios de impacto",K200)</f>
        <v>0</v>
      </c>
      <c r="M200" s="663"/>
      <c r="N200" s="664"/>
      <c r="O200" s="666"/>
      <c r="P200" s="344">
        <v>4</v>
      </c>
      <c r="Q200" s="210"/>
      <c r="R200" s="360" t="str">
        <f t="shared" ref="R200:R202" si="275">IF(OR(S200="Preventivo",S200="Detectivo"),"Probabilidad",IF(S200="Correctivo","Impacto",""))</f>
        <v/>
      </c>
      <c r="S200" s="345"/>
      <c r="T200" s="345"/>
      <c r="U200" s="346" t="str">
        <f t="shared" si="264"/>
        <v/>
      </c>
      <c r="V200" s="345"/>
      <c r="W200" s="345"/>
      <c r="X200" s="345"/>
      <c r="Y200" s="347" t="str">
        <f t="shared" si="273"/>
        <v/>
      </c>
      <c r="Z200" s="348" t="str">
        <f t="shared" si="266"/>
        <v/>
      </c>
      <c r="AA200" s="349" t="str">
        <f t="shared" si="267"/>
        <v/>
      </c>
      <c r="AB200" s="348" t="str">
        <f t="shared" si="268"/>
        <v/>
      </c>
      <c r="AC200" s="349" t="str">
        <f t="shared" si="274"/>
        <v/>
      </c>
      <c r="AD200" s="350" t="str">
        <f t="shared" si="270"/>
        <v/>
      </c>
      <c r="AE200" s="651"/>
      <c r="AF200" s="309"/>
      <c r="AG200" s="309"/>
      <c r="AH200" s="351"/>
      <c r="AI200" s="351"/>
      <c r="AJ200" s="655"/>
      <c r="AK200" s="647"/>
      <c r="AL200" s="647"/>
      <c r="AM200" s="351"/>
      <c r="AN200" s="352"/>
      <c r="AO200" s="647"/>
      <c r="AP200" s="647"/>
      <c r="AQ200" s="647"/>
      <c r="AR200" s="647"/>
      <c r="AS200" s="647"/>
      <c r="AT200" s="645"/>
      <c r="AU200" s="342"/>
      <c r="AV200" s="342"/>
      <c r="AW200" s="342"/>
      <c r="AX200" s="342"/>
      <c r="AY200" s="342"/>
      <c r="AZ200" s="342"/>
      <c r="BA200" s="342"/>
      <c r="BB200" s="342"/>
      <c r="BC200" s="342"/>
      <c r="BD200" s="342"/>
      <c r="BE200" s="342"/>
      <c r="BF200" s="342"/>
      <c r="BG200" s="342"/>
      <c r="BH200" s="342"/>
      <c r="BI200" s="342"/>
      <c r="BJ200" s="342"/>
      <c r="BK200" s="342"/>
    </row>
    <row r="201" spans="1:63" s="343" customFormat="1" ht="14.1" customHeight="1" x14ac:dyDescent="0.2">
      <c r="A201" s="659"/>
      <c r="B201" s="660"/>
      <c r="C201" s="647"/>
      <c r="D201" s="647"/>
      <c r="E201" s="647"/>
      <c r="F201" s="661"/>
      <c r="G201" s="647"/>
      <c r="H201" s="662"/>
      <c r="I201" s="663"/>
      <c r="J201" s="664"/>
      <c r="K201" s="665"/>
      <c r="L201" s="664">
        <f>IF(NOT(ISERROR(MATCH(K201,_xlfn.ANCHORARRAY(F230),0))),J232&amp;"Por favor no seleccionar los criterios de impacto",K201)</f>
        <v>0</v>
      </c>
      <c r="M201" s="663"/>
      <c r="N201" s="664"/>
      <c r="O201" s="666"/>
      <c r="P201" s="344">
        <v>5</v>
      </c>
      <c r="Q201" s="210"/>
      <c r="R201" s="360" t="str">
        <f t="shared" si="275"/>
        <v/>
      </c>
      <c r="S201" s="345"/>
      <c r="T201" s="345"/>
      <c r="U201" s="346" t="str">
        <f t="shared" si="264"/>
        <v/>
      </c>
      <c r="V201" s="345"/>
      <c r="W201" s="345"/>
      <c r="X201" s="345"/>
      <c r="Y201" s="347" t="str">
        <f t="shared" si="273"/>
        <v/>
      </c>
      <c r="Z201" s="348" t="str">
        <f t="shared" si="266"/>
        <v/>
      </c>
      <c r="AA201" s="349" t="str">
        <f t="shared" si="267"/>
        <v/>
      </c>
      <c r="AB201" s="348" t="str">
        <f t="shared" si="268"/>
        <v/>
      </c>
      <c r="AC201" s="349" t="str">
        <f t="shared" si="274"/>
        <v/>
      </c>
      <c r="AD201" s="350" t="str">
        <f t="shared" si="270"/>
        <v/>
      </c>
      <c r="AE201" s="651"/>
      <c r="AF201" s="309"/>
      <c r="AG201" s="309"/>
      <c r="AH201" s="351"/>
      <c r="AI201" s="351"/>
      <c r="AJ201" s="655"/>
      <c r="AK201" s="647"/>
      <c r="AL201" s="647"/>
      <c r="AM201" s="351"/>
      <c r="AN201" s="352"/>
      <c r="AO201" s="647"/>
      <c r="AP201" s="647"/>
      <c r="AQ201" s="647"/>
      <c r="AR201" s="647"/>
      <c r="AS201" s="647"/>
      <c r="AT201" s="645"/>
      <c r="AU201" s="342"/>
      <c r="AV201" s="342"/>
      <c r="AW201" s="342"/>
      <c r="AX201" s="342"/>
      <c r="AY201" s="342"/>
      <c r="AZ201" s="342"/>
      <c r="BA201" s="342"/>
      <c r="BB201" s="342"/>
      <c r="BC201" s="342"/>
      <c r="BD201" s="342"/>
      <c r="BE201" s="342"/>
      <c r="BF201" s="342"/>
      <c r="BG201" s="342"/>
      <c r="BH201" s="342"/>
      <c r="BI201" s="342"/>
      <c r="BJ201" s="342"/>
      <c r="BK201" s="342"/>
    </row>
    <row r="202" spans="1:63" s="343" customFormat="1" ht="14.1" customHeight="1" x14ac:dyDescent="0.2">
      <c r="A202" s="659"/>
      <c r="B202" s="660"/>
      <c r="C202" s="647"/>
      <c r="D202" s="647"/>
      <c r="E202" s="647"/>
      <c r="F202" s="661"/>
      <c r="G202" s="647"/>
      <c r="H202" s="662"/>
      <c r="I202" s="663"/>
      <c r="J202" s="664"/>
      <c r="K202" s="665"/>
      <c r="L202" s="664">
        <f>IF(NOT(ISERROR(MATCH(K202,_xlfn.ANCHORARRAY(F231),0))),J239&amp;"Por favor no seleccionar los criterios de impacto",K202)</f>
        <v>0</v>
      </c>
      <c r="M202" s="663"/>
      <c r="N202" s="664"/>
      <c r="O202" s="666"/>
      <c r="P202" s="344">
        <v>6</v>
      </c>
      <c r="Q202" s="210"/>
      <c r="R202" s="360" t="str">
        <f t="shared" si="275"/>
        <v/>
      </c>
      <c r="S202" s="345"/>
      <c r="T202" s="345"/>
      <c r="U202" s="346" t="str">
        <f t="shared" si="264"/>
        <v/>
      </c>
      <c r="V202" s="345"/>
      <c r="W202" s="345"/>
      <c r="X202" s="345"/>
      <c r="Y202" s="347" t="str">
        <f t="shared" si="273"/>
        <v/>
      </c>
      <c r="Z202" s="348" t="str">
        <f t="shared" si="266"/>
        <v/>
      </c>
      <c r="AA202" s="349" t="str">
        <f t="shared" si="267"/>
        <v/>
      </c>
      <c r="AB202" s="348" t="str">
        <f t="shared" si="268"/>
        <v/>
      </c>
      <c r="AC202" s="349" t="str">
        <f t="shared" si="274"/>
        <v/>
      </c>
      <c r="AD202" s="350" t="str">
        <f t="shared" si="270"/>
        <v/>
      </c>
      <c r="AE202" s="651"/>
      <c r="AF202" s="309"/>
      <c r="AG202" s="309"/>
      <c r="AH202" s="351"/>
      <c r="AI202" s="351"/>
      <c r="AJ202" s="655"/>
      <c r="AK202" s="647"/>
      <c r="AL202" s="647"/>
      <c r="AM202" s="351"/>
      <c r="AN202" s="352"/>
      <c r="AO202" s="647"/>
      <c r="AP202" s="647"/>
      <c r="AQ202" s="647"/>
      <c r="AR202" s="647"/>
      <c r="AS202" s="647"/>
      <c r="AT202" s="645"/>
      <c r="AU202" s="342"/>
      <c r="AV202" s="342"/>
      <c r="AW202" s="342"/>
      <c r="AX202" s="342"/>
      <c r="AY202" s="342"/>
      <c r="AZ202" s="342"/>
      <c r="BA202" s="342"/>
      <c r="BB202" s="342"/>
      <c r="BC202" s="342"/>
      <c r="BD202" s="342"/>
      <c r="BE202" s="342"/>
      <c r="BF202" s="342"/>
      <c r="BG202" s="342"/>
      <c r="BH202" s="342"/>
      <c r="BI202" s="342"/>
      <c r="BJ202" s="342"/>
      <c r="BK202" s="342"/>
    </row>
    <row r="203" spans="1:63" s="343" customFormat="1" ht="74.25" x14ac:dyDescent="0.2">
      <c r="A203" s="659">
        <v>30</v>
      </c>
      <c r="B203" s="660" t="s">
        <v>348</v>
      </c>
      <c r="C203" s="647" t="s">
        <v>113</v>
      </c>
      <c r="D203" s="647" t="s">
        <v>1410</v>
      </c>
      <c r="E203" s="647" t="s">
        <v>1411</v>
      </c>
      <c r="F203" s="661" t="s">
        <v>1412</v>
      </c>
      <c r="G203" s="647" t="s">
        <v>715</v>
      </c>
      <c r="H203" s="662">
        <v>96000</v>
      </c>
      <c r="I203" s="663" t="str">
        <f>IF(H203&lt;=0,"",IF(H203&lt;=2,"Muy Baja",IF(H203&lt;=24,"Baja",IF(H203&lt;=500,"Media",IF(H203&lt;=5000,"Alta","Muy Alta")))))</f>
        <v>Muy Alta</v>
      </c>
      <c r="J203" s="664">
        <f>IF(I203="","",IF(I203="Muy Baja",0.2,IF(I203="Baja",0.4,IF(I203="Media",0.6,IF(I203="Alta",0.8,IF(I203="Muy Alta",1,))))))</f>
        <v>1</v>
      </c>
      <c r="K203" s="665" t="s">
        <v>128</v>
      </c>
      <c r="L203" s="664" t="str">
        <f>IF(NOT(ISERROR(MATCH(K203,'Tabla Impacto'!$B$221:$B$223,0))),'Tabla Impacto'!$F$223&amp;"Por favor no seleccionar los criterios de impacto(Afectación Económica o presupuestal y Pérdida Reputacional)",K203)</f>
        <v xml:space="preserve">     El riesgo afecta la imagen de de la entidad con efecto publicitario sostenido a nivel de sector administrativo, nivel departamental o municipal</v>
      </c>
      <c r="M203" s="663" t="str">
        <f>IF(OR(L203='Tabla Impacto'!$C$11,L203='Tabla Impacto'!$D$11),"Leve",IF(OR(L203='Tabla Impacto'!$C$12,L203='Tabla Impacto'!$D$12),"Menor",IF(OR(L203='Tabla Impacto'!$C$13,L203='Tabla Impacto'!$D$13),"Moderado",IF(OR(L203='Tabla Impacto'!$C$14,L203='Tabla Impacto'!$D$14),"Mayor",IF(OR(L203='Tabla Impacto'!$C$15,L203='Tabla Impacto'!$D$15),"Catastrófico","")))))</f>
        <v>Mayor</v>
      </c>
      <c r="N203" s="664">
        <f>IF(M203="","",IF(M203="Leve",0.2,IF(M203="Menor",0.4,IF(M203="Moderado",0.6,IF(M203="Mayor",0.8,IF(M203="Catastrófico",1,))))))</f>
        <v>0.8</v>
      </c>
      <c r="O203" s="666" t="str">
        <f>IF(OR(AND(I203="Muy Baja",M203="Leve"),AND(I203="Muy Baja",M203="Menor"),AND(I203="Baja",M203="Leve")),"Bajo",IF(OR(AND(I203="Muy baja",M203="Moderado"),AND(I203="Baja",M203="Menor"),AND(I203="Baja",M203="Moderado"),AND(I203="Media",M203="Leve"),AND(I203="Media",M203="Menor"),AND(I203="Media",M203="Moderado"),AND(I203="Alta",M203="Leve"),AND(I203="Alta",M203="Menor")),"Moderado",IF(OR(AND(I203="Muy Baja",M203="Mayor"),AND(I203="Baja",M203="Mayor"),AND(I203="Media",M203="Mayor"),AND(I203="Alta",M203="Moderado"),AND(I203="Alta",M203="Mayor"),AND(I203="Muy Alta",M203="Leve"),AND(I203="Muy Alta",M203="Menor"),AND(I203="Muy Alta",M203="Moderado"),AND(I203="Muy Alta",M203="Mayor")),"Alto",IF(OR(AND(I203="Muy Baja",M203="Catastrófico"),AND(I203="Baja",M203="Catastrófico"),AND(I203="Media",M203="Catastrófico"),AND(I203="Alta",M203="Catastrófico"),AND(I203="Muy Alta",M203="Catastrófico")),"Extremo",""))))</f>
        <v>Alto</v>
      </c>
      <c r="P203" s="344">
        <v>1</v>
      </c>
      <c r="Q203" s="210" t="s">
        <v>1414</v>
      </c>
      <c r="R203" s="360" t="str">
        <f>IF(OR(S203="Preventivo",S203="Detectivo"),"Probabilidad",IF(S203="Correctivo","Impacto",""))</f>
        <v>Probabilidad</v>
      </c>
      <c r="S203" s="345" t="s">
        <v>13</v>
      </c>
      <c r="T203" s="345" t="s">
        <v>8</v>
      </c>
      <c r="U203" s="346" t="str">
        <f t="shared" si="230"/>
        <v>40%</v>
      </c>
      <c r="V203" s="345" t="s">
        <v>18</v>
      </c>
      <c r="W203" s="345" t="s">
        <v>21</v>
      </c>
      <c r="X203" s="345" t="s">
        <v>104</v>
      </c>
      <c r="Y203" s="347">
        <f t="shared" ref="Y203" si="276">IFERROR(IF(R203="Probabilidad",(J203-(+J203*U203)),IF(R203="Impacto",J203,"")),"")</f>
        <v>0.6</v>
      </c>
      <c r="Z203" s="348" t="str">
        <f t="shared" si="232"/>
        <v>Media</v>
      </c>
      <c r="AA203" s="349">
        <f t="shared" si="233"/>
        <v>0.6</v>
      </c>
      <c r="AB203" s="348" t="str">
        <f t="shared" si="223"/>
        <v>Mayor</v>
      </c>
      <c r="AC203" s="349">
        <f t="shared" ref="AC203" si="277">IFERROR(IF(R203="Impacto",(N203-(+N203*U203)),IF(R203="Probabilidad",N203,"")),"")</f>
        <v>0.8</v>
      </c>
      <c r="AD203" s="350" t="str">
        <f t="shared" si="235"/>
        <v>Alto</v>
      </c>
      <c r="AE203" s="651" t="s">
        <v>26</v>
      </c>
      <c r="AF203" s="309" t="s">
        <v>1415</v>
      </c>
      <c r="AG203" s="309" t="s">
        <v>1451</v>
      </c>
      <c r="AH203" s="351">
        <v>46387</v>
      </c>
      <c r="AI203" s="209" t="s">
        <v>1417</v>
      </c>
      <c r="AJ203" s="655" t="s">
        <v>1035</v>
      </c>
      <c r="AK203" s="647" t="s">
        <v>1451</v>
      </c>
      <c r="AL203" s="647"/>
      <c r="AM203" s="351"/>
      <c r="AN203" s="352"/>
      <c r="AO203" s="647"/>
      <c r="AP203" s="647"/>
      <c r="AQ203" s="650"/>
      <c r="AR203" s="647"/>
      <c r="AS203" s="647"/>
      <c r="AT203" s="645"/>
      <c r="AU203" s="342"/>
      <c r="AV203" s="342"/>
      <c r="AW203" s="342"/>
      <c r="AX203" s="342"/>
      <c r="AY203" s="342"/>
      <c r="AZ203" s="342"/>
      <c r="BA203" s="342"/>
      <c r="BB203" s="342"/>
      <c r="BC203" s="342"/>
      <c r="BD203" s="342"/>
      <c r="BE203" s="342"/>
      <c r="BF203" s="342"/>
      <c r="BG203" s="342"/>
      <c r="BH203" s="342"/>
      <c r="BI203" s="342"/>
      <c r="BJ203" s="342"/>
      <c r="BK203" s="342"/>
    </row>
    <row r="204" spans="1:63" s="343" customFormat="1" ht="14.1" customHeight="1" x14ac:dyDescent="0.2">
      <c r="A204" s="659"/>
      <c r="B204" s="660"/>
      <c r="C204" s="647"/>
      <c r="D204" s="647"/>
      <c r="E204" s="647"/>
      <c r="F204" s="661"/>
      <c r="G204" s="647"/>
      <c r="H204" s="662"/>
      <c r="I204" s="663"/>
      <c r="J204" s="664"/>
      <c r="K204" s="665"/>
      <c r="L204" s="664">
        <f>IF(NOT(ISERROR(MATCH(K204,_xlfn.ANCHORARRAY(F239),0))),J241&amp;"Por favor no seleccionar los criterios de impacto",K204)</f>
        <v>0</v>
      </c>
      <c r="M204" s="663"/>
      <c r="N204" s="664"/>
      <c r="O204" s="666"/>
      <c r="P204" s="344">
        <v>2</v>
      </c>
      <c r="Q204" s="210"/>
      <c r="R204" s="360" t="str">
        <f>IF(OR(S204="Preventivo",S204="Detectivo"),"Probabilidad",IF(S204="Correctivo","Impacto",""))</f>
        <v/>
      </c>
      <c r="S204" s="345"/>
      <c r="T204" s="345"/>
      <c r="U204" s="346" t="str">
        <f t="shared" si="230"/>
        <v/>
      </c>
      <c r="V204" s="345"/>
      <c r="W204" s="345"/>
      <c r="X204" s="345"/>
      <c r="Y204" s="347" t="str">
        <f t="shared" ref="Y204" si="278">IFERROR(IF(AND(R203="Probabilidad",R204="Probabilidad"),(AA203-(+AA203*U204)),IF(R204="Probabilidad",(J203-(+J203*U204)),IF(R204="Impacto",AA203,""))),"")</f>
        <v/>
      </c>
      <c r="Z204" s="348" t="str">
        <f t="shared" si="232"/>
        <v/>
      </c>
      <c r="AA204" s="349" t="str">
        <f t="shared" si="233"/>
        <v/>
      </c>
      <c r="AB204" s="348" t="str">
        <f t="shared" si="223"/>
        <v/>
      </c>
      <c r="AC204" s="349" t="str">
        <f t="shared" ref="AC204" si="279">IFERROR(IF(AND(R203="Impacto",R204="Impacto"),(AC203-(+AC203*U204)),IF(R204="Impacto",(N203-(+N203*U204)),IF(R204="Probabilidad",AC203,""))),"")</f>
        <v/>
      </c>
      <c r="AD204" s="350" t="str">
        <f t="shared" si="235"/>
        <v/>
      </c>
      <c r="AE204" s="651"/>
      <c r="AF204" s="309"/>
      <c r="AG204" s="352"/>
      <c r="AH204" s="351"/>
      <c r="AI204" s="351"/>
      <c r="AJ204" s="655"/>
      <c r="AK204" s="647"/>
      <c r="AL204" s="647"/>
      <c r="AM204" s="351"/>
      <c r="AN204" s="352"/>
      <c r="AO204" s="647"/>
      <c r="AP204" s="647"/>
      <c r="AQ204" s="647"/>
      <c r="AR204" s="647"/>
      <c r="AS204" s="647"/>
      <c r="AT204" s="645"/>
      <c r="AU204" s="342"/>
      <c r="AV204" s="342"/>
      <c r="AW204" s="342"/>
      <c r="AX204" s="342"/>
      <c r="AY204" s="342"/>
      <c r="AZ204" s="342"/>
      <c r="BA204" s="342"/>
      <c r="BB204" s="342"/>
      <c r="BC204" s="342"/>
      <c r="BD204" s="342"/>
      <c r="BE204" s="342"/>
      <c r="BF204" s="342"/>
      <c r="BG204" s="342"/>
      <c r="BH204" s="342"/>
      <c r="BI204" s="342"/>
      <c r="BJ204" s="342"/>
      <c r="BK204" s="342"/>
    </row>
    <row r="205" spans="1:63" s="343" customFormat="1" ht="14.1" customHeight="1" x14ac:dyDescent="0.2">
      <c r="A205" s="659"/>
      <c r="B205" s="660"/>
      <c r="C205" s="647"/>
      <c r="D205" s="647"/>
      <c r="E205" s="647"/>
      <c r="F205" s="661"/>
      <c r="G205" s="647"/>
      <c r="H205" s="662"/>
      <c r="I205" s="663"/>
      <c r="J205" s="664"/>
      <c r="K205" s="665"/>
      <c r="L205" s="664">
        <f>IF(NOT(ISERROR(MATCH(K205,_xlfn.ANCHORARRAY(F240),0))),J242&amp;"Por favor no seleccionar los criterios de impacto",K205)</f>
        <v>0</v>
      </c>
      <c r="M205" s="663"/>
      <c r="N205" s="664"/>
      <c r="O205" s="666"/>
      <c r="P205" s="344">
        <v>3</v>
      </c>
      <c r="Q205" s="353"/>
      <c r="R205" s="360" t="str">
        <f>IF(OR(S205="Preventivo",S205="Detectivo"),"Probabilidad",IF(S205="Correctivo","Impacto",""))</f>
        <v/>
      </c>
      <c r="S205" s="345"/>
      <c r="T205" s="345"/>
      <c r="U205" s="346" t="str">
        <f t="shared" si="230"/>
        <v/>
      </c>
      <c r="V205" s="345"/>
      <c r="W205" s="345"/>
      <c r="X205" s="345"/>
      <c r="Y205" s="347" t="str">
        <f t="shared" ref="Y205" si="280">IFERROR(IF(AND(R204="Probabilidad",R205="Probabilidad"),(AA204-(+AA204*U205)),IF(AND(R204="Impacto",R205="Probabilidad"),(AA203-(+AA203*U205)),IF(R205="Impacto",AA204,""))),"")</f>
        <v/>
      </c>
      <c r="Z205" s="348" t="str">
        <f t="shared" si="232"/>
        <v/>
      </c>
      <c r="AA205" s="349" t="str">
        <f t="shared" si="233"/>
        <v/>
      </c>
      <c r="AB205" s="348" t="str">
        <f t="shared" si="223"/>
        <v/>
      </c>
      <c r="AC205" s="349" t="str">
        <f t="shared" ref="AC205" si="281">IFERROR(IF(AND(R204="Impacto",R205="Impacto"),(AC204-(+AC204*U205)),IF(AND(R204="Probabilidad",R205="Impacto"),(AC203-(+AC203*U205)),IF(R205="Probabilidad",AC204,""))),"")</f>
        <v/>
      </c>
      <c r="AD205" s="350" t="str">
        <f t="shared" si="235"/>
        <v/>
      </c>
      <c r="AE205" s="651"/>
      <c r="AF205" s="309"/>
      <c r="AG205" s="352"/>
      <c r="AH205" s="351"/>
      <c r="AI205" s="351"/>
      <c r="AJ205" s="655"/>
      <c r="AK205" s="647"/>
      <c r="AL205" s="647"/>
      <c r="AM205" s="351"/>
      <c r="AN205" s="352"/>
      <c r="AO205" s="647"/>
      <c r="AP205" s="647"/>
      <c r="AQ205" s="647"/>
      <c r="AR205" s="647"/>
      <c r="AS205" s="647"/>
      <c r="AT205" s="645"/>
      <c r="AU205" s="342"/>
      <c r="AV205" s="342"/>
      <c r="AW205" s="342"/>
      <c r="AX205" s="342"/>
      <c r="AY205" s="342"/>
      <c r="AZ205" s="342"/>
      <c r="BA205" s="342"/>
      <c r="BB205" s="342"/>
      <c r="BC205" s="342"/>
      <c r="BD205" s="342"/>
      <c r="BE205" s="342"/>
      <c r="BF205" s="342"/>
      <c r="BG205" s="342"/>
      <c r="BH205" s="342"/>
      <c r="BI205" s="342"/>
      <c r="BJ205" s="342"/>
      <c r="BK205" s="342"/>
    </row>
    <row r="206" spans="1:63" s="343" customFormat="1" ht="14.1" customHeight="1" x14ac:dyDescent="0.2">
      <c r="A206" s="659"/>
      <c r="B206" s="660"/>
      <c r="C206" s="647"/>
      <c r="D206" s="647"/>
      <c r="E206" s="647"/>
      <c r="F206" s="661"/>
      <c r="G206" s="647"/>
      <c r="H206" s="662"/>
      <c r="I206" s="663"/>
      <c r="J206" s="664"/>
      <c r="K206" s="665"/>
      <c r="L206" s="664">
        <f>IF(NOT(ISERROR(MATCH(K206,_xlfn.ANCHORARRAY(F241),0))),J243&amp;"Por favor no seleccionar los criterios de impacto",K206)</f>
        <v>0</v>
      </c>
      <c r="M206" s="663"/>
      <c r="N206" s="664"/>
      <c r="O206" s="666"/>
      <c r="P206" s="344">
        <v>4</v>
      </c>
      <c r="Q206" s="210"/>
      <c r="R206" s="360" t="str">
        <f t="shared" ref="R206:R208" si="282">IF(OR(S206="Preventivo",S206="Detectivo"),"Probabilidad",IF(S206="Correctivo","Impacto",""))</f>
        <v/>
      </c>
      <c r="S206" s="345"/>
      <c r="T206" s="345"/>
      <c r="U206" s="346" t="str">
        <f t="shared" si="230"/>
        <v/>
      </c>
      <c r="V206" s="345"/>
      <c r="W206" s="345"/>
      <c r="X206" s="345"/>
      <c r="Y206" s="347" t="str">
        <f t="shared" si="236"/>
        <v/>
      </c>
      <c r="Z206" s="348" t="str">
        <f t="shared" si="232"/>
        <v/>
      </c>
      <c r="AA206" s="349" t="str">
        <f t="shared" si="233"/>
        <v/>
      </c>
      <c r="AB206" s="348" t="str">
        <f t="shared" si="223"/>
        <v/>
      </c>
      <c r="AC206" s="349" t="str">
        <f t="shared" si="237"/>
        <v/>
      </c>
      <c r="AD206" s="350" t="str">
        <f t="shared" si="235"/>
        <v/>
      </c>
      <c r="AE206" s="651"/>
      <c r="AF206" s="309"/>
      <c r="AG206" s="352"/>
      <c r="AH206" s="351"/>
      <c r="AI206" s="351"/>
      <c r="AJ206" s="655"/>
      <c r="AK206" s="647"/>
      <c r="AL206" s="647"/>
      <c r="AM206" s="351"/>
      <c r="AN206" s="352"/>
      <c r="AO206" s="647"/>
      <c r="AP206" s="647"/>
      <c r="AQ206" s="647"/>
      <c r="AR206" s="647"/>
      <c r="AS206" s="647"/>
      <c r="AT206" s="645"/>
      <c r="AU206" s="342"/>
      <c r="AV206" s="342"/>
      <c r="AW206" s="342"/>
      <c r="AX206" s="342"/>
      <c r="AY206" s="342"/>
      <c r="AZ206" s="342"/>
      <c r="BA206" s="342"/>
      <c r="BB206" s="342"/>
      <c r="BC206" s="342"/>
      <c r="BD206" s="342"/>
      <c r="BE206" s="342"/>
      <c r="BF206" s="342"/>
      <c r="BG206" s="342"/>
      <c r="BH206" s="342"/>
      <c r="BI206" s="342"/>
      <c r="BJ206" s="342"/>
      <c r="BK206" s="342"/>
    </row>
    <row r="207" spans="1:63" s="343" customFormat="1" ht="14.1" customHeight="1" x14ac:dyDescent="0.2">
      <c r="A207" s="659"/>
      <c r="B207" s="660"/>
      <c r="C207" s="647"/>
      <c r="D207" s="647"/>
      <c r="E207" s="647"/>
      <c r="F207" s="661"/>
      <c r="G207" s="647"/>
      <c r="H207" s="662"/>
      <c r="I207" s="663"/>
      <c r="J207" s="664"/>
      <c r="K207" s="665"/>
      <c r="L207" s="664">
        <f>IF(NOT(ISERROR(MATCH(K207,_xlfn.ANCHORARRAY(F242),0))),J244&amp;"Por favor no seleccionar los criterios de impacto",K207)</f>
        <v>0</v>
      </c>
      <c r="M207" s="663"/>
      <c r="N207" s="664"/>
      <c r="O207" s="666"/>
      <c r="P207" s="344">
        <v>5</v>
      </c>
      <c r="Q207" s="210"/>
      <c r="R207" s="360" t="str">
        <f t="shared" si="282"/>
        <v/>
      </c>
      <c r="S207" s="345"/>
      <c r="T207" s="345"/>
      <c r="U207" s="346" t="str">
        <f t="shared" si="230"/>
        <v/>
      </c>
      <c r="V207" s="345"/>
      <c r="W207" s="345"/>
      <c r="X207" s="345"/>
      <c r="Y207" s="347" t="str">
        <f t="shared" si="236"/>
        <v/>
      </c>
      <c r="Z207" s="348" t="str">
        <f t="shared" si="232"/>
        <v/>
      </c>
      <c r="AA207" s="349" t="str">
        <f t="shared" si="233"/>
        <v/>
      </c>
      <c r="AB207" s="348" t="str">
        <f t="shared" si="223"/>
        <v/>
      </c>
      <c r="AC207" s="349" t="str">
        <f t="shared" si="237"/>
        <v/>
      </c>
      <c r="AD207" s="350" t="str">
        <f t="shared" si="235"/>
        <v/>
      </c>
      <c r="AE207" s="651"/>
      <c r="AF207" s="309"/>
      <c r="AG207" s="352"/>
      <c r="AH207" s="351"/>
      <c r="AI207" s="351"/>
      <c r="AJ207" s="655"/>
      <c r="AK207" s="647"/>
      <c r="AL207" s="647"/>
      <c r="AM207" s="351"/>
      <c r="AN207" s="352"/>
      <c r="AO207" s="647"/>
      <c r="AP207" s="647"/>
      <c r="AQ207" s="647"/>
      <c r="AR207" s="647"/>
      <c r="AS207" s="647"/>
      <c r="AT207" s="645"/>
      <c r="AU207" s="342"/>
      <c r="AV207" s="342"/>
      <c r="AW207" s="342"/>
      <c r="AX207" s="342"/>
      <c r="AY207" s="342"/>
      <c r="AZ207" s="342"/>
      <c r="BA207" s="342"/>
      <c r="BB207" s="342"/>
      <c r="BC207" s="342"/>
      <c r="BD207" s="342"/>
      <c r="BE207" s="342"/>
      <c r="BF207" s="342"/>
      <c r="BG207" s="342"/>
      <c r="BH207" s="342"/>
      <c r="BI207" s="342"/>
      <c r="BJ207" s="342"/>
      <c r="BK207" s="342"/>
    </row>
    <row r="208" spans="1:63" s="343" customFormat="1" ht="14.1" customHeight="1" x14ac:dyDescent="0.2">
      <c r="A208" s="659"/>
      <c r="B208" s="660"/>
      <c r="C208" s="647"/>
      <c r="D208" s="647"/>
      <c r="E208" s="647"/>
      <c r="F208" s="661"/>
      <c r="G208" s="647"/>
      <c r="H208" s="662"/>
      <c r="I208" s="663"/>
      <c r="J208" s="664"/>
      <c r="K208" s="665"/>
      <c r="L208" s="664">
        <f>IF(NOT(ISERROR(MATCH(K208,_xlfn.ANCHORARRAY(F243),0))),J251&amp;"Por favor no seleccionar los criterios de impacto",K208)</f>
        <v>0</v>
      </c>
      <c r="M208" s="663"/>
      <c r="N208" s="664"/>
      <c r="O208" s="666"/>
      <c r="P208" s="344">
        <v>6</v>
      </c>
      <c r="Q208" s="210"/>
      <c r="R208" s="360" t="str">
        <f t="shared" si="282"/>
        <v/>
      </c>
      <c r="S208" s="345"/>
      <c r="T208" s="345"/>
      <c r="U208" s="346" t="str">
        <f t="shared" si="230"/>
        <v/>
      </c>
      <c r="V208" s="345"/>
      <c r="W208" s="345"/>
      <c r="X208" s="345"/>
      <c r="Y208" s="347" t="str">
        <f t="shared" si="236"/>
        <v/>
      </c>
      <c r="Z208" s="348" t="str">
        <f t="shared" si="232"/>
        <v/>
      </c>
      <c r="AA208" s="349" t="str">
        <f t="shared" si="233"/>
        <v/>
      </c>
      <c r="AB208" s="348" t="str">
        <f t="shared" si="223"/>
        <v/>
      </c>
      <c r="AC208" s="349" t="str">
        <f t="shared" si="237"/>
        <v/>
      </c>
      <c r="AD208" s="350" t="str">
        <f t="shared" si="235"/>
        <v/>
      </c>
      <c r="AE208" s="651"/>
      <c r="AF208" s="309"/>
      <c r="AG208" s="352"/>
      <c r="AH208" s="351"/>
      <c r="AI208" s="351"/>
      <c r="AJ208" s="655"/>
      <c r="AK208" s="647"/>
      <c r="AL208" s="647"/>
      <c r="AM208" s="351"/>
      <c r="AN208" s="352"/>
      <c r="AO208" s="647"/>
      <c r="AP208" s="647"/>
      <c r="AQ208" s="647"/>
      <c r="AR208" s="647"/>
      <c r="AS208" s="647"/>
      <c r="AT208" s="645"/>
      <c r="AU208" s="342"/>
      <c r="AV208" s="342"/>
      <c r="AW208" s="342"/>
      <c r="AX208" s="342"/>
      <c r="AY208" s="342"/>
      <c r="AZ208" s="342"/>
      <c r="BA208" s="342"/>
      <c r="BB208" s="342"/>
      <c r="BC208" s="342"/>
      <c r="BD208" s="342"/>
      <c r="BE208" s="342"/>
      <c r="BF208" s="342"/>
      <c r="BG208" s="342"/>
      <c r="BH208" s="342"/>
      <c r="BI208" s="342"/>
      <c r="BJ208" s="342"/>
      <c r="BK208" s="342"/>
    </row>
    <row r="209" spans="1:63" s="343" customFormat="1" ht="138" customHeight="1" x14ac:dyDescent="0.2">
      <c r="A209" s="659">
        <v>31</v>
      </c>
      <c r="B209" s="660" t="s">
        <v>346</v>
      </c>
      <c r="C209" s="647" t="s">
        <v>113</v>
      </c>
      <c r="D209" s="647" t="s">
        <v>1190</v>
      </c>
      <c r="E209" s="647" t="s">
        <v>1191</v>
      </c>
      <c r="F209" s="661" t="s">
        <v>1192</v>
      </c>
      <c r="G209" s="647" t="s">
        <v>715</v>
      </c>
      <c r="H209" s="662">
        <v>500</v>
      </c>
      <c r="I209" s="663" t="str">
        <f>IF(H209&lt;=0,"",IF(H209&lt;=2,"Muy Baja",IF(H209&lt;=24,"Baja",IF(H209&lt;=500,"Media",IF(H209&lt;=5000,"Alta","Muy Alta")))))</f>
        <v>Media</v>
      </c>
      <c r="J209" s="664">
        <f>IF(I209="","",IF(I209="Muy Baja",0.2,IF(I209="Baja",0.4,IF(I209="Media",0.6,IF(I209="Alta",0.8,IF(I209="Muy Alta",1,))))))</f>
        <v>0.6</v>
      </c>
      <c r="K209" s="665" t="s">
        <v>127</v>
      </c>
      <c r="L209" s="664" t="str">
        <f>IF(NOT(ISERROR(MATCH(K209,'Tabla Impacto'!$B$221:$B$223,0))),'Tabla Impacto'!$F$223&amp;"Por favor no seleccionar los criterios de impacto(Afectación Económica o presupuestal y Pérdida Reputacional)",K209)</f>
        <v xml:space="preserve">     El riesgo afecta la imagen de la entidad con algunos usuarios de relevancia frente al logro de los objetivos</v>
      </c>
      <c r="M209" s="663" t="str">
        <f>IF(OR(L209='Tabla Impacto'!$C$11,L209='Tabla Impacto'!$D$11),"Leve",IF(OR(L209='Tabla Impacto'!$C$12,L209='Tabla Impacto'!$D$12),"Menor",IF(OR(L209='Tabla Impacto'!$C$13,L209='Tabla Impacto'!$D$13),"Moderado",IF(OR(L209='Tabla Impacto'!$C$14,L209='Tabla Impacto'!$D$14),"Mayor",IF(OR(L209='Tabla Impacto'!$C$15,L209='Tabla Impacto'!$D$15),"Catastrófico","")))))</f>
        <v>Moderado</v>
      </c>
      <c r="N209" s="664">
        <f>IF(M209="","",IF(M209="Leve",0.2,IF(M209="Menor",0.4,IF(M209="Moderado",0.6,IF(M209="Mayor",0.8,IF(M209="Catastrófico",1,))))))</f>
        <v>0.6</v>
      </c>
      <c r="O209" s="666" t="str">
        <f>IF(OR(AND(I209="Muy Baja",M209="Leve"),AND(I209="Muy Baja",M209="Menor"),AND(I209="Baja",M209="Leve")),"Bajo",IF(OR(AND(I209="Muy baja",M209="Moderado"),AND(I209="Baja",M209="Menor"),AND(I209="Baja",M209="Moderado"),AND(I209="Media",M209="Leve"),AND(I209="Media",M209="Menor"),AND(I209="Media",M209="Moderado"),AND(I209="Alta",M209="Leve"),AND(I209="Alta",M209="Menor")),"Moderado",IF(OR(AND(I209="Muy Baja",M209="Mayor"),AND(I209="Baja",M209="Mayor"),AND(I209="Media",M209="Mayor"),AND(I209="Alta",M209="Moderado"),AND(I209="Alta",M209="Mayor"),AND(I209="Muy Alta",M209="Leve"),AND(I209="Muy Alta",M209="Menor"),AND(I209="Muy Alta",M209="Moderado"),AND(I209="Muy Alta",M209="Mayor")),"Alto",IF(OR(AND(I209="Muy Baja",M209="Catastrófico"),AND(I209="Baja",M209="Catastrófico"),AND(I209="Media",M209="Catastrófico"),AND(I209="Alta",M209="Catastrófico"),AND(I209="Muy Alta",M209="Catastrófico")),"Extremo",""))))</f>
        <v>Moderado</v>
      </c>
      <c r="P209" s="344">
        <v>1</v>
      </c>
      <c r="Q209" s="222" t="s">
        <v>1201</v>
      </c>
      <c r="R209" s="360" t="str">
        <f>IF(OR(S209="Preventivo",S209="Detectivo"),"Probabilidad",IF(S209="Correctivo","Impacto",""))</f>
        <v>Probabilidad</v>
      </c>
      <c r="S209" s="345" t="s">
        <v>13</v>
      </c>
      <c r="T209" s="345" t="s">
        <v>8</v>
      </c>
      <c r="U209" s="346" t="str">
        <f t="shared" ref="U209:U226" si="283">IF(AND(S209="Preventivo",T209="Automático"),"50%",IF(AND(S209="Preventivo",T209="Manual"),"40%",IF(AND(S209="Detectivo",T209="Automático"),"40%",IF(AND(S209="Detectivo",T209="Manual"),"30%",IF(AND(S209="Correctivo",T209="Automático"),"35%",IF(AND(S209="Correctivo",T209="Manual"),"25%",""))))))</f>
        <v>40%</v>
      </c>
      <c r="V209" s="345" t="s">
        <v>18</v>
      </c>
      <c r="W209" s="345" t="s">
        <v>21</v>
      </c>
      <c r="X209" s="345" t="s">
        <v>104</v>
      </c>
      <c r="Y209" s="347">
        <f t="shared" ref="Y209" si="284">IFERROR(IF(R209="Probabilidad",(J209-(+J209*U209)),IF(R209="Impacto",J209,"")),"")</f>
        <v>0.36</v>
      </c>
      <c r="Z209" s="348" t="str">
        <f t="shared" ref="Z209:Z226" si="285">IFERROR(IF(Y209="","",IF(Y209&lt;=0.2,"Muy Baja",IF(Y209&lt;=0.4,"Baja",IF(Y209&lt;=0.6,"Media",IF(Y209&lt;=0.8,"Alta","Muy Alta"))))),"")</f>
        <v>Baja</v>
      </c>
      <c r="AA209" s="349">
        <f t="shared" ref="AA209:AA226" si="286">+Y209</f>
        <v>0.36</v>
      </c>
      <c r="AB209" s="348" t="str">
        <f t="shared" ref="AB209:AB226" si="287">IFERROR(IF(AC209="","",IF(AC209&lt;=0.2,"Leve",IF(AC209&lt;=0.4,"Menor",IF(AC209&lt;=0.6,"Moderado",IF(AC209&lt;=0.8,"Mayor","Catastrófico"))))),"")</f>
        <v>Moderado</v>
      </c>
      <c r="AC209" s="349">
        <f t="shared" ref="AC209" si="288">IFERROR(IF(R209="Impacto",(N209-(+N209*U209)),IF(R209="Probabilidad",N209,"")),"")</f>
        <v>0.6</v>
      </c>
      <c r="AD209" s="350" t="str">
        <f t="shared" ref="AD209:AD226" si="289">IFERROR(IF(OR(AND(Z209="Muy Baja",AB209="Leve"),AND(Z209="Muy Baja",AB209="Menor"),AND(Z209="Baja",AB209="Leve")),"Bajo",IF(OR(AND(Z209="Muy baja",AB209="Moderado"),AND(Z209="Baja",AB209="Menor"),AND(Z209="Baja",AB209="Moderado"),AND(Z209="Media",AB209="Leve"),AND(Z209="Media",AB209="Menor"),AND(Z209="Media",AB209="Moderado"),AND(Z209="Alta",AB209="Leve"),AND(Z209="Alta",AB209="Menor")),"Moderado",IF(OR(AND(Z209="Muy Baja",AB209="Mayor"),AND(Z209="Baja",AB209="Mayor"),AND(Z209="Media",AB209="Mayor"),AND(Z209="Alta",AB209="Moderado"),AND(Z209="Alta",AB209="Mayor"),AND(Z209="Muy Alta",AB209="Leve"),AND(Z209="Muy Alta",AB209="Menor"),AND(Z209="Muy Alta",AB209="Moderado"),AND(Z209="Muy Alta",AB209="Mayor")),"Alto",IF(OR(AND(Z209="Muy Baja",AB209="Catastrófico"),AND(Z209="Baja",AB209="Catastrófico"),AND(Z209="Media",AB209="Catastrófico"),AND(Z209="Alta",AB209="Catastrófico"),AND(Z209="Muy Alta",AB209="Catastrófico")),"Extremo","")))),"")</f>
        <v>Moderado</v>
      </c>
      <c r="AE209" s="651"/>
      <c r="AF209" s="361" t="s">
        <v>1205</v>
      </c>
      <c r="AG209" s="318" t="s">
        <v>1452</v>
      </c>
      <c r="AH209" s="319">
        <v>46387</v>
      </c>
      <c r="AI209" s="318" t="s">
        <v>1206</v>
      </c>
      <c r="AJ209" s="655" t="s">
        <v>1035</v>
      </c>
      <c r="AK209" s="647" t="s">
        <v>1452</v>
      </c>
      <c r="AL209" s="647"/>
      <c r="AM209" s="351"/>
      <c r="AN209" s="352"/>
      <c r="AO209" s="647"/>
      <c r="AP209" s="647"/>
      <c r="AQ209" s="650"/>
      <c r="AR209" s="647"/>
      <c r="AS209" s="647"/>
      <c r="AT209" s="645"/>
      <c r="AU209" s="342"/>
      <c r="AV209" s="342"/>
      <c r="AW209" s="342"/>
      <c r="AX209" s="342"/>
      <c r="AY209" s="342"/>
      <c r="AZ209" s="342"/>
      <c r="BA209" s="342"/>
      <c r="BB209" s="342"/>
      <c r="BC209" s="342"/>
      <c r="BD209" s="342"/>
      <c r="BE209" s="342"/>
      <c r="BF209" s="342"/>
      <c r="BG209" s="342"/>
      <c r="BH209" s="342"/>
      <c r="BI209" s="342"/>
      <c r="BJ209" s="342"/>
      <c r="BK209" s="342"/>
    </row>
    <row r="210" spans="1:63" s="343" customFormat="1" ht="99.75" x14ac:dyDescent="0.2">
      <c r="A210" s="659"/>
      <c r="B210" s="660"/>
      <c r="C210" s="647"/>
      <c r="D210" s="647"/>
      <c r="E210" s="647"/>
      <c r="F210" s="661"/>
      <c r="G210" s="647"/>
      <c r="H210" s="662"/>
      <c r="I210" s="663"/>
      <c r="J210" s="664"/>
      <c r="K210" s="665"/>
      <c r="L210" s="664">
        <f>IF(NOT(ISERROR(MATCH(K210,_xlfn.ANCHORARRAY(F221),0))),J223&amp;"Por favor no seleccionar los criterios de impacto",K210)</f>
        <v>0</v>
      </c>
      <c r="M210" s="663"/>
      <c r="N210" s="664"/>
      <c r="O210" s="666"/>
      <c r="P210" s="344">
        <v>2</v>
      </c>
      <c r="Q210" s="222" t="s">
        <v>1418</v>
      </c>
      <c r="R210" s="360" t="str">
        <f>IF(OR(S210="Preventivo",S210="Detectivo"),"Probabilidad",IF(S210="Correctivo","Impacto",""))</f>
        <v>Probabilidad</v>
      </c>
      <c r="S210" s="345" t="s">
        <v>14</v>
      </c>
      <c r="T210" s="345" t="s">
        <v>8</v>
      </c>
      <c r="U210" s="346" t="str">
        <f t="shared" si="283"/>
        <v>30%</v>
      </c>
      <c r="V210" s="345" t="s">
        <v>18</v>
      </c>
      <c r="W210" s="345" t="s">
        <v>21</v>
      </c>
      <c r="X210" s="345" t="s">
        <v>104</v>
      </c>
      <c r="Y210" s="347">
        <f t="shared" ref="Y210" si="290">IFERROR(IF(AND(R209="Probabilidad",R210="Probabilidad"),(AA209-(+AA209*U210)),IF(R210="Probabilidad",(J209-(+J209*U210)),IF(R210="Impacto",AA209,""))),"")</f>
        <v>0.252</v>
      </c>
      <c r="Z210" s="348" t="str">
        <f t="shared" si="285"/>
        <v>Baja</v>
      </c>
      <c r="AA210" s="349">
        <f t="shared" si="286"/>
        <v>0.252</v>
      </c>
      <c r="AB210" s="348" t="str">
        <f t="shared" si="287"/>
        <v>Moderado</v>
      </c>
      <c r="AC210" s="349">
        <f t="shared" ref="AC210" si="291">IFERROR(IF(AND(R209="Impacto",R210="Impacto"),(AC209-(+AC209*U210)),IF(R210="Impacto",(N209-(+N209*U210)),IF(R210="Probabilidad",AC209,""))),"")</f>
        <v>0.6</v>
      </c>
      <c r="AD210" s="350" t="str">
        <f t="shared" si="289"/>
        <v>Moderado</v>
      </c>
      <c r="AE210" s="651"/>
      <c r="AF210" s="513" t="s">
        <v>1419</v>
      </c>
      <c r="AG210" s="511" t="s">
        <v>1452</v>
      </c>
      <c r="AH210" s="512">
        <v>46387</v>
      </c>
      <c r="AI210" s="511" t="s">
        <v>1420</v>
      </c>
      <c r="AJ210" s="655"/>
      <c r="AK210" s="647"/>
      <c r="AL210" s="647"/>
      <c r="AM210" s="351"/>
      <c r="AN210" s="352"/>
      <c r="AO210" s="647"/>
      <c r="AP210" s="647"/>
      <c r="AQ210" s="647"/>
      <c r="AR210" s="647"/>
      <c r="AS210" s="647"/>
      <c r="AT210" s="645"/>
      <c r="AU210" s="342"/>
      <c r="AV210" s="342"/>
      <c r="AW210" s="342"/>
      <c r="AX210" s="342"/>
      <c r="AY210" s="342"/>
      <c r="AZ210" s="342"/>
      <c r="BA210" s="342"/>
      <c r="BB210" s="342"/>
      <c r="BC210" s="342"/>
      <c r="BD210" s="342"/>
      <c r="BE210" s="342"/>
      <c r="BF210" s="342"/>
      <c r="BG210" s="342"/>
      <c r="BH210" s="342"/>
      <c r="BI210" s="342"/>
      <c r="BJ210" s="342"/>
      <c r="BK210" s="342"/>
    </row>
    <row r="211" spans="1:63" s="343" customFormat="1" ht="14.25" x14ac:dyDescent="0.2">
      <c r="A211" s="659"/>
      <c r="B211" s="660"/>
      <c r="C211" s="647"/>
      <c r="D211" s="647"/>
      <c r="E211" s="647"/>
      <c r="F211" s="661"/>
      <c r="G211" s="647"/>
      <c r="H211" s="662"/>
      <c r="I211" s="663"/>
      <c r="J211" s="664"/>
      <c r="K211" s="665"/>
      <c r="L211" s="664">
        <f>IF(NOT(ISERROR(MATCH(K211,_xlfn.ANCHORARRAY(F222),0))),J224&amp;"Por favor no seleccionar los criterios de impacto",K211)</f>
        <v>0</v>
      </c>
      <c r="M211" s="663"/>
      <c r="N211" s="664"/>
      <c r="O211" s="666"/>
      <c r="P211" s="344">
        <v>3</v>
      </c>
      <c r="Q211" s="353"/>
      <c r="R211" s="360" t="str">
        <f>IF(OR(S211="Preventivo",S211="Detectivo"),"Probabilidad",IF(S211="Correctivo","Impacto",""))</f>
        <v/>
      </c>
      <c r="S211" s="345"/>
      <c r="T211" s="345"/>
      <c r="U211" s="346" t="str">
        <f t="shared" si="283"/>
        <v/>
      </c>
      <c r="V211" s="345"/>
      <c r="W211" s="345"/>
      <c r="X211" s="345"/>
      <c r="Y211" s="347" t="str">
        <f t="shared" ref="Y211:Y214" si="292">IFERROR(IF(AND(R210="Probabilidad",R211="Probabilidad"),(AA210-(+AA210*U211)),IF(AND(R210="Impacto",R211="Probabilidad"),(AA209-(+AA209*U211)),IF(R211="Impacto",AA210,""))),"")</f>
        <v/>
      </c>
      <c r="Z211" s="348" t="str">
        <f t="shared" si="285"/>
        <v/>
      </c>
      <c r="AA211" s="349" t="str">
        <f t="shared" si="286"/>
        <v/>
      </c>
      <c r="AB211" s="348" t="str">
        <f t="shared" si="287"/>
        <v/>
      </c>
      <c r="AC211" s="349" t="str">
        <f t="shared" ref="AC211:AC214" si="293">IFERROR(IF(AND(R210="Impacto",R211="Impacto"),(AC210-(+AC210*U211)),IF(AND(R210="Probabilidad",R211="Impacto"),(AC209-(+AC209*U211)),IF(R211="Probabilidad",AC210,""))),"")</f>
        <v/>
      </c>
      <c r="AD211" s="350" t="str">
        <f t="shared" si="289"/>
        <v/>
      </c>
      <c r="AE211" s="651"/>
      <c r="AF211" s="309"/>
      <c r="AG211" s="352"/>
      <c r="AH211" s="351"/>
      <c r="AI211" s="351"/>
      <c r="AJ211" s="655"/>
      <c r="AK211" s="647"/>
      <c r="AL211" s="647"/>
      <c r="AM211" s="351"/>
      <c r="AN211" s="352"/>
      <c r="AO211" s="647"/>
      <c r="AP211" s="647"/>
      <c r="AQ211" s="647"/>
      <c r="AR211" s="647"/>
      <c r="AS211" s="647"/>
      <c r="AT211" s="645"/>
      <c r="AU211" s="342"/>
      <c r="AV211" s="342"/>
      <c r="AW211" s="342"/>
      <c r="AX211" s="342"/>
      <c r="AY211" s="342"/>
      <c r="AZ211" s="342"/>
      <c r="BA211" s="342"/>
      <c r="BB211" s="342"/>
      <c r="BC211" s="342"/>
      <c r="BD211" s="342"/>
      <c r="BE211" s="342"/>
      <c r="BF211" s="342"/>
      <c r="BG211" s="342"/>
      <c r="BH211" s="342"/>
      <c r="BI211" s="342"/>
      <c r="BJ211" s="342"/>
      <c r="BK211" s="342"/>
    </row>
    <row r="212" spans="1:63" s="343" customFormat="1" ht="14.25" x14ac:dyDescent="0.2">
      <c r="A212" s="659"/>
      <c r="B212" s="660"/>
      <c r="C212" s="647"/>
      <c r="D212" s="647"/>
      <c r="E212" s="647"/>
      <c r="F212" s="661"/>
      <c r="G212" s="647"/>
      <c r="H212" s="662"/>
      <c r="I212" s="663"/>
      <c r="J212" s="664"/>
      <c r="K212" s="665"/>
      <c r="L212" s="664">
        <f>IF(NOT(ISERROR(MATCH(K212,_xlfn.ANCHORARRAY(F223),0))),J225&amp;"Por favor no seleccionar los criterios de impacto",K212)</f>
        <v>0</v>
      </c>
      <c r="M212" s="663"/>
      <c r="N212" s="664"/>
      <c r="O212" s="666"/>
      <c r="P212" s="344">
        <v>4</v>
      </c>
      <c r="Q212" s="210"/>
      <c r="R212" s="360" t="str">
        <f t="shared" ref="R212:R214" si="294">IF(OR(S212="Preventivo",S212="Detectivo"),"Probabilidad",IF(S212="Correctivo","Impacto",""))</f>
        <v/>
      </c>
      <c r="S212" s="345"/>
      <c r="T212" s="345"/>
      <c r="U212" s="346" t="str">
        <f t="shared" si="283"/>
        <v/>
      </c>
      <c r="V212" s="345"/>
      <c r="W212" s="345"/>
      <c r="X212" s="345"/>
      <c r="Y212" s="347" t="str">
        <f t="shared" si="292"/>
        <v/>
      </c>
      <c r="Z212" s="348" t="str">
        <f t="shared" si="285"/>
        <v/>
      </c>
      <c r="AA212" s="349" t="str">
        <f t="shared" si="286"/>
        <v/>
      </c>
      <c r="AB212" s="348" t="str">
        <f t="shared" si="287"/>
        <v/>
      </c>
      <c r="AC212" s="349" t="str">
        <f t="shared" si="293"/>
        <v/>
      </c>
      <c r="AD212" s="350" t="str">
        <f t="shared" si="289"/>
        <v/>
      </c>
      <c r="AE212" s="651"/>
      <c r="AF212" s="309"/>
      <c r="AG212" s="352"/>
      <c r="AH212" s="351"/>
      <c r="AI212" s="351"/>
      <c r="AJ212" s="655"/>
      <c r="AK212" s="647"/>
      <c r="AL212" s="647"/>
      <c r="AM212" s="351"/>
      <c r="AN212" s="352"/>
      <c r="AO212" s="647"/>
      <c r="AP212" s="647"/>
      <c r="AQ212" s="647"/>
      <c r="AR212" s="647"/>
      <c r="AS212" s="647"/>
      <c r="AT212" s="645"/>
      <c r="AU212" s="342"/>
      <c r="AV212" s="342"/>
      <c r="AW212" s="342"/>
      <c r="AX212" s="342"/>
      <c r="AY212" s="342"/>
      <c r="AZ212" s="342"/>
      <c r="BA212" s="342"/>
      <c r="BB212" s="342"/>
      <c r="BC212" s="342"/>
      <c r="BD212" s="342"/>
      <c r="BE212" s="342"/>
      <c r="BF212" s="342"/>
      <c r="BG212" s="342"/>
      <c r="BH212" s="342"/>
      <c r="BI212" s="342"/>
      <c r="BJ212" s="342"/>
      <c r="BK212" s="342"/>
    </row>
    <row r="213" spans="1:63" s="343" customFormat="1" ht="14.25" x14ac:dyDescent="0.2">
      <c r="A213" s="659"/>
      <c r="B213" s="660"/>
      <c r="C213" s="647"/>
      <c r="D213" s="647"/>
      <c r="E213" s="647"/>
      <c r="F213" s="661"/>
      <c r="G213" s="647"/>
      <c r="H213" s="662"/>
      <c r="I213" s="663"/>
      <c r="J213" s="664"/>
      <c r="K213" s="665"/>
      <c r="L213" s="664">
        <f>IF(NOT(ISERROR(MATCH(K213,_xlfn.ANCHORARRAY(F224),0))),J226&amp;"Por favor no seleccionar los criterios de impacto",K213)</f>
        <v>0</v>
      </c>
      <c r="M213" s="663"/>
      <c r="N213" s="664"/>
      <c r="O213" s="666"/>
      <c r="P213" s="344">
        <v>5</v>
      </c>
      <c r="Q213" s="210"/>
      <c r="R213" s="360" t="str">
        <f t="shared" si="294"/>
        <v/>
      </c>
      <c r="S213" s="345"/>
      <c r="T213" s="345"/>
      <c r="U213" s="346" t="str">
        <f t="shared" si="283"/>
        <v/>
      </c>
      <c r="V213" s="345"/>
      <c r="W213" s="345"/>
      <c r="X213" s="345"/>
      <c r="Y213" s="347" t="str">
        <f t="shared" si="292"/>
        <v/>
      </c>
      <c r="Z213" s="348" t="str">
        <f t="shared" si="285"/>
        <v/>
      </c>
      <c r="AA213" s="349" t="str">
        <f t="shared" si="286"/>
        <v/>
      </c>
      <c r="AB213" s="348" t="str">
        <f t="shared" si="287"/>
        <v/>
      </c>
      <c r="AC213" s="349" t="str">
        <f t="shared" si="293"/>
        <v/>
      </c>
      <c r="AD213" s="350" t="str">
        <f t="shared" si="289"/>
        <v/>
      </c>
      <c r="AE213" s="651"/>
      <c r="AF213" s="309"/>
      <c r="AG213" s="352"/>
      <c r="AH213" s="351"/>
      <c r="AI213" s="351"/>
      <c r="AJ213" s="655"/>
      <c r="AK213" s="647"/>
      <c r="AL213" s="647"/>
      <c r="AM213" s="351"/>
      <c r="AN213" s="352"/>
      <c r="AO213" s="647"/>
      <c r="AP213" s="647"/>
      <c r="AQ213" s="647"/>
      <c r="AR213" s="647"/>
      <c r="AS213" s="647"/>
      <c r="AT213" s="645"/>
      <c r="AU213" s="342"/>
      <c r="AV213" s="342"/>
      <c r="AW213" s="342"/>
      <c r="AX213" s="342"/>
      <c r="AY213" s="342"/>
      <c r="AZ213" s="342"/>
      <c r="BA213" s="342"/>
      <c r="BB213" s="342"/>
      <c r="BC213" s="342"/>
      <c r="BD213" s="342"/>
      <c r="BE213" s="342"/>
      <c r="BF213" s="342"/>
      <c r="BG213" s="342"/>
      <c r="BH213" s="342"/>
      <c r="BI213" s="342"/>
      <c r="BJ213" s="342"/>
      <c r="BK213" s="342"/>
    </row>
    <row r="214" spans="1:63" s="343" customFormat="1" ht="14.25" x14ac:dyDescent="0.2">
      <c r="A214" s="659"/>
      <c r="B214" s="660"/>
      <c r="C214" s="647"/>
      <c r="D214" s="647"/>
      <c r="E214" s="647"/>
      <c r="F214" s="661"/>
      <c r="G214" s="647"/>
      <c r="H214" s="662"/>
      <c r="I214" s="663"/>
      <c r="J214" s="664"/>
      <c r="K214" s="665"/>
      <c r="L214" s="664">
        <f>IF(NOT(ISERROR(MATCH(K214,_xlfn.ANCHORARRAY(F225),0))),#REF!&amp;"Por favor no seleccionar los criterios de impacto",K214)</f>
        <v>0</v>
      </c>
      <c r="M214" s="663"/>
      <c r="N214" s="664"/>
      <c r="O214" s="666"/>
      <c r="P214" s="344">
        <v>6</v>
      </c>
      <c r="Q214" s="210"/>
      <c r="R214" s="360" t="str">
        <f t="shared" si="294"/>
        <v/>
      </c>
      <c r="S214" s="345"/>
      <c r="T214" s="345"/>
      <c r="U214" s="346" t="str">
        <f t="shared" si="283"/>
        <v/>
      </c>
      <c r="V214" s="345"/>
      <c r="W214" s="345"/>
      <c r="X214" s="345"/>
      <c r="Y214" s="347" t="str">
        <f t="shared" si="292"/>
        <v/>
      </c>
      <c r="Z214" s="348" t="str">
        <f t="shared" si="285"/>
        <v/>
      </c>
      <c r="AA214" s="349" t="str">
        <f t="shared" si="286"/>
        <v/>
      </c>
      <c r="AB214" s="348" t="str">
        <f t="shared" si="287"/>
        <v/>
      </c>
      <c r="AC214" s="349" t="str">
        <f t="shared" si="293"/>
        <v/>
      </c>
      <c r="AD214" s="350" t="str">
        <f t="shared" si="289"/>
        <v/>
      </c>
      <c r="AE214" s="651"/>
      <c r="AF214" s="309"/>
      <c r="AG214" s="352"/>
      <c r="AH214" s="351"/>
      <c r="AI214" s="351"/>
      <c r="AJ214" s="655"/>
      <c r="AK214" s="647"/>
      <c r="AL214" s="647"/>
      <c r="AM214" s="351"/>
      <c r="AN214" s="352"/>
      <c r="AO214" s="647"/>
      <c r="AP214" s="647"/>
      <c r="AQ214" s="647"/>
      <c r="AR214" s="647"/>
      <c r="AS214" s="647"/>
      <c r="AT214" s="645"/>
      <c r="AU214" s="342"/>
      <c r="AV214" s="342"/>
      <c r="AW214" s="342"/>
      <c r="AX214" s="342"/>
      <c r="AY214" s="342"/>
      <c r="AZ214" s="342"/>
      <c r="BA214" s="342"/>
      <c r="BB214" s="342"/>
      <c r="BC214" s="342"/>
      <c r="BD214" s="342"/>
      <c r="BE214" s="342"/>
      <c r="BF214" s="342"/>
      <c r="BG214" s="342"/>
      <c r="BH214" s="342"/>
      <c r="BI214" s="342"/>
      <c r="BJ214" s="342"/>
      <c r="BK214" s="342"/>
    </row>
    <row r="215" spans="1:63" s="343" customFormat="1" ht="156.75" x14ac:dyDescent="0.2">
      <c r="A215" s="659">
        <v>32</v>
      </c>
      <c r="B215" s="660" t="s">
        <v>346</v>
      </c>
      <c r="C215" s="647" t="s">
        <v>113</v>
      </c>
      <c r="D215" s="647" t="s">
        <v>1193</v>
      </c>
      <c r="E215" s="647" t="s">
        <v>1194</v>
      </c>
      <c r="F215" s="661" t="s">
        <v>1195</v>
      </c>
      <c r="G215" s="647" t="s">
        <v>714</v>
      </c>
      <c r="H215" s="662">
        <v>500</v>
      </c>
      <c r="I215" s="663" t="str">
        <f>IF(H215&lt;=0,"",IF(H215&lt;=2,"Muy Baja",IF(H215&lt;=24,"Baja",IF(H215&lt;=500,"Media",IF(H215&lt;=5000,"Alta","Muy Alta")))))</f>
        <v>Media</v>
      </c>
      <c r="J215" s="664">
        <f>IF(I215="","",IF(I215="Muy Baja",0.2,IF(I215="Baja",0.4,IF(I215="Media",0.6,IF(I215="Alta",0.8,IF(I215="Muy Alta",1,))))))</f>
        <v>0.6</v>
      </c>
      <c r="K215" s="665" t="s">
        <v>125</v>
      </c>
      <c r="L215" s="664" t="str">
        <f>IF(NOT(ISERROR(MATCH(K215,'Tabla Impacto'!$B$221:$B$223,0))),'Tabla Impacto'!$F$223&amp;"Por favor no seleccionar los criterios de impacto(Afectación Económica o presupuestal y Pérdida Reputacional)",K215)</f>
        <v xml:space="preserve">     El riesgo afecta la imagen de alguna área de la organización</v>
      </c>
      <c r="M215" s="663" t="str">
        <f>IF(OR(L215='Tabla Impacto'!$C$11,L215='Tabla Impacto'!$D$11),"Leve",IF(OR(L215='Tabla Impacto'!$C$12,L215='Tabla Impacto'!$D$12),"Menor",IF(OR(L215='Tabla Impacto'!$C$13,L215='Tabla Impacto'!$D$13),"Moderado",IF(OR(L215='Tabla Impacto'!$C$14,L215='Tabla Impacto'!$D$14),"Mayor",IF(OR(L215='Tabla Impacto'!$C$15,L215='Tabla Impacto'!$D$15),"Catastrófico","")))))</f>
        <v>Leve</v>
      </c>
      <c r="N215" s="664">
        <f>IF(M215="","",IF(M215="Leve",0.2,IF(M215="Menor",0.4,IF(M215="Moderado",0.6,IF(M215="Mayor",0.8,IF(M215="Catastrófico",1,))))))</f>
        <v>0.2</v>
      </c>
      <c r="O215" s="666" t="str">
        <f>IF(OR(AND(I215="Muy Baja",M215="Leve"),AND(I215="Muy Baja",M215="Menor"),AND(I215="Baja",M215="Leve")),"Bajo",IF(OR(AND(I215="Muy baja",M215="Moderado"),AND(I215="Baja",M215="Menor"),AND(I215="Baja",M215="Moderado"),AND(I215="Media",M215="Leve"),AND(I215="Media",M215="Menor"),AND(I215="Media",M215="Moderado"),AND(I215="Alta",M215="Leve"),AND(I215="Alta",M215="Menor")),"Moderado",IF(OR(AND(I215="Muy Baja",M215="Mayor"),AND(I215="Baja",M215="Mayor"),AND(I215="Media",M215="Mayor"),AND(I215="Alta",M215="Moderado"),AND(I215="Alta",M215="Mayor"),AND(I215="Muy Alta",M215="Leve"),AND(I215="Muy Alta",M215="Menor"),AND(I215="Muy Alta",M215="Moderado"),AND(I215="Muy Alta",M215="Mayor")),"Alto",IF(OR(AND(I215="Muy Baja",M215="Catastrófico"),AND(I215="Baja",M215="Catastrófico"),AND(I215="Media",M215="Catastrófico"),AND(I215="Alta",M215="Catastrófico"),AND(I215="Muy Alta",M215="Catastrófico")),"Extremo",""))))</f>
        <v>Moderado</v>
      </c>
      <c r="P215" s="344">
        <v>1</v>
      </c>
      <c r="Q215" s="362" t="s">
        <v>1202</v>
      </c>
      <c r="R215" s="360" t="str">
        <f>IF(OR(S215="Preventivo",S215="Detectivo"),"Probabilidad",IF(S215="Correctivo","Impacto",""))</f>
        <v>Probabilidad</v>
      </c>
      <c r="S215" s="345" t="s">
        <v>13</v>
      </c>
      <c r="T215" s="345" t="s">
        <v>8</v>
      </c>
      <c r="U215" s="346" t="str">
        <f t="shared" si="283"/>
        <v>40%</v>
      </c>
      <c r="V215" s="345" t="s">
        <v>18</v>
      </c>
      <c r="W215" s="345" t="s">
        <v>21</v>
      </c>
      <c r="X215" s="345" t="s">
        <v>104</v>
      </c>
      <c r="Y215" s="347">
        <f t="shared" ref="Y215" si="295">IFERROR(IF(R215="Probabilidad",(J215-(+J215*U215)),IF(R215="Impacto",J215,"")),"")</f>
        <v>0.36</v>
      </c>
      <c r="Z215" s="348" t="str">
        <f t="shared" si="285"/>
        <v>Baja</v>
      </c>
      <c r="AA215" s="349">
        <f t="shared" si="286"/>
        <v>0.36</v>
      </c>
      <c r="AB215" s="348" t="str">
        <f t="shared" si="287"/>
        <v>Leve</v>
      </c>
      <c r="AC215" s="349">
        <f t="shared" ref="AC215" si="296">IFERROR(IF(R215="Impacto",(N215-(+N215*U215)),IF(R215="Probabilidad",N215,"")),"")</f>
        <v>0.2</v>
      </c>
      <c r="AD215" s="350" t="str">
        <f t="shared" si="289"/>
        <v>Bajo</v>
      </c>
      <c r="AE215" s="651"/>
      <c r="AF215" s="309" t="s">
        <v>1204</v>
      </c>
      <c r="AG215" s="352"/>
      <c r="AH215" s="351"/>
      <c r="AI215" s="351"/>
      <c r="AJ215" s="655" t="s">
        <v>1035</v>
      </c>
      <c r="AK215" s="647" t="s">
        <v>1207</v>
      </c>
      <c r="AL215" s="647"/>
      <c r="AM215" s="351"/>
      <c r="AN215" s="352"/>
      <c r="AO215" s="647"/>
      <c r="AP215" s="647"/>
      <c r="AQ215" s="650"/>
      <c r="AR215" s="647"/>
      <c r="AS215" s="647"/>
      <c r="AT215" s="645"/>
      <c r="AU215" s="342"/>
      <c r="AV215" s="342"/>
      <c r="AW215" s="342"/>
      <c r="AX215" s="342"/>
      <c r="AY215" s="342"/>
      <c r="AZ215" s="342"/>
      <c r="BA215" s="342"/>
      <c r="BB215" s="342"/>
      <c r="BC215" s="342"/>
      <c r="BD215" s="342"/>
      <c r="BE215" s="342"/>
      <c r="BF215" s="342"/>
      <c r="BG215" s="342"/>
      <c r="BH215" s="342"/>
      <c r="BI215" s="342"/>
      <c r="BJ215" s="342"/>
      <c r="BK215" s="342"/>
    </row>
    <row r="216" spans="1:63" s="343" customFormat="1" ht="84" customHeight="1" x14ac:dyDescent="0.2">
      <c r="A216" s="659"/>
      <c r="B216" s="660"/>
      <c r="C216" s="647"/>
      <c r="D216" s="647"/>
      <c r="E216" s="647"/>
      <c r="F216" s="661"/>
      <c r="G216" s="647"/>
      <c r="H216" s="662"/>
      <c r="I216" s="663"/>
      <c r="J216" s="664"/>
      <c r="K216" s="665"/>
      <c r="L216" s="664">
        <f>IF(NOT(ISERROR(MATCH(K216,_xlfn.ANCHORARRAY(F227),0))),J229&amp;"Por favor no seleccionar los criterios de impacto",K216)</f>
        <v>0</v>
      </c>
      <c r="M216" s="663"/>
      <c r="N216" s="664"/>
      <c r="O216" s="666"/>
      <c r="P216" s="344">
        <v>2</v>
      </c>
      <c r="Q216" s="361" t="s">
        <v>1421</v>
      </c>
      <c r="R216" s="360" t="str">
        <f>IF(OR(S216="Preventivo",S216="Detectivo"),"Probabilidad",IF(S216="Correctivo","Impacto",""))</f>
        <v>Probabilidad</v>
      </c>
      <c r="S216" s="345" t="s">
        <v>13</v>
      </c>
      <c r="T216" s="345" t="s">
        <v>8</v>
      </c>
      <c r="U216" s="346" t="str">
        <f t="shared" si="283"/>
        <v>40%</v>
      </c>
      <c r="V216" s="345" t="s">
        <v>18</v>
      </c>
      <c r="W216" s="345" t="s">
        <v>21</v>
      </c>
      <c r="X216" s="345" t="s">
        <v>104</v>
      </c>
      <c r="Y216" s="347">
        <f t="shared" ref="Y216" si="297">IFERROR(IF(AND(R215="Probabilidad",R216="Probabilidad"),(AA215-(+AA215*U216)),IF(R216="Probabilidad",(J215-(+J215*U216)),IF(R216="Impacto",AA215,""))),"")</f>
        <v>0.216</v>
      </c>
      <c r="Z216" s="348" t="str">
        <f t="shared" si="285"/>
        <v>Baja</v>
      </c>
      <c r="AA216" s="349">
        <f t="shared" si="286"/>
        <v>0.216</v>
      </c>
      <c r="AB216" s="348" t="str">
        <f t="shared" si="287"/>
        <v>Leve</v>
      </c>
      <c r="AC216" s="349">
        <f t="shared" ref="AC216" si="298">IFERROR(IF(AND(R215="Impacto",R216="Impacto"),(AC215-(+AC215*U216)),IF(R216="Impacto",(N215-(+N215*U216)),IF(R216="Probabilidad",AC215,""))),"")</f>
        <v>0.2</v>
      </c>
      <c r="AD216" s="350" t="str">
        <f t="shared" si="289"/>
        <v>Bajo</v>
      </c>
      <c r="AE216" s="651"/>
      <c r="AF216" s="309" t="s">
        <v>1204</v>
      </c>
      <c r="AG216" s="352"/>
      <c r="AH216" s="351"/>
      <c r="AI216" s="351"/>
      <c r="AJ216" s="655"/>
      <c r="AK216" s="647"/>
      <c r="AL216" s="647"/>
      <c r="AM216" s="351"/>
      <c r="AN216" s="352"/>
      <c r="AO216" s="647"/>
      <c r="AP216" s="647"/>
      <c r="AQ216" s="647"/>
      <c r="AR216" s="647"/>
      <c r="AS216" s="647"/>
      <c r="AT216" s="645"/>
      <c r="AU216" s="342"/>
      <c r="AV216" s="342"/>
      <c r="AW216" s="342"/>
      <c r="AX216" s="342"/>
      <c r="AY216" s="342"/>
      <c r="AZ216" s="342"/>
      <c r="BA216" s="342"/>
      <c r="BB216" s="342"/>
      <c r="BC216" s="342"/>
      <c r="BD216" s="342"/>
      <c r="BE216" s="342"/>
      <c r="BF216" s="342"/>
      <c r="BG216" s="342"/>
      <c r="BH216" s="342"/>
      <c r="BI216" s="342"/>
      <c r="BJ216" s="342"/>
      <c r="BK216" s="342"/>
    </row>
    <row r="217" spans="1:63" s="343" customFormat="1" ht="14.25" customHeight="1" x14ac:dyDescent="0.2">
      <c r="A217" s="659"/>
      <c r="B217" s="660"/>
      <c r="C217" s="647"/>
      <c r="D217" s="647"/>
      <c r="E217" s="647"/>
      <c r="F217" s="661"/>
      <c r="G217" s="647"/>
      <c r="H217" s="662"/>
      <c r="I217" s="663"/>
      <c r="J217" s="664"/>
      <c r="K217" s="665"/>
      <c r="L217" s="664">
        <f>IF(NOT(ISERROR(MATCH(K217,_xlfn.ANCHORARRAY(F228),0))),J230&amp;"Por favor no seleccionar los criterios de impacto",K217)</f>
        <v>0</v>
      </c>
      <c r="M217" s="663"/>
      <c r="N217" s="664"/>
      <c r="O217" s="666"/>
      <c r="P217" s="344">
        <v>3</v>
      </c>
      <c r="Q217" s="353"/>
      <c r="R217" s="360" t="str">
        <f>IF(OR(S217="Preventivo",S217="Detectivo"),"Probabilidad",IF(S217="Correctivo","Impacto",""))</f>
        <v/>
      </c>
      <c r="S217" s="345"/>
      <c r="T217" s="345"/>
      <c r="U217" s="346" t="str">
        <f t="shared" si="283"/>
        <v/>
      </c>
      <c r="V217" s="345"/>
      <c r="W217" s="345"/>
      <c r="X217" s="345"/>
      <c r="Y217" s="347" t="str">
        <f t="shared" ref="Y217:Y220" si="299">IFERROR(IF(AND(R216="Probabilidad",R217="Probabilidad"),(AA216-(+AA216*U217)),IF(AND(R216="Impacto",R217="Probabilidad"),(AA215-(+AA215*U217)),IF(R217="Impacto",AA216,""))),"")</f>
        <v/>
      </c>
      <c r="Z217" s="348" t="str">
        <f t="shared" si="285"/>
        <v/>
      </c>
      <c r="AA217" s="349" t="str">
        <f t="shared" si="286"/>
        <v/>
      </c>
      <c r="AB217" s="348" t="str">
        <f t="shared" si="287"/>
        <v/>
      </c>
      <c r="AC217" s="349" t="str">
        <f t="shared" ref="AC217:AC220" si="300">IFERROR(IF(AND(R216="Impacto",R217="Impacto"),(AC216-(+AC216*U217)),IF(AND(R216="Probabilidad",R217="Impacto"),(AC215-(+AC215*U217)),IF(R217="Probabilidad",AC216,""))),"")</f>
        <v/>
      </c>
      <c r="AD217" s="350" t="str">
        <f t="shared" si="289"/>
        <v/>
      </c>
      <c r="AE217" s="651"/>
      <c r="AF217" s="309"/>
      <c r="AG217" s="352"/>
      <c r="AH217" s="351"/>
      <c r="AI217" s="351"/>
      <c r="AJ217" s="655"/>
      <c r="AK217" s="647"/>
      <c r="AL217" s="647"/>
      <c r="AM217" s="351"/>
      <c r="AN217" s="352"/>
      <c r="AO217" s="647"/>
      <c r="AP217" s="647"/>
      <c r="AQ217" s="647"/>
      <c r="AR217" s="647"/>
      <c r="AS217" s="647"/>
      <c r="AT217" s="645"/>
      <c r="AU217" s="342"/>
      <c r="AV217" s="342"/>
      <c r="AW217" s="342"/>
      <c r="AX217" s="342"/>
      <c r="AY217" s="342"/>
      <c r="AZ217" s="342"/>
      <c r="BA217" s="342"/>
      <c r="BB217" s="342"/>
      <c r="BC217" s="342"/>
      <c r="BD217" s="342"/>
      <c r="BE217" s="342"/>
      <c r="BF217" s="342"/>
      <c r="BG217" s="342"/>
      <c r="BH217" s="342"/>
      <c r="BI217" s="342"/>
      <c r="BJ217" s="342"/>
      <c r="BK217" s="342"/>
    </row>
    <row r="218" spans="1:63" s="343" customFormat="1" ht="14.25" customHeight="1" x14ac:dyDescent="0.2">
      <c r="A218" s="659"/>
      <c r="B218" s="660"/>
      <c r="C218" s="647"/>
      <c r="D218" s="647"/>
      <c r="E218" s="647"/>
      <c r="F218" s="661"/>
      <c r="G218" s="647"/>
      <c r="H218" s="662"/>
      <c r="I218" s="663"/>
      <c r="J218" s="664"/>
      <c r="K218" s="665"/>
      <c r="L218" s="664">
        <f>IF(NOT(ISERROR(MATCH(K218,_xlfn.ANCHORARRAY(F229),0))),J231&amp;"Por favor no seleccionar los criterios de impacto",K218)</f>
        <v>0</v>
      </c>
      <c r="M218" s="663"/>
      <c r="N218" s="664"/>
      <c r="O218" s="666"/>
      <c r="P218" s="344">
        <v>4</v>
      </c>
      <c r="Q218" s="210"/>
      <c r="R218" s="360" t="str">
        <f t="shared" ref="R218:R220" si="301">IF(OR(S218="Preventivo",S218="Detectivo"),"Probabilidad",IF(S218="Correctivo","Impacto",""))</f>
        <v/>
      </c>
      <c r="S218" s="345"/>
      <c r="T218" s="345"/>
      <c r="U218" s="346" t="str">
        <f t="shared" si="283"/>
        <v/>
      </c>
      <c r="V218" s="345"/>
      <c r="W218" s="345"/>
      <c r="X218" s="345"/>
      <c r="Y218" s="347" t="str">
        <f t="shared" si="299"/>
        <v/>
      </c>
      <c r="Z218" s="348" t="str">
        <f t="shared" si="285"/>
        <v/>
      </c>
      <c r="AA218" s="349" t="str">
        <f t="shared" si="286"/>
        <v/>
      </c>
      <c r="AB218" s="348" t="str">
        <f t="shared" si="287"/>
        <v/>
      </c>
      <c r="AC218" s="349" t="str">
        <f t="shared" si="300"/>
        <v/>
      </c>
      <c r="AD218" s="350" t="str">
        <f t="shared" si="289"/>
        <v/>
      </c>
      <c r="AE218" s="651"/>
      <c r="AF218" s="309"/>
      <c r="AG218" s="352"/>
      <c r="AH218" s="351"/>
      <c r="AI218" s="351"/>
      <c r="AJ218" s="655"/>
      <c r="AK218" s="647"/>
      <c r="AL218" s="647"/>
      <c r="AM218" s="351"/>
      <c r="AN218" s="352"/>
      <c r="AO218" s="647"/>
      <c r="AP218" s="647"/>
      <c r="AQ218" s="647"/>
      <c r="AR218" s="647"/>
      <c r="AS218" s="647"/>
      <c r="AT218" s="645"/>
      <c r="AU218" s="342"/>
      <c r="AV218" s="342"/>
      <c r="AW218" s="342"/>
      <c r="AX218" s="342"/>
      <c r="AY218" s="342"/>
      <c r="AZ218" s="342"/>
      <c r="BA218" s="342"/>
      <c r="BB218" s="342"/>
      <c r="BC218" s="342"/>
      <c r="BD218" s="342"/>
      <c r="BE218" s="342"/>
      <c r="BF218" s="342"/>
      <c r="BG218" s="342"/>
      <c r="BH218" s="342"/>
      <c r="BI218" s="342"/>
      <c r="BJ218" s="342"/>
      <c r="BK218" s="342"/>
    </row>
    <row r="219" spans="1:63" s="343" customFormat="1" ht="14.25" customHeight="1" x14ac:dyDescent="0.2">
      <c r="A219" s="659"/>
      <c r="B219" s="660"/>
      <c r="C219" s="647"/>
      <c r="D219" s="647"/>
      <c r="E219" s="647"/>
      <c r="F219" s="661"/>
      <c r="G219" s="647"/>
      <c r="H219" s="662"/>
      <c r="I219" s="663"/>
      <c r="J219" s="664"/>
      <c r="K219" s="665"/>
      <c r="L219" s="664">
        <f>IF(NOT(ISERROR(MATCH(K219,_xlfn.ANCHORARRAY(F230),0))),J232&amp;"Por favor no seleccionar los criterios de impacto",K219)</f>
        <v>0</v>
      </c>
      <c r="M219" s="663"/>
      <c r="N219" s="664"/>
      <c r="O219" s="666"/>
      <c r="P219" s="344">
        <v>5</v>
      </c>
      <c r="Q219" s="210"/>
      <c r="R219" s="360" t="str">
        <f t="shared" si="301"/>
        <v/>
      </c>
      <c r="S219" s="345"/>
      <c r="T219" s="345"/>
      <c r="U219" s="346" t="str">
        <f t="shared" si="283"/>
        <v/>
      </c>
      <c r="V219" s="345"/>
      <c r="W219" s="345"/>
      <c r="X219" s="345"/>
      <c r="Y219" s="347" t="str">
        <f t="shared" si="299"/>
        <v/>
      </c>
      <c r="Z219" s="348" t="str">
        <f t="shared" si="285"/>
        <v/>
      </c>
      <c r="AA219" s="349" t="str">
        <f t="shared" si="286"/>
        <v/>
      </c>
      <c r="AB219" s="348" t="str">
        <f t="shared" si="287"/>
        <v/>
      </c>
      <c r="AC219" s="349" t="str">
        <f t="shared" si="300"/>
        <v/>
      </c>
      <c r="AD219" s="350" t="str">
        <f t="shared" si="289"/>
        <v/>
      </c>
      <c r="AE219" s="651"/>
      <c r="AF219" s="309"/>
      <c r="AG219" s="352"/>
      <c r="AH219" s="351"/>
      <c r="AI219" s="351"/>
      <c r="AJ219" s="655"/>
      <c r="AK219" s="647"/>
      <c r="AL219" s="647"/>
      <c r="AM219" s="351"/>
      <c r="AN219" s="352"/>
      <c r="AO219" s="647"/>
      <c r="AP219" s="647"/>
      <c r="AQ219" s="647"/>
      <c r="AR219" s="647"/>
      <c r="AS219" s="647"/>
      <c r="AT219" s="645"/>
      <c r="AU219" s="342"/>
      <c r="AV219" s="342"/>
      <c r="AW219" s="342"/>
      <c r="AX219" s="342"/>
      <c r="AY219" s="342"/>
      <c r="AZ219" s="342"/>
      <c r="BA219" s="342"/>
      <c r="BB219" s="342"/>
      <c r="BC219" s="342"/>
      <c r="BD219" s="342"/>
      <c r="BE219" s="342"/>
      <c r="BF219" s="342"/>
      <c r="BG219" s="342"/>
      <c r="BH219" s="342"/>
      <c r="BI219" s="342"/>
      <c r="BJ219" s="342"/>
      <c r="BK219" s="342"/>
    </row>
    <row r="220" spans="1:63" s="343" customFormat="1" ht="14.25" customHeight="1" x14ac:dyDescent="0.2">
      <c r="A220" s="659"/>
      <c r="B220" s="660"/>
      <c r="C220" s="647"/>
      <c r="D220" s="647"/>
      <c r="E220" s="647"/>
      <c r="F220" s="661"/>
      <c r="G220" s="647"/>
      <c r="H220" s="662"/>
      <c r="I220" s="663"/>
      <c r="J220" s="664"/>
      <c r="K220" s="665"/>
      <c r="L220" s="664">
        <f>IF(NOT(ISERROR(MATCH(K220,_xlfn.ANCHORARRAY(F231),0))),#REF!&amp;"Por favor no seleccionar los criterios de impacto",K220)</f>
        <v>0</v>
      </c>
      <c r="M220" s="663"/>
      <c r="N220" s="664"/>
      <c r="O220" s="666"/>
      <c r="P220" s="344">
        <v>6</v>
      </c>
      <c r="Q220" s="210"/>
      <c r="R220" s="360" t="str">
        <f t="shared" si="301"/>
        <v/>
      </c>
      <c r="S220" s="345"/>
      <c r="T220" s="345"/>
      <c r="U220" s="346" t="str">
        <f t="shared" si="283"/>
        <v/>
      </c>
      <c r="V220" s="345"/>
      <c r="W220" s="345"/>
      <c r="X220" s="345"/>
      <c r="Y220" s="347" t="str">
        <f t="shared" si="299"/>
        <v/>
      </c>
      <c r="Z220" s="348" t="str">
        <f t="shared" si="285"/>
        <v/>
      </c>
      <c r="AA220" s="349" t="str">
        <f t="shared" si="286"/>
        <v/>
      </c>
      <c r="AB220" s="348" t="str">
        <f t="shared" si="287"/>
        <v/>
      </c>
      <c r="AC220" s="349" t="str">
        <f t="shared" si="300"/>
        <v/>
      </c>
      <c r="AD220" s="350" t="str">
        <f t="shared" si="289"/>
        <v/>
      </c>
      <c r="AE220" s="651"/>
      <c r="AF220" s="309"/>
      <c r="AG220" s="352"/>
      <c r="AH220" s="351"/>
      <c r="AI220" s="351"/>
      <c r="AJ220" s="655"/>
      <c r="AK220" s="647"/>
      <c r="AL220" s="647"/>
      <c r="AM220" s="351"/>
      <c r="AN220" s="352"/>
      <c r="AO220" s="647"/>
      <c r="AP220" s="647"/>
      <c r="AQ220" s="647"/>
      <c r="AR220" s="647"/>
      <c r="AS220" s="647"/>
      <c r="AT220" s="645"/>
      <c r="AU220" s="342"/>
      <c r="AV220" s="342"/>
      <c r="AW220" s="342"/>
      <c r="AX220" s="342"/>
      <c r="AY220" s="342"/>
      <c r="AZ220" s="342"/>
      <c r="BA220" s="342"/>
      <c r="BB220" s="342"/>
      <c r="BC220" s="342"/>
      <c r="BD220" s="342"/>
      <c r="BE220" s="342"/>
      <c r="BF220" s="342"/>
      <c r="BG220" s="342"/>
      <c r="BH220" s="342"/>
      <c r="BI220" s="342"/>
      <c r="BJ220" s="342"/>
      <c r="BK220" s="342"/>
    </row>
    <row r="221" spans="1:63" s="343" customFormat="1" ht="287.25" customHeight="1" x14ac:dyDescent="0.2">
      <c r="A221" s="659">
        <v>33</v>
      </c>
      <c r="B221" s="660" t="s">
        <v>346</v>
      </c>
      <c r="C221" s="647" t="s">
        <v>113</v>
      </c>
      <c r="D221" s="647" t="s">
        <v>1196</v>
      </c>
      <c r="E221" s="647" t="s">
        <v>1197</v>
      </c>
      <c r="F221" s="661" t="s">
        <v>1302</v>
      </c>
      <c r="G221" s="647" t="s">
        <v>108</v>
      </c>
      <c r="H221" s="662">
        <v>240</v>
      </c>
      <c r="I221" s="663" t="str">
        <f>IF(H221&lt;=0,"",IF(H221&lt;=2,"Muy Baja",IF(H221&lt;=24,"Baja",IF(H221&lt;=500,"Media",IF(H221&lt;=5000,"Alta","Muy Alta")))))</f>
        <v>Media</v>
      </c>
      <c r="J221" s="664">
        <f>IF(I221="","",IF(I221="Muy Baja",0.2,IF(I221="Baja",0.4,IF(I221="Media",0.6,IF(I221="Alta",0.8,IF(I221="Muy Alta",1,))))))</f>
        <v>0.6</v>
      </c>
      <c r="K221" s="665" t="s">
        <v>127</v>
      </c>
      <c r="L221" s="664" t="str">
        <f>IF(NOT(ISERROR(MATCH(K221,'Tabla Impacto'!$B$221:$B$223,0))),'Tabla Impacto'!$F$223&amp;"Por favor no seleccionar los criterios de impacto(Afectación Económica o presupuestal y Pérdida Reputacional)",K221)</f>
        <v xml:space="preserve">     El riesgo afecta la imagen de la entidad con algunos usuarios de relevancia frente al logro de los objetivos</v>
      </c>
      <c r="M221" s="663" t="str">
        <f>IF(OR(L221='Tabla Impacto'!$C$11,L221='Tabla Impacto'!$D$11),"Leve",IF(OR(L221='Tabla Impacto'!$C$12,L221='Tabla Impacto'!$D$12),"Menor",IF(OR(L221='Tabla Impacto'!$C$13,L221='Tabla Impacto'!$D$13),"Moderado",IF(OR(L221='Tabla Impacto'!$C$14,L221='Tabla Impacto'!$D$14),"Mayor",IF(OR(L221='Tabla Impacto'!$C$15,L221='Tabla Impacto'!$D$15),"Catastrófico","")))))</f>
        <v>Moderado</v>
      </c>
      <c r="N221" s="664">
        <f>IF(M221="","",IF(M221="Leve",0.2,IF(M221="Menor",0.4,IF(M221="Moderado",0.6,IF(M221="Mayor",0.8,IF(M221="Catastrófico",1,))))))</f>
        <v>0.6</v>
      </c>
      <c r="O221" s="666" t="str">
        <f>IF(OR(AND(I221="Muy Baja",M221="Leve"),AND(I221="Muy Baja",M221="Menor"),AND(I221="Baja",M221="Leve")),"Bajo",IF(OR(AND(I221="Muy baja",M221="Moderado"),AND(I221="Baja",M221="Menor"),AND(I221="Baja",M221="Moderado"),AND(I221="Media",M221="Leve"),AND(I221="Media",M221="Menor"),AND(I221="Media",M221="Moderado"),AND(I221="Alta",M221="Leve"),AND(I221="Alta",M221="Menor")),"Moderado",IF(OR(AND(I221="Muy Baja",M221="Mayor"),AND(I221="Baja",M221="Mayor"),AND(I221="Media",M221="Mayor"),AND(I221="Alta",M221="Moderado"),AND(I221="Alta",M221="Mayor"),AND(I221="Muy Alta",M221="Leve"),AND(I221="Muy Alta",M221="Menor"),AND(I221="Muy Alta",M221="Moderado"),AND(I221="Muy Alta",M221="Mayor")),"Alto",IF(OR(AND(I221="Muy Baja",M221="Catastrófico"),AND(I221="Baja",M221="Catastrófico"),AND(I221="Media",M221="Catastrófico"),AND(I221="Alta",M221="Catastrófico"),AND(I221="Muy Alta",M221="Catastrófico")),"Extremo",""))))</f>
        <v>Moderado</v>
      </c>
      <c r="P221" s="344">
        <v>1</v>
      </c>
      <c r="Q221" s="509" t="s">
        <v>1203</v>
      </c>
      <c r="R221" s="360" t="str">
        <f>IF(OR(S221="Preventivo",S221="Detectivo"),"Probabilidad",IF(S221="Correctivo","Impacto",""))</f>
        <v>Probabilidad</v>
      </c>
      <c r="S221" s="345" t="s">
        <v>13</v>
      </c>
      <c r="T221" s="345" t="s">
        <v>8</v>
      </c>
      <c r="U221" s="346" t="str">
        <f t="shared" si="283"/>
        <v>40%</v>
      </c>
      <c r="V221" s="345" t="s">
        <v>18</v>
      </c>
      <c r="W221" s="345" t="s">
        <v>21</v>
      </c>
      <c r="X221" s="345" t="s">
        <v>104</v>
      </c>
      <c r="Y221" s="347">
        <f t="shared" ref="Y221" si="302">IFERROR(IF(R221="Probabilidad",(J221-(+J221*U221)),IF(R221="Impacto",J221,"")),"")</f>
        <v>0.36</v>
      </c>
      <c r="Z221" s="348" t="str">
        <f t="shared" si="285"/>
        <v>Baja</v>
      </c>
      <c r="AA221" s="349">
        <f t="shared" si="286"/>
        <v>0.36</v>
      </c>
      <c r="AB221" s="348" t="str">
        <f t="shared" si="287"/>
        <v>Moderado</v>
      </c>
      <c r="AC221" s="349">
        <f t="shared" ref="AC221" si="303">IFERROR(IF(R221="Impacto",(N221-(+N221*U221)),IF(R221="Probabilidad",N221,"")),"")</f>
        <v>0.6</v>
      </c>
      <c r="AD221" s="350" t="str">
        <f t="shared" si="289"/>
        <v>Moderado</v>
      </c>
      <c r="AE221" s="651" t="s">
        <v>26</v>
      </c>
      <c r="AF221" s="468" t="s">
        <v>1354</v>
      </c>
      <c r="AG221" s="764" t="s">
        <v>1355</v>
      </c>
      <c r="AH221" s="766">
        <v>46387</v>
      </c>
      <c r="AI221" s="769" t="s">
        <v>1356</v>
      </c>
      <c r="AJ221" s="655" t="s">
        <v>1035</v>
      </c>
      <c r="AK221" s="647" t="s">
        <v>1207</v>
      </c>
      <c r="AL221" s="647"/>
      <c r="AM221" s="351"/>
      <c r="AN221" s="352"/>
      <c r="AO221" s="647"/>
      <c r="AP221" s="647"/>
      <c r="AQ221" s="650"/>
      <c r="AR221" s="647"/>
      <c r="AS221" s="647"/>
      <c r="AT221" s="645"/>
      <c r="AU221" s="342"/>
      <c r="AV221" s="342"/>
      <c r="AW221" s="342"/>
      <c r="AX221" s="342"/>
      <c r="AY221" s="342"/>
      <c r="AZ221" s="342"/>
      <c r="BA221" s="342"/>
      <c r="BB221" s="342"/>
      <c r="BC221" s="342"/>
      <c r="BD221" s="342"/>
      <c r="BE221" s="342"/>
      <c r="BF221" s="342"/>
      <c r="BG221" s="342"/>
      <c r="BH221" s="342"/>
      <c r="BI221" s="342"/>
      <c r="BJ221" s="342"/>
      <c r="BK221" s="342"/>
    </row>
    <row r="222" spans="1:63" s="343" customFormat="1" ht="285" x14ac:dyDescent="0.2">
      <c r="A222" s="659"/>
      <c r="B222" s="660"/>
      <c r="C222" s="647"/>
      <c r="D222" s="647"/>
      <c r="E222" s="647"/>
      <c r="F222" s="661"/>
      <c r="G222" s="647"/>
      <c r="H222" s="662"/>
      <c r="I222" s="663"/>
      <c r="J222" s="664"/>
      <c r="K222" s="665"/>
      <c r="L222" s="664">
        <f>IF(NOT(ISERROR(MATCH(K222,_xlfn.ANCHORARRAY(F239),0))),J241&amp;"Por favor no seleccionar los criterios de impacto",K222)</f>
        <v>0</v>
      </c>
      <c r="M222" s="663"/>
      <c r="N222" s="664"/>
      <c r="O222" s="666"/>
      <c r="P222" s="344">
        <v>2</v>
      </c>
      <c r="Q222" s="509" t="s">
        <v>1422</v>
      </c>
      <c r="R222" s="360" t="str">
        <f>IF(OR(S222="Preventivo",S222="Detectivo"),"Probabilidad",IF(S222="Correctivo","Impacto",""))</f>
        <v>Probabilidad</v>
      </c>
      <c r="S222" s="345" t="s">
        <v>14</v>
      </c>
      <c r="T222" s="345" t="s">
        <v>8</v>
      </c>
      <c r="U222" s="346" t="str">
        <f t="shared" si="283"/>
        <v>30%</v>
      </c>
      <c r="V222" s="345" t="s">
        <v>18</v>
      </c>
      <c r="W222" s="345" t="s">
        <v>22</v>
      </c>
      <c r="X222" s="345" t="s">
        <v>104</v>
      </c>
      <c r="Y222" s="347">
        <f t="shared" ref="Y222" si="304">IFERROR(IF(AND(R221="Probabilidad",R222="Probabilidad"),(AA221-(+AA221*U222)),IF(R222="Probabilidad",(J221-(+J221*U222)),IF(R222="Impacto",AA221,""))),"")</f>
        <v>0.252</v>
      </c>
      <c r="Z222" s="348" t="str">
        <f t="shared" si="285"/>
        <v>Baja</v>
      </c>
      <c r="AA222" s="349">
        <f t="shared" si="286"/>
        <v>0.252</v>
      </c>
      <c r="AB222" s="348" t="str">
        <f t="shared" si="287"/>
        <v>Moderado</v>
      </c>
      <c r="AC222" s="349">
        <f t="shared" ref="AC222" si="305">IFERROR(IF(AND(R221="Impacto",R222="Impacto"),(AC221-(+AC221*U222)),IF(R222="Impacto",(N221-(+N221*U222)),IF(R222="Probabilidad",AC221,""))),"")</f>
        <v>0.6</v>
      </c>
      <c r="AD222" s="350" t="str">
        <f t="shared" si="289"/>
        <v>Moderado</v>
      </c>
      <c r="AE222" s="651"/>
      <c r="AF222" s="510" t="s">
        <v>1425</v>
      </c>
      <c r="AG222" s="765"/>
      <c r="AH222" s="767"/>
      <c r="AI222" s="770"/>
      <c r="AJ222" s="655"/>
      <c r="AK222" s="647"/>
      <c r="AL222" s="647"/>
      <c r="AM222" s="351"/>
      <c r="AN222" s="352"/>
      <c r="AO222" s="647"/>
      <c r="AP222" s="647"/>
      <c r="AQ222" s="647"/>
      <c r="AR222" s="647"/>
      <c r="AS222" s="647"/>
      <c r="AT222" s="645"/>
      <c r="AU222" s="342"/>
      <c r="AV222" s="342"/>
      <c r="AW222" s="342"/>
      <c r="AX222" s="342"/>
      <c r="AY222" s="342"/>
      <c r="AZ222" s="342"/>
      <c r="BA222" s="342"/>
      <c r="BB222" s="342"/>
      <c r="BC222" s="342"/>
      <c r="BD222" s="342"/>
      <c r="BE222" s="342"/>
      <c r="BF222" s="342"/>
      <c r="BG222" s="342"/>
      <c r="BH222" s="342"/>
      <c r="BI222" s="342"/>
      <c r="BJ222" s="342"/>
      <c r="BK222" s="342"/>
    </row>
    <row r="223" spans="1:63" s="343" customFormat="1" ht="242.25" x14ac:dyDescent="0.2">
      <c r="A223" s="659"/>
      <c r="B223" s="660"/>
      <c r="C223" s="647"/>
      <c r="D223" s="647"/>
      <c r="E223" s="647"/>
      <c r="F223" s="661"/>
      <c r="G223" s="647"/>
      <c r="H223" s="662"/>
      <c r="I223" s="663"/>
      <c r="J223" s="664"/>
      <c r="K223" s="665"/>
      <c r="L223" s="664">
        <f>IF(NOT(ISERROR(MATCH(K223,_xlfn.ANCHORARRAY(F240),0))),J242&amp;"Por favor no seleccionar los criterios de impacto",K223)</f>
        <v>0</v>
      </c>
      <c r="M223" s="663"/>
      <c r="N223" s="664"/>
      <c r="O223" s="666"/>
      <c r="P223" s="344">
        <v>3</v>
      </c>
      <c r="Q223" s="509" t="s">
        <v>1423</v>
      </c>
      <c r="R223" s="360" t="str">
        <f>IF(OR(S223="Preventivo",S223="Detectivo"),"Probabilidad",IF(S223="Correctivo","Impacto",""))</f>
        <v>Probabilidad</v>
      </c>
      <c r="S223" s="345" t="s">
        <v>13</v>
      </c>
      <c r="T223" s="345" t="s">
        <v>8</v>
      </c>
      <c r="U223" s="346" t="str">
        <f t="shared" si="283"/>
        <v>40%</v>
      </c>
      <c r="V223" s="345" t="s">
        <v>18</v>
      </c>
      <c r="W223" s="345" t="s">
        <v>22</v>
      </c>
      <c r="X223" s="345" t="s">
        <v>104</v>
      </c>
      <c r="Y223" s="347">
        <f t="shared" ref="Y223:Y226" si="306">IFERROR(IF(AND(R222="Probabilidad",R223="Probabilidad"),(AA222-(+AA222*U223)),IF(AND(R222="Impacto",R223="Probabilidad"),(AA221-(+AA221*U223)),IF(R223="Impacto",AA222,""))),"")</f>
        <v>0.1512</v>
      </c>
      <c r="Z223" s="348" t="str">
        <f t="shared" si="285"/>
        <v>Muy Baja</v>
      </c>
      <c r="AA223" s="349">
        <f t="shared" si="286"/>
        <v>0.1512</v>
      </c>
      <c r="AB223" s="348" t="str">
        <f t="shared" si="287"/>
        <v>Moderado</v>
      </c>
      <c r="AC223" s="349">
        <f t="shared" ref="AC223:AC226" si="307">IFERROR(IF(AND(R222="Impacto",R223="Impacto"),(AC222-(+AC222*U223)),IF(AND(R222="Probabilidad",R223="Impacto"),(AC221-(+AC221*U223)),IF(R223="Probabilidad",AC222,""))),"")</f>
        <v>0.6</v>
      </c>
      <c r="AD223" s="350" t="str">
        <f t="shared" si="289"/>
        <v>Moderado</v>
      </c>
      <c r="AE223" s="651"/>
      <c r="AF223" s="510" t="s">
        <v>1426</v>
      </c>
      <c r="AG223" s="765"/>
      <c r="AH223" s="767"/>
      <c r="AI223" s="770"/>
      <c r="AJ223" s="655"/>
      <c r="AK223" s="647"/>
      <c r="AL223" s="647"/>
      <c r="AM223" s="351"/>
      <c r="AN223" s="352"/>
      <c r="AO223" s="647"/>
      <c r="AP223" s="647"/>
      <c r="AQ223" s="647"/>
      <c r="AR223" s="647"/>
      <c r="AS223" s="647"/>
      <c r="AT223" s="645"/>
      <c r="AU223" s="342"/>
      <c r="AV223" s="342"/>
      <c r="AW223" s="342"/>
      <c r="AX223" s="342"/>
      <c r="AY223" s="342"/>
      <c r="AZ223" s="342"/>
      <c r="BA223" s="342"/>
      <c r="BB223" s="342"/>
      <c r="BC223" s="342"/>
      <c r="BD223" s="342"/>
      <c r="BE223" s="342"/>
      <c r="BF223" s="342"/>
      <c r="BG223" s="342"/>
      <c r="BH223" s="342"/>
      <c r="BI223" s="342"/>
      <c r="BJ223" s="342"/>
      <c r="BK223" s="342"/>
    </row>
    <row r="224" spans="1:63" s="343" customFormat="1" ht="258.75" customHeight="1" x14ac:dyDescent="0.2">
      <c r="A224" s="659"/>
      <c r="B224" s="660"/>
      <c r="C224" s="647"/>
      <c r="D224" s="647"/>
      <c r="E224" s="647"/>
      <c r="F224" s="661"/>
      <c r="G224" s="647"/>
      <c r="H224" s="662"/>
      <c r="I224" s="663"/>
      <c r="J224" s="664"/>
      <c r="K224" s="665"/>
      <c r="L224" s="664">
        <f>IF(NOT(ISERROR(MATCH(K224,_xlfn.ANCHORARRAY(F241),0))),J243&amp;"Por favor no seleccionar los criterios de impacto",K224)</f>
        <v>0</v>
      </c>
      <c r="M224" s="663"/>
      <c r="N224" s="664"/>
      <c r="O224" s="666"/>
      <c r="P224" s="344">
        <v>4</v>
      </c>
      <c r="Q224" s="509" t="s">
        <v>1424</v>
      </c>
      <c r="R224" s="360" t="str">
        <f t="shared" ref="R224:R226" si="308">IF(OR(S224="Preventivo",S224="Detectivo"),"Probabilidad",IF(S224="Correctivo","Impacto",""))</f>
        <v>Probabilidad</v>
      </c>
      <c r="S224" s="345" t="s">
        <v>13</v>
      </c>
      <c r="T224" s="345" t="s">
        <v>8</v>
      </c>
      <c r="U224" s="346" t="str">
        <f t="shared" si="283"/>
        <v>40%</v>
      </c>
      <c r="V224" s="345" t="s">
        <v>18</v>
      </c>
      <c r="W224" s="345" t="s">
        <v>21</v>
      </c>
      <c r="X224" s="345" t="s">
        <v>104</v>
      </c>
      <c r="Y224" s="347">
        <f t="shared" si="306"/>
        <v>9.0719999999999995E-2</v>
      </c>
      <c r="Z224" s="348" t="str">
        <f t="shared" si="285"/>
        <v>Muy Baja</v>
      </c>
      <c r="AA224" s="349">
        <f t="shared" si="286"/>
        <v>9.0719999999999995E-2</v>
      </c>
      <c r="AB224" s="348" t="str">
        <f t="shared" si="287"/>
        <v>Moderado</v>
      </c>
      <c r="AC224" s="349">
        <f t="shared" si="307"/>
        <v>0.6</v>
      </c>
      <c r="AD224" s="350" t="str">
        <f t="shared" si="289"/>
        <v>Moderado</v>
      </c>
      <c r="AE224" s="651"/>
      <c r="AF224" s="510" t="s">
        <v>1427</v>
      </c>
      <c r="AG224" s="646"/>
      <c r="AH224" s="768"/>
      <c r="AI224" s="648"/>
      <c r="AJ224" s="655"/>
      <c r="AK224" s="647"/>
      <c r="AL224" s="647"/>
      <c r="AM224" s="351"/>
      <c r="AN224" s="352"/>
      <c r="AO224" s="647"/>
      <c r="AP224" s="647"/>
      <c r="AQ224" s="647"/>
      <c r="AR224" s="647"/>
      <c r="AS224" s="647"/>
      <c r="AT224" s="645"/>
      <c r="AU224" s="342"/>
      <c r="AV224" s="342"/>
      <c r="AW224" s="342"/>
      <c r="AX224" s="342"/>
      <c r="AY224" s="342"/>
      <c r="AZ224" s="342"/>
      <c r="BA224" s="342"/>
      <c r="BB224" s="342"/>
      <c r="BC224" s="342"/>
      <c r="BD224" s="342"/>
      <c r="BE224" s="342"/>
      <c r="BF224" s="342"/>
      <c r="BG224" s="342"/>
      <c r="BH224" s="342"/>
      <c r="BI224" s="342"/>
      <c r="BJ224" s="342"/>
      <c r="BK224" s="342"/>
    </row>
    <row r="225" spans="1:63" s="343" customFormat="1" ht="14.25" customHeight="1" x14ac:dyDescent="0.2">
      <c r="A225" s="659"/>
      <c r="B225" s="660"/>
      <c r="C225" s="647"/>
      <c r="D225" s="647"/>
      <c r="E225" s="647"/>
      <c r="F225" s="661"/>
      <c r="G225" s="647"/>
      <c r="H225" s="662"/>
      <c r="I225" s="663"/>
      <c r="J225" s="664"/>
      <c r="K225" s="665"/>
      <c r="L225" s="664">
        <f>IF(NOT(ISERROR(MATCH(K225,_xlfn.ANCHORARRAY(F242),0))),J244&amp;"Por favor no seleccionar los criterios de impacto",K225)</f>
        <v>0</v>
      </c>
      <c r="M225" s="663"/>
      <c r="N225" s="664"/>
      <c r="O225" s="666"/>
      <c r="P225" s="344">
        <v>5</v>
      </c>
      <c r="Q225" s="210"/>
      <c r="R225" s="360" t="str">
        <f t="shared" si="308"/>
        <v/>
      </c>
      <c r="S225" s="345"/>
      <c r="T225" s="345"/>
      <c r="U225" s="346" t="str">
        <f t="shared" si="283"/>
        <v/>
      </c>
      <c r="V225" s="345"/>
      <c r="W225" s="345"/>
      <c r="X225" s="345"/>
      <c r="Y225" s="347" t="str">
        <f t="shared" si="306"/>
        <v/>
      </c>
      <c r="Z225" s="348" t="str">
        <f t="shared" si="285"/>
        <v/>
      </c>
      <c r="AA225" s="349" t="str">
        <f t="shared" si="286"/>
        <v/>
      </c>
      <c r="AB225" s="348" t="str">
        <f t="shared" si="287"/>
        <v/>
      </c>
      <c r="AC225" s="349" t="str">
        <f t="shared" si="307"/>
        <v/>
      </c>
      <c r="AD225" s="350" t="str">
        <f t="shared" si="289"/>
        <v/>
      </c>
      <c r="AE225" s="651"/>
      <c r="AF225" s="309"/>
      <c r="AG225" s="352"/>
      <c r="AH225" s="351"/>
      <c r="AI225" s="351"/>
      <c r="AJ225" s="655"/>
      <c r="AK225" s="647"/>
      <c r="AL225" s="647"/>
      <c r="AM225" s="351"/>
      <c r="AN225" s="352"/>
      <c r="AO225" s="647"/>
      <c r="AP225" s="647"/>
      <c r="AQ225" s="647"/>
      <c r="AR225" s="647"/>
      <c r="AS225" s="647"/>
      <c r="AT225" s="645"/>
      <c r="AU225" s="342"/>
      <c r="AV225" s="342"/>
      <c r="AW225" s="342"/>
      <c r="AX225" s="342"/>
      <c r="AY225" s="342"/>
      <c r="AZ225" s="342"/>
      <c r="BA225" s="342"/>
      <c r="BB225" s="342"/>
      <c r="BC225" s="342"/>
      <c r="BD225" s="342"/>
      <c r="BE225" s="342"/>
      <c r="BF225" s="342"/>
      <c r="BG225" s="342"/>
      <c r="BH225" s="342"/>
      <c r="BI225" s="342"/>
      <c r="BJ225" s="342"/>
      <c r="BK225" s="342"/>
    </row>
    <row r="226" spans="1:63" s="343" customFormat="1" ht="14.25" customHeight="1" x14ac:dyDescent="0.2">
      <c r="A226" s="659"/>
      <c r="B226" s="660"/>
      <c r="C226" s="647"/>
      <c r="D226" s="647"/>
      <c r="E226" s="647"/>
      <c r="F226" s="661"/>
      <c r="G226" s="647"/>
      <c r="H226" s="662"/>
      <c r="I226" s="663"/>
      <c r="J226" s="664"/>
      <c r="K226" s="665"/>
      <c r="L226" s="664">
        <f>IF(NOT(ISERROR(MATCH(K226,_xlfn.ANCHORARRAY(F243),0))),#REF!&amp;"Por favor no seleccionar los criterios de impacto",K226)</f>
        <v>0</v>
      </c>
      <c r="M226" s="663"/>
      <c r="N226" s="664"/>
      <c r="O226" s="666"/>
      <c r="P226" s="344">
        <v>6</v>
      </c>
      <c r="Q226" s="210"/>
      <c r="R226" s="360" t="str">
        <f t="shared" si="308"/>
        <v/>
      </c>
      <c r="S226" s="345"/>
      <c r="T226" s="345"/>
      <c r="U226" s="346" t="str">
        <f t="shared" si="283"/>
        <v/>
      </c>
      <c r="V226" s="345"/>
      <c r="W226" s="345"/>
      <c r="X226" s="345"/>
      <c r="Y226" s="347" t="str">
        <f t="shared" si="306"/>
        <v/>
      </c>
      <c r="Z226" s="348" t="str">
        <f t="shared" si="285"/>
        <v/>
      </c>
      <c r="AA226" s="349" t="str">
        <f t="shared" si="286"/>
        <v/>
      </c>
      <c r="AB226" s="348" t="str">
        <f t="shared" si="287"/>
        <v/>
      </c>
      <c r="AC226" s="349" t="str">
        <f t="shared" si="307"/>
        <v/>
      </c>
      <c r="AD226" s="350" t="str">
        <f t="shared" si="289"/>
        <v/>
      </c>
      <c r="AE226" s="651"/>
      <c r="AF226" s="309"/>
      <c r="AG226" s="352"/>
      <c r="AH226" s="351"/>
      <c r="AI226" s="351"/>
      <c r="AJ226" s="655"/>
      <c r="AK226" s="647"/>
      <c r="AL226" s="647"/>
      <c r="AM226" s="351"/>
      <c r="AN226" s="352"/>
      <c r="AO226" s="647"/>
      <c r="AP226" s="647"/>
      <c r="AQ226" s="647"/>
      <c r="AR226" s="647"/>
      <c r="AS226" s="647"/>
      <c r="AT226" s="645"/>
      <c r="AU226" s="342"/>
      <c r="AV226" s="342"/>
      <c r="AW226" s="342"/>
      <c r="AX226" s="342"/>
      <c r="AY226" s="342"/>
      <c r="AZ226" s="342"/>
      <c r="BA226" s="342"/>
      <c r="BB226" s="342"/>
      <c r="BC226" s="342"/>
      <c r="BD226" s="342"/>
      <c r="BE226" s="342"/>
      <c r="BF226" s="342"/>
      <c r="BG226" s="342"/>
      <c r="BH226" s="342"/>
      <c r="BI226" s="342"/>
      <c r="BJ226" s="342"/>
      <c r="BK226" s="342"/>
    </row>
    <row r="227" spans="1:63" s="343" customFormat="1" ht="251.25" customHeight="1" x14ac:dyDescent="0.2">
      <c r="A227" s="659">
        <v>34</v>
      </c>
      <c r="B227" s="660" t="s">
        <v>346</v>
      </c>
      <c r="C227" s="647" t="s">
        <v>113</v>
      </c>
      <c r="D227" s="647" t="s">
        <v>1198</v>
      </c>
      <c r="E227" s="647" t="s">
        <v>1199</v>
      </c>
      <c r="F227" s="661" t="s">
        <v>1200</v>
      </c>
      <c r="G227" s="647" t="s">
        <v>108</v>
      </c>
      <c r="H227" s="662">
        <v>240</v>
      </c>
      <c r="I227" s="663" t="str">
        <f>IF(H227&lt;=0,"",IF(H227&lt;=2,"Muy Baja",IF(H227&lt;=24,"Baja",IF(H227&lt;=500,"Media",IF(H227&lt;=5000,"Alta","Muy Alta")))))</f>
        <v>Media</v>
      </c>
      <c r="J227" s="664">
        <f>IF(I227="","",IF(I227="Muy Baja",0.2,IF(I227="Baja",0.4,IF(I227="Media",0.6,IF(I227="Alta",0.8,IF(I227="Muy Alta",1,))))))</f>
        <v>0.6</v>
      </c>
      <c r="K227" s="665" t="s">
        <v>126</v>
      </c>
      <c r="L227" s="664" t="str">
        <f>IF(NOT(ISERROR(MATCH(K227,'Tabla Impacto'!$B$221:$B$223,0))),'Tabla Impacto'!$F$223&amp;"Por favor no seleccionar los criterios de impacto(Afectación Económica o presupuestal y Pérdida Reputacional)",K227)</f>
        <v xml:space="preserve">     El riesgo afecta la imagen de la entidad internamente, de conocimiento general, nivel interno, de junta dircetiva y accionistas y/o de provedores</v>
      </c>
      <c r="M227" s="663" t="str">
        <f>IF(OR(L227='Tabla Impacto'!$C$11,L227='Tabla Impacto'!$D$11),"Leve",IF(OR(L227='Tabla Impacto'!$C$12,L227='Tabla Impacto'!$D$12),"Menor",IF(OR(L227='Tabla Impacto'!$C$13,L227='Tabla Impacto'!$D$13),"Moderado",IF(OR(L227='Tabla Impacto'!$C$14,L227='Tabla Impacto'!$D$14),"Mayor",IF(OR(L227='Tabla Impacto'!$C$15,L227='Tabla Impacto'!$D$15),"Catastrófico","")))))</f>
        <v>Menor</v>
      </c>
      <c r="N227" s="664">
        <f>IF(M227="","",IF(M227="Leve",0.2,IF(M227="Menor",0.4,IF(M227="Moderado",0.6,IF(M227="Mayor",0.8,IF(M227="Catastrófico",1,))))))</f>
        <v>0.4</v>
      </c>
      <c r="O227" s="666" t="str">
        <f>IF(OR(AND(I227="Muy Baja",M227="Leve"),AND(I227="Muy Baja",M227="Menor"),AND(I227="Baja",M227="Leve")),"Bajo",IF(OR(AND(I227="Muy baja",M227="Moderado"),AND(I227="Baja",M227="Menor"),AND(I227="Baja",M227="Moderado"),AND(I227="Media",M227="Leve"),AND(I227="Media",M227="Menor"),AND(I227="Media",M227="Moderado"),AND(I227="Alta",M227="Leve"),AND(I227="Alta",M227="Menor")),"Moderado",IF(OR(AND(I227="Muy Baja",M227="Mayor"),AND(I227="Baja",M227="Mayor"),AND(I227="Media",M227="Mayor"),AND(I227="Alta",M227="Moderado"),AND(I227="Alta",M227="Mayor"),AND(I227="Muy Alta",M227="Leve"),AND(I227="Muy Alta",M227="Menor"),AND(I227="Muy Alta",M227="Moderado"),AND(I227="Muy Alta",M227="Mayor")),"Alto",IF(OR(AND(I227="Muy Baja",M227="Catastrófico"),AND(I227="Baja",M227="Catastrófico"),AND(I227="Media",M227="Catastrófico"),AND(I227="Alta",M227="Catastrófico"),AND(I227="Muy Alta",M227="Catastrófico")),"Extremo",""))))</f>
        <v>Moderado</v>
      </c>
      <c r="P227" s="344">
        <v>1</v>
      </c>
      <c r="Q227" s="509" t="s">
        <v>1428</v>
      </c>
      <c r="R227" s="360" t="str">
        <f>IF(OR(S227="Preventivo",S227="Detectivo"),"Probabilidad",IF(S227="Correctivo","Impacto",""))</f>
        <v>Probabilidad</v>
      </c>
      <c r="S227" s="345" t="s">
        <v>14</v>
      </c>
      <c r="T227" s="345" t="s">
        <v>8</v>
      </c>
      <c r="U227" s="346" t="str">
        <f t="shared" si="230"/>
        <v>30%</v>
      </c>
      <c r="V227" s="345"/>
      <c r="W227" s="345" t="s">
        <v>22</v>
      </c>
      <c r="X227" s="345"/>
      <c r="Y227" s="347">
        <f t="shared" ref="Y227" si="309">IFERROR(IF(R227="Probabilidad",(J227-(+J227*U227)),IF(R227="Impacto",J227,"")),"")</f>
        <v>0.42</v>
      </c>
      <c r="Z227" s="348" t="str">
        <f t="shared" si="232"/>
        <v>Media</v>
      </c>
      <c r="AA227" s="349">
        <f t="shared" si="233"/>
        <v>0.42</v>
      </c>
      <c r="AB227" s="348" t="str">
        <f t="shared" si="223"/>
        <v>Menor</v>
      </c>
      <c r="AC227" s="349">
        <f t="shared" ref="AC227" si="310">IFERROR(IF(R227="Impacto",(N227-(+N227*U227)),IF(R227="Probabilidad",N227,"")),"")</f>
        <v>0.4</v>
      </c>
      <c r="AD227" s="350" t="str">
        <f t="shared" si="235"/>
        <v>Moderado</v>
      </c>
      <c r="AE227" s="651" t="s">
        <v>26</v>
      </c>
      <c r="AF227" s="483" t="s">
        <v>1357</v>
      </c>
      <c r="AG227" s="764" t="s">
        <v>1207</v>
      </c>
      <c r="AH227" s="766">
        <v>46387</v>
      </c>
      <c r="AI227" s="787" t="s">
        <v>1358</v>
      </c>
      <c r="AJ227" s="655" t="s">
        <v>1035</v>
      </c>
      <c r="AK227" s="647" t="s">
        <v>1207</v>
      </c>
      <c r="AL227" s="647"/>
      <c r="AM227" s="351"/>
      <c r="AN227" s="352"/>
      <c r="AO227" s="647"/>
      <c r="AP227" s="647"/>
      <c r="AQ227" s="650"/>
      <c r="AR227" s="647"/>
      <c r="AS227" s="647"/>
      <c r="AT227" s="645"/>
      <c r="AU227" s="342"/>
      <c r="AV227" s="342"/>
      <c r="AW227" s="342"/>
      <c r="AX227" s="342"/>
      <c r="AY227" s="342"/>
      <c r="AZ227" s="342"/>
      <c r="BA227" s="342"/>
      <c r="BB227" s="342"/>
      <c r="BC227" s="342"/>
      <c r="BD227" s="342"/>
      <c r="BE227" s="342"/>
      <c r="BF227" s="342"/>
      <c r="BG227" s="342"/>
      <c r="BH227" s="342"/>
      <c r="BI227" s="342"/>
      <c r="BJ227" s="342"/>
      <c r="BK227" s="342"/>
    </row>
    <row r="228" spans="1:63" s="343" customFormat="1" ht="213.75" x14ac:dyDescent="0.2">
      <c r="A228" s="659"/>
      <c r="B228" s="660"/>
      <c r="C228" s="647"/>
      <c r="D228" s="647"/>
      <c r="E228" s="647"/>
      <c r="F228" s="661"/>
      <c r="G228" s="647"/>
      <c r="H228" s="662"/>
      <c r="I228" s="663"/>
      <c r="J228" s="664"/>
      <c r="K228" s="665"/>
      <c r="L228" s="664">
        <f>IF(NOT(ISERROR(MATCH(K228,_xlfn.ANCHORARRAY(F251),0))),J253&amp;"Por favor no seleccionar los criterios de impacto",K228)</f>
        <v>0</v>
      </c>
      <c r="M228" s="663"/>
      <c r="N228" s="664"/>
      <c r="O228" s="666"/>
      <c r="P228" s="344">
        <v>2</v>
      </c>
      <c r="Q228" s="509" t="s">
        <v>1429</v>
      </c>
      <c r="R228" s="360" t="str">
        <f>IF(OR(S228="Preventivo",S228="Detectivo"),"Probabilidad",IF(S228="Correctivo","Impacto",""))</f>
        <v>Probabilidad</v>
      </c>
      <c r="S228" s="345" t="s">
        <v>13</v>
      </c>
      <c r="T228" s="345" t="s">
        <v>8</v>
      </c>
      <c r="U228" s="346" t="str">
        <f t="shared" si="230"/>
        <v>40%</v>
      </c>
      <c r="V228" s="345" t="s">
        <v>18</v>
      </c>
      <c r="W228" s="345" t="s">
        <v>21</v>
      </c>
      <c r="X228" s="345" t="s">
        <v>104</v>
      </c>
      <c r="Y228" s="347">
        <f t="shared" ref="Y228" si="311">IFERROR(IF(AND(R227="Probabilidad",R228="Probabilidad"),(AA227-(+AA227*U228)),IF(R228="Probabilidad",(J227-(+J227*U228)),IF(R228="Impacto",AA227,""))),"")</f>
        <v>0.252</v>
      </c>
      <c r="Z228" s="348" t="str">
        <f t="shared" si="232"/>
        <v>Baja</v>
      </c>
      <c r="AA228" s="349">
        <f t="shared" si="233"/>
        <v>0.252</v>
      </c>
      <c r="AB228" s="348" t="str">
        <f t="shared" si="223"/>
        <v>Menor</v>
      </c>
      <c r="AC228" s="349">
        <f t="shared" ref="AC228" si="312">IFERROR(IF(AND(R227="Impacto",R228="Impacto"),(AC227-(+AC227*U228)),IF(R228="Impacto",(N227-(+N227*U228)),IF(R228="Probabilidad",AC227,""))),"")</f>
        <v>0.4</v>
      </c>
      <c r="AD228" s="350" t="str">
        <f t="shared" si="235"/>
        <v>Moderado</v>
      </c>
      <c r="AE228" s="651"/>
      <c r="AF228" s="309" t="s">
        <v>1433</v>
      </c>
      <c r="AG228" s="765"/>
      <c r="AH228" s="768"/>
      <c r="AI228" s="788"/>
      <c r="AJ228" s="655"/>
      <c r="AK228" s="647"/>
      <c r="AL228" s="647"/>
      <c r="AM228" s="351"/>
      <c r="AN228" s="352"/>
      <c r="AO228" s="647"/>
      <c r="AP228" s="647"/>
      <c r="AQ228" s="647"/>
      <c r="AR228" s="647"/>
      <c r="AS228" s="647"/>
      <c r="AT228" s="645"/>
      <c r="AU228" s="342"/>
      <c r="AV228" s="342"/>
      <c r="AW228" s="342"/>
      <c r="AX228" s="342"/>
      <c r="AY228" s="342"/>
      <c r="AZ228" s="342"/>
      <c r="BA228" s="342"/>
      <c r="BB228" s="342"/>
      <c r="BC228" s="342"/>
      <c r="BD228" s="342"/>
      <c r="BE228" s="342"/>
      <c r="BF228" s="342"/>
      <c r="BG228" s="342"/>
      <c r="BH228" s="342"/>
      <c r="BI228" s="342"/>
      <c r="BJ228" s="342"/>
      <c r="BK228" s="342"/>
    </row>
    <row r="229" spans="1:63" s="343" customFormat="1" ht="256.5" x14ac:dyDescent="0.2">
      <c r="A229" s="659"/>
      <c r="B229" s="660"/>
      <c r="C229" s="647"/>
      <c r="D229" s="647"/>
      <c r="E229" s="647"/>
      <c r="F229" s="661"/>
      <c r="G229" s="647"/>
      <c r="H229" s="662"/>
      <c r="I229" s="663"/>
      <c r="J229" s="664"/>
      <c r="K229" s="665"/>
      <c r="L229" s="664">
        <f>IF(NOT(ISERROR(MATCH(K229,_xlfn.ANCHORARRAY(F252),0))),J254&amp;"Por favor no seleccionar los criterios de impacto",K229)</f>
        <v>0</v>
      </c>
      <c r="M229" s="663"/>
      <c r="N229" s="664"/>
      <c r="O229" s="666"/>
      <c r="P229" s="344">
        <v>3</v>
      </c>
      <c r="Q229" s="509" t="s">
        <v>1430</v>
      </c>
      <c r="R229" s="360" t="str">
        <f>IF(OR(S229="Preventivo",S229="Detectivo"),"Probabilidad",IF(S229="Correctivo","Impacto",""))</f>
        <v>Probabilidad</v>
      </c>
      <c r="S229" s="345" t="s">
        <v>14</v>
      </c>
      <c r="T229" s="345" t="s">
        <v>8</v>
      </c>
      <c r="U229" s="346" t="str">
        <f t="shared" si="230"/>
        <v>30%</v>
      </c>
      <c r="V229" s="345" t="s">
        <v>18</v>
      </c>
      <c r="W229" s="345" t="s">
        <v>21</v>
      </c>
      <c r="X229" s="345" t="s">
        <v>104</v>
      </c>
      <c r="Y229" s="347">
        <f t="shared" ref="Y229" si="313">IFERROR(IF(AND(R228="Probabilidad",R229="Probabilidad"),(AA228-(+AA228*U229)),IF(AND(R228="Impacto",R229="Probabilidad"),(AA227-(+AA227*U229)),IF(R229="Impacto",AA228,""))),"")</f>
        <v>0.1764</v>
      </c>
      <c r="Z229" s="348" t="str">
        <f t="shared" si="232"/>
        <v>Muy Baja</v>
      </c>
      <c r="AA229" s="349">
        <f t="shared" si="233"/>
        <v>0.1764</v>
      </c>
      <c r="AB229" s="348" t="str">
        <f t="shared" si="223"/>
        <v>Menor</v>
      </c>
      <c r="AC229" s="349">
        <f t="shared" ref="AC229" si="314">IFERROR(IF(AND(R228="Impacto",R229="Impacto"),(AC228-(+AC228*U229)),IF(AND(R228="Probabilidad",R229="Impacto"),(AC227-(+AC227*U229)),IF(R229="Probabilidad",AC228,""))),"")</f>
        <v>0.4</v>
      </c>
      <c r="AD229" s="350" t="str">
        <f t="shared" si="235"/>
        <v>Bajo</v>
      </c>
      <c r="AE229" s="651"/>
      <c r="AF229" s="309"/>
      <c r="AG229" s="765"/>
      <c r="AH229" s="351"/>
      <c r="AI229" s="351"/>
      <c r="AJ229" s="655"/>
      <c r="AK229" s="647"/>
      <c r="AL229" s="647"/>
      <c r="AM229" s="351"/>
      <c r="AN229" s="352"/>
      <c r="AO229" s="647"/>
      <c r="AP229" s="647"/>
      <c r="AQ229" s="647"/>
      <c r="AR229" s="647"/>
      <c r="AS229" s="647"/>
      <c r="AT229" s="645"/>
      <c r="AU229" s="342"/>
      <c r="AV229" s="342"/>
      <c r="AW229" s="342"/>
      <c r="AX229" s="342"/>
      <c r="AY229" s="342"/>
      <c r="AZ229" s="342"/>
      <c r="BA229" s="342"/>
      <c r="BB229" s="342"/>
      <c r="BC229" s="342"/>
      <c r="BD229" s="342"/>
      <c r="BE229" s="342"/>
      <c r="BF229" s="342"/>
      <c r="BG229" s="342"/>
      <c r="BH229" s="342"/>
      <c r="BI229" s="342"/>
      <c r="BJ229" s="342"/>
      <c r="BK229" s="342"/>
    </row>
    <row r="230" spans="1:63" s="343" customFormat="1" ht="199.5" x14ac:dyDescent="0.2">
      <c r="A230" s="659"/>
      <c r="B230" s="660"/>
      <c r="C230" s="647"/>
      <c r="D230" s="647"/>
      <c r="E230" s="647"/>
      <c r="F230" s="661"/>
      <c r="G230" s="647"/>
      <c r="H230" s="662"/>
      <c r="I230" s="663"/>
      <c r="J230" s="664"/>
      <c r="K230" s="665"/>
      <c r="L230" s="664">
        <f>IF(NOT(ISERROR(MATCH(K230,_xlfn.ANCHORARRAY(F253),0))),J255&amp;"Por favor no seleccionar los criterios de impacto",K230)</f>
        <v>0</v>
      </c>
      <c r="M230" s="663"/>
      <c r="N230" s="664"/>
      <c r="O230" s="666"/>
      <c r="P230" s="344">
        <v>4</v>
      </c>
      <c r="Q230" s="509" t="s">
        <v>1431</v>
      </c>
      <c r="R230" s="360" t="str">
        <f t="shared" ref="R230:R232" si="315">IF(OR(S230="Preventivo",S230="Detectivo"),"Probabilidad",IF(S230="Correctivo","Impacto",""))</f>
        <v>Probabilidad</v>
      </c>
      <c r="S230" s="345" t="s">
        <v>13</v>
      </c>
      <c r="T230" s="345" t="s">
        <v>8</v>
      </c>
      <c r="U230" s="346" t="str">
        <f t="shared" si="230"/>
        <v>40%</v>
      </c>
      <c r="V230" s="345" t="s">
        <v>18</v>
      </c>
      <c r="W230" s="345" t="s">
        <v>21</v>
      </c>
      <c r="X230" s="345" t="s">
        <v>104</v>
      </c>
      <c r="Y230" s="347">
        <f t="shared" si="236"/>
        <v>0.10584</v>
      </c>
      <c r="Z230" s="348" t="str">
        <f t="shared" si="232"/>
        <v>Muy Baja</v>
      </c>
      <c r="AA230" s="349">
        <f t="shared" si="233"/>
        <v>0.10584</v>
      </c>
      <c r="AB230" s="348" t="str">
        <f t="shared" si="223"/>
        <v>Menor</v>
      </c>
      <c r="AC230" s="349">
        <f t="shared" si="237"/>
        <v>0.4</v>
      </c>
      <c r="AD230" s="350" t="str">
        <f t="shared" si="235"/>
        <v>Bajo</v>
      </c>
      <c r="AE230" s="651"/>
      <c r="AF230" s="309"/>
      <c r="AG230" s="765"/>
      <c r="AH230" s="351"/>
      <c r="AI230" s="351"/>
      <c r="AJ230" s="655"/>
      <c r="AK230" s="647"/>
      <c r="AL230" s="647"/>
      <c r="AM230" s="351"/>
      <c r="AN230" s="352"/>
      <c r="AO230" s="647"/>
      <c r="AP230" s="647"/>
      <c r="AQ230" s="647"/>
      <c r="AR230" s="647"/>
      <c r="AS230" s="647"/>
      <c r="AT230" s="645"/>
      <c r="AU230" s="342"/>
      <c r="AV230" s="342"/>
      <c r="AW230" s="342"/>
      <c r="AX230" s="342"/>
      <c r="AY230" s="342"/>
      <c r="AZ230" s="342"/>
      <c r="BA230" s="342"/>
      <c r="BB230" s="342"/>
      <c r="BC230" s="342"/>
      <c r="BD230" s="342"/>
      <c r="BE230" s="342"/>
      <c r="BF230" s="342"/>
      <c r="BG230" s="342"/>
      <c r="BH230" s="342"/>
      <c r="BI230" s="342"/>
      <c r="BJ230" s="342"/>
      <c r="BK230" s="342"/>
    </row>
    <row r="231" spans="1:63" s="343" customFormat="1" ht="185.25" customHeight="1" x14ac:dyDescent="0.2">
      <c r="A231" s="659"/>
      <c r="B231" s="660"/>
      <c r="C231" s="647"/>
      <c r="D231" s="647"/>
      <c r="E231" s="647"/>
      <c r="F231" s="661"/>
      <c r="G231" s="647"/>
      <c r="H231" s="662"/>
      <c r="I231" s="663"/>
      <c r="J231" s="664"/>
      <c r="K231" s="665"/>
      <c r="L231" s="664">
        <f>IF(NOT(ISERROR(MATCH(K231,_xlfn.ANCHORARRAY(F254),0))),J256&amp;"Por favor no seleccionar los criterios de impacto",K231)</f>
        <v>0</v>
      </c>
      <c r="M231" s="663"/>
      <c r="N231" s="664"/>
      <c r="O231" s="666"/>
      <c r="P231" s="344">
        <v>5</v>
      </c>
      <c r="Q231" s="509" t="s">
        <v>1432</v>
      </c>
      <c r="R231" s="360" t="str">
        <f t="shared" si="315"/>
        <v>Probabilidad</v>
      </c>
      <c r="S231" s="345" t="s">
        <v>13</v>
      </c>
      <c r="T231" s="345" t="s">
        <v>8</v>
      </c>
      <c r="U231" s="346" t="str">
        <f t="shared" si="230"/>
        <v>40%</v>
      </c>
      <c r="V231" s="345" t="s">
        <v>18</v>
      </c>
      <c r="W231" s="345" t="s">
        <v>22</v>
      </c>
      <c r="X231" s="345" t="s">
        <v>104</v>
      </c>
      <c r="Y231" s="347">
        <f t="shared" si="236"/>
        <v>6.3504000000000005E-2</v>
      </c>
      <c r="Z231" s="348" t="str">
        <f t="shared" si="232"/>
        <v>Muy Baja</v>
      </c>
      <c r="AA231" s="349">
        <f t="shared" si="233"/>
        <v>6.3504000000000005E-2</v>
      </c>
      <c r="AB231" s="348" t="str">
        <f t="shared" si="223"/>
        <v>Menor</v>
      </c>
      <c r="AC231" s="349">
        <f t="shared" si="237"/>
        <v>0.4</v>
      </c>
      <c r="AD231" s="350" t="str">
        <f t="shared" si="235"/>
        <v>Bajo</v>
      </c>
      <c r="AE231" s="651"/>
      <c r="AF231" s="309"/>
      <c r="AG231" s="765"/>
      <c r="AH231" s="351"/>
      <c r="AI231" s="351"/>
      <c r="AJ231" s="655"/>
      <c r="AK231" s="647"/>
      <c r="AL231" s="647"/>
      <c r="AM231" s="351"/>
      <c r="AN231" s="352"/>
      <c r="AO231" s="647"/>
      <c r="AP231" s="647"/>
      <c r="AQ231" s="647"/>
      <c r="AR231" s="647"/>
      <c r="AS231" s="647"/>
      <c r="AT231" s="645"/>
      <c r="AU231" s="342"/>
      <c r="AV231" s="342"/>
      <c r="AW231" s="342"/>
      <c r="AX231" s="342"/>
      <c r="AY231" s="342"/>
      <c r="AZ231" s="342"/>
      <c r="BA231" s="342"/>
      <c r="BB231" s="342"/>
      <c r="BC231" s="342"/>
      <c r="BD231" s="342"/>
      <c r="BE231" s="342"/>
      <c r="BF231" s="342"/>
      <c r="BG231" s="342"/>
      <c r="BH231" s="342"/>
      <c r="BI231" s="342"/>
      <c r="BJ231" s="342"/>
      <c r="BK231" s="342"/>
    </row>
    <row r="232" spans="1:63" s="343" customFormat="1" ht="14.25" x14ac:dyDescent="0.2">
      <c r="A232" s="659"/>
      <c r="B232" s="660"/>
      <c r="C232" s="647"/>
      <c r="D232" s="647"/>
      <c r="E232" s="647"/>
      <c r="F232" s="661"/>
      <c r="G232" s="647"/>
      <c r="H232" s="662"/>
      <c r="I232" s="663"/>
      <c r="J232" s="664"/>
      <c r="K232" s="665"/>
      <c r="L232" s="664">
        <f>IF(NOT(ISERROR(MATCH(K232,_xlfn.ANCHORARRAY(F255),0))),#REF!&amp;"Por favor no seleccionar los criterios de impacto",K232)</f>
        <v>0</v>
      </c>
      <c r="M232" s="663"/>
      <c r="N232" s="664"/>
      <c r="O232" s="666"/>
      <c r="P232" s="344">
        <v>6</v>
      </c>
      <c r="Q232" s="210"/>
      <c r="R232" s="360" t="str">
        <f t="shared" si="315"/>
        <v/>
      </c>
      <c r="S232" s="345"/>
      <c r="T232" s="345"/>
      <c r="U232" s="346" t="str">
        <f t="shared" si="230"/>
        <v/>
      </c>
      <c r="V232" s="345"/>
      <c r="W232" s="345"/>
      <c r="X232" s="345"/>
      <c r="Y232" s="347" t="str">
        <f t="shared" si="236"/>
        <v/>
      </c>
      <c r="Z232" s="348" t="str">
        <f t="shared" si="232"/>
        <v/>
      </c>
      <c r="AA232" s="349" t="str">
        <f t="shared" si="233"/>
        <v/>
      </c>
      <c r="AB232" s="348" t="str">
        <f t="shared" si="223"/>
        <v/>
      </c>
      <c r="AC232" s="349" t="str">
        <f t="shared" si="237"/>
        <v/>
      </c>
      <c r="AD232" s="350" t="str">
        <f t="shared" si="235"/>
        <v/>
      </c>
      <c r="AE232" s="651"/>
      <c r="AF232" s="309"/>
      <c r="AG232" s="646"/>
      <c r="AH232" s="351"/>
      <c r="AI232" s="351"/>
      <c r="AJ232" s="655"/>
      <c r="AK232" s="647"/>
      <c r="AL232" s="647"/>
      <c r="AM232" s="351"/>
      <c r="AN232" s="352"/>
      <c r="AO232" s="647"/>
      <c r="AP232" s="647"/>
      <c r="AQ232" s="647"/>
      <c r="AR232" s="647"/>
      <c r="AS232" s="647"/>
      <c r="AT232" s="645"/>
      <c r="AU232" s="342"/>
      <c r="AV232" s="342"/>
      <c r="AW232" s="342"/>
      <c r="AX232" s="342"/>
      <c r="AY232" s="342"/>
      <c r="AZ232" s="342"/>
      <c r="BA232" s="342"/>
      <c r="BB232" s="342"/>
      <c r="BC232" s="342"/>
      <c r="BD232" s="342"/>
      <c r="BE232" s="342"/>
      <c r="BF232" s="342"/>
      <c r="BG232" s="342"/>
      <c r="BH232" s="342"/>
      <c r="BI232" s="342"/>
      <c r="BJ232" s="342"/>
      <c r="BK232" s="342"/>
    </row>
    <row r="233" spans="1:63" s="343" customFormat="1" ht="199.5" x14ac:dyDescent="0.2">
      <c r="A233" s="659">
        <v>35</v>
      </c>
      <c r="B233" s="660" t="s">
        <v>345</v>
      </c>
      <c r="C233" s="647" t="s">
        <v>113</v>
      </c>
      <c r="D233" s="655" t="s">
        <v>1213</v>
      </c>
      <c r="E233" s="655" t="s">
        <v>1214</v>
      </c>
      <c r="F233" s="655" t="s">
        <v>1215</v>
      </c>
      <c r="G233" s="647" t="s">
        <v>108</v>
      </c>
      <c r="H233" s="662">
        <v>260</v>
      </c>
      <c r="I233" s="663" t="str">
        <f>IF(H233&lt;=0,"",IF(H233&lt;=2,"Muy Baja",IF(H233&lt;=24,"Baja",IF(H233&lt;=500,"Media",IF(H233&lt;=5000,"Alta","Muy Alta")))))</f>
        <v>Media</v>
      </c>
      <c r="J233" s="664">
        <f>IF(I233="","",IF(I233="Muy Baja",0.2,IF(I233="Baja",0.4,IF(I233="Media",0.6,IF(I233="Alta",0.8,IF(I233="Muy Alta",1,))))))</f>
        <v>0.6</v>
      </c>
      <c r="K233" s="665" t="s">
        <v>127</v>
      </c>
      <c r="L233" s="664" t="str">
        <f>IF(NOT(ISERROR(MATCH(K233,'Tabla Impacto'!$B$221:$B$223,0))),'Tabla Impacto'!$F$223&amp;"Por favor no seleccionar los criterios de impacto(Afectación Económica o presupuestal y Pérdida Reputacional)",K233)</f>
        <v xml:space="preserve">     El riesgo afecta la imagen de la entidad con algunos usuarios de relevancia frente al logro de los objetivos</v>
      </c>
      <c r="M233" s="663" t="str">
        <f>IF(OR(L233='Tabla Impacto'!$C$11,L233='Tabla Impacto'!$D$11),"Leve",IF(OR(L233='Tabla Impacto'!$C$12,L233='Tabla Impacto'!$D$12),"Menor",IF(OR(L233='Tabla Impacto'!$C$13,L233='Tabla Impacto'!$D$13),"Moderado",IF(OR(L233='Tabla Impacto'!$C$14,L233='Tabla Impacto'!$D$14),"Mayor",IF(OR(L233='Tabla Impacto'!$C$15,L233='Tabla Impacto'!$D$15),"Catastrófico","")))))</f>
        <v>Moderado</v>
      </c>
      <c r="N233" s="664">
        <f>IF(M233="","",IF(M233="Leve",0.2,IF(M233="Menor",0.4,IF(M233="Moderado",0.6,IF(M233="Mayor",0.8,IF(M233="Catastrófico",1,))))))</f>
        <v>0.6</v>
      </c>
      <c r="O233" s="666" t="str">
        <f>IF(OR(AND(I233="Muy Baja",M233="Leve"),AND(I233="Muy Baja",M233="Menor"),AND(I233="Baja",M233="Leve")),"Bajo",IF(OR(AND(I233="Muy baja",M233="Moderado"),AND(I233="Baja",M233="Menor"),AND(I233="Baja",M233="Moderado"),AND(I233="Media",M233="Leve"),AND(I233="Media",M233="Menor"),AND(I233="Media",M233="Moderado"),AND(I233="Alta",M233="Leve"),AND(I233="Alta",M233="Menor")),"Moderado",IF(OR(AND(I233="Muy Baja",M233="Mayor"),AND(I233="Baja",M233="Mayor"),AND(I233="Media",M233="Mayor"),AND(I233="Alta",M233="Moderado"),AND(I233="Alta",M233="Mayor"),AND(I233="Muy Alta",M233="Leve"),AND(I233="Muy Alta",M233="Menor"),AND(I233="Muy Alta",M233="Moderado"),AND(I233="Muy Alta",M233="Mayor")),"Alto",IF(OR(AND(I233="Muy Baja",M233="Catastrófico"),AND(I233="Baja",M233="Catastrófico"),AND(I233="Media",M233="Catastrófico"),AND(I233="Alta",M233="Catastrófico"),AND(I233="Muy Alta",M233="Catastrófico")),"Extremo",""))))</f>
        <v>Moderado</v>
      </c>
      <c r="P233" s="344">
        <v>1</v>
      </c>
      <c r="Q233" s="210" t="s">
        <v>1216</v>
      </c>
      <c r="R233" s="360" t="str">
        <f>IF(OR(S233="Preventivo",S233="Detectivo"),"Probabilidad",IF(S233="Correctivo","Impacto",""))</f>
        <v>Probabilidad</v>
      </c>
      <c r="S233" s="345" t="s">
        <v>13</v>
      </c>
      <c r="T233" s="345" t="s">
        <v>8</v>
      </c>
      <c r="U233" s="346" t="str">
        <f t="shared" ref="U233:U238" si="316">IF(AND(S233="Preventivo",T233="Automático"),"50%",IF(AND(S233="Preventivo",T233="Manual"),"40%",IF(AND(S233="Detectivo",T233="Automático"),"40%",IF(AND(S233="Detectivo",T233="Manual"),"30%",IF(AND(S233="Correctivo",T233="Automático"),"35%",IF(AND(S233="Correctivo",T233="Manual"),"25%",""))))))</f>
        <v>40%</v>
      </c>
      <c r="V233" s="345" t="s">
        <v>18</v>
      </c>
      <c r="W233" s="345" t="s">
        <v>21</v>
      </c>
      <c r="X233" s="345" t="s">
        <v>104</v>
      </c>
      <c r="Y233" s="347">
        <f t="shared" ref="Y233" si="317">IFERROR(IF(R233="Probabilidad",(J233-(+J233*U233)),IF(R233="Impacto",J233,"")),"")</f>
        <v>0.36</v>
      </c>
      <c r="Z233" s="348" t="str">
        <f t="shared" ref="Z233:Z238" si="318">IFERROR(IF(Y233="","",IF(Y233&lt;=0.2,"Muy Baja",IF(Y233&lt;=0.4,"Baja",IF(Y233&lt;=0.6,"Media",IF(Y233&lt;=0.8,"Alta","Muy Alta"))))),"")</f>
        <v>Baja</v>
      </c>
      <c r="AA233" s="349">
        <f t="shared" ref="AA233:AA238" si="319">+Y233</f>
        <v>0.36</v>
      </c>
      <c r="AB233" s="348" t="str">
        <f t="shared" ref="AB233:AB238" si="320">IFERROR(IF(AC233="","",IF(AC233&lt;=0.2,"Leve",IF(AC233&lt;=0.4,"Menor",IF(AC233&lt;=0.6,"Moderado",IF(AC233&lt;=0.8,"Mayor","Catastrófico"))))),"")</f>
        <v>Moderado</v>
      </c>
      <c r="AC233" s="349">
        <f t="shared" ref="AC233" si="321">IFERROR(IF(R233="Impacto",(N233-(+N233*U233)),IF(R233="Probabilidad",N233,"")),"")</f>
        <v>0.6</v>
      </c>
      <c r="AD233" s="350" t="str">
        <f t="shared" ref="AD233:AD238" si="322">IFERROR(IF(OR(AND(Z233="Muy Baja",AB233="Leve"),AND(Z233="Muy Baja",AB233="Menor"),AND(Z233="Baja",AB233="Leve")),"Bajo",IF(OR(AND(Z233="Muy baja",AB233="Moderado"),AND(Z233="Baja",AB233="Menor"),AND(Z233="Baja",AB233="Moderado"),AND(Z233="Media",AB233="Leve"),AND(Z233="Media",AB233="Menor"),AND(Z233="Media",AB233="Moderado"),AND(Z233="Alta",AB233="Leve"),AND(Z233="Alta",AB233="Menor")),"Moderado",IF(OR(AND(Z233="Muy Baja",AB233="Mayor"),AND(Z233="Baja",AB233="Mayor"),AND(Z233="Media",AB233="Mayor"),AND(Z233="Alta",AB233="Moderado"),AND(Z233="Alta",AB233="Mayor"),AND(Z233="Muy Alta",AB233="Leve"),AND(Z233="Muy Alta",AB233="Menor"),AND(Z233="Muy Alta",AB233="Moderado"),AND(Z233="Muy Alta",AB233="Mayor")),"Alto",IF(OR(AND(Z233="Muy Baja",AB233="Catastrófico"),AND(Z233="Baja",AB233="Catastrófico"),AND(Z233="Media",AB233="Catastrófico"),AND(Z233="Alta",AB233="Catastrófico"),AND(Z233="Muy Alta",AB233="Catastrófico")),"Extremo","")))),"")</f>
        <v>Moderado</v>
      </c>
      <c r="AE233" s="651" t="s">
        <v>26</v>
      </c>
      <c r="AF233" s="655" t="s">
        <v>1217</v>
      </c>
      <c r="AG233" s="656" t="s">
        <v>1453</v>
      </c>
      <c r="AH233" s="657">
        <v>46387</v>
      </c>
      <c r="AI233" s="774" t="s">
        <v>1308</v>
      </c>
      <c r="AJ233" s="655" t="s">
        <v>1035</v>
      </c>
      <c r="AK233" s="656" t="s">
        <v>1453</v>
      </c>
      <c r="AL233" s="647"/>
      <c r="AM233" s="351"/>
      <c r="AN233" s="352"/>
      <c r="AO233" s="647"/>
      <c r="AP233" s="647"/>
      <c r="AQ233" s="650"/>
      <c r="AR233" s="647"/>
      <c r="AS233" s="647"/>
      <c r="AT233" s="645"/>
      <c r="AU233" s="342"/>
      <c r="AV233" s="342"/>
      <c r="AW233" s="342"/>
      <c r="AX233" s="342"/>
      <c r="AY233" s="342"/>
      <c r="AZ233" s="342"/>
      <c r="BA233" s="342"/>
      <c r="BB233" s="342"/>
      <c r="BC233" s="342"/>
      <c r="BD233" s="342"/>
      <c r="BE233" s="342"/>
      <c r="BF233" s="342"/>
      <c r="BG233" s="342"/>
      <c r="BH233" s="342"/>
      <c r="BI233" s="342"/>
      <c r="BJ233" s="342"/>
      <c r="BK233" s="342"/>
    </row>
    <row r="234" spans="1:63" s="343" customFormat="1" ht="14.25" x14ac:dyDescent="0.2">
      <c r="A234" s="659"/>
      <c r="B234" s="660"/>
      <c r="C234" s="647"/>
      <c r="D234" s="655"/>
      <c r="E234" s="655"/>
      <c r="F234" s="655"/>
      <c r="G234" s="647"/>
      <c r="H234" s="662"/>
      <c r="I234" s="663"/>
      <c r="J234" s="664"/>
      <c r="K234" s="665"/>
      <c r="L234" s="664">
        <f>IF(NOT(ISERROR(MATCH(K234,_xlfn.ANCHORARRAY(#REF!),0))),#REF!&amp;"Por favor no seleccionar los criterios de impacto",K234)</f>
        <v>0</v>
      </c>
      <c r="M234" s="663"/>
      <c r="N234" s="664"/>
      <c r="O234" s="666"/>
      <c r="P234" s="344">
        <v>2</v>
      </c>
      <c r="Q234" s="210"/>
      <c r="R234" s="360" t="str">
        <f>IF(OR(S234="Preventivo",S234="Detectivo"),"Probabilidad",IF(S234="Correctivo","Impacto",""))</f>
        <v/>
      </c>
      <c r="S234" s="345"/>
      <c r="T234" s="345"/>
      <c r="U234" s="346" t="str">
        <f t="shared" si="316"/>
        <v/>
      </c>
      <c r="V234" s="345"/>
      <c r="W234" s="345"/>
      <c r="X234" s="345"/>
      <c r="Y234" s="347" t="str">
        <f t="shared" ref="Y234" si="323">IFERROR(IF(AND(R233="Probabilidad",R234="Probabilidad"),(AA233-(+AA233*U234)),IF(R234="Probabilidad",(J233-(+J233*U234)),IF(R234="Impacto",AA233,""))),"")</f>
        <v/>
      </c>
      <c r="Z234" s="348" t="str">
        <f t="shared" si="318"/>
        <v/>
      </c>
      <c r="AA234" s="349" t="str">
        <f t="shared" si="319"/>
        <v/>
      </c>
      <c r="AB234" s="348" t="str">
        <f t="shared" si="320"/>
        <v/>
      </c>
      <c r="AC234" s="349" t="str">
        <f t="shared" ref="AC234" si="324">IFERROR(IF(AND(R233="Impacto",R234="Impacto"),(AC233-(+AC233*U234)),IF(R234="Impacto",(N233-(+N233*U234)),IF(R234="Probabilidad",AC233,""))),"")</f>
        <v/>
      </c>
      <c r="AD234" s="350" t="str">
        <f t="shared" si="322"/>
        <v/>
      </c>
      <c r="AE234" s="651"/>
      <c r="AF234" s="655"/>
      <c r="AG234" s="656"/>
      <c r="AH234" s="657"/>
      <c r="AI234" s="774"/>
      <c r="AJ234" s="655"/>
      <c r="AK234" s="656"/>
      <c r="AL234" s="647"/>
      <c r="AM234" s="351"/>
      <c r="AN234" s="352"/>
      <c r="AO234" s="647"/>
      <c r="AP234" s="647"/>
      <c r="AQ234" s="647"/>
      <c r="AR234" s="647"/>
      <c r="AS234" s="647"/>
      <c r="AT234" s="645"/>
      <c r="AU234" s="342"/>
      <c r="AV234" s="342"/>
      <c r="AW234" s="342"/>
      <c r="AX234" s="342"/>
      <c r="AY234" s="342"/>
      <c r="AZ234" s="342"/>
      <c r="BA234" s="342"/>
      <c r="BB234" s="342"/>
      <c r="BC234" s="342"/>
      <c r="BD234" s="342"/>
      <c r="BE234" s="342"/>
      <c r="BF234" s="342"/>
      <c r="BG234" s="342"/>
      <c r="BH234" s="342"/>
      <c r="BI234" s="342"/>
      <c r="BJ234" s="342"/>
      <c r="BK234" s="342"/>
    </row>
    <row r="235" spans="1:63" s="343" customFormat="1" ht="14.25" x14ac:dyDescent="0.2">
      <c r="A235" s="659"/>
      <c r="B235" s="660"/>
      <c r="C235" s="647"/>
      <c r="D235" s="655"/>
      <c r="E235" s="655"/>
      <c r="F235" s="655"/>
      <c r="G235" s="647"/>
      <c r="H235" s="662"/>
      <c r="I235" s="663"/>
      <c r="J235" s="664"/>
      <c r="K235" s="665"/>
      <c r="L235" s="664">
        <f>IF(NOT(ISERROR(MATCH(K235,_xlfn.ANCHORARRAY(F251),0))),#REF!&amp;"Por favor no seleccionar los criterios de impacto",K235)</f>
        <v>0</v>
      </c>
      <c r="M235" s="663"/>
      <c r="N235" s="664"/>
      <c r="O235" s="666"/>
      <c r="P235" s="344">
        <v>3</v>
      </c>
      <c r="Q235" s="353"/>
      <c r="R235" s="360" t="str">
        <f>IF(OR(S235="Preventivo",S235="Detectivo"),"Probabilidad",IF(S235="Correctivo","Impacto",""))</f>
        <v/>
      </c>
      <c r="S235" s="345"/>
      <c r="T235" s="345"/>
      <c r="U235" s="346" t="str">
        <f t="shared" si="316"/>
        <v/>
      </c>
      <c r="V235" s="345"/>
      <c r="W235" s="345"/>
      <c r="X235" s="345"/>
      <c r="Y235" s="347" t="str">
        <f t="shared" ref="Y235:Y238" si="325">IFERROR(IF(AND(R234="Probabilidad",R235="Probabilidad"),(AA234-(+AA234*U235)),IF(AND(R234="Impacto",R235="Probabilidad"),(AA233-(+AA233*U235)),IF(R235="Impacto",AA234,""))),"")</f>
        <v/>
      </c>
      <c r="Z235" s="348" t="str">
        <f t="shared" si="318"/>
        <v/>
      </c>
      <c r="AA235" s="349" t="str">
        <f t="shared" si="319"/>
        <v/>
      </c>
      <c r="AB235" s="348" t="str">
        <f t="shared" si="320"/>
        <v/>
      </c>
      <c r="AC235" s="349" t="str">
        <f t="shared" ref="AC235:AC238" si="326">IFERROR(IF(AND(R234="Impacto",R235="Impacto"),(AC234-(+AC234*U235)),IF(AND(R234="Probabilidad",R235="Impacto"),(AC233-(+AC233*U235)),IF(R235="Probabilidad",AC234,""))),"")</f>
        <v/>
      </c>
      <c r="AD235" s="350" t="str">
        <f t="shared" si="322"/>
        <v/>
      </c>
      <c r="AE235" s="651"/>
      <c r="AF235" s="655"/>
      <c r="AG235" s="656"/>
      <c r="AH235" s="657"/>
      <c r="AI235" s="774"/>
      <c r="AJ235" s="655"/>
      <c r="AK235" s="656"/>
      <c r="AL235" s="647"/>
      <c r="AM235" s="351"/>
      <c r="AN235" s="352"/>
      <c r="AO235" s="647"/>
      <c r="AP235" s="647"/>
      <c r="AQ235" s="647"/>
      <c r="AR235" s="647"/>
      <c r="AS235" s="647"/>
      <c r="AT235" s="645"/>
      <c r="AU235" s="342"/>
      <c r="AV235" s="342"/>
      <c r="AW235" s="342"/>
      <c r="AX235" s="342"/>
      <c r="AY235" s="342"/>
      <c r="AZ235" s="342"/>
      <c r="BA235" s="342"/>
      <c r="BB235" s="342"/>
      <c r="BC235" s="342"/>
      <c r="BD235" s="342"/>
      <c r="BE235" s="342"/>
      <c r="BF235" s="342"/>
      <c r="BG235" s="342"/>
      <c r="BH235" s="342"/>
      <c r="BI235" s="342"/>
      <c r="BJ235" s="342"/>
      <c r="BK235" s="342"/>
    </row>
    <row r="236" spans="1:63" s="343" customFormat="1" ht="14.25" x14ac:dyDescent="0.2">
      <c r="A236" s="659"/>
      <c r="B236" s="660"/>
      <c r="C236" s="647"/>
      <c r="D236" s="655"/>
      <c r="E236" s="655"/>
      <c r="F236" s="655"/>
      <c r="G236" s="647"/>
      <c r="H236" s="662"/>
      <c r="I236" s="663"/>
      <c r="J236" s="664"/>
      <c r="K236" s="665"/>
      <c r="L236" s="664">
        <f>IF(NOT(ISERROR(MATCH(K236,_xlfn.ANCHORARRAY(#REF!),0))),#REF!&amp;"Por favor no seleccionar los criterios de impacto",K236)</f>
        <v>0</v>
      </c>
      <c r="M236" s="663"/>
      <c r="N236" s="664"/>
      <c r="O236" s="666"/>
      <c r="P236" s="344">
        <v>4</v>
      </c>
      <c r="Q236" s="210"/>
      <c r="R236" s="360" t="str">
        <f t="shared" ref="R236:R238" si="327">IF(OR(S236="Preventivo",S236="Detectivo"),"Probabilidad",IF(S236="Correctivo","Impacto",""))</f>
        <v/>
      </c>
      <c r="S236" s="345"/>
      <c r="T236" s="345"/>
      <c r="U236" s="346" t="str">
        <f t="shared" si="316"/>
        <v/>
      </c>
      <c r="V236" s="345"/>
      <c r="W236" s="345"/>
      <c r="X236" s="345"/>
      <c r="Y236" s="347" t="str">
        <f t="shared" si="325"/>
        <v/>
      </c>
      <c r="Z236" s="348" t="str">
        <f t="shared" si="318"/>
        <v/>
      </c>
      <c r="AA236" s="349" t="str">
        <f t="shared" si="319"/>
        <v/>
      </c>
      <c r="AB236" s="348" t="str">
        <f t="shared" si="320"/>
        <v/>
      </c>
      <c r="AC236" s="349" t="str">
        <f t="shared" si="326"/>
        <v/>
      </c>
      <c r="AD236" s="350" t="str">
        <f t="shared" si="322"/>
        <v/>
      </c>
      <c r="AE236" s="651"/>
      <c r="AF236" s="655"/>
      <c r="AG236" s="656"/>
      <c r="AH236" s="657"/>
      <c r="AI236" s="774"/>
      <c r="AJ236" s="655"/>
      <c r="AK236" s="656"/>
      <c r="AL236" s="647"/>
      <c r="AM236" s="351"/>
      <c r="AN236" s="352"/>
      <c r="AO236" s="647"/>
      <c r="AP236" s="647"/>
      <c r="AQ236" s="647"/>
      <c r="AR236" s="647"/>
      <c r="AS236" s="647"/>
      <c r="AT236" s="645"/>
      <c r="AU236" s="342"/>
      <c r="AV236" s="342"/>
      <c r="AW236" s="342"/>
      <c r="AX236" s="342"/>
      <c r="AY236" s="342"/>
      <c r="AZ236" s="342"/>
      <c r="BA236" s="342"/>
      <c r="BB236" s="342"/>
      <c r="BC236" s="342"/>
      <c r="BD236" s="342"/>
      <c r="BE236" s="342"/>
      <c r="BF236" s="342"/>
      <c r="BG236" s="342"/>
      <c r="BH236" s="342"/>
      <c r="BI236" s="342"/>
      <c r="BJ236" s="342"/>
      <c r="BK236" s="342"/>
    </row>
    <row r="237" spans="1:63" s="343" customFormat="1" ht="14.25" x14ac:dyDescent="0.2">
      <c r="A237" s="659"/>
      <c r="B237" s="660"/>
      <c r="C237" s="647"/>
      <c r="D237" s="655"/>
      <c r="E237" s="655"/>
      <c r="F237" s="655"/>
      <c r="G237" s="647"/>
      <c r="H237" s="662"/>
      <c r="I237" s="663"/>
      <c r="J237" s="664"/>
      <c r="K237" s="665"/>
      <c r="L237" s="664">
        <f>IF(NOT(ISERROR(MATCH(K237,_xlfn.ANCHORARRAY(G252),0))),#REF!&amp;"Por favor no seleccionar los criterios de impacto",K237)</f>
        <v>0</v>
      </c>
      <c r="M237" s="663"/>
      <c r="N237" s="664"/>
      <c r="O237" s="666"/>
      <c r="P237" s="344">
        <v>5</v>
      </c>
      <c r="Q237" s="210"/>
      <c r="R237" s="360" t="str">
        <f t="shared" si="327"/>
        <v/>
      </c>
      <c r="S237" s="345"/>
      <c r="T237" s="345"/>
      <c r="U237" s="346" t="str">
        <f t="shared" si="316"/>
        <v/>
      </c>
      <c r="V237" s="345"/>
      <c r="W237" s="345"/>
      <c r="X237" s="345"/>
      <c r="Y237" s="347" t="str">
        <f t="shared" si="325"/>
        <v/>
      </c>
      <c r="Z237" s="348" t="str">
        <f t="shared" si="318"/>
        <v/>
      </c>
      <c r="AA237" s="349" t="str">
        <f t="shared" si="319"/>
        <v/>
      </c>
      <c r="AB237" s="348" t="str">
        <f t="shared" si="320"/>
        <v/>
      </c>
      <c r="AC237" s="349" t="str">
        <f t="shared" si="326"/>
        <v/>
      </c>
      <c r="AD237" s="350" t="str">
        <f t="shared" si="322"/>
        <v/>
      </c>
      <c r="AE237" s="651"/>
      <c r="AF237" s="655"/>
      <c r="AG237" s="656"/>
      <c r="AH237" s="657"/>
      <c r="AI237" s="774"/>
      <c r="AJ237" s="655"/>
      <c r="AK237" s="656"/>
      <c r="AL237" s="647"/>
      <c r="AM237" s="351"/>
      <c r="AN237" s="352"/>
      <c r="AO237" s="647"/>
      <c r="AP237" s="647"/>
      <c r="AQ237" s="647"/>
      <c r="AR237" s="647"/>
      <c r="AS237" s="647"/>
      <c r="AT237" s="645"/>
      <c r="AU237" s="342"/>
      <c r="AV237" s="342"/>
      <c r="AW237" s="342"/>
      <c r="AX237" s="342"/>
      <c r="AY237" s="342"/>
      <c r="AZ237" s="342"/>
      <c r="BA237" s="342"/>
      <c r="BB237" s="342"/>
      <c r="BC237" s="342"/>
      <c r="BD237" s="342"/>
      <c r="BE237" s="342"/>
      <c r="BF237" s="342"/>
      <c r="BG237" s="342"/>
      <c r="BH237" s="342"/>
      <c r="BI237" s="342"/>
      <c r="BJ237" s="342"/>
      <c r="BK237" s="342"/>
    </row>
    <row r="238" spans="1:63" s="343" customFormat="1" ht="14.25" x14ac:dyDescent="0.2">
      <c r="A238" s="659"/>
      <c r="B238" s="660"/>
      <c r="C238" s="647"/>
      <c r="D238" s="655"/>
      <c r="E238" s="655"/>
      <c r="F238" s="655"/>
      <c r="G238" s="647"/>
      <c r="H238" s="662"/>
      <c r="I238" s="663"/>
      <c r="J238" s="664"/>
      <c r="K238" s="665"/>
      <c r="L238" s="664">
        <f>IF(NOT(ISERROR(MATCH(K238,_xlfn.ANCHORARRAY(G253),0))),J255&amp;"Por favor no seleccionar los criterios de impacto",K238)</f>
        <v>0</v>
      </c>
      <c r="M238" s="663"/>
      <c r="N238" s="664"/>
      <c r="O238" s="666"/>
      <c r="P238" s="344">
        <v>6</v>
      </c>
      <c r="Q238" s="210"/>
      <c r="R238" s="360" t="str">
        <f t="shared" si="327"/>
        <v/>
      </c>
      <c r="S238" s="345"/>
      <c r="T238" s="345"/>
      <c r="U238" s="346" t="str">
        <f t="shared" si="316"/>
        <v/>
      </c>
      <c r="V238" s="345"/>
      <c r="W238" s="345"/>
      <c r="X238" s="345"/>
      <c r="Y238" s="347" t="str">
        <f t="shared" si="325"/>
        <v/>
      </c>
      <c r="Z238" s="348" t="str">
        <f t="shared" si="318"/>
        <v/>
      </c>
      <c r="AA238" s="349" t="str">
        <f t="shared" si="319"/>
        <v/>
      </c>
      <c r="AB238" s="348" t="str">
        <f t="shared" si="320"/>
        <v/>
      </c>
      <c r="AC238" s="349" t="str">
        <f t="shared" si="326"/>
        <v/>
      </c>
      <c r="AD238" s="350" t="str">
        <f t="shared" si="322"/>
        <v/>
      </c>
      <c r="AE238" s="651"/>
      <c r="AF238" s="655"/>
      <c r="AG238" s="656"/>
      <c r="AH238" s="657"/>
      <c r="AI238" s="774"/>
      <c r="AJ238" s="655"/>
      <c r="AK238" s="656"/>
      <c r="AL238" s="647"/>
      <c r="AM238" s="351"/>
      <c r="AN238" s="352"/>
      <c r="AO238" s="647"/>
      <c r="AP238" s="647"/>
      <c r="AQ238" s="647"/>
      <c r="AR238" s="647"/>
      <c r="AS238" s="647"/>
      <c r="AT238" s="645"/>
      <c r="AU238" s="342"/>
      <c r="AV238" s="342"/>
      <c r="AW238" s="342"/>
      <c r="AX238" s="342"/>
      <c r="AY238" s="342"/>
      <c r="AZ238" s="342"/>
      <c r="BA238" s="342"/>
      <c r="BB238" s="342"/>
      <c r="BC238" s="342"/>
      <c r="BD238" s="342"/>
      <c r="BE238" s="342"/>
      <c r="BF238" s="342"/>
      <c r="BG238" s="342"/>
      <c r="BH238" s="342"/>
      <c r="BI238" s="342"/>
      <c r="BJ238" s="342"/>
      <c r="BK238" s="342"/>
    </row>
    <row r="239" spans="1:63" s="343" customFormat="1" ht="205.5" customHeight="1" x14ac:dyDescent="0.2">
      <c r="A239" s="659">
        <v>35</v>
      </c>
      <c r="B239" s="660" t="s">
        <v>345</v>
      </c>
      <c r="C239" s="647" t="s">
        <v>113</v>
      </c>
      <c r="D239" s="771" t="s">
        <v>1218</v>
      </c>
      <c r="E239" s="771" t="s">
        <v>1219</v>
      </c>
      <c r="F239" s="771" t="s">
        <v>1220</v>
      </c>
      <c r="G239" s="647" t="s">
        <v>108</v>
      </c>
      <c r="H239" s="662">
        <v>6</v>
      </c>
      <c r="I239" s="663" t="str">
        <f>IF(H239&lt;=0,"",IF(H239&lt;=2,"Muy Baja",IF(H239&lt;=24,"Baja",IF(H239&lt;=500,"Media",IF(H239&lt;=5000,"Alta","Muy Alta")))))</f>
        <v>Baja</v>
      </c>
      <c r="J239" s="664">
        <f>IF(I239="","",IF(I239="Muy Baja",0.2,IF(I239="Baja",0.4,IF(I239="Media",0.6,IF(I239="Alta",0.8,IF(I239="Muy Alta",1,))))))</f>
        <v>0.4</v>
      </c>
      <c r="K239" s="665" t="s">
        <v>127</v>
      </c>
      <c r="L239" s="664" t="str">
        <f>IF(NOT(ISERROR(MATCH(K239,'Tabla Impacto'!$B$221:$B$223,0))),'Tabla Impacto'!$F$223&amp;"Por favor no seleccionar los criterios de impacto(Afectación Económica o presupuestal y Pérdida Reputacional)",K239)</f>
        <v xml:space="preserve">     El riesgo afecta la imagen de la entidad con algunos usuarios de relevancia frente al logro de los objetivos</v>
      </c>
      <c r="M239" s="663" t="str">
        <f>IF(OR(L239='Tabla Impacto'!$C$11,L239='Tabla Impacto'!$D$11),"Leve",IF(OR(L239='Tabla Impacto'!$C$12,L239='Tabla Impacto'!$D$12),"Menor",IF(OR(L239='Tabla Impacto'!$C$13,L239='Tabla Impacto'!$D$13),"Moderado",IF(OR(L239='Tabla Impacto'!$C$14,L239='Tabla Impacto'!$D$14),"Mayor",IF(OR(L239='Tabla Impacto'!$C$15,L239='Tabla Impacto'!$D$15),"Catastrófico","")))))</f>
        <v>Moderado</v>
      </c>
      <c r="N239" s="664">
        <f>IF(M239="","",IF(M239="Leve",0.2,IF(M239="Menor",0.4,IF(M239="Moderado",0.6,IF(M239="Mayor",0.8,IF(M239="Catastrófico",1,))))))</f>
        <v>0.6</v>
      </c>
      <c r="O239" s="666" t="str">
        <f>IF(OR(AND(I239="Muy Baja",M239="Leve"),AND(I239="Muy Baja",M239="Menor"),AND(I239="Baja",M239="Leve")),"Bajo",IF(OR(AND(I239="Muy baja",M239="Moderado"),AND(I239="Baja",M239="Menor"),AND(I239="Baja",M239="Moderado"),AND(I239="Media",M239="Leve"),AND(I239="Media",M239="Menor"),AND(I239="Media",M239="Moderado"),AND(I239="Alta",M239="Leve"),AND(I239="Alta",M239="Menor")),"Moderado",IF(OR(AND(I239="Muy Baja",M239="Mayor"),AND(I239="Baja",M239="Mayor"),AND(I239="Media",M239="Mayor"),AND(I239="Alta",M239="Moderado"),AND(I239="Alta",M239="Mayor"),AND(I239="Muy Alta",M239="Leve"),AND(I239="Muy Alta",M239="Menor"),AND(I239="Muy Alta",M239="Moderado"),AND(I239="Muy Alta",M239="Mayor")),"Alto",IF(OR(AND(I239="Muy Baja",M239="Catastrófico"),AND(I239="Baja",M239="Catastrófico"),AND(I239="Media",M239="Catastrófico"),AND(I239="Alta",M239="Catastrófico"),AND(I239="Muy Alta",M239="Catastrófico")),"Extremo",""))))</f>
        <v>Moderado</v>
      </c>
      <c r="P239" s="344">
        <v>1</v>
      </c>
      <c r="Q239" s="210" t="s">
        <v>1221</v>
      </c>
      <c r="R239" s="360" t="str">
        <f>IF(OR(S239="Preventivo",S239="Detectivo"),"Probabilidad",IF(S239="Correctivo","Impacto",""))</f>
        <v>Probabilidad</v>
      </c>
      <c r="S239" s="345" t="s">
        <v>13</v>
      </c>
      <c r="T239" s="345" t="s">
        <v>8</v>
      </c>
      <c r="U239" s="346" t="str">
        <f t="shared" si="230"/>
        <v>40%</v>
      </c>
      <c r="V239" s="345" t="s">
        <v>18</v>
      </c>
      <c r="W239" s="345" t="s">
        <v>21</v>
      </c>
      <c r="X239" s="345" t="s">
        <v>104</v>
      </c>
      <c r="Y239" s="347">
        <f t="shared" ref="Y239" si="328">IFERROR(IF(R239="Probabilidad",(J239-(+J239*U239)),IF(R239="Impacto",J239,"")),"")</f>
        <v>0.24</v>
      </c>
      <c r="Z239" s="348" t="str">
        <f t="shared" si="232"/>
        <v>Baja</v>
      </c>
      <c r="AA239" s="349">
        <f t="shared" si="233"/>
        <v>0.24</v>
      </c>
      <c r="AB239" s="348" t="str">
        <f t="shared" si="223"/>
        <v>Moderado</v>
      </c>
      <c r="AC239" s="349">
        <f t="shared" ref="AC239" si="329">IFERROR(IF(R239="Impacto",(N239-(+N239*U239)),IF(R239="Probabilidad",N239,"")),"")</f>
        <v>0.6</v>
      </c>
      <c r="AD239" s="350" t="str">
        <f t="shared" si="235"/>
        <v>Moderado</v>
      </c>
      <c r="AE239" s="651"/>
      <c r="AF239" s="655" t="s">
        <v>1222</v>
      </c>
      <c r="AG239" s="789" t="s">
        <v>1453</v>
      </c>
      <c r="AH239" s="790">
        <v>46387</v>
      </c>
      <c r="AI239" s="774" t="s">
        <v>1223</v>
      </c>
      <c r="AJ239" s="655" t="s">
        <v>1035</v>
      </c>
      <c r="AK239" s="656" t="s">
        <v>1453</v>
      </c>
      <c r="AL239" s="647"/>
      <c r="AM239" s="351"/>
      <c r="AN239" s="352"/>
      <c r="AO239" s="647"/>
      <c r="AP239" s="647"/>
      <c r="AQ239" s="650"/>
      <c r="AR239" s="647"/>
      <c r="AS239" s="647"/>
      <c r="AT239" s="645"/>
      <c r="AU239" s="342"/>
      <c r="AV239" s="342"/>
      <c r="AW239" s="342"/>
      <c r="AX239" s="342"/>
      <c r="AY239" s="342"/>
      <c r="AZ239" s="342"/>
      <c r="BA239" s="342"/>
      <c r="BB239" s="342"/>
      <c r="BC239" s="342"/>
      <c r="BD239" s="342"/>
      <c r="BE239" s="342"/>
      <c r="BF239" s="342"/>
      <c r="BG239" s="342"/>
      <c r="BH239" s="342"/>
      <c r="BI239" s="342"/>
      <c r="BJ239" s="342"/>
      <c r="BK239" s="342"/>
    </row>
    <row r="240" spans="1:63" s="343" customFormat="1" ht="14.25" x14ac:dyDescent="0.2">
      <c r="A240" s="659"/>
      <c r="B240" s="660"/>
      <c r="C240" s="647"/>
      <c r="D240" s="771"/>
      <c r="E240" s="771"/>
      <c r="F240" s="771"/>
      <c r="G240" s="647"/>
      <c r="H240" s="662"/>
      <c r="I240" s="663"/>
      <c r="J240" s="664"/>
      <c r="K240" s="665"/>
      <c r="L240" s="664">
        <f>IF(NOT(ISERROR(MATCH(K240,_xlfn.ANCHORARRAY(#REF!),0))),#REF!&amp;"Por favor no seleccionar los criterios de impacto",K240)</f>
        <v>0</v>
      </c>
      <c r="M240" s="663"/>
      <c r="N240" s="664"/>
      <c r="O240" s="666"/>
      <c r="P240" s="344">
        <v>2</v>
      </c>
      <c r="Q240" s="210"/>
      <c r="R240" s="360" t="str">
        <f>IF(OR(S240="Preventivo",S240="Detectivo"),"Probabilidad",IF(S240="Correctivo","Impacto",""))</f>
        <v/>
      </c>
      <c r="S240" s="345"/>
      <c r="T240" s="345"/>
      <c r="U240" s="346" t="str">
        <f t="shared" si="230"/>
        <v/>
      </c>
      <c r="V240" s="345"/>
      <c r="W240" s="345"/>
      <c r="X240" s="345"/>
      <c r="Y240" s="347" t="str">
        <f t="shared" ref="Y240" si="330">IFERROR(IF(AND(R239="Probabilidad",R240="Probabilidad"),(AA239-(+AA239*U240)),IF(R240="Probabilidad",(J239-(+J239*U240)),IF(R240="Impacto",AA239,""))),"")</f>
        <v/>
      </c>
      <c r="Z240" s="348" t="str">
        <f t="shared" si="232"/>
        <v/>
      </c>
      <c r="AA240" s="349" t="str">
        <f t="shared" si="233"/>
        <v/>
      </c>
      <c r="AB240" s="348" t="str">
        <f t="shared" si="223"/>
        <v/>
      </c>
      <c r="AC240" s="349" t="str">
        <f t="shared" ref="AC240" si="331">IFERROR(IF(AND(R239="Impacto",R240="Impacto"),(AC239-(+AC239*U240)),IF(R240="Impacto",(N239-(+N239*U240)),IF(R240="Probabilidad",AC239,""))),"")</f>
        <v/>
      </c>
      <c r="AD240" s="350" t="str">
        <f t="shared" si="235"/>
        <v/>
      </c>
      <c r="AE240" s="651"/>
      <c r="AF240" s="655"/>
      <c r="AG240" s="789"/>
      <c r="AH240" s="790"/>
      <c r="AI240" s="774"/>
      <c r="AJ240" s="655"/>
      <c r="AK240" s="656"/>
      <c r="AL240" s="647"/>
      <c r="AM240" s="351"/>
      <c r="AN240" s="352"/>
      <c r="AO240" s="647"/>
      <c r="AP240" s="647"/>
      <c r="AQ240" s="647"/>
      <c r="AR240" s="647"/>
      <c r="AS240" s="647"/>
      <c r="AT240" s="645"/>
      <c r="AU240" s="342"/>
      <c r="AV240" s="342"/>
      <c r="AW240" s="342"/>
      <c r="AX240" s="342"/>
      <c r="AY240" s="342"/>
      <c r="AZ240" s="342"/>
      <c r="BA240" s="342"/>
      <c r="BB240" s="342"/>
      <c r="BC240" s="342"/>
      <c r="BD240" s="342"/>
      <c r="BE240" s="342"/>
      <c r="BF240" s="342"/>
      <c r="BG240" s="342"/>
      <c r="BH240" s="342"/>
      <c r="BI240" s="342"/>
      <c r="BJ240" s="342"/>
      <c r="BK240" s="342"/>
    </row>
    <row r="241" spans="1:63" s="343" customFormat="1" ht="14.25" x14ac:dyDescent="0.2">
      <c r="A241" s="659"/>
      <c r="B241" s="660"/>
      <c r="C241" s="647"/>
      <c r="D241" s="771"/>
      <c r="E241" s="771"/>
      <c r="F241" s="771"/>
      <c r="G241" s="647"/>
      <c r="H241" s="662"/>
      <c r="I241" s="663"/>
      <c r="J241" s="664"/>
      <c r="K241" s="665"/>
      <c r="L241" s="664">
        <f>IF(NOT(ISERROR(MATCH(K241,_xlfn.ANCHORARRAY(F257),0))),#REF!&amp;"Por favor no seleccionar los criterios de impacto",K241)</f>
        <v>0</v>
      </c>
      <c r="M241" s="663"/>
      <c r="N241" s="664"/>
      <c r="O241" s="666"/>
      <c r="P241" s="344">
        <v>3</v>
      </c>
      <c r="Q241" s="353"/>
      <c r="R241" s="360" t="str">
        <f>IF(OR(S241="Preventivo",S241="Detectivo"),"Probabilidad",IF(S241="Correctivo","Impacto",""))</f>
        <v/>
      </c>
      <c r="S241" s="345"/>
      <c r="T241" s="345"/>
      <c r="U241" s="346" t="str">
        <f t="shared" si="230"/>
        <v/>
      </c>
      <c r="V241" s="345"/>
      <c r="W241" s="345"/>
      <c r="X241" s="345"/>
      <c r="Y241" s="347" t="str">
        <f t="shared" ref="Y241" si="332">IFERROR(IF(AND(R240="Probabilidad",R241="Probabilidad"),(AA240-(+AA240*U241)),IF(AND(R240="Impacto",R241="Probabilidad"),(AA239-(+AA239*U241)),IF(R241="Impacto",AA240,""))),"")</f>
        <v/>
      </c>
      <c r="Z241" s="348" t="str">
        <f t="shared" si="232"/>
        <v/>
      </c>
      <c r="AA241" s="349" t="str">
        <f t="shared" si="233"/>
        <v/>
      </c>
      <c r="AB241" s="348" t="str">
        <f t="shared" si="223"/>
        <v/>
      </c>
      <c r="AC241" s="349" t="str">
        <f t="shared" ref="AC241" si="333">IFERROR(IF(AND(R240="Impacto",R241="Impacto"),(AC240-(+AC240*U241)),IF(AND(R240="Probabilidad",R241="Impacto"),(AC239-(+AC239*U241)),IF(R241="Probabilidad",AC240,""))),"")</f>
        <v/>
      </c>
      <c r="AD241" s="350" t="str">
        <f t="shared" si="235"/>
        <v/>
      </c>
      <c r="AE241" s="651"/>
      <c r="AF241" s="655"/>
      <c r="AG241" s="789"/>
      <c r="AH241" s="790"/>
      <c r="AI241" s="774"/>
      <c r="AJ241" s="655"/>
      <c r="AK241" s="656"/>
      <c r="AL241" s="647"/>
      <c r="AM241" s="351"/>
      <c r="AN241" s="352"/>
      <c r="AO241" s="647"/>
      <c r="AP241" s="647"/>
      <c r="AQ241" s="647"/>
      <c r="AR241" s="647"/>
      <c r="AS241" s="647"/>
      <c r="AT241" s="645"/>
      <c r="AU241" s="342"/>
      <c r="AV241" s="342"/>
      <c r="AW241" s="342"/>
      <c r="AX241" s="342"/>
      <c r="AY241" s="342"/>
      <c r="AZ241" s="342"/>
      <c r="BA241" s="342"/>
      <c r="BB241" s="342"/>
      <c r="BC241" s="342"/>
      <c r="BD241" s="342"/>
      <c r="BE241" s="342"/>
      <c r="BF241" s="342"/>
      <c r="BG241" s="342"/>
      <c r="BH241" s="342"/>
      <c r="BI241" s="342"/>
      <c r="BJ241" s="342"/>
      <c r="BK241" s="342"/>
    </row>
    <row r="242" spans="1:63" s="343" customFormat="1" ht="14.25" x14ac:dyDescent="0.2">
      <c r="A242" s="659"/>
      <c r="B242" s="660"/>
      <c r="C242" s="647"/>
      <c r="D242" s="771"/>
      <c r="E242" s="771"/>
      <c r="F242" s="771"/>
      <c r="G242" s="647"/>
      <c r="H242" s="662"/>
      <c r="I242" s="663"/>
      <c r="J242" s="664"/>
      <c r="K242" s="665"/>
      <c r="L242" s="664">
        <f>IF(NOT(ISERROR(MATCH(K242,_xlfn.ANCHORARRAY(#REF!),0))),#REF!&amp;"Por favor no seleccionar los criterios de impacto",K242)</f>
        <v>0</v>
      </c>
      <c r="M242" s="663"/>
      <c r="N242" s="664"/>
      <c r="O242" s="666"/>
      <c r="P242" s="344">
        <v>4</v>
      </c>
      <c r="Q242" s="210"/>
      <c r="R242" s="360" t="str">
        <f t="shared" ref="R242:R244" si="334">IF(OR(S242="Preventivo",S242="Detectivo"),"Probabilidad",IF(S242="Correctivo","Impacto",""))</f>
        <v/>
      </c>
      <c r="S242" s="345"/>
      <c r="T242" s="345"/>
      <c r="U242" s="346" t="str">
        <f t="shared" si="230"/>
        <v/>
      </c>
      <c r="V242" s="345"/>
      <c r="W242" s="345"/>
      <c r="X242" s="345"/>
      <c r="Y242" s="347" t="str">
        <f t="shared" si="236"/>
        <v/>
      </c>
      <c r="Z242" s="348" t="str">
        <f t="shared" si="232"/>
        <v/>
      </c>
      <c r="AA242" s="349" t="str">
        <f t="shared" si="233"/>
        <v/>
      </c>
      <c r="AB242" s="348" t="str">
        <f t="shared" si="223"/>
        <v/>
      </c>
      <c r="AC242" s="349" t="str">
        <f t="shared" si="237"/>
        <v/>
      </c>
      <c r="AD242" s="350" t="str">
        <f t="shared" si="235"/>
        <v/>
      </c>
      <c r="AE242" s="651"/>
      <c r="AF242" s="655"/>
      <c r="AG242" s="789"/>
      <c r="AH242" s="790"/>
      <c r="AI242" s="774"/>
      <c r="AJ242" s="655"/>
      <c r="AK242" s="656"/>
      <c r="AL242" s="647"/>
      <c r="AM242" s="351"/>
      <c r="AN242" s="352"/>
      <c r="AO242" s="647"/>
      <c r="AP242" s="647"/>
      <c r="AQ242" s="647"/>
      <c r="AR242" s="647"/>
      <c r="AS242" s="647"/>
      <c r="AT242" s="645"/>
      <c r="AU242" s="342"/>
      <c r="AV242" s="342"/>
      <c r="AW242" s="342"/>
      <c r="AX242" s="342"/>
      <c r="AY242" s="342"/>
      <c r="AZ242" s="342"/>
      <c r="BA242" s="342"/>
      <c r="BB242" s="342"/>
      <c r="BC242" s="342"/>
      <c r="BD242" s="342"/>
      <c r="BE242" s="342"/>
      <c r="BF242" s="342"/>
      <c r="BG242" s="342"/>
      <c r="BH242" s="342"/>
      <c r="BI242" s="342"/>
      <c r="BJ242" s="342"/>
      <c r="BK242" s="342"/>
    </row>
    <row r="243" spans="1:63" s="343" customFormat="1" ht="14.25" x14ac:dyDescent="0.2">
      <c r="A243" s="659"/>
      <c r="B243" s="660"/>
      <c r="C243" s="647"/>
      <c r="D243" s="771"/>
      <c r="E243" s="771"/>
      <c r="F243" s="771"/>
      <c r="G243" s="647"/>
      <c r="H243" s="662"/>
      <c r="I243" s="663"/>
      <c r="J243" s="664"/>
      <c r="K243" s="665"/>
      <c r="L243" s="664">
        <f>IF(NOT(ISERROR(MATCH(K243,_xlfn.ANCHORARRAY(G258),0))),#REF!&amp;"Por favor no seleccionar los criterios de impacto",K243)</f>
        <v>0</v>
      </c>
      <c r="M243" s="663"/>
      <c r="N243" s="664"/>
      <c r="O243" s="666"/>
      <c r="P243" s="344">
        <v>5</v>
      </c>
      <c r="Q243" s="210"/>
      <c r="R243" s="360" t="str">
        <f t="shared" si="334"/>
        <v/>
      </c>
      <c r="S243" s="345"/>
      <c r="T243" s="345"/>
      <c r="U243" s="346" t="str">
        <f t="shared" si="230"/>
        <v/>
      </c>
      <c r="V243" s="345"/>
      <c r="W243" s="345"/>
      <c r="X243" s="345"/>
      <c r="Y243" s="347" t="str">
        <f t="shared" si="236"/>
        <v/>
      </c>
      <c r="Z243" s="348" t="str">
        <f t="shared" si="232"/>
        <v/>
      </c>
      <c r="AA243" s="349" t="str">
        <f t="shared" si="233"/>
        <v/>
      </c>
      <c r="AB243" s="348" t="str">
        <f t="shared" si="223"/>
        <v/>
      </c>
      <c r="AC243" s="349" t="str">
        <f t="shared" si="237"/>
        <v/>
      </c>
      <c r="AD243" s="350" t="str">
        <f t="shared" si="235"/>
        <v/>
      </c>
      <c r="AE243" s="651"/>
      <c r="AF243" s="655"/>
      <c r="AG243" s="789"/>
      <c r="AH243" s="790"/>
      <c r="AI243" s="774"/>
      <c r="AJ243" s="655"/>
      <c r="AK243" s="656"/>
      <c r="AL243" s="647"/>
      <c r="AM243" s="351"/>
      <c r="AN243" s="352"/>
      <c r="AO243" s="647"/>
      <c r="AP243" s="647"/>
      <c r="AQ243" s="647"/>
      <c r="AR243" s="647"/>
      <c r="AS243" s="647"/>
      <c r="AT243" s="645"/>
      <c r="AU243" s="342"/>
      <c r="AV243" s="342"/>
      <c r="AW243" s="342"/>
      <c r="AX243" s="342"/>
      <c r="AY243" s="342"/>
      <c r="AZ243" s="342"/>
      <c r="BA243" s="342"/>
      <c r="BB243" s="342"/>
      <c r="BC243" s="342"/>
      <c r="BD243" s="342"/>
      <c r="BE243" s="342"/>
      <c r="BF243" s="342"/>
      <c r="BG243" s="342"/>
      <c r="BH243" s="342"/>
      <c r="BI243" s="342"/>
      <c r="BJ243" s="342"/>
      <c r="BK243" s="342"/>
    </row>
    <row r="244" spans="1:63" s="343" customFormat="1" ht="14.25" x14ac:dyDescent="0.2">
      <c r="A244" s="659"/>
      <c r="B244" s="660"/>
      <c r="C244" s="647"/>
      <c r="D244" s="771"/>
      <c r="E244" s="771"/>
      <c r="F244" s="771"/>
      <c r="G244" s="647"/>
      <c r="H244" s="662"/>
      <c r="I244" s="663"/>
      <c r="J244" s="664"/>
      <c r="K244" s="665"/>
      <c r="L244" s="664">
        <f>IF(NOT(ISERROR(MATCH(K244,_xlfn.ANCHORARRAY(G259),0))),J261&amp;"Por favor no seleccionar los criterios de impacto",K244)</f>
        <v>0</v>
      </c>
      <c r="M244" s="663"/>
      <c r="N244" s="664"/>
      <c r="O244" s="666"/>
      <c r="P244" s="344">
        <v>6</v>
      </c>
      <c r="Q244" s="210"/>
      <c r="R244" s="360" t="str">
        <f t="shared" si="334"/>
        <v/>
      </c>
      <c r="S244" s="345"/>
      <c r="T244" s="345"/>
      <c r="U244" s="346" t="str">
        <f t="shared" si="230"/>
        <v/>
      </c>
      <c r="V244" s="345"/>
      <c r="W244" s="345"/>
      <c r="X244" s="345"/>
      <c r="Y244" s="347" t="str">
        <f t="shared" si="236"/>
        <v/>
      </c>
      <c r="Z244" s="348" t="str">
        <f t="shared" si="232"/>
        <v/>
      </c>
      <c r="AA244" s="349" t="str">
        <f t="shared" si="233"/>
        <v/>
      </c>
      <c r="AB244" s="348" t="str">
        <f t="shared" si="223"/>
        <v/>
      </c>
      <c r="AC244" s="349" t="str">
        <f t="shared" si="237"/>
        <v/>
      </c>
      <c r="AD244" s="350" t="str">
        <f t="shared" si="235"/>
        <v/>
      </c>
      <c r="AE244" s="651"/>
      <c r="AF244" s="655"/>
      <c r="AG244" s="789"/>
      <c r="AH244" s="790"/>
      <c r="AI244" s="774"/>
      <c r="AJ244" s="655"/>
      <c r="AK244" s="656"/>
      <c r="AL244" s="647"/>
      <c r="AM244" s="351"/>
      <c r="AN244" s="352"/>
      <c r="AO244" s="647"/>
      <c r="AP244" s="647"/>
      <c r="AQ244" s="647"/>
      <c r="AR244" s="647"/>
      <c r="AS244" s="647"/>
      <c r="AT244" s="645"/>
      <c r="AU244" s="342"/>
      <c r="AV244" s="342"/>
      <c r="AW244" s="342"/>
      <c r="AX244" s="342"/>
      <c r="AY244" s="342"/>
      <c r="AZ244" s="342"/>
      <c r="BA244" s="342"/>
      <c r="BB244" s="342"/>
      <c r="BC244" s="342"/>
      <c r="BD244" s="342"/>
      <c r="BE244" s="342"/>
      <c r="BF244" s="342"/>
      <c r="BG244" s="342"/>
      <c r="BH244" s="342"/>
      <c r="BI244" s="342"/>
      <c r="BJ244" s="342"/>
      <c r="BK244" s="342"/>
    </row>
    <row r="245" spans="1:63" s="343" customFormat="1" ht="128.25" x14ac:dyDescent="0.2">
      <c r="A245" s="659">
        <v>36</v>
      </c>
      <c r="B245" s="660" t="s">
        <v>349</v>
      </c>
      <c r="C245" s="647" t="s">
        <v>113</v>
      </c>
      <c r="D245" s="655" t="s">
        <v>1244</v>
      </c>
      <c r="E245" s="655" t="s">
        <v>1245</v>
      </c>
      <c r="F245" s="655" t="s">
        <v>1246</v>
      </c>
      <c r="G245" s="647" t="s">
        <v>108</v>
      </c>
      <c r="H245" s="662">
        <v>42</v>
      </c>
      <c r="I245" s="663" t="str">
        <f>IF(H245&lt;=0,"",IF(H245&lt;=2,"Muy Baja",IF(H245&lt;=24,"Baja",IF(H245&lt;=500,"Media",IF(H245&lt;=5000,"Alta","Muy Alta")))))</f>
        <v>Media</v>
      </c>
      <c r="J245" s="664">
        <f>IF(I245="","",IF(I245="Muy Baja",0.2,IF(I245="Baja",0.4,IF(I245="Media",0.6,IF(I245="Alta",0.8,IF(I245="Muy Alta",1,))))))</f>
        <v>0.6</v>
      </c>
      <c r="K245" s="665" t="s">
        <v>127</v>
      </c>
      <c r="L245" s="664" t="str">
        <f>IF(NOT(ISERROR(MATCH(K245,'Tabla Impacto'!$B$221:$B$223,0))),'Tabla Impacto'!$F$223&amp;"Por favor no seleccionar los criterios de impacto(Afectación Económica o presupuestal y Pérdida Reputacional)",K245)</f>
        <v xml:space="preserve">     El riesgo afecta la imagen de la entidad con algunos usuarios de relevancia frente al logro de los objetivos</v>
      </c>
      <c r="M245" s="663" t="str">
        <f>IF(OR(L245='Tabla Impacto'!$C$11,L245='Tabla Impacto'!$D$11),"Leve",IF(OR(L245='Tabla Impacto'!$C$12,L245='Tabla Impacto'!$D$12),"Menor",IF(OR(L245='Tabla Impacto'!$C$13,L245='Tabla Impacto'!$D$13),"Moderado",IF(OR(L245='Tabla Impacto'!$C$14,L245='Tabla Impacto'!$D$14),"Mayor",IF(OR(L245='Tabla Impacto'!$C$15,L245='Tabla Impacto'!$D$15),"Catastrófico","")))))</f>
        <v>Moderado</v>
      </c>
      <c r="N245" s="664">
        <f>IF(M245="","",IF(M245="Leve",0.2,IF(M245="Menor",0.4,IF(M245="Moderado",0.6,IF(M245="Mayor",0.8,IF(M245="Catastrófico",1,))))))</f>
        <v>0.6</v>
      </c>
      <c r="O245" s="666" t="str">
        <f>IF(OR(AND(I245="Muy Baja",M245="Leve"),AND(I245="Muy Baja",M245="Menor"),AND(I245="Baja",M245="Leve")),"Bajo",IF(OR(AND(I245="Muy baja",M245="Moderado"),AND(I245="Baja",M245="Menor"),AND(I245="Baja",M245="Moderado"),AND(I245="Media",M245="Leve"),AND(I245="Media",M245="Menor"),AND(I245="Media",M245="Moderado"),AND(I245="Alta",M245="Leve"),AND(I245="Alta",M245="Menor")),"Moderado",IF(OR(AND(I245="Muy Baja",M245="Mayor"),AND(I245="Baja",M245="Mayor"),AND(I245="Media",M245="Mayor"),AND(I245="Alta",M245="Moderado"),AND(I245="Alta",M245="Mayor"),AND(I245="Muy Alta",M245="Leve"),AND(I245="Muy Alta",M245="Menor"),AND(I245="Muy Alta",M245="Moderado"),AND(I245="Muy Alta",M245="Mayor")),"Alto",IF(OR(AND(I245="Muy Baja",M245="Catastrófico"),AND(I245="Baja",M245="Catastrófico"),AND(I245="Media",M245="Catastrófico"),AND(I245="Alta",M245="Catastrófico"),AND(I245="Muy Alta",M245="Catastrófico")),"Extremo",""))))</f>
        <v>Moderado</v>
      </c>
      <c r="P245" s="344">
        <v>1</v>
      </c>
      <c r="Q245" s="210" t="s">
        <v>1250</v>
      </c>
      <c r="R245" s="360" t="str">
        <f>IF(OR(S245="Preventivo",S245="Detectivo"),"Probabilidad",IF(S245="Correctivo","Impacto",""))</f>
        <v>Probabilidad</v>
      </c>
      <c r="S245" s="345" t="s">
        <v>13</v>
      </c>
      <c r="T245" s="345" t="s">
        <v>8</v>
      </c>
      <c r="U245" s="346" t="str">
        <f t="shared" ref="U245:U250" si="335">IF(AND(S245="Preventivo",T245="Automático"),"50%",IF(AND(S245="Preventivo",T245="Manual"),"40%",IF(AND(S245="Detectivo",T245="Automático"),"40%",IF(AND(S245="Detectivo",T245="Manual"),"30%",IF(AND(S245="Correctivo",T245="Automático"),"35%",IF(AND(S245="Correctivo",T245="Manual"),"25%",""))))))</f>
        <v>40%</v>
      </c>
      <c r="V245" s="345" t="s">
        <v>18</v>
      </c>
      <c r="W245" s="345" t="s">
        <v>21</v>
      </c>
      <c r="X245" s="345" t="s">
        <v>104</v>
      </c>
      <c r="Y245" s="347">
        <f t="shared" ref="Y245" si="336">IFERROR(IF(R245="Probabilidad",(J245-(+J245*U245)),IF(R245="Impacto",J245,"")),"")</f>
        <v>0.36</v>
      </c>
      <c r="Z245" s="348" t="str">
        <f t="shared" ref="Z245:Z250" si="337">IFERROR(IF(Y245="","",IF(Y245&lt;=0.2,"Muy Baja",IF(Y245&lt;=0.4,"Baja",IF(Y245&lt;=0.6,"Media",IF(Y245&lt;=0.8,"Alta","Muy Alta"))))),"")</f>
        <v>Baja</v>
      </c>
      <c r="AA245" s="349">
        <f t="shared" ref="AA245:AA250" si="338">+Y245</f>
        <v>0.36</v>
      </c>
      <c r="AB245" s="348" t="str">
        <f t="shared" ref="AB245:AB250" si="339">IFERROR(IF(AC245="","",IF(AC245&lt;=0.2,"Leve",IF(AC245&lt;=0.4,"Menor",IF(AC245&lt;=0.6,"Moderado",IF(AC245&lt;=0.8,"Mayor","Catastrófico"))))),"")</f>
        <v>Moderado</v>
      </c>
      <c r="AC245" s="349">
        <f t="shared" ref="AC245" si="340">IFERROR(IF(R245="Impacto",(N245-(+N245*U245)),IF(R245="Probabilidad",N245,"")),"")</f>
        <v>0.6</v>
      </c>
      <c r="AD245" s="350" t="str">
        <f t="shared" ref="AD245:AD250" si="341">IFERROR(IF(OR(AND(Z245="Muy Baja",AB245="Leve"),AND(Z245="Muy Baja",AB245="Menor"),AND(Z245="Baja",AB245="Leve")),"Bajo",IF(OR(AND(Z245="Muy baja",AB245="Moderado"),AND(Z245="Baja",AB245="Menor"),AND(Z245="Baja",AB245="Moderado"),AND(Z245="Media",AB245="Leve"),AND(Z245="Media",AB245="Menor"),AND(Z245="Media",AB245="Moderado"),AND(Z245="Alta",AB245="Leve"),AND(Z245="Alta",AB245="Menor")),"Moderado",IF(OR(AND(Z245="Muy Baja",AB245="Mayor"),AND(Z245="Baja",AB245="Mayor"),AND(Z245="Media",AB245="Mayor"),AND(Z245="Alta",AB245="Moderado"),AND(Z245="Alta",AB245="Mayor"),AND(Z245="Muy Alta",AB245="Leve"),AND(Z245="Muy Alta",AB245="Menor"),AND(Z245="Muy Alta",AB245="Moderado"),AND(Z245="Muy Alta",AB245="Mayor")),"Alto",IF(OR(AND(Z245="Muy Baja",AB245="Catastrófico"),AND(Z245="Baja",AB245="Catastrófico"),AND(Z245="Media",AB245="Catastrófico"),AND(Z245="Alta",AB245="Catastrófico"),AND(Z245="Muy Alta",AB245="Catastrófico")),"Extremo","")))),"")</f>
        <v>Moderado</v>
      </c>
      <c r="AE245" s="651"/>
      <c r="AF245" s="309" t="s">
        <v>1253</v>
      </c>
      <c r="AG245" s="352" t="s">
        <v>1454</v>
      </c>
      <c r="AH245" s="351">
        <v>46387</v>
      </c>
      <c r="AI245" s="351" t="s">
        <v>1304</v>
      </c>
      <c r="AJ245" s="655" t="s">
        <v>1436</v>
      </c>
      <c r="AK245" s="656" t="s">
        <v>1455</v>
      </c>
      <c r="AL245" s="647"/>
      <c r="AM245" s="351"/>
      <c r="AN245" s="352"/>
      <c r="AO245" s="647"/>
      <c r="AP245" s="647"/>
      <c r="AQ245" s="650"/>
      <c r="AR245" s="647"/>
      <c r="AS245" s="647"/>
      <c r="AT245" s="645"/>
      <c r="AU245" s="342"/>
      <c r="AV245" s="342"/>
      <c r="AW245" s="342"/>
      <c r="AX245" s="342"/>
      <c r="AY245" s="342"/>
      <c r="AZ245" s="342"/>
      <c r="BA245" s="342"/>
      <c r="BB245" s="342"/>
      <c r="BC245" s="342"/>
      <c r="BD245" s="342"/>
      <c r="BE245" s="342"/>
      <c r="BF245" s="342"/>
      <c r="BG245" s="342"/>
      <c r="BH245" s="342"/>
      <c r="BI245" s="342"/>
      <c r="BJ245" s="342"/>
      <c r="BK245" s="342"/>
    </row>
    <row r="246" spans="1:63" s="343" customFormat="1" ht="14.25" x14ac:dyDescent="0.2">
      <c r="A246" s="659"/>
      <c r="B246" s="660"/>
      <c r="C246" s="647"/>
      <c r="D246" s="655"/>
      <c r="E246" s="655"/>
      <c r="F246" s="655"/>
      <c r="G246" s="647"/>
      <c r="H246" s="662"/>
      <c r="I246" s="663"/>
      <c r="J246" s="664"/>
      <c r="K246" s="665"/>
      <c r="L246" s="664">
        <f>IF(NOT(ISERROR(MATCH(K246,_xlfn.ANCHORARRAY(F255),0))),J257&amp;"Por favor no seleccionar los criterios de impacto",K246)</f>
        <v>0</v>
      </c>
      <c r="M246" s="663"/>
      <c r="N246" s="664"/>
      <c r="O246" s="666"/>
      <c r="P246" s="344">
        <v>2</v>
      </c>
      <c r="Q246" s="210"/>
      <c r="R246" s="360" t="str">
        <f>IF(OR(S246="Preventivo",S246="Detectivo"),"Probabilidad",IF(S246="Correctivo","Impacto",""))</f>
        <v/>
      </c>
      <c r="S246" s="345"/>
      <c r="T246" s="345"/>
      <c r="U246" s="346" t="str">
        <f t="shared" si="335"/>
        <v/>
      </c>
      <c r="V246" s="345"/>
      <c r="W246" s="345"/>
      <c r="X246" s="345"/>
      <c r="Y246" s="347" t="str">
        <f t="shared" ref="Y246" si="342">IFERROR(IF(AND(R245="Probabilidad",R246="Probabilidad"),(AA245-(+AA245*U246)),IF(R246="Probabilidad",(J245-(+J245*U246)),IF(R246="Impacto",AA245,""))),"")</f>
        <v/>
      </c>
      <c r="Z246" s="348" t="str">
        <f t="shared" si="337"/>
        <v/>
      </c>
      <c r="AA246" s="349" t="str">
        <f t="shared" si="338"/>
        <v/>
      </c>
      <c r="AB246" s="348" t="str">
        <f t="shared" si="339"/>
        <v/>
      </c>
      <c r="AC246" s="349" t="str">
        <f t="shared" ref="AC246" si="343">IFERROR(IF(AND(R245="Impacto",R246="Impacto"),(AC245-(+AC245*U246)),IF(R246="Impacto",(N245-(+N245*U246)),IF(R246="Probabilidad",AC245,""))),"")</f>
        <v/>
      </c>
      <c r="AD246" s="350" t="str">
        <f t="shared" si="341"/>
        <v/>
      </c>
      <c r="AE246" s="651"/>
      <c r="AF246" s="309"/>
      <c r="AG246" s="352"/>
      <c r="AH246" s="351"/>
      <c r="AI246" s="351"/>
      <c r="AJ246" s="655"/>
      <c r="AK246" s="656"/>
      <c r="AL246" s="647"/>
      <c r="AM246" s="351"/>
      <c r="AN246" s="352"/>
      <c r="AO246" s="647"/>
      <c r="AP246" s="647"/>
      <c r="AQ246" s="647"/>
      <c r="AR246" s="647"/>
      <c r="AS246" s="647"/>
      <c r="AT246" s="645"/>
    </row>
    <row r="247" spans="1:63" s="343" customFormat="1" ht="14.25" x14ac:dyDescent="0.2">
      <c r="A247" s="659"/>
      <c r="B247" s="660"/>
      <c r="C247" s="647"/>
      <c r="D247" s="655"/>
      <c r="E247" s="655"/>
      <c r="F247" s="655"/>
      <c r="G247" s="647"/>
      <c r="H247" s="662"/>
      <c r="I247" s="663"/>
      <c r="J247" s="664"/>
      <c r="K247" s="665"/>
      <c r="L247" s="664">
        <f>IF(NOT(ISERROR(MATCH(K247,_xlfn.ANCHORARRAY(F256),0))),J258&amp;"Por favor no seleccionar los criterios de impacto",K247)</f>
        <v>0</v>
      </c>
      <c r="M247" s="663"/>
      <c r="N247" s="664"/>
      <c r="O247" s="666"/>
      <c r="P247" s="344">
        <v>3</v>
      </c>
      <c r="Q247" s="353"/>
      <c r="R247" s="360" t="str">
        <f>IF(OR(S247="Preventivo",S247="Detectivo"),"Probabilidad",IF(S247="Correctivo","Impacto",""))</f>
        <v/>
      </c>
      <c r="S247" s="345"/>
      <c r="T247" s="345"/>
      <c r="U247" s="346" t="str">
        <f t="shared" si="335"/>
        <v/>
      </c>
      <c r="V247" s="345"/>
      <c r="W247" s="345"/>
      <c r="X247" s="345"/>
      <c r="Y247" s="347" t="str">
        <f t="shared" ref="Y247:Y250" si="344">IFERROR(IF(AND(R246="Probabilidad",R247="Probabilidad"),(AA246-(+AA246*U247)),IF(AND(R246="Impacto",R247="Probabilidad"),(AA245-(+AA245*U247)),IF(R247="Impacto",AA246,""))),"")</f>
        <v/>
      </c>
      <c r="Z247" s="348" t="str">
        <f t="shared" si="337"/>
        <v/>
      </c>
      <c r="AA247" s="349" t="str">
        <f t="shared" si="338"/>
        <v/>
      </c>
      <c r="AB247" s="348" t="str">
        <f t="shared" si="339"/>
        <v/>
      </c>
      <c r="AC247" s="349" t="str">
        <f t="shared" ref="AC247:AC250" si="345">IFERROR(IF(AND(R246="Impacto",R247="Impacto"),(AC246-(+AC246*U247)),IF(AND(R246="Probabilidad",R247="Impacto"),(AC245-(+AC245*U247)),IF(R247="Probabilidad",AC246,""))),"")</f>
        <v/>
      </c>
      <c r="AD247" s="350" t="str">
        <f t="shared" si="341"/>
        <v/>
      </c>
      <c r="AE247" s="651"/>
      <c r="AF247" s="309"/>
      <c r="AG247" s="352"/>
      <c r="AH247" s="351"/>
      <c r="AI247" s="351"/>
      <c r="AJ247" s="655"/>
      <c r="AK247" s="656"/>
      <c r="AL247" s="647"/>
      <c r="AM247" s="351"/>
      <c r="AN247" s="352"/>
      <c r="AO247" s="647"/>
      <c r="AP247" s="647"/>
      <c r="AQ247" s="647"/>
      <c r="AR247" s="647"/>
      <c r="AS247" s="647"/>
      <c r="AT247" s="645"/>
    </row>
    <row r="248" spans="1:63" s="343" customFormat="1" ht="14.25" x14ac:dyDescent="0.2">
      <c r="A248" s="659"/>
      <c r="B248" s="660"/>
      <c r="C248" s="647"/>
      <c r="D248" s="655"/>
      <c r="E248" s="655"/>
      <c r="F248" s="655"/>
      <c r="G248" s="647"/>
      <c r="H248" s="662"/>
      <c r="I248" s="663"/>
      <c r="J248" s="664"/>
      <c r="K248" s="665"/>
      <c r="L248" s="664">
        <f>IF(NOT(ISERROR(MATCH(K248,_xlfn.ANCHORARRAY(#REF!),0))),J259&amp;"Por favor no seleccionar los criterios de impacto",K248)</f>
        <v>0</v>
      </c>
      <c r="M248" s="663"/>
      <c r="N248" s="664"/>
      <c r="O248" s="666"/>
      <c r="P248" s="344">
        <v>4</v>
      </c>
      <c r="Q248" s="210"/>
      <c r="R248" s="360" t="str">
        <f t="shared" ref="R248:R250" si="346">IF(OR(S248="Preventivo",S248="Detectivo"),"Probabilidad",IF(S248="Correctivo","Impacto",""))</f>
        <v/>
      </c>
      <c r="S248" s="345"/>
      <c r="T248" s="345"/>
      <c r="U248" s="346" t="str">
        <f t="shared" si="335"/>
        <v/>
      </c>
      <c r="V248" s="345"/>
      <c r="W248" s="345"/>
      <c r="X248" s="345"/>
      <c r="Y248" s="347" t="str">
        <f t="shared" si="344"/>
        <v/>
      </c>
      <c r="Z248" s="348" t="str">
        <f t="shared" si="337"/>
        <v/>
      </c>
      <c r="AA248" s="349" t="str">
        <f t="shared" si="338"/>
        <v/>
      </c>
      <c r="AB248" s="348" t="str">
        <f t="shared" si="339"/>
        <v/>
      </c>
      <c r="AC248" s="349" t="str">
        <f t="shared" si="345"/>
        <v/>
      </c>
      <c r="AD248" s="350" t="str">
        <f t="shared" si="341"/>
        <v/>
      </c>
      <c r="AE248" s="651"/>
      <c r="AF248" s="309"/>
      <c r="AG248" s="352"/>
      <c r="AH248" s="351"/>
      <c r="AI248" s="351"/>
      <c r="AJ248" s="655"/>
      <c r="AK248" s="656"/>
      <c r="AL248" s="647"/>
      <c r="AM248" s="351"/>
      <c r="AN248" s="352"/>
      <c r="AO248" s="647"/>
      <c r="AP248" s="647"/>
      <c r="AQ248" s="647"/>
      <c r="AR248" s="647"/>
      <c r="AS248" s="647"/>
      <c r="AT248" s="645"/>
    </row>
    <row r="249" spans="1:63" s="343" customFormat="1" ht="14.25" x14ac:dyDescent="0.2">
      <c r="A249" s="659"/>
      <c r="B249" s="660"/>
      <c r="C249" s="647"/>
      <c r="D249" s="655"/>
      <c r="E249" s="655"/>
      <c r="F249" s="655"/>
      <c r="G249" s="647"/>
      <c r="H249" s="662"/>
      <c r="I249" s="663"/>
      <c r="J249" s="664"/>
      <c r="K249" s="665"/>
      <c r="L249" s="664">
        <f>IF(NOT(ISERROR(MATCH(K249,_xlfn.ANCHORARRAY(#REF!),0))),J260&amp;"Por favor no seleccionar los criterios de impacto",K249)</f>
        <v>0</v>
      </c>
      <c r="M249" s="663"/>
      <c r="N249" s="664"/>
      <c r="O249" s="666"/>
      <c r="P249" s="344">
        <v>5</v>
      </c>
      <c r="Q249" s="210"/>
      <c r="R249" s="360" t="str">
        <f t="shared" si="346"/>
        <v/>
      </c>
      <c r="S249" s="345"/>
      <c r="T249" s="345"/>
      <c r="U249" s="346" t="str">
        <f t="shared" si="335"/>
        <v/>
      </c>
      <c r="V249" s="345"/>
      <c r="W249" s="345"/>
      <c r="X249" s="345"/>
      <c r="Y249" s="347" t="str">
        <f t="shared" si="344"/>
        <v/>
      </c>
      <c r="Z249" s="348" t="str">
        <f t="shared" si="337"/>
        <v/>
      </c>
      <c r="AA249" s="349" t="str">
        <f t="shared" si="338"/>
        <v/>
      </c>
      <c r="AB249" s="348" t="str">
        <f t="shared" si="339"/>
        <v/>
      </c>
      <c r="AC249" s="349" t="str">
        <f t="shared" si="345"/>
        <v/>
      </c>
      <c r="AD249" s="350" t="str">
        <f t="shared" si="341"/>
        <v/>
      </c>
      <c r="AE249" s="651"/>
      <c r="AF249" s="309"/>
      <c r="AG249" s="352"/>
      <c r="AH249" s="351"/>
      <c r="AI249" s="351"/>
      <c r="AJ249" s="655"/>
      <c r="AK249" s="656"/>
      <c r="AL249" s="647"/>
      <c r="AM249" s="351"/>
      <c r="AN249" s="352"/>
      <c r="AO249" s="647"/>
      <c r="AP249" s="647"/>
      <c r="AQ249" s="647"/>
      <c r="AR249" s="647"/>
      <c r="AS249" s="647"/>
      <c r="AT249" s="645"/>
    </row>
    <row r="250" spans="1:63" s="343" customFormat="1" ht="14.25" x14ac:dyDescent="0.2">
      <c r="A250" s="659"/>
      <c r="B250" s="660"/>
      <c r="C250" s="647"/>
      <c r="D250" s="655"/>
      <c r="E250" s="655"/>
      <c r="F250" s="655"/>
      <c r="G250" s="647"/>
      <c r="H250" s="662"/>
      <c r="I250" s="663"/>
      <c r="J250" s="664"/>
      <c r="K250" s="665"/>
      <c r="L250" s="664">
        <f>IF(NOT(ISERROR(MATCH(K250,_xlfn.ANCHORARRAY(#REF!),0))),J261&amp;"Por favor no seleccionar los criterios de impacto",K250)</f>
        <v>0</v>
      </c>
      <c r="M250" s="663"/>
      <c r="N250" s="664"/>
      <c r="O250" s="666"/>
      <c r="P250" s="344">
        <v>6</v>
      </c>
      <c r="Q250" s="210"/>
      <c r="R250" s="360" t="str">
        <f t="shared" si="346"/>
        <v/>
      </c>
      <c r="S250" s="345"/>
      <c r="T250" s="345"/>
      <c r="U250" s="346" t="str">
        <f t="shared" si="335"/>
        <v/>
      </c>
      <c r="V250" s="345"/>
      <c r="W250" s="345"/>
      <c r="X250" s="345"/>
      <c r="Y250" s="347" t="str">
        <f t="shared" si="344"/>
        <v/>
      </c>
      <c r="Z250" s="348" t="str">
        <f t="shared" si="337"/>
        <v/>
      </c>
      <c r="AA250" s="349" t="str">
        <f t="shared" si="338"/>
        <v/>
      </c>
      <c r="AB250" s="348" t="str">
        <f t="shared" si="339"/>
        <v/>
      </c>
      <c r="AC250" s="349" t="str">
        <f t="shared" si="345"/>
        <v/>
      </c>
      <c r="AD250" s="350" t="str">
        <f t="shared" si="341"/>
        <v/>
      </c>
      <c r="AE250" s="651"/>
      <c r="AF250" s="309"/>
      <c r="AG250" s="352"/>
      <c r="AH250" s="351"/>
      <c r="AI250" s="351"/>
      <c r="AJ250" s="655"/>
      <c r="AK250" s="656"/>
      <c r="AL250" s="647"/>
      <c r="AM250" s="351"/>
      <c r="AN250" s="352"/>
      <c r="AO250" s="647"/>
      <c r="AP250" s="647"/>
      <c r="AQ250" s="647"/>
      <c r="AR250" s="647"/>
      <c r="AS250" s="647"/>
      <c r="AT250" s="645"/>
    </row>
    <row r="251" spans="1:63" s="343" customFormat="1" ht="99.75" customHeight="1" x14ac:dyDescent="0.2">
      <c r="A251" s="659">
        <v>37</v>
      </c>
      <c r="B251" s="660" t="s">
        <v>349</v>
      </c>
      <c r="C251" s="647" t="s">
        <v>113</v>
      </c>
      <c r="D251" s="655" t="s">
        <v>1247</v>
      </c>
      <c r="E251" s="655" t="s">
        <v>1248</v>
      </c>
      <c r="F251" s="655" t="s">
        <v>1249</v>
      </c>
      <c r="G251" s="647" t="s">
        <v>715</v>
      </c>
      <c r="H251" s="662">
        <v>42</v>
      </c>
      <c r="I251" s="663" t="str">
        <f>IF(H251&lt;=0,"",IF(H251&lt;=2,"Muy Baja",IF(H251&lt;=24,"Baja",IF(H251&lt;=500,"Media",IF(H251&lt;=5000,"Alta","Muy Alta")))))</f>
        <v>Media</v>
      </c>
      <c r="J251" s="664">
        <f>IF(I251="","",IF(I251="Muy Baja",0.2,IF(I251="Baja",0.4,IF(I251="Media",0.6,IF(I251="Alta",0.8,IF(I251="Muy Alta",1,))))))</f>
        <v>0.6</v>
      </c>
      <c r="K251" s="665" t="s">
        <v>127</v>
      </c>
      <c r="L251" s="664" t="str">
        <f>IF(NOT(ISERROR(MATCH(K251,'Tabla Impacto'!$B$221:$B$223,0))),'Tabla Impacto'!$F$223&amp;"Por favor no seleccionar los criterios de impacto(Afectación Económica o presupuestal y Pérdida Reputacional)",K251)</f>
        <v xml:space="preserve">     El riesgo afecta la imagen de la entidad con algunos usuarios de relevancia frente al logro de los objetivos</v>
      </c>
      <c r="M251" s="663" t="str">
        <f>IF(OR(L251='Tabla Impacto'!$C$11,L251='Tabla Impacto'!$D$11),"Leve",IF(OR(L251='Tabla Impacto'!$C$12,L251='Tabla Impacto'!$D$12),"Menor",IF(OR(L251='Tabla Impacto'!$C$13,L251='Tabla Impacto'!$D$13),"Moderado",IF(OR(L251='Tabla Impacto'!$C$14,L251='Tabla Impacto'!$D$14),"Mayor",IF(OR(L251='Tabla Impacto'!$C$15,L251='Tabla Impacto'!$D$15),"Catastrófico","")))))</f>
        <v>Moderado</v>
      </c>
      <c r="N251" s="664">
        <f>IF(M251="","",IF(M251="Leve",0.2,IF(M251="Menor",0.4,IF(M251="Moderado",0.6,IF(M251="Mayor",0.8,IF(M251="Catastrófico",1,))))))</f>
        <v>0.6</v>
      </c>
      <c r="O251" s="666" t="str">
        <f>IF(OR(AND(I251="Muy Baja",M251="Leve"),AND(I251="Muy Baja",M251="Menor"),AND(I251="Baja",M251="Leve")),"Bajo",IF(OR(AND(I251="Muy baja",M251="Moderado"),AND(I251="Baja",M251="Menor"),AND(I251="Baja",M251="Moderado"),AND(I251="Media",M251="Leve"),AND(I251="Media",M251="Menor"),AND(I251="Media",M251="Moderado"),AND(I251="Alta",M251="Leve"),AND(I251="Alta",M251="Menor")),"Moderado",IF(OR(AND(I251="Muy Baja",M251="Mayor"),AND(I251="Baja",M251="Mayor"),AND(I251="Media",M251="Mayor"),AND(I251="Alta",M251="Moderado"),AND(I251="Alta",M251="Mayor"),AND(I251="Muy Alta",M251="Leve"),AND(I251="Muy Alta",M251="Menor"),AND(I251="Muy Alta",M251="Moderado"),AND(I251="Muy Alta",M251="Mayor")),"Alto",IF(OR(AND(I251="Muy Baja",M251="Catastrófico"),AND(I251="Baja",M251="Catastrófico"),AND(I251="Media",M251="Catastrófico"),AND(I251="Alta",M251="Catastrófico"),AND(I251="Muy Alta",M251="Catastrófico")),"Extremo",""))))</f>
        <v>Moderado</v>
      </c>
      <c r="P251" s="344">
        <v>1</v>
      </c>
      <c r="Q251" s="222" t="s">
        <v>1251</v>
      </c>
      <c r="R251" s="360" t="str">
        <f>IF(OR(S251="Preventivo",S251="Detectivo"),"Probabilidad",IF(S251="Correctivo","Impacto",""))</f>
        <v>Probabilidad</v>
      </c>
      <c r="S251" s="345" t="s">
        <v>13</v>
      </c>
      <c r="T251" s="345" t="s">
        <v>8</v>
      </c>
      <c r="U251" s="346" t="str">
        <f t="shared" si="230"/>
        <v>40%</v>
      </c>
      <c r="V251" s="345" t="s">
        <v>18</v>
      </c>
      <c r="W251" s="345" t="s">
        <v>21</v>
      </c>
      <c r="X251" s="345" t="s">
        <v>104</v>
      </c>
      <c r="Y251" s="347">
        <f t="shared" ref="Y251" si="347">IFERROR(IF(R251="Probabilidad",(J251-(+J251*U251)),IF(R251="Impacto",J251,"")),"")</f>
        <v>0.36</v>
      </c>
      <c r="Z251" s="348" t="str">
        <f t="shared" si="232"/>
        <v>Baja</v>
      </c>
      <c r="AA251" s="349">
        <f t="shared" si="233"/>
        <v>0.36</v>
      </c>
      <c r="AB251" s="348" t="str">
        <f t="shared" si="223"/>
        <v>Moderado</v>
      </c>
      <c r="AC251" s="349">
        <f t="shared" ref="AC251" si="348">IFERROR(IF(R251="Impacto",(N251-(+N251*U251)),IF(R251="Probabilidad",N251,"")),"")</f>
        <v>0.6</v>
      </c>
      <c r="AD251" s="350" t="str">
        <f t="shared" si="235"/>
        <v>Moderado</v>
      </c>
      <c r="AE251" s="651"/>
      <c r="AF251" s="647" t="s">
        <v>1254</v>
      </c>
      <c r="AG251" s="772" t="s">
        <v>1454</v>
      </c>
      <c r="AH251" s="650">
        <v>46387</v>
      </c>
      <c r="AI251" s="773" t="s">
        <v>1305</v>
      </c>
      <c r="AJ251" s="655" t="s">
        <v>1436</v>
      </c>
      <c r="AK251" s="656" t="s">
        <v>1454</v>
      </c>
      <c r="AL251" s="647"/>
      <c r="AM251" s="351"/>
      <c r="AN251" s="352"/>
      <c r="AO251" s="647"/>
      <c r="AP251" s="647"/>
      <c r="AQ251" s="650"/>
      <c r="AR251" s="647"/>
      <c r="AS251" s="647"/>
      <c r="AT251" s="645"/>
      <c r="AU251" s="342"/>
      <c r="AV251" s="342"/>
      <c r="AW251" s="342"/>
      <c r="AX251" s="342"/>
      <c r="AY251" s="342"/>
      <c r="AZ251" s="342"/>
      <c r="BA251" s="342"/>
      <c r="BB251" s="342"/>
      <c r="BC251" s="342"/>
      <c r="BD251" s="342"/>
      <c r="BE251" s="342"/>
      <c r="BF251" s="342"/>
      <c r="BG251" s="342"/>
      <c r="BH251" s="342"/>
      <c r="BI251" s="342"/>
      <c r="BJ251" s="342"/>
      <c r="BK251" s="342"/>
    </row>
    <row r="252" spans="1:63" s="343" customFormat="1" ht="156.75" x14ac:dyDescent="0.2">
      <c r="A252" s="659"/>
      <c r="B252" s="660"/>
      <c r="C252" s="647"/>
      <c r="D252" s="655"/>
      <c r="E252" s="655"/>
      <c r="F252" s="655"/>
      <c r="G252" s="647"/>
      <c r="H252" s="662"/>
      <c r="I252" s="663"/>
      <c r="J252" s="664"/>
      <c r="K252" s="665"/>
      <c r="L252" s="664">
        <f>IF(NOT(ISERROR(MATCH(K252,_xlfn.ANCHORARRAY(F261),0))),J263&amp;"Por favor no seleccionar los criterios de impacto",K252)</f>
        <v>0</v>
      </c>
      <c r="M252" s="663"/>
      <c r="N252" s="664"/>
      <c r="O252" s="666"/>
      <c r="P252" s="344">
        <v>2</v>
      </c>
      <c r="Q252" s="222" t="s">
        <v>1252</v>
      </c>
      <c r="R252" s="360" t="str">
        <f>IF(OR(S252="Preventivo",S252="Detectivo"),"Probabilidad",IF(S252="Correctivo","Impacto",""))</f>
        <v>Probabilidad</v>
      </c>
      <c r="S252" s="345" t="s">
        <v>13</v>
      </c>
      <c r="T252" s="345" t="s">
        <v>8</v>
      </c>
      <c r="U252" s="346" t="str">
        <f t="shared" si="230"/>
        <v>40%</v>
      </c>
      <c r="V252" s="345" t="s">
        <v>18</v>
      </c>
      <c r="W252" s="345" t="s">
        <v>21</v>
      </c>
      <c r="X252" s="345" t="s">
        <v>104</v>
      </c>
      <c r="Y252" s="347">
        <f t="shared" ref="Y252" si="349">IFERROR(IF(AND(R251="Probabilidad",R252="Probabilidad"),(AA251-(+AA251*U252)),IF(R252="Probabilidad",(J251-(+J251*U252)),IF(R252="Impacto",AA251,""))),"")</f>
        <v>0.216</v>
      </c>
      <c r="Z252" s="348" t="str">
        <f t="shared" si="232"/>
        <v>Baja</v>
      </c>
      <c r="AA252" s="349">
        <f t="shared" si="233"/>
        <v>0.216</v>
      </c>
      <c r="AB252" s="348" t="str">
        <f t="shared" si="223"/>
        <v>Moderado</v>
      </c>
      <c r="AC252" s="349">
        <f t="shared" ref="AC252" si="350">IFERROR(IF(AND(R251="Impacto",R252="Impacto"),(AC251-(+AC251*U252)),IF(R252="Impacto",(N251-(+N251*U252)),IF(R252="Probabilidad",AC251,""))),"")</f>
        <v>0.6</v>
      </c>
      <c r="AD252" s="350" t="str">
        <f t="shared" si="235"/>
        <v>Moderado</v>
      </c>
      <c r="AE252" s="651"/>
      <c r="AF252" s="647"/>
      <c r="AG252" s="772"/>
      <c r="AH252" s="647"/>
      <c r="AI252" s="773"/>
      <c r="AJ252" s="655"/>
      <c r="AK252" s="656"/>
      <c r="AL252" s="647"/>
      <c r="AM252" s="351"/>
      <c r="AN252" s="352"/>
      <c r="AO252" s="647"/>
      <c r="AP252" s="647"/>
      <c r="AQ252" s="647"/>
      <c r="AR252" s="647"/>
      <c r="AS252" s="647"/>
      <c r="AT252" s="645"/>
    </row>
    <row r="253" spans="1:63" s="343" customFormat="1" ht="14.25" x14ac:dyDescent="0.2">
      <c r="A253" s="659"/>
      <c r="B253" s="660"/>
      <c r="C253" s="647"/>
      <c r="D253" s="655"/>
      <c r="E253" s="655"/>
      <c r="F253" s="655"/>
      <c r="G253" s="647"/>
      <c r="H253" s="662"/>
      <c r="I253" s="663"/>
      <c r="J253" s="664"/>
      <c r="K253" s="665"/>
      <c r="L253" s="664">
        <f>IF(NOT(ISERROR(MATCH(K253,_xlfn.ANCHORARRAY(F262),0))),J264&amp;"Por favor no seleccionar los criterios de impacto",K253)</f>
        <v>0</v>
      </c>
      <c r="M253" s="663"/>
      <c r="N253" s="664"/>
      <c r="O253" s="666"/>
      <c r="P253" s="344">
        <v>3</v>
      </c>
      <c r="Q253" s="353"/>
      <c r="R253" s="360" t="str">
        <f>IF(OR(S253="Preventivo",S253="Detectivo"),"Probabilidad",IF(S253="Correctivo","Impacto",""))</f>
        <v/>
      </c>
      <c r="S253" s="345"/>
      <c r="T253" s="345"/>
      <c r="U253" s="346" t="str">
        <f t="shared" si="230"/>
        <v/>
      </c>
      <c r="V253" s="345"/>
      <c r="W253" s="345"/>
      <c r="X253" s="345"/>
      <c r="Y253" s="347" t="str">
        <f t="shared" ref="Y253" si="351">IFERROR(IF(AND(R252="Probabilidad",R253="Probabilidad"),(AA252-(+AA252*U253)),IF(AND(R252="Impacto",R253="Probabilidad"),(AA251-(+AA251*U253)),IF(R253="Impacto",AA252,""))),"")</f>
        <v/>
      </c>
      <c r="Z253" s="348" t="str">
        <f t="shared" si="232"/>
        <v/>
      </c>
      <c r="AA253" s="349" t="str">
        <f t="shared" si="233"/>
        <v/>
      </c>
      <c r="AB253" s="348" t="str">
        <f t="shared" si="223"/>
        <v/>
      </c>
      <c r="AC253" s="349" t="str">
        <f t="shared" ref="AC253" si="352">IFERROR(IF(AND(R252="Impacto",R253="Impacto"),(AC252-(+AC252*U253)),IF(AND(R252="Probabilidad",R253="Impacto"),(AC251-(+AC251*U253)),IF(R253="Probabilidad",AC252,""))),"")</f>
        <v/>
      </c>
      <c r="AD253" s="350" t="str">
        <f t="shared" si="235"/>
        <v/>
      </c>
      <c r="AE253" s="651"/>
      <c r="AF253" s="309"/>
      <c r="AG253" s="352"/>
      <c r="AH253" s="351"/>
      <c r="AI253" s="351"/>
      <c r="AJ253" s="655"/>
      <c r="AK253" s="656"/>
      <c r="AL253" s="647"/>
      <c r="AM253" s="351"/>
      <c r="AN253" s="352"/>
      <c r="AO253" s="647"/>
      <c r="AP253" s="647"/>
      <c r="AQ253" s="647"/>
      <c r="AR253" s="647"/>
      <c r="AS253" s="647"/>
      <c r="AT253" s="645"/>
    </row>
    <row r="254" spans="1:63" s="343" customFormat="1" ht="14.25" x14ac:dyDescent="0.2">
      <c r="A254" s="659"/>
      <c r="B254" s="660"/>
      <c r="C254" s="647"/>
      <c r="D254" s="655"/>
      <c r="E254" s="655"/>
      <c r="F254" s="655"/>
      <c r="G254" s="647"/>
      <c r="H254" s="662"/>
      <c r="I254" s="663"/>
      <c r="J254" s="664"/>
      <c r="K254" s="665"/>
      <c r="L254" s="664">
        <f>IF(NOT(ISERROR(MATCH(K254,_xlfn.ANCHORARRAY(#REF!),0))),J265&amp;"Por favor no seleccionar los criterios de impacto",K254)</f>
        <v>0</v>
      </c>
      <c r="M254" s="663"/>
      <c r="N254" s="664"/>
      <c r="O254" s="666"/>
      <c r="P254" s="344">
        <v>4</v>
      </c>
      <c r="Q254" s="210"/>
      <c r="R254" s="360" t="str">
        <f t="shared" ref="R254:R256" si="353">IF(OR(S254="Preventivo",S254="Detectivo"),"Probabilidad",IF(S254="Correctivo","Impacto",""))</f>
        <v/>
      </c>
      <c r="S254" s="345"/>
      <c r="T254" s="345"/>
      <c r="U254" s="346" t="str">
        <f t="shared" si="230"/>
        <v/>
      </c>
      <c r="V254" s="345"/>
      <c r="W254" s="345"/>
      <c r="X254" s="345"/>
      <c r="Y254" s="347" t="str">
        <f t="shared" si="236"/>
        <v/>
      </c>
      <c r="Z254" s="348" t="str">
        <f t="shared" si="232"/>
        <v/>
      </c>
      <c r="AA254" s="349" t="str">
        <f t="shared" si="233"/>
        <v/>
      </c>
      <c r="AB254" s="348" t="str">
        <f t="shared" si="223"/>
        <v/>
      </c>
      <c r="AC254" s="349" t="str">
        <f t="shared" si="237"/>
        <v/>
      </c>
      <c r="AD254" s="350" t="str">
        <f t="shared" si="235"/>
        <v/>
      </c>
      <c r="AE254" s="651"/>
      <c r="AF254" s="309"/>
      <c r="AG254" s="352"/>
      <c r="AH254" s="351"/>
      <c r="AI254" s="351"/>
      <c r="AJ254" s="655"/>
      <c r="AK254" s="656"/>
      <c r="AL254" s="647"/>
      <c r="AM254" s="351"/>
      <c r="AN254" s="352"/>
      <c r="AO254" s="647"/>
      <c r="AP254" s="647"/>
      <c r="AQ254" s="647"/>
      <c r="AR254" s="647"/>
      <c r="AS254" s="647"/>
      <c r="AT254" s="645"/>
    </row>
    <row r="255" spans="1:63" s="343" customFormat="1" ht="14.25" x14ac:dyDescent="0.2">
      <c r="A255" s="659"/>
      <c r="B255" s="660"/>
      <c r="C255" s="647"/>
      <c r="D255" s="655"/>
      <c r="E255" s="655"/>
      <c r="F255" s="655"/>
      <c r="G255" s="647"/>
      <c r="H255" s="662"/>
      <c r="I255" s="663"/>
      <c r="J255" s="664"/>
      <c r="K255" s="665"/>
      <c r="L255" s="664">
        <f>IF(NOT(ISERROR(MATCH(K255,_xlfn.ANCHORARRAY(#REF!),0))),J266&amp;"Por favor no seleccionar los criterios de impacto",K255)</f>
        <v>0</v>
      </c>
      <c r="M255" s="663"/>
      <c r="N255" s="664"/>
      <c r="O255" s="666"/>
      <c r="P255" s="344">
        <v>5</v>
      </c>
      <c r="Q255" s="210"/>
      <c r="R255" s="360" t="str">
        <f t="shared" si="353"/>
        <v/>
      </c>
      <c r="S255" s="345"/>
      <c r="T255" s="345"/>
      <c r="U255" s="346" t="str">
        <f t="shared" si="230"/>
        <v/>
      </c>
      <c r="V255" s="345"/>
      <c r="W255" s="345"/>
      <c r="X255" s="345"/>
      <c r="Y255" s="347" t="str">
        <f t="shared" si="236"/>
        <v/>
      </c>
      <c r="Z255" s="348" t="str">
        <f t="shared" si="232"/>
        <v/>
      </c>
      <c r="AA255" s="349" t="str">
        <f t="shared" si="233"/>
        <v/>
      </c>
      <c r="AB255" s="348" t="str">
        <f t="shared" si="223"/>
        <v/>
      </c>
      <c r="AC255" s="349" t="str">
        <f t="shared" si="237"/>
        <v/>
      </c>
      <c r="AD255" s="350" t="str">
        <f t="shared" si="235"/>
        <v/>
      </c>
      <c r="AE255" s="651"/>
      <c r="AF255" s="309"/>
      <c r="AG255" s="352"/>
      <c r="AH255" s="351"/>
      <c r="AI255" s="351"/>
      <c r="AJ255" s="655"/>
      <c r="AK255" s="656"/>
      <c r="AL255" s="647"/>
      <c r="AM255" s="351"/>
      <c r="AN255" s="352"/>
      <c r="AO255" s="647"/>
      <c r="AP255" s="647"/>
      <c r="AQ255" s="647"/>
      <c r="AR255" s="647"/>
      <c r="AS255" s="647"/>
      <c r="AT255" s="645"/>
    </row>
    <row r="256" spans="1:63" s="343" customFormat="1" ht="15" thickBot="1" x14ac:dyDescent="0.25">
      <c r="A256" s="734"/>
      <c r="B256" s="733"/>
      <c r="C256" s="728"/>
      <c r="D256" s="735"/>
      <c r="E256" s="735"/>
      <c r="F256" s="735"/>
      <c r="G256" s="728"/>
      <c r="H256" s="736"/>
      <c r="I256" s="718"/>
      <c r="J256" s="717"/>
      <c r="K256" s="737"/>
      <c r="L256" s="717">
        <f>IF(NOT(ISERROR(MATCH(K256,_xlfn.ANCHORARRAY(#REF!),0))),J267&amp;"Por favor no seleccionar los criterios de impacto",K256)</f>
        <v>0</v>
      </c>
      <c r="M256" s="718"/>
      <c r="N256" s="717"/>
      <c r="O256" s="730"/>
      <c r="P256" s="363">
        <v>6</v>
      </c>
      <c r="Q256" s="223"/>
      <c r="R256" s="364" t="str">
        <f t="shared" si="353"/>
        <v/>
      </c>
      <c r="S256" s="365"/>
      <c r="T256" s="365"/>
      <c r="U256" s="366" t="str">
        <f t="shared" si="230"/>
        <v/>
      </c>
      <c r="V256" s="365"/>
      <c r="W256" s="365"/>
      <c r="X256" s="365"/>
      <c r="Y256" s="367" t="str">
        <f t="shared" si="236"/>
        <v/>
      </c>
      <c r="Z256" s="368" t="str">
        <f t="shared" si="232"/>
        <v/>
      </c>
      <c r="AA256" s="369" t="str">
        <f t="shared" si="233"/>
        <v/>
      </c>
      <c r="AB256" s="368" t="str">
        <f t="shared" si="223"/>
        <v/>
      </c>
      <c r="AC256" s="369" t="str">
        <f t="shared" si="237"/>
        <v/>
      </c>
      <c r="AD256" s="370" t="str">
        <f t="shared" si="235"/>
        <v/>
      </c>
      <c r="AE256" s="729"/>
      <c r="AF256" s="310"/>
      <c r="AG256" s="371"/>
      <c r="AH256" s="372"/>
      <c r="AI256" s="372"/>
      <c r="AJ256" s="655"/>
      <c r="AK256" s="727"/>
      <c r="AL256" s="728"/>
      <c r="AM256" s="372"/>
      <c r="AN256" s="371"/>
      <c r="AO256" s="728"/>
      <c r="AP256" s="728"/>
      <c r="AQ256" s="728"/>
      <c r="AR256" s="728"/>
      <c r="AS256" s="728"/>
      <c r="AT256" s="775"/>
    </row>
    <row r="257" spans="1:36" s="343" customFormat="1" ht="13.5" thickBot="1" x14ac:dyDescent="0.25">
      <c r="A257" s="373"/>
      <c r="B257" s="374"/>
      <c r="C257" s="373"/>
      <c r="D257" s="373"/>
      <c r="E257" s="373"/>
      <c r="G257" s="375"/>
      <c r="AJ257" s="376"/>
    </row>
    <row r="258" spans="1:36" s="343" customFormat="1" ht="12.95" customHeight="1" x14ac:dyDescent="0.2">
      <c r="A258" s="751" t="s">
        <v>379</v>
      </c>
      <c r="B258" s="752"/>
      <c r="C258" s="752"/>
      <c r="D258" s="752"/>
      <c r="E258" s="752"/>
      <c r="F258" s="752"/>
      <c r="G258" s="753"/>
      <c r="AJ258" s="376"/>
    </row>
    <row r="259" spans="1:36" s="343" customFormat="1" ht="12.95" customHeight="1" x14ac:dyDescent="0.2">
      <c r="A259" s="746" t="s">
        <v>380</v>
      </c>
      <c r="B259" s="747"/>
      <c r="C259" s="747" t="s">
        <v>381</v>
      </c>
      <c r="D259" s="747"/>
      <c r="E259" s="747"/>
      <c r="F259" s="747"/>
      <c r="G259" s="377" t="s">
        <v>382</v>
      </c>
      <c r="AJ259" s="376"/>
    </row>
    <row r="260" spans="1:36" s="343" customFormat="1" ht="29.1" customHeight="1" x14ac:dyDescent="0.2">
      <c r="A260" s="748">
        <v>6</v>
      </c>
      <c r="B260" s="749"/>
      <c r="C260" s="754" t="s">
        <v>421</v>
      </c>
      <c r="D260" s="754"/>
      <c r="E260" s="754"/>
      <c r="F260" s="754"/>
      <c r="G260" s="378" t="s">
        <v>686</v>
      </c>
      <c r="AJ260" s="376"/>
    </row>
    <row r="261" spans="1:36" s="343" customFormat="1" ht="48" customHeight="1" thickBot="1" x14ac:dyDescent="0.3">
      <c r="A261" s="755">
        <v>7</v>
      </c>
      <c r="B261" s="756"/>
      <c r="C261" s="757" t="s">
        <v>724</v>
      </c>
      <c r="D261" s="757"/>
      <c r="E261" s="757"/>
      <c r="F261" s="757"/>
      <c r="G261" s="378" t="s">
        <v>719</v>
      </c>
      <c r="H261" s="379"/>
      <c r="I261" s="379"/>
      <c r="J261" s="379"/>
      <c r="AJ261" s="376"/>
    </row>
    <row r="262" spans="1:36" s="343" customFormat="1" ht="15" customHeight="1" thickBot="1" x14ac:dyDescent="0.3">
      <c r="A262" s="380"/>
      <c r="B262" s="380"/>
      <c r="C262" s="380"/>
      <c r="D262" s="380"/>
      <c r="E262" s="380"/>
      <c r="F262" s="380"/>
      <c r="G262" s="380"/>
      <c r="H262" s="379"/>
      <c r="I262" s="379"/>
      <c r="J262" s="379"/>
      <c r="AJ262" s="376"/>
    </row>
    <row r="263" spans="1:36" s="343" customFormat="1" ht="12.95" customHeight="1" x14ac:dyDescent="0.25">
      <c r="A263" s="758" t="s">
        <v>718</v>
      </c>
      <c r="B263" s="759"/>
      <c r="C263" s="759"/>
      <c r="D263" s="759"/>
      <c r="E263" s="759"/>
      <c r="F263" s="759"/>
      <c r="G263" s="760"/>
      <c r="H263" s="379"/>
      <c r="I263" s="379"/>
      <c r="J263" s="379"/>
      <c r="AJ263" s="376"/>
    </row>
    <row r="264" spans="1:36" s="343" customFormat="1" ht="13.5" x14ac:dyDescent="0.25">
      <c r="A264" s="750" t="s">
        <v>682</v>
      </c>
      <c r="B264" s="743"/>
      <c r="C264" s="743" t="s">
        <v>683</v>
      </c>
      <c r="D264" s="743"/>
      <c r="E264" s="743"/>
      <c r="F264" s="743" t="s">
        <v>684</v>
      </c>
      <c r="G264" s="744"/>
      <c r="H264" s="379"/>
      <c r="I264" s="379"/>
      <c r="J264" s="379"/>
      <c r="AJ264" s="376"/>
    </row>
    <row r="265" spans="1:36" s="343" customFormat="1" ht="12.95" customHeight="1" x14ac:dyDescent="0.25">
      <c r="A265" s="745" t="s">
        <v>721</v>
      </c>
      <c r="B265" s="731"/>
      <c r="C265" s="731" t="s">
        <v>716</v>
      </c>
      <c r="D265" s="731"/>
      <c r="E265" s="731"/>
      <c r="F265" s="731" t="s">
        <v>716</v>
      </c>
      <c r="G265" s="732"/>
      <c r="H265" s="379"/>
      <c r="I265" s="379"/>
      <c r="J265" s="379"/>
      <c r="AJ265" s="376"/>
    </row>
    <row r="266" spans="1:36" s="343" customFormat="1" ht="12.95" customHeight="1" x14ac:dyDescent="0.2">
      <c r="A266" s="745" t="s">
        <v>722</v>
      </c>
      <c r="B266" s="731"/>
      <c r="C266" s="731" t="s">
        <v>717</v>
      </c>
      <c r="D266" s="731"/>
      <c r="E266" s="731"/>
      <c r="F266" s="731" t="s">
        <v>717</v>
      </c>
      <c r="G266" s="732"/>
      <c r="AJ266" s="376"/>
    </row>
    <row r="267" spans="1:36" s="343" customFormat="1" ht="13.5" customHeight="1" thickBot="1" x14ac:dyDescent="0.25">
      <c r="A267" s="739" t="s">
        <v>723</v>
      </c>
      <c r="B267" s="740"/>
      <c r="C267" s="740" t="s">
        <v>720</v>
      </c>
      <c r="D267" s="740"/>
      <c r="E267" s="740"/>
      <c r="F267" s="741" t="s">
        <v>720</v>
      </c>
      <c r="G267" s="742"/>
      <c r="AJ267" s="376"/>
    </row>
    <row r="268" spans="1:36" s="343" customFormat="1" ht="12.75" x14ac:dyDescent="0.2">
      <c r="A268" s="373"/>
      <c r="B268" s="374"/>
      <c r="C268" s="373"/>
      <c r="D268" s="373"/>
      <c r="E268" s="373"/>
      <c r="G268" s="375"/>
      <c r="AJ268" s="376"/>
    </row>
    <row r="269" spans="1:36" s="343" customFormat="1" ht="12.75" x14ac:dyDescent="0.2">
      <c r="A269" s="373"/>
      <c r="B269" s="374"/>
      <c r="C269" s="373"/>
      <c r="D269" s="373"/>
      <c r="E269" s="373"/>
      <c r="G269" s="375"/>
      <c r="AJ269" s="376"/>
    </row>
    <row r="270" spans="1:36" s="343" customFormat="1" ht="12.75" x14ac:dyDescent="0.2">
      <c r="A270" s="373"/>
      <c r="B270" s="374"/>
      <c r="C270" s="373"/>
      <c r="D270" s="373"/>
      <c r="E270" s="373"/>
      <c r="G270" s="375"/>
      <c r="AJ270" s="376"/>
    </row>
    <row r="271" spans="1:36" s="343" customFormat="1" ht="12.75" x14ac:dyDescent="0.2">
      <c r="A271" s="373"/>
      <c r="B271" s="374"/>
      <c r="C271" s="373"/>
      <c r="D271" s="373"/>
      <c r="E271" s="373"/>
      <c r="G271" s="375"/>
      <c r="AJ271" s="376"/>
    </row>
    <row r="272" spans="1:36" s="343" customFormat="1" ht="12.75" x14ac:dyDescent="0.2">
      <c r="A272" s="373"/>
      <c r="B272" s="374"/>
      <c r="C272" s="373"/>
      <c r="D272" s="373"/>
      <c r="E272" s="373"/>
      <c r="G272" s="375"/>
      <c r="AJ272" s="376"/>
    </row>
    <row r="273" spans="1:36" s="343" customFormat="1" ht="12.75" x14ac:dyDescent="0.2">
      <c r="A273" s="373"/>
      <c r="B273" s="374"/>
      <c r="C273" s="373"/>
      <c r="D273" s="373"/>
      <c r="E273" s="373"/>
      <c r="G273" s="375"/>
      <c r="AJ273" s="376"/>
    </row>
    <row r="274" spans="1:36" s="343" customFormat="1" ht="12.75" x14ac:dyDescent="0.2">
      <c r="A274" s="373"/>
      <c r="B274" s="374"/>
      <c r="C274" s="373"/>
      <c r="D274" s="373"/>
      <c r="E274" s="373"/>
      <c r="G274" s="375"/>
      <c r="AJ274" s="376"/>
    </row>
    <row r="275" spans="1:36" s="343" customFormat="1" ht="12.75" x14ac:dyDescent="0.2">
      <c r="A275" s="373"/>
      <c r="B275" s="374"/>
      <c r="C275" s="373"/>
      <c r="D275" s="373"/>
      <c r="E275" s="373"/>
      <c r="G275" s="375"/>
      <c r="AJ275" s="376"/>
    </row>
    <row r="276" spans="1:36" s="343" customFormat="1" ht="12.75" x14ac:dyDescent="0.2">
      <c r="A276" s="373"/>
      <c r="B276" s="374"/>
      <c r="C276" s="373"/>
      <c r="D276" s="373"/>
      <c r="E276" s="373"/>
      <c r="G276" s="375"/>
      <c r="AJ276" s="376"/>
    </row>
    <row r="277" spans="1:36" s="343" customFormat="1" ht="12.75" x14ac:dyDescent="0.2">
      <c r="A277" s="373"/>
      <c r="B277" s="374"/>
      <c r="C277" s="373"/>
      <c r="D277" s="373"/>
      <c r="E277" s="373"/>
      <c r="G277" s="375"/>
      <c r="AJ277" s="376"/>
    </row>
    <row r="278" spans="1:36" s="343" customFormat="1" ht="12.75" x14ac:dyDescent="0.2">
      <c r="A278" s="373"/>
      <c r="B278" s="374"/>
      <c r="C278" s="373"/>
      <c r="D278" s="373"/>
      <c r="E278" s="373"/>
      <c r="G278" s="375"/>
      <c r="AJ278" s="376"/>
    </row>
    <row r="279" spans="1:36" s="343" customFormat="1" ht="12.75" x14ac:dyDescent="0.2">
      <c r="A279" s="373"/>
      <c r="B279" s="374"/>
      <c r="C279" s="373"/>
      <c r="D279" s="373"/>
      <c r="E279" s="373"/>
      <c r="G279" s="375"/>
      <c r="AJ279" s="376"/>
    </row>
    <row r="280" spans="1:36" s="343" customFormat="1" ht="12.75" x14ac:dyDescent="0.2">
      <c r="A280" s="373"/>
      <c r="B280" s="374"/>
      <c r="C280" s="373"/>
      <c r="D280" s="373"/>
      <c r="E280" s="373"/>
      <c r="G280" s="375"/>
      <c r="AJ280" s="376"/>
    </row>
    <row r="281" spans="1:36" s="343" customFormat="1" ht="12.75" x14ac:dyDescent="0.2">
      <c r="A281" s="373"/>
      <c r="B281" s="374"/>
      <c r="C281" s="373"/>
      <c r="D281" s="373"/>
      <c r="E281" s="373"/>
      <c r="G281" s="375"/>
      <c r="AJ281" s="376"/>
    </row>
    <row r="282" spans="1:36" s="343" customFormat="1" ht="12.75" x14ac:dyDescent="0.2">
      <c r="A282" s="373"/>
      <c r="B282" s="374"/>
      <c r="C282" s="373"/>
      <c r="D282" s="373"/>
      <c r="E282" s="373"/>
      <c r="G282" s="375"/>
      <c r="AJ282" s="376"/>
    </row>
    <row r="283" spans="1:36" s="343" customFormat="1" ht="12.75" x14ac:dyDescent="0.2">
      <c r="A283" s="373"/>
      <c r="B283" s="374"/>
      <c r="C283" s="373"/>
      <c r="D283" s="373"/>
      <c r="E283" s="373"/>
      <c r="G283" s="375"/>
      <c r="AJ283" s="376"/>
    </row>
    <row r="284" spans="1:36" s="343" customFormat="1" ht="12.75" x14ac:dyDescent="0.2">
      <c r="A284" s="373"/>
      <c r="B284" s="374"/>
      <c r="C284" s="373"/>
      <c r="D284" s="373"/>
      <c r="E284" s="373"/>
      <c r="G284" s="375"/>
      <c r="AJ284" s="376"/>
    </row>
    <row r="285" spans="1:36" s="343" customFormat="1" ht="12.75" x14ac:dyDescent="0.2">
      <c r="A285" s="373"/>
      <c r="B285" s="374"/>
      <c r="C285" s="373"/>
      <c r="D285" s="373"/>
      <c r="E285" s="373"/>
      <c r="G285" s="375"/>
      <c r="AJ285" s="376"/>
    </row>
    <row r="286" spans="1:36" s="343" customFormat="1" ht="12.75" x14ac:dyDescent="0.2">
      <c r="A286" s="373"/>
      <c r="B286" s="374"/>
      <c r="C286" s="373"/>
      <c r="D286" s="373"/>
      <c r="E286" s="373"/>
      <c r="G286" s="375"/>
      <c r="AJ286" s="376"/>
    </row>
    <row r="287" spans="1:36" s="343" customFormat="1" ht="12.75" x14ac:dyDescent="0.2">
      <c r="A287" s="373"/>
      <c r="B287" s="374"/>
      <c r="C287" s="373"/>
      <c r="D287" s="373"/>
      <c r="E287" s="373"/>
      <c r="G287" s="375"/>
      <c r="AJ287" s="376"/>
    </row>
    <row r="288" spans="1:36" s="343" customFormat="1" ht="12.75" x14ac:dyDescent="0.2">
      <c r="A288" s="373"/>
      <c r="B288" s="374"/>
      <c r="C288" s="373"/>
      <c r="D288" s="373"/>
      <c r="E288" s="373"/>
      <c r="G288" s="375"/>
      <c r="AJ288" s="376"/>
    </row>
    <row r="289" spans="1:36" s="343" customFormat="1" ht="12.75" x14ac:dyDescent="0.2">
      <c r="A289" s="373"/>
      <c r="B289" s="374"/>
      <c r="C289" s="373"/>
      <c r="D289" s="373"/>
      <c r="E289" s="373"/>
      <c r="G289" s="375"/>
      <c r="AJ289" s="376"/>
    </row>
    <row r="290" spans="1:36" s="343" customFormat="1" ht="12.75" x14ac:dyDescent="0.2">
      <c r="A290" s="373"/>
      <c r="B290" s="374"/>
      <c r="C290" s="373"/>
      <c r="D290" s="373"/>
      <c r="E290" s="373"/>
      <c r="G290" s="375"/>
      <c r="AJ290" s="376"/>
    </row>
    <row r="291" spans="1:36" s="343" customFormat="1" ht="12.75" x14ac:dyDescent="0.2">
      <c r="A291" s="373"/>
      <c r="B291" s="374"/>
      <c r="C291" s="373"/>
      <c r="D291" s="373"/>
      <c r="E291" s="373"/>
      <c r="G291" s="375"/>
      <c r="AJ291" s="376"/>
    </row>
    <row r="292" spans="1:36" s="343" customFormat="1" ht="12.75" x14ac:dyDescent="0.2">
      <c r="A292" s="373"/>
      <c r="B292" s="374"/>
      <c r="C292" s="373"/>
      <c r="D292" s="373"/>
      <c r="E292" s="373"/>
      <c r="G292" s="375"/>
      <c r="AJ292" s="376"/>
    </row>
    <row r="293" spans="1:36" s="343" customFormat="1" ht="12.75" x14ac:dyDescent="0.2">
      <c r="A293" s="373"/>
      <c r="B293" s="374"/>
      <c r="C293" s="373"/>
      <c r="D293" s="373"/>
      <c r="E293" s="373"/>
      <c r="G293" s="375"/>
      <c r="AJ293" s="376"/>
    </row>
    <row r="294" spans="1:36" s="343" customFormat="1" ht="12.75" x14ac:dyDescent="0.2">
      <c r="A294" s="373"/>
      <c r="B294" s="374"/>
      <c r="C294" s="373"/>
      <c r="D294" s="373"/>
      <c r="E294" s="373"/>
      <c r="G294" s="375"/>
      <c r="AJ294" s="376"/>
    </row>
    <row r="295" spans="1:36" s="343" customFormat="1" ht="12.75" x14ac:dyDescent="0.2">
      <c r="A295" s="373"/>
      <c r="B295" s="374"/>
      <c r="C295" s="373"/>
      <c r="D295" s="373"/>
      <c r="E295" s="373"/>
      <c r="G295" s="375"/>
      <c r="AJ295" s="376"/>
    </row>
    <row r="296" spans="1:36" s="343" customFormat="1" ht="12.75" x14ac:dyDescent="0.2">
      <c r="A296" s="373"/>
      <c r="B296" s="374"/>
      <c r="C296" s="373"/>
      <c r="D296" s="373"/>
      <c r="E296" s="373"/>
      <c r="G296" s="375"/>
      <c r="AJ296" s="376"/>
    </row>
    <row r="297" spans="1:36" s="343" customFormat="1" ht="12.75" x14ac:dyDescent="0.2">
      <c r="A297" s="373"/>
      <c r="B297" s="374"/>
      <c r="C297" s="373"/>
      <c r="D297" s="373"/>
      <c r="E297" s="373"/>
      <c r="G297" s="375"/>
      <c r="AJ297" s="376"/>
    </row>
    <row r="298" spans="1:36" s="343" customFormat="1" ht="12.75" x14ac:dyDescent="0.2">
      <c r="A298" s="373"/>
      <c r="B298" s="374"/>
      <c r="C298" s="373"/>
      <c r="D298" s="373"/>
      <c r="E298" s="373"/>
      <c r="G298" s="375"/>
      <c r="AJ298" s="376"/>
    </row>
    <row r="299" spans="1:36" s="343" customFormat="1" ht="12.75" x14ac:dyDescent="0.2">
      <c r="A299" s="373"/>
      <c r="B299" s="374"/>
      <c r="C299" s="373"/>
      <c r="D299" s="373"/>
      <c r="E299" s="373"/>
      <c r="G299" s="375"/>
      <c r="AJ299" s="376"/>
    </row>
    <row r="300" spans="1:36" s="343" customFormat="1" ht="12.75" x14ac:dyDescent="0.2">
      <c r="A300" s="373"/>
      <c r="B300" s="374"/>
      <c r="C300" s="373"/>
      <c r="D300" s="373"/>
      <c r="E300" s="373"/>
      <c r="G300" s="375"/>
      <c r="AJ300" s="376"/>
    </row>
    <row r="301" spans="1:36" s="343" customFormat="1" ht="12.75" x14ac:dyDescent="0.2">
      <c r="A301" s="373"/>
      <c r="B301" s="374"/>
      <c r="C301" s="373"/>
      <c r="D301" s="373"/>
      <c r="E301" s="373"/>
      <c r="G301" s="375"/>
      <c r="AJ301" s="376"/>
    </row>
    <row r="302" spans="1:36" s="343" customFormat="1" ht="12.75" x14ac:dyDescent="0.2">
      <c r="A302" s="373"/>
      <c r="B302" s="374"/>
      <c r="C302" s="373"/>
      <c r="D302" s="373"/>
      <c r="E302" s="373"/>
      <c r="G302" s="375"/>
      <c r="AJ302" s="376"/>
    </row>
    <row r="303" spans="1:36" s="343" customFormat="1" ht="12.75" x14ac:dyDescent="0.2">
      <c r="A303" s="373"/>
      <c r="B303" s="374"/>
      <c r="C303" s="373"/>
      <c r="D303" s="373"/>
      <c r="E303" s="373"/>
      <c r="G303" s="375"/>
      <c r="AJ303" s="376"/>
    </row>
    <row r="304" spans="1:36" s="343" customFormat="1" ht="12.75" x14ac:dyDescent="0.2">
      <c r="A304" s="373"/>
      <c r="B304" s="374"/>
      <c r="C304" s="373"/>
      <c r="D304" s="373"/>
      <c r="E304" s="373"/>
      <c r="G304" s="375"/>
      <c r="AJ304" s="376"/>
    </row>
    <row r="305" spans="1:36" s="343" customFormat="1" ht="12.75" x14ac:dyDescent="0.2">
      <c r="A305" s="373"/>
      <c r="B305" s="374"/>
      <c r="C305" s="373"/>
      <c r="D305" s="373"/>
      <c r="E305" s="373"/>
      <c r="G305" s="375"/>
      <c r="AJ305" s="376"/>
    </row>
    <row r="306" spans="1:36" s="343" customFormat="1" ht="12.75" x14ac:dyDescent="0.2">
      <c r="A306" s="373"/>
      <c r="B306" s="374"/>
      <c r="C306" s="373"/>
      <c r="D306" s="373"/>
      <c r="E306" s="373"/>
      <c r="G306" s="375"/>
      <c r="AJ306" s="376"/>
    </row>
    <row r="307" spans="1:36" s="343" customFormat="1" ht="12.75" x14ac:dyDescent="0.2">
      <c r="A307" s="373"/>
      <c r="B307" s="374"/>
      <c r="C307" s="373"/>
      <c r="D307" s="373"/>
      <c r="E307" s="373"/>
      <c r="G307" s="375"/>
      <c r="AJ307" s="376"/>
    </row>
    <row r="308" spans="1:36" s="343" customFormat="1" ht="12.75" x14ac:dyDescent="0.2">
      <c r="A308" s="373"/>
      <c r="B308" s="374"/>
      <c r="C308" s="373"/>
      <c r="D308" s="373"/>
      <c r="E308" s="373"/>
      <c r="G308" s="375"/>
      <c r="AJ308" s="376"/>
    </row>
    <row r="309" spans="1:36" s="343" customFormat="1" ht="12.75" x14ac:dyDescent="0.2">
      <c r="A309" s="373"/>
      <c r="B309" s="374"/>
      <c r="C309" s="373"/>
      <c r="D309" s="373"/>
      <c r="E309" s="373"/>
      <c r="G309" s="375"/>
      <c r="AJ309" s="376"/>
    </row>
    <row r="310" spans="1:36" s="343" customFormat="1" ht="12.75" x14ac:dyDescent="0.2">
      <c r="A310" s="373"/>
      <c r="B310" s="374"/>
      <c r="C310" s="373"/>
      <c r="D310" s="373"/>
      <c r="E310" s="373"/>
      <c r="G310" s="375"/>
      <c r="AJ310" s="376"/>
    </row>
    <row r="311" spans="1:36" s="343" customFormat="1" ht="12.75" x14ac:dyDescent="0.2">
      <c r="A311" s="373"/>
      <c r="B311" s="374"/>
      <c r="C311" s="373"/>
      <c r="D311" s="373"/>
      <c r="E311" s="373"/>
      <c r="G311" s="375"/>
      <c r="AJ311" s="376"/>
    </row>
    <row r="312" spans="1:36" s="343" customFormat="1" ht="12.75" x14ac:dyDescent="0.2">
      <c r="A312" s="373"/>
      <c r="B312" s="374"/>
      <c r="C312" s="373"/>
      <c r="D312" s="373"/>
      <c r="E312" s="373"/>
      <c r="G312" s="375"/>
      <c r="AJ312" s="376"/>
    </row>
    <row r="313" spans="1:36" s="343" customFormat="1" ht="12.75" x14ac:dyDescent="0.2">
      <c r="A313" s="373"/>
      <c r="B313" s="374"/>
      <c r="C313" s="373"/>
      <c r="D313" s="373"/>
      <c r="E313" s="373"/>
      <c r="G313" s="375"/>
      <c r="AJ313" s="376"/>
    </row>
    <row r="314" spans="1:36" s="343" customFormat="1" ht="12.75" x14ac:dyDescent="0.2">
      <c r="A314" s="373"/>
      <c r="B314" s="374"/>
      <c r="C314" s="373"/>
      <c r="D314" s="373"/>
      <c r="E314" s="373"/>
      <c r="G314" s="375"/>
      <c r="AJ314" s="376"/>
    </row>
    <row r="315" spans="1:36" s="343" customFormat="1" ht="12.75" x14ac:dyDescent="0.2">
      <c r="A315" s="373"/>
      <c r="B315" s="374"/>
      <c r="C315" s="373"/>
      <c r="D315" s="373"/>
      <c r="E315" s="373"/>
      <c r="G315" s="375"/>
      <c r="AJ315" s="376"/>
    </row>
    <row r="316" spans="1:36" s="343" customFormat="1" ht="12.75" x14ac:dyDescent="0.2">
      <c r="A316" s="373"/>
      <c r="B316" s="374"/>
      <c r="C316" s="373"/>
      <c r="D316" s="373"/>
      <c r="E316" s="373"/>
      <c r="G316" s="375"/>
      <c r="AJ316" s="376"/>
    </row>
    <row r="317" spans="1:36" s="343" customFormat="1" ht="12.75" x14ac:dyDescent="0.2">
      <c r="A317" s="373"/>
      <c r="B317" s="374"/>
      <c r="C317" s="373"/>
      <c r="D317" s="373"/>
      <c r="E317" s="373"/>
      <c r="G317" s="375"/>
      <c r="AJ317" s="376"/>
    </row>
    <row r="318" spans="1:36" s="343" customFormat="1" ht="12.75" x14ac:dyDescent="0.2">
      <c r="A318" s="373"/>
      <c r="B318" s="374"/>
      <c r="C318" s="373"/>
      <c r="D318" s="373"/>
      <c r="E318" s="373"/>
      <c r="G318" s="375"/>
      <c r="AJ318" s="376"/>
    </row>
    <row r="319" spans="1:36" s="343" customFormat="1" ht="12.75" x14ac:dyDescent="0.2">
      <c r="A319" s="373"/>
      <c r="B319" s="374"/>
      <c r="C319" s="373"/>
      <c r="D319" s="373"/>
      <c r="E319" s="373"/>
      <c r="G319" s="375"/>
      <c r="AJ319" s="376"/>
    </row>
    <row r="320" spans="1:36" s="343" customFormat="1" ht="12.75" x14ac:dyDescent="0.2">
      <c r="A320" s="373"/>
      <c r="B320" s="374"/>
      <c r="C320" s="373"/>
      <c r="D320" s="373"/>
      <c r="E320" s="373"/>
      <c r="G320" s="375"/>
      <c r="AJ320" s="376"/>
    </row>
    <row r="321" spans="1:36" s="343" customFormat="1" ht="12.75" x14ac:dyDescent="0.2">
      <c r="A321" s="373"/>
      <c r="B321" s="374"/>
      <c r="C321" s="373"/>
      <c r="D321" s="373"/>
      <c r="E321" s="373"/>
      <c r="G321" s="375"/>
      <c r="AJ321" s="376"/>
    </row>
    <row r="322" spans="1:36" s="343" customFormat="1" ht="12.75" x14ac:dyDescent="0.2">
      <c r="A322" s="373"/>
      <c r="B322" s="374"/>
      <c r="C322" s="373"/>
      <c r="D322" s="373"/>
      <c r="E322" s="373"/>
      <c r="G322" s="375"/>
      <c r="AJ322" s="376"/>
    </row>
    <row r="323" spans="1:36" s="343" customFormat="1" ht="12.75" x14ac:dyDescent="0.2">
      <c r="A323" s="373"/>
      <c r="B323" s="374"/>
      <c r="C323" s="373"/>
      <c r="D323" s="373"/>
      <c r="E323" s="373"/>
      <c r="G323" s="375"/>
      <c r="AJ323" s="376"/>
    </row>
    <row r="324" spans="1:36" s="343" customFormat="1" ht="12.75" x14ac:dyDescent="0.2">
      <c r="A324" s="373"/>
      <c r="B324" s="374"/>
      <c r="C324" s="373"/>
      <c r="D324" s="373"/>
      <c r="E324" s="373"/>
      <c r="G324" s="375"/>
      <c r="AJ324" s="376"/>
    </row>
    <row r="325" spans="1:36" s="343" customFormat="1" ht="12.75" x14ac:dyDescent="0.2">
      <c r="A325" s="373"/>
      <c r="B325" s="374"/>
      <c r="C325" s="373"/>
      <c r="D325" s="373"/>
      <c r="E325" s="373"/>
      <c r="G325" s="375"/>
      <c r="AJ325" s="376"/>
    </row>
    <row r="326" spans="1:36" s="343" customFormat="1" ht="12.75" x14ac:dyDescent="0.2">
      <c r="A326" s="373"/>
      <c r="B326" s="374"/>
      <c r="C326" s="373"/>
      <c r="D326" s="373"/>
      <c r="E326" s="373"/>
      <c r="G326" s="375"/>
      <c r="AJ326" s="376"/>
    </row>
    <row r="327" spans="1:36" s="343" customFormat="1" ht="12.75" x14ac:dyDescent="0.2">
      <c r="A327" s="373"/>
      <c r="B327" s="374"/>
      <c r="C327" s="373"/>
      <c r="D327" s="373"/>
      <c r="E327" s="373"/>
      <c r="G327" s="375"/>
      <c r="AJ327" s="376"/>
    </row>
    <row r="328" spans="1:36" s="343" customFormat="1" ht="12.75" x14ac:dyDescent="0.2">
      <c r="A328" s="373"/>
      <c r="B328" s="374"/>
      <c r="C328" s="373"/>
      <c r="D328" s="373"/>
      <c r="E328" s="373"/>
      <c r="G328" s="375"/>
      <c r="AJ328" s="376"/>
    </row>
    <row r="329" spans="1:36" s="343" customFormat="1" ht="12.75" x14ac:dyDescent="0.2">
      <c r="A329" s="373"/>
      <c r="B329" s="374"/>
      <c r="C329" s="373"/>
      <c r="D329" s="373"/>
      <c r="E329" s="373"/>
      <c r="G329" s="375"/>
      <c r="AJ329" s="376"/>
    </row>
    <row r="330" spans="1:36" s="343" customFormat="1" ht="12.75" x14ac:dyDescent="0.2">
      <c r="A330" s="373"/>
      <c r="B330" s="374"/>
      <c r="C330" s="373"/>
      <c r="D330" s="373"/>
      <c r="E330" s="373"/>
      <c r="G330" s="375"/>
      <c r="AJ330" s="376"/>
    </row>
    <row r="331" spans="1:36" s="343" customFormat="1" ht="12.75" x14ac:dyDescent="0.2">
      <c r="A331" s="373"/>
      <c r="B331" s="374"/>
      <c r="C331" s="373"/>
      <c r="D331" s="373"/>
      <c r="E331" s="373"/>
      <c r="G331" s="375"/>
      <c r="AJ331" s="376"/>
    </row>
    <row r="332" spans="1:36" s="343" customFormat="1" ht="12.75" x14ac:dyDescent="0.2">
      <c r="A332" s="373"/>
      <c r="B332" s="374"/>
      <c r="C332" s="373"/>
      <c r="D332" s="373"/>
      <c r="E332" s="373"/>
      <c r="G332" s="375"/>
      <c r="AJ332" s="376"/>
    </row>
    <row r="333" spans="1:36" s="343" customFormat="1" ht="12.75" x14ac:dyDescent="0.2">
      <c r="A333" s="373"/>
      <c r="B333" s="374"/>
      <c r="C333" s="373"/>
      <c r="D333" s="373"/>
      <c r="E333" s="373"/>
      <c r="G333" s="375"/>
      <c r="AJ333" s="376"/>
    </row>
    <row r="334" spans="1:36" s="343" customFormat="1" ht="12.75" x14ac:dyDescent="0.2">
      <c r="A334" s="373"/>
      <c r="B334" s="374"/>
      <c r="C334" s="373"/>
      <c r="D334" s="373"/>
      <c r="E334" s="373"/>
      <c r="G334" s="375"/>
      <c r="AJ334" s="376"/>
    </row>
    <row r="335" spans="1:36" s="343" customFormat="1" ht="12.75" x14ac:dyDescent="0.2">
      <c r="A335" s="373"/>
      <c r="B335" s="374"/>
      <c r="C335" s="373"/>
      <c r="D335" s="373"/>
      <c r="E335" s="373"/>
      <c r="G335" s="375"/>
      <c r="AJ335" s="376"/>
    </row>
    <row r="336" spans="1:36" s="343" customFormat="1" ht="12.75" x14ac:dyDescent="0.2">
      <c r="A336" s="373"/>
      <c r="B336" s="374"/>
      <c r="C336" s="373"/>
      <c r="D336" s="373"/>
      <c r="E336" s="373"/>
      <c r="G336" s="375"/>
      <c r="AJ336" s="376"/>
    </row>
    <row r="337" spans="1:36" s="343" customFormat="1" ht="12.75" x14ac:dyDescent="0.2">
      <c r="A337" s="373"/>
      <c r="B337" s="374"/>
      <c r="C337" s="373"/>
      <c r="D337" s="373"/>
      <c r="E337" s="373"/>
      <c r="G337" s="375"/>
      <c r="AJ337" s="376"/>
    </row>
    <row r="338" spans="1:36" s="343" customFormat="1" ht="12.75" x14ac:dyDescent="0.2">
      <c r="A338" s="373"/>
      <c r="B338" s="374"/>
      <c r="C338" s="373"/>
      <c r="D338" s="373"/>
      <c r="E338" s="373"/>
      <c r="G338" s="375"/>
      <c r="AJ338" s="376"/>
    </row>
    <row r="339" spans="1:36" s="343" customFormat="1" ht="12.75" x14ac:dyDescent="0.2">
      <c r="A339" s="373"/>
      <c r="B339" s="374"/>
      <c r="C339" s="373"/>
      <c r="D339" s="373"/>
      <c r="E339" s="373"/>
      <c r="G339" s="375"/>
      <c r="AJ339" s="376"/>
    </row>
    <row r="340" spans="1:36" s="343" customFormat="1" ht="12.75" x14ac:dyDescent="0.2">
      <c r="A340" s="373"/>
      <c r="B340" s="374"/>
      <c r="C340" s="373"/>
      <c r="D340" s="373"/>
      <c r="E340" s="373"/>
      <c r="G340" s="375"/>
      <c r="AJ340" s="376"/>
    </row>
    <row r="341" spans="1:36" s="343" customFormat="1" ht="12.75" x14ac:dyDescent="0.2">
      <c r="A341" s="373"/>
      <c r="B341" s="374"/>
      <c r="C341" s="373"/>
      <c r="D341" s="373"/>
      <c r="E341" s="373"/>
      <c r="G341" s="375"/>
      <c r="AJ341" s="376"/>
    </row>
    <row r="342" spans="1:36" s="343" customFormat="1" ht="12.75" x14ac:dyDescent="0.2">
      <c r="A342" s="373"/>
      <c r="B342" s="374"/>
      <c r="C342" s="373"/>
      <c r="D342" s="373"/>
      <c r="E342" s="373"/>
      <c r="G342" s="375"/>
      <c r="AJ342" s="376"/>
    </row>
    <row r="343" spans="1:36" s="343" customFormat="1" ht="12.75" x14ac:dyDescent="0.2">
      <c r="A343" s="373"/>
      <c r="B343" s="374"/>
      <c r="C343" s="373"/>
      <c r="D343" s="373"/>
      <c r="E343" s="373"/>
      <c r="G343" s="375"/>
      <c r="AJ343" s="376"/>
    </row>
    <row r="344" spans="1:36" s="343" customFormat="1" ht="12.75" x14ac:dyDescent="0.2">
      <c r="A344" s="373"/>
      <c r="B344" s="374"/>
      <c r="C344" s="373"/>
      <c r="D344" s="373"/>
      <c r="E344" s="373"/>
      <c r="G344" s="375"/>
      <c r="AJ344" s="376"/>
    </row>
    <row r="345" spans="1:36" s="343" customFormat="1" ht="12.75" x14ac:dyDescent="0.2">
      <c r="A345" s="373"/>
      <c r="B345" s="374"/>
      <c r="C345" s="373"/>
      <c r="D345" s="373"/>
      <c r="E345" s="373"/>
      <c r="G345" s="375"/>
      <c r="AJ345" s="376"/>
    </row>
    <row r="346" spans="1:36" s="343" customFormat="1" ht="12.75" x14ac:dyDescent="0.2">
      <c r="A346" s="373"/>
      <c r="B346" s="374"/>
      <c r="C346" s="373"/>
      <c r="D346" s="373"/>
      <c r="E346" s="373"/>
      <c r="G346" s="375"/>
      <c r="AJ346" s="376"/>
    </row>
    <row r="347" spans="1:36" s="343" customFormat="1" ht="12.75" x14ac:dyDescent="0.2">
      <c r="A347" s="373"/>
      <c r="B347" s="374"/>
      <c r="C347" s="373"/>
      <c r="D347" s="373"/>
      <c r="E347" s="373"/>
      <c r="G347" s="375"/>
      <c r="AJ347" s="376"/>
    </row>
    <row r="348" spans="1:36" s="343" customFormat="1" ht="12.75" x14ac:dyDescent="0.2">
      <c r="A348" s="373"/>
      <c r="B348" s="374"/>
      <c r="C348" s="373"/>
      <c r="D348" s="373"/>
      <c r="E348" s="373"/>
      <c r="G348" s="375"/>
      <c r="AJ348" s="376"/>
    </row>
    <row r="349" spans="1:36" s="343" customFormat="1" ht="12.75" x14ac:dyDescent="0.2">
      <c r="A349" s="373"/>
      <c r="B349" s="374"/>
      <c r="C349" s="373"/>
      <c r="D349" s="373"/>
      <c r="E349" s="373"/>
      <c r="G349" s="375"/>
      <c r="AJ349" s="376"/>
    </row>
    <row r="350" spans="1:36" s="343" customFormat="1" ht="12.75" x14ac:dyDescent="0.2">
      <c r="A350" s="373"/>
      <c r="B350" s="374"/>
      <c r="C350" s="373"/>
      <c r="D350" s="373"/>
      <c r="E350" s="373"/>
      <c r="G350" s="375"/>
      <c r="AJ350" s="376"/>
    </row>
    <row r="351" spans="1:36" s="343" customFormat="1" ht="12.75" x14ac:dyDescent="0.2">
      <c r="A351" s="373"/>
      <c r="B351" s="374"/>
      <c r="C351" s="373"/>
      <c r="D351" s="373"/>
      <c r="E351" s="373"/>
      <c r="G351" s="375"/>
      <c r="AJ351" s="376"/>
    </row>
    <row r="352" spans="1:36" s="343" customFormat="1" ht="12.75" x14ac:dyDescent="0.2">
      <c r="A352" s="373"/>
      <c r="B352" s="374"/>
      <c r="C352" s="373"/>
      <c r="D352" s="373"/>
      <c r="E352" s="373"/>
      <c r="G352" s="375"/>
      <c r="AJ352" s="376"/>
    </row>
    <row r="353" spans="1:36" s="343" customFormat="1" ht="12.75" x14ac:dyDescent="0.2">
      <c r="A353" s="373"/>
      <c r="B353" s="374"/>
      <c r="C353" s="373"/>
      <c r="D353" s="373"/>
      <c r="E353" s="373"/>
      <c r="G353" s="375"/>
      <c r="AJ353" s="376"/>
    </row>
    <row r="354" spans="1:36" s="343" customFormat="1" ht="12.75" x14ac:dyDescent="0.2">
      <c r="A354" s="373"/>
      <c r="B354" s="374"/>
      <c r="C354" s="373"/>
      <c r="D354" s="373"/>
      <c r="E354" s="373"/>
      <c r="G354" s="375"/>
      <c r="AJ354" s="376"/>
    </row>
    <row r="355" spans="1:36" s="343" customFormat="1" ht="12.75" x14ac:dyDescent="0.2">
      <c r="A355" s="373"/>
      <c r="B355" s="374"/>
      <c r="C355" s="373"/>
      <c r="D355" s="373"/>
      <c r="E355" s="373"/>
      <c r="G355" s="375"/>
      <c r="AJ355" s="376"/>
    </row>
    <row r="356" spans="1:36" s="343" customFormat="1" ht="12.75" x14ac:dyDescent="0.2">
      <c r="A356" s="373"/>
      <c r="B356" s="374"/>
      <c r="C356" s="373"/>
      <c r="D356" s="373"/>
      <c r="E356" s="373"/>
      <c r="G356" s="375"/>
      <c r="AJ356" s="376"/>
    </row>
    <row r="357" spans="1:36" s="343" customFormat="1" ht="12.75" x14ac:dyDescent="0.2">
      <c r="A357" s="373"/>
      <c r="B357" s="374"/>
      <c r="C357" s="373"/>
      <c r="D357" s="373"/>
      <c r="E357" s="373"/>
      <c r="G357" s="375"/>
      <c r="AJ357" s="376"/>
    </row>
    <row r="358" spans="1:36" s="343" customFormat="1" ht="12.75" x14ac:dyDescent="0.2">
      <c r="A358" s="373"/>
      <c r="B358" s="374"/>
      <c r="C358" s="373"/>
      <c r="D358" s="373"/>
      <c r="E358" s="373"/>
      <c r="G358" s="375"/>
      <c r="AJ358" s="376"/>
    </row>
    <row r="359" spans="1:36" s="343" customFormat="1" ht="12.75" x14ac:dyDescent="0.2">
      <c r="A359" s="373"/>
      <c r="B359" s="374"/>
      <c r="C359" s="373"/>
      <c r="D359" s="373"/>
      <c r="E359" s="373"/>
      <c r="G359" s="375"/>
      <c r="AJ359" s="376"/>
    </row>
    <row r="360" spans="1:36" s="343" customFormat="1" ht="12.75" x14ac:dyDescent="0.2">
      <c r="A360" s="373"/>
      <c r="B360" s="374"/>
      <c r="C360" s="373"/>
      <c r="D360" s="373"/>
      <c r="E360" s="373"/>
      <c r="G360" s="375"/>
      <c r="AJ360" s="376"/>
    </row>
    <row r="361" spans="1:36" s="343" customFormat="1" ht="12.75" x14ac:dyDescent="0.2">
      <c r="A361" s="373"/>
      <c r="B361" s="374"/>
      <c r="C361" s="373"/>
      <c r="D361" s="373"/>
      <c r="E361" s="373"/>
      <c r="G361" s="375"/>
      <c r="AJ361" s="376"/>
    </row>
    <row r="362" spans="1:36" s="343" customFormat="1" ht="12.75" x14ac:dyDescent="0.2">
      <c r="A362" s="373"/>
      <c r="B362" s="374"/>
      <c r="C362" s="373"/>
      <c r="D362" s="373"/>
      <c r="E362" s="373"/>
      <c r="G362" s="375"/>
      <c r="AJ362" s="376"/>
    </row>
    <row r="363" spans="1:36" s="343" customFormat="1" ht="12.75" x14ac:dyDescent="0.2">
      <c r="A363" s="373"/>
      <c r="B363" s="374"/>
      <c r="C363" s="373"/>
      <c r="D363" s="373"/>
      <c r="E363" s="373"/>
      <c r="G363" s="375"/>
      <c r="AJ363" s="376"/>
    </row>
    <row r="364" spans="1:36" s="343" customFormat="1" ht="12.75" x14ac:dyDescent="0.2">
      <c r="A364" s="373"/>
      <c r="B364" s="374"/>
      <c r="C364" s="373"/>
      <c r="D364" s="373"/>
      <c r="E364" s="373"/>
      <c r="G364" s="375"/>
      <c r="AJ364" s="376"/>
    </row>
    <row r="365" spans="1:36" s="343" customFormat="1" ht="12.75" x14ac:dyDescent="0.2">
      <c r="A365" s="373"/>
      <c r="B365" s="374"/>
      <c r="C365" s="373"/>
      <c r="D365" s="373"/>
      <c r="E365" s="373"/>
      <c r="G365" s="375"/>
      <c r="AJ365" s="376"/>
    </row>
    <row r="366" spans="1:36" s="343" customFormat="1" ht="12.75" x14ac:dyDescent="0.2">
      <c r="A366" s="373"/>
      <c r="B366" s="374"/>
      <c r="C366" s="373"/>
      <c r="D366" s="373"/>
      <c r="E366" s="373"/>
      <c r="G366" s="375"/>
      <c r="AJ366" s="376"/>
    </row>
    <row r="367" spans="1:36" s="343" customFormat="1" ht="12.75" x14ac:dyDescent="0.2">
      <c r="A367" s="373"/>
      <c r="B367" s="374"/>
      <c r="C367" s="373"/>
      <c r="D367" s="373"/>
      <c r="E367" s="373"/>
      <c r="G367" s="375"/>
      <c r="AJ367" s="376"/>
    </row>
    <row r="368" spans="1:36" s="343" customFormat="1" ht="12.75" x14ac:dyDescent="0.2">
      <c r="A368" s="373"/>
      <c r="B368" s="374"/>
      <c r="C368" s="373"/>
      <c r="D368" s="373"/>
      <c r="E368" s="373"/>
      <c r="G368" s="375"/>
      <c r="AJ368" s="376"/>
    </row>
    <row r="369" spans="1:36" s="343" customFormat="1" ht="12.75" x14ac:dyDescent="0.2">
      <c r="A369" s="373"/>
      <c r="B369" s="374"/>
      <c r="C369" s="373"/>
      <c r="D369" s="373"/>
      <c r="E369" s="373"/>
      <c r="G369" s="375"/>
      <c r="AJ369" s="376"/>
    </row>
  </sheetData>
  <mergeCells count="1164">
    <mergeCell ref="D35:D40"/>
    <mergeCell ref="E35:E40"/>
    <mergeCell ref="F35:F40"/>
    <mergeCell ref="AF35:AF36"/>
    <mergeCell ref="AG35:AG36"/>
    <mergeCell ref="AH35:AH36"/>
    <mergeCell ref="AI35:AI36"/>
    <mergeCell ref="AJ35:AJ36"/>
    <mergeCell ref="AK35:AK36"/>
    <mergeCell ref="AH227:AH228"/>
    <mergeCell ref="AI227:AI228"/>
    <mergeCell ref="AJ233:AJ238"/>
    <mergeCell ref="AF239:AF244"/>
    <mergeCell ref="AG239:AG244"/>
    <mergeCell ref="AH239:AH244"/>
    <mergeCell ref="AI239:AI244"/>
    <mergeCell ref="AK143:AK148"/>
    <mergeCell ref="L113:L118"/>
    <mergeCell ref="M113:M118"/>
    <mergeCell ref="N113:N118"/>
    <mergeCell ref="O113:O118"/>
    <mergeCell ref="AE113:AE118"/>
    <mergeCell ref="AJ113:AJ118"/>
    <mergeCell ref="AK113:AK118"/>
    <mergeCell ref="N119:N124"/>
    <mergeCell ref="O119:O124"/>
    <mergeCell ref="AE119:AE124"/>
    <mergeCell ref="AJ119:AJ124"/>
    <mergeCell ref="D77:D82"/>
    <mergeCell ref="E77:E82"/>
    <mergeCell ref="F77:F82"/>
    <mergeCell ref="AF251:AF252"/>
    <mergeCell ref="AG251:AG252"/>
    <mergeCell ref="AH251:AH252"/>
    <mergeCell ref="AI251:AI252"/>
    <mergeCell ref="AP233:AP238"/>
    <mergeCell ref="AQ233:AQ238"/>
    <mergeCell ref="AR233:AR238"/>
    <mergeCell ref="AS233:AS238"/>
    <mergeCell ref="AT233:AT238"/>
    <mergeCell ref="AF233:AF238"/>
    <mergeCell ref="AG233:AG238"/>
    <mergeCell ref="AH233:AH238"/>
    <mergeCell ref="AI233:AI238"/>
    <mergeCell ref="AQ245:AQ250"/>
    <mergeCell ref="AR245:AR250"/>
    <mergeCell ref="AS245:AS250"/>
    <mergeCell ref="AT245:AT250"/>
    <mergeCell ref="AK233:AK238"/>
    <mergeCell ref="AL233:AL238"/>
    <mergeCell ref="AO233:AO238"/>
    <mergeCell ref="AQ251:AQ256"/>
    <mergeCell ref="AR251:AR256"/>
    <mergeCell ref="AS251:AS256"/>
    <mergeCell ref="AT251:AT256"/>
    <mergeCell ref="AJ239:AJ244"/>
    <mergeCell ref="AK239:AK244"/>
    <mergeCell ref="AL239:AL244"/>
    <mergeCell ref="AQ239:AQ244"/>
    <mergeCell ref="AR239:AR244"/>
    <mergeCell ref="AS239:AS244"/>
    <mergeCell ref="AT239:AT244"/>
    <mergeCell ref="AJ251:AJ256"/>
    <mergeCell ref="L227:L232"/>
    <mergeCell ref="M227:M232"/>
    <mergeCell ref="A227:A232"/>
    <mergeCell ref="C227:C232"/>
    <mergeCell ref="D227:D232"/>
    <mergeCell ref="E227:E232"/>
    <mergeCell ref="F227:F232"/>
    <mergeCell ref="N245:N250"/>
    <mergeCell ref="O245:O250"/>
    <mergeCell ref="AE245:AE250"/>
    <mergeCell ref="AJ245:AJ250"/>
    <mergeCell ref="AK245:AK250"/>
    <mergeCell ref="AL245:AL250"/>
    <mergeCell ref="AO245:AO250"/>
    <mergeCell ref="AP245:AP250"/>
    <mergeCell ref="A239:A244"/>
    <mergeCell ref="C239:C244"/>
    <mergeCell ref="D239:D244"/>
    <mergeCell ref="E239:E244"/>
    <mergeCell ref="F239:F244"/>
    <mergeCell ref="G239:G244"/>
    <mergeCell ref="B239:B244"/>
    <mergeCell ref="M245:M250"/>
    <mergeCell ref="AO239:AO244"/>
    <mergeCell ref="AP239:AP244"/>
    <mergeCell ref="AE239:AE244"/>
    <mergeCell ref="L245:L250"/>
    <mergeCell ref="A233:A238"/>
    <mergeCell ref="B233:B238"/>
    <mergeCell ref="C233:C238"/>
    <mergeCell ref="D233:D238"/>
    <mergeCell ref="E233:E238"/>
    <mergeCell ref="AT215:AT220"/>
    <mergeCell ref="A221:A226"/>
    <mergeCell ref="B221:B226"/>
    <mergeCell ref="C221:C226"/>
    <mergeCell ref="D221:D226"/>
    <mergeCell ref="E221:E226"/>
    <mergeCell ref="F221:F226"/>
    <mergeCell ref="G221:G226"/>
    <mergeCell ref="H221:H226"/>
    <mergeCell ref="I221:I226"/>
    <mergeCell ref="J221:J226"/>
    <mergeCell ref="K221:K226"/>
    <mergeCell ref="L221:L226"/>
    <mergeCell ref="M221:M226"/>
    <mergeCell ref="N221:N226"/>
    <mergeCell ref="O221:O226"/>
    <mergeCell ref="AE221:AE226"/>
    <mergeCell ref="AJ221:AJ226"/>
    <mergeCell ref="AK221:AK226"/>
    <mergeCell ref="AL221:AL226"/>
    <mergeCell ref="AO221:AO226"/>
    <mergeCell ref="AP221:AP226"/>
    <mergeCell ref="AQ221:AQ226"/>
    <mergeCell ref="AR221:AR226"/>
    <mergeCell ref="AS221:AS226"/>
    <mergeCell ref="AT221:AT226"/>
    <mergeCell ref="AG221:AG224"/>
    <mergeCell ref="AH221:AH224"/>
    <mergeCell ref="AI221:AI224"/>
    <mergeCell ref="AT209:AT214"/>
    <mergeCell ref="A215:A220"/>
    <mergeCell ref="B215:B220"/>
    <mergeCell ref="C215:C220"/>
    <mergeCell ref="D215:D220"/>
    <mergeCell ref="E215:E220"/>
    <mergeCell ref="F215:F220"/>
    <mergeCell ref="G215:G220"/>
    <mergeCell ref="H215:H220"/>
    <mergeCell ref="I215:I220"/>
    <mergeCell ref="J215:J220"/>
    <mergeCell ref="K215:K220"/>
    <mergeCell ref="L215:L220"/>
    <mergeCell ref="M215:M220"/>
    <mergeCell ref="N215:N220"/>
    <mergeCell ref="O215:O220"/>
    <mergeCell ref="AE215:AE220"/>
    <mergeCell ref="AJ215:AJ220"/>
    <mergeCell ref="AK215:AK220"/>
    <mergeCell ref="AL215:AL220"/>
    <mergeCell ref="AO215:AO220"/>
    <mergeCell ref="AP215:AP220"/>
    <mergeCell ref="AQ215:AQ220"/>
    <mergeCell ref="AR215:AR220"/>
    <mergeCell ref="AE209:AE214"/>
    <mergeCell ref="AJ209:AJ214"/>
    <mergeCell ref="AK209:AK214"/>
    <mergeCell ref="AL209:AL214"/>
    <mergeCell ref="AO209:AO214"/>
    <mergeCell ref="AP209:AP214"/>
    <mergeCell ref="AQ209:AQ214"/>
    <mergeCell ref="AR209:AR214"/>
    <mergeCell ref="H209:H214"/>
    <mergeCell ref="I209:I214"/>
    <mergeCell ref="J209:J214"/>
    <mergeCell ref="K209:K214"/>
    <mergeCell ref="L209:L214"/>
    <mergeCell ref="M209:M214"/>
    <mergeCell ref="N209:N214"/>
    <mergeCell ref="O209:O214"/>
    <mergeCell ref="AJ197:AJ202"/>
    <mergeCell ref="AK197:AK202"/>
    <mergeCell ref="AL197:AL202"/>
    <mergeCell ref="AO197:AO202"/>
    <mergeCell ref="AP197:AP202"/>
    <mergeCell ref="AQ197:AQ202"/>
    <mergeCell ref="AR197:AR202"/>
    <mergeCell ref="AS197:AS202"/>
    <mergeCell ref="AJ203:AJ208"/>
    <mergeCell ref="AK203:AK208"/>
    <mergeCell ref="AQ203:AQ208"/>
    <mergeCell ref="AR203:AR208"/>
    <mergeCell ref="AS203:AS208"/>
    <mergeCell ref="AT197:AT202"/>
    <mergeCell ref="AF179:AF184"/>
    <mergeCell ref="AG179:AG184"/>
    <mergeCell ref="AH179:AH184"/>
    <mergeCell ref="AI179:AI184"/>
    <mergeCell ref="AF185:AF190"/>
    <mergeCell ref="AG185:AG190"/>
    <mergeCell ref="AH185:AH190"/>
    <mergeCell ref="AI185:AI190"/>
    <mergeCell ref="A197:A202"/>
    <mergeCell ref="B197:B202"/>
    <mergeCell ref="C197:C202"/>
    <mergeCell ref="D197:D202"/>
    <mergeCell ref="E197:E202"/>
    <mergeCell ref="F197:F202"/>
    <mergeCell ref="G197:G202"/>
    <mergeCell ref="H197:H202"/>
    <mergeCell ref="I197:I202"/>
    <mergeCell ref="J197:J202"/>
    <mergeCell ref="K197:K202"/>
    <mergeCell ref="L197:L202"/>
    <mergeCell ref="M197:M202"/>
    <mergeCell ref="N197:N202"/>
    <mergeCell ref="O197:O202"/>
    <mergeCell ref="AE197:AE202"/>
    <mergeCell ref="AJ179:AJ184"/>
    <mergeCell ref="AK179:AK184"/>
    <mergeCell ref="AL179:AL184"/>
    <mergeCell ref="AO179:AO184"/>
    <mergeCell ref="AP179:AP184"/>
    <mergeCell ref="AQ179:AQ184"/>
    <mergeCell ref="AR179:AR184"/>
    <mergeCell ref="AT179:AT184"/>
    <mergeCell ref="AL143:AL148"/>
    <mergeCell ref="AO143:AO148"/>
    <mergeCell ref="AP143:AP148"/>
    <mergeCell ref="AQ143:AQ148"/>
    <mergeCell ref="AR143:AR148"/>
    <mergeCell ref="AS143:AS148"/>
    <mergeCell ref="AT143:AT148"/>
    <mergeCell ref="AI143:AI144"/>
    <mergeCell ref="A179:A184"/>
    <mergeCell ref="B179:B184"/>
    <mergeCell ref="C179:C184"/>
    <mergeCell ref="D179:D184"/>
    <mergeCell ref="E179:E184"/>
    <mergeCell ref="F179:F184"/>
    <mergeCell ref="G179:G184"/>
    <mergeCell ref="H179:H184"/>
    <mergeCell ref="I179:I184"/>
    <mergeCell ref="J179:J184"/>
    <mergeCell ref="K179:K184"/>
    <mergeCell ref="L179:L184"/>
    <mergeCell ref="M179:M184"/>
    <mergeCell ref="N179:N184"/>
    <mergeCell ref="O179:O184"/>
    <mergeCell ref="AE179:AE184"/>
    <mergeCell ref="J143:J148"/>
    <mergeCell ref="K143:K148"/>
    <mergeCell ref="L143:L148"/>
    <mergeCell ref="M143:M148"/>
    <mergeCell ref="N143:N148"/>
    <mergeCell ref="O143:O148"/>
    <mergeCell ref="AJ143:AJ148"/>
    <mergeCell ref="A143:A148"/>
    <mergeCell ref="B143:B148"/>
    <mergeCell ref="C143:C148"/>
    <mergeCell ref="D143:D148"/>
    <mergeCell ref="E143:E148"/>
    <mergeCell ref="F143:F148"/>
    <mergeCell ref="G143:G148"/>
    <mergeCell ref="H143:H148"/>
    <mergeCell ref="I143:I148"/>
    <mergeCell ref="AJ131:AJ136"/>
    <mergeCell ref="AK131:AK136"/>
    <mergeCell ref="AL131:AL136"/>
    <mergeCell ref="AO131:AO136"/>
    <mergeCell ref="AP131:AP136"/>
    <mergeCell ref="AS179:AS184"/>
    <mergeCell ref="AR131:AR136"/>
    <mergeCell ref="AS131:AS136"/>
    <mergeCell ref="F137:F142"/>
    <mergeCell ref="G137:G142"/>
    <mergeCell ref="H137:H142"/>
    <mergeCell ref="I137:I142"/>
    <mergeCell ref="J137:J142"/>
    <mergeCell ref="K137:K142"/>
    <mergeCell ref="L137:L142"/>
    <mergeCell ref="M137:M142"/>
    <mergeCell ref="N137:N142"/>
    <mergeCell ref="O137:O142"/>
    <mergeCell ref="AE137:AE142"/>
    <mergeCell ref="AJ137:AJ142"/>
    <mergeCell ref="AK137:AK142"/>
    <mergeCell ref="AL137:AL142"/>
    <mergeCell ref="AE173:AE178"/>
    <mergeCell ref="AT131:AT136"/>
    <mergeCell ref="AK125:AK130"/>
    <mergeCell ref="AL125:AL130"/>
    <mergeCell ref="AO125:AO130"/>
    <mergeCell ref="AP125:AP130"/>
    <mergeCell ref="AQ125:AQ130"/>
    <mergeCell ref="AR125:AR130"/>
    <mergeCell ref="AS125:AS130"/>
    <mergeCell ref="AT125:AT130"/>
    <mergeCell ref="A131:A136"/>
    <mergeCell ref="B131:B136"/>
    <mergeCell ref="C131:C136"/>
    <mergeCell ref="D131:D136"/>
    <mergeCell ref="E131:E136"/>
    <mergeCell ref="F131:F136"/>
    <mergeCell ref="G131:G136"/>
    <mergeCell ref="H131:H136"/>
    <mergeCell ref="I131:I136"/>
    <mergeCell ref="J131:J136"/>
    <mergeCell ref="K131:K136"/>
    <mergeCell ref="L131:L136"/>
    <mergeCell ref="M131:M136"/>
    <mergeCell ref="N131:N136"/>
    <mergeCell ref="O131:O136"/>
    <mergeCell ref="AE131:AE136"/>
    <mergeCell ref="AT119:AT124"/>
    <mergeCell ref="A125:A130"/>
    <mergeCell ref="B125:B130"/>
    <mergeCell ref="C125:C130"/>
    <mergeCell ref="D125:D130"/>
    <mergeCell ref="E125:E130"/>
    <mergeCell ref="F125:F130"/>
    <mergeCell ref="G125:G130"/>
    <mergeCell ref="H125:H130"/>
    <mergeCell ref="I125:I130"/>
    <mergeCell ref="J125:J130"/>
    <mergeCell ref="K125:K130"/>
    <mergeCell ref="L125:L130"/>
    <mergeCell ref="M125:M130"/>
    <mergeCell ref="N125:N130"/>
    <mergeCell ref="O125:O130"/>
    <mergeCell ref="AE125:AE130"/>
    <mergeCell ref="AJ125:AJ130"/>
    <mergeCell ref="J119:J124"/>
    <mergeCell ref="K119:K124"/>
    <mergeCell ref="L119:L124"/>
    <mergeCell ref="AK119:AK124"/>
    <mergeCell ref="A119:A124"/>
    <mergeCell ref="B119:B124"/>
    <mergeCell ref="C119:C124"/>
    <mergeCell ref="D119:D124"/>
    <mergeCell ref="E119:E124"/>
    <mergeCell ref="F119:F124"/>
    <mergeCell ref="G119:G124"/>
    <mergeCell ref="H119:H124"/>
    <mergeCell ref="I119:I124"/>
    <mergeCell ref="M119:M124"/>
    <mergeCell ref="AT95:AT100"/>
    <mergeCell ref="A107:A112"/>
    <mergeCell ref="B107:B112"/>
    <mergeCell ref="C107:C112"/>
    <mergeCell ref="D107:D112"/>
    <mergeCell ref="E107:E112"/>
    <mergeCell ref="F107:F112"/>
    <mergeCell ref="G107:G112"/>
    <mergeCell ref="H107:H112"/>
    <mergeCell ref="I107:I112"/>
    <mergeCell ref="J107:J112"/>
    <mergeCell ref="K107:K112"/>
    <mergeCell ref="L107:L112"/>
    <mergeCell ref="M107:M112"/>
    <mergeCell ref="N107:N112"/>
    <mergeCell ref="O107:O112"/>
    <mergeCell ref="AE107:AE112"/>
    <mergeCell ref="AJ107:AJ112"/>
    <mergeCell ref="J95:J100"/>
    <mergeCell ref="K95:K100"/>
    <mergeCell ref="L95:L100"/>
    <mergeCell ref="M95:M100"/>
    <mergeCell ref="N95:N100"/>
    <mergeCell ref="O95:O100"/>
    <mergeCell ref="AE95:AE100"/>
    <mergeCell ref="AJ95:AJ100"/>
    <mergeCell ref="AK107:AK112"/>
    <mergeCell ref="AL107:AL112"/>
    <mergeCell ref="AO107:AO112"/>
    <mergeCell ref="AP107:AP112"/>
    <mergeCell ref="AQ107:AQ112"/>
    <mergeCell ref="A95:A100"/>
    <mergeCell ref="D95:D100"/>
    <mergeCell ref="E95:E100"/>
    <mergeCell ref="F95:F100"/>
    <mergeCell ref="G95:G100"/>
    <mergeCell ref="H95:H100"/>
    <mergeCell ref="I95:I100"/>
    <mergeCell ref="AJ89:AJ94"/>
    <mergeCell ref="AK89:AK94"/>
    <mergeCell ref="AL89:AL94"/>
    <mergeCell ref="AO89:AO94"/>
    <mergeCell ref="AP89:AP94"/>
    <mergeCell ref="AQ89:AQ94"/>
    <mergeCell ref="AR89:AR94"/>
    <mergeCell ref="AL95:AL100"/>
    <mergeCell ref="AO95:AO100"/>
    <mergeCell ref="AP95:AP100"/>
    <mergeCell ref="AQ95:AQ100"/>
    <mergeCell ref="AR95:AR100"/>
    <mergeCell ref="L89:L94"/>
    <mergeCell ref="M89:M94"/>
    <mergeCell ref="N89:N94"/>
    <mergeCell ref="O89:O94"/>
    <mergeCell ref="AE89:AE94"/>
    <mergeCell ref="G89:G94"/>
    <mergeCell ref="H89:H94"/>
    <mergeCell ref="I89:I94"/>
    <mergeCell ref="J89:J94"/>
    <mergeCell ref="K89:K94"/>
    <mergeCell ref="J41:J46"/>
    <mergeCell ref="K41:K46"/>
    <mergeCell ref="L41:L46"/>
    <mergeCell ref="M41:M46"/>
    <mergeCell ref="N41:N46"/>
    <mergeCell ref="O41:O46"/>
    <mergeCell ref="AE41:AE46"/>
    <mergeCell ref="F83:F88"/>
    <mergeCell ref="G83:G88"/>
    <mergeCell ref="H83:H88"/>
    <mergeCell ref="I83:I88"/>
    <mergeCell ref="J83:J88"/>
    <mergeCell ref="K83:K88"/>
    <mergeCell ref="L83:L88"/>
    <mergeCell ref="M83:M88"/>
    <mergeCell ref="N83:N88"/>
    <mergeCell ref="O83:O88"/>
    <mergeCell ref="M47:M52"/>
    <mergeCell ref="N47:N52"/>
    <mergeCell ref="O47:O52"/>
    <mergeCell ref="AE47:AE52"/>
    <mergeCell ref="M77:M82"/>
    <mergeCell ref="N77:N82"/>
    <mergeCell ref="O77:O82"/>
    <mergeCell ref="AE77:AE82"/>
    <mergeCell ref="B47:B52"/>
    <mergeCell ref="C47:C52"/>
    <mergeCell ref="D47:D52"/>
    <mergeCell ref="E47:E52"/>
    <mergeCell ref="F47:F52"/>
    <mergeCell ref="G47:G52"/>
    <mergeCell ref="H47:H52"/>
    <mergeCell ref="I47:I52"/>
    <mergeCell ref="AT149:AT154"/>
    <mergeCell ref="AF23:AF28"/>
    <mergeCell ref="AG23:AG28"/>
    <mergeCell ref="AH23:AH28"/>
    <mergeCell ref="AI23:AI28"/>
    <mergeCell ref="AN23:AN28"/>
    <mergeCell ref="AM23:AM28"/>
    <mergeCell ref="AF29:AF34"/>
    <mergeCell ref="AL41:AL46"/>
    <mergeCell ref="AO41:AO46"/>
    <mergeCell ref="AP41:AP46"/>
    <mergeCell ref="AQ41:AQ46"/>
    <mergeCell ref="AR41:AR46"/>
    <mergeCell ref="AS41:AS46"/>
    <mergeCell ref="AT41:AT46"/>
    <mergeCell ref="AG29:AG34"/>
    <mergeCell ref="AH29:AH34"/>
    <mergeCell ref="AI29:AI34"/>
    <mergeCell ref="AH41:AH42"/>
    <mergeCell ref="AI41:AI42"/>
    <mergeCell ref="AQ137:AQ142"/>
    <mergeCell ref="AR137:AR142"/>
    <mergeCell ref="AS137:AS142"/>
    <mergeCell ref="B95:B100"/>
    <mergeCell ref="AT137:AT142"/>
    <mergeCell ref="AK149:AK154"/>
    <mergeCell ref="AL149:AL154"/>
    <mergeCell ref="AO149:AO154"/>
    <mergeCell ref="AR101:AR106"/>
    <mergeCell ref="AF41:AF42"/>
    <mergeCell ref="AG41:AG42"/>
    <mergeCell ref="AK95:AK100"/>
    <mergeCell ref="AS95:AS100"/>
    <mergeCell ref="A149:A154"/>
    <mergeCell ref="B149:B154"/>
    <mergeCell ref="C149:C154"/>
    <mergeCell ref="D149:D154"/>
    <mergeCell ref="E149:E154"/>
    <mergeCell ref="F149:F154"/>
    <mergeCell ref="G149:G154"/>
    <mergeCell ref="H149:H154"/>
    <mergeCell ref="I149:I154"/>
    <mergeCell ref="J149:J154"/>
    <mergeCell ref="K149:K154"/>
    <mergeCell ref="L149:L154"/>
    <mergeCell ref="M149:M154"/>
    <mergeCell ref="N149:N154"/>
    <mergeCell ref="O149:O154"/>
    <mergeCell ref="AE149:AE154"/>
    <mergeCell ref="AJ149:AJ154"/>
    <mergeCell ref="AT101:AT106"/>
    <mergeCell ref="A137:A142"/>
    <mergeCell ref="B137:B142"/>
    <mergeCell ref="C137:C142"/>
    <mergeCell ref="D137:D142"/>
    <mergeCell ref="E137:E142"/>
    <mergeCell ref="AT113:AT118"/>
    <mergeCell ref="AR107:AR112"/>
    <mergeCell ref="AS107:AS112"/>
    <mergeCell ref="AT107:AT112"/>
    <mergeCell ref="A113:A118"/>
    <mergeCell ref="B113:B118"/>
    <mergeCell ref="C113:C118"/>
    <mergeCell ref="D113:D118"/>
    <mergeCell ref="E113:E118"/>
    <mergeCell ref="A101:A106"/>
    <mergeCell ref="B101:B106"/>
    <mergeCell ref="C101:C106"/>
    <mergeCell ref="D101:D106"/>
    <mergeCell ref="E101:E106"/>
    <mergeCell ref="F101:F106"/>
    <mergeCell ref="G101:G106"/>
    <mergeCell ref="H101:H106"/>
    <mergeCell ref="I101:I106"/>
    <mergeCell ref="J101:J106"/>
    <mergeCell ref="K101:K106"/>
    <mergeCell ref="L101:L106"/>
    <mergeCell ref="M101:M106"/>
    <mergeCell ref="N101:N106"/>
    <mergeCell ref="O101:O106"/>
    <mergeCell ref="AE101:AE106"/>
    <mergeCell ref="AJ101:AJ106"/>
    <mergeCell ref="F113:F118"/>
    <mergeCell ref="G113:G118"/>
    <mergeCell ref="H113:H118"/>
    <mergeCell ref="I113:I118"/>
    <mergeCell ref="J113:J118"/>
    <mergeCell ref="K113:K118"/>
    <mergeCell ref="A65:A70"/>
    <mergeCell ref="B65:B70"/>
    <mergeCell ref="C65:C70"/>
    <mergeCell ref="AE83:AE88"/>
    <mergeCell ref="AJ83:AJ88"/>
    <mergeCell ref="AK83:AK88"/>
    <mergeCell ref="AL83:AL88"/>
    <mergeCell ref="AO83:AO88"/>
    <mergeCell ref="AP83:AP88"/>
    <mergeCell ref="AQ83:AQ88"/>
    <mergeCell ref="L35:L40"/>
    <mergeCell ref="M35:M40"/>
    <mergeCell ref="N35:N40"/>
    <mergeCell ref="O35:O40"/>
    <mergeCell ref="AE35:AE40"/>
    <mergeCell ref="AL59:AL64"/>
    <mergeCell ref="AO59:AO64"/>
    <mergeCell ref="AP59:AP64"/>
    <mergeCell ref="AQ59:AQ64"/>
    <mergeCell ref="AF47:AF48"/>
    <mergeCell ref="AG47:AG48"/>
    <mergeCell ref="AH47:AH48"/>
    <mergeCell ref="AI47:AI48"/>
    <mergeCell ref="A41:A46"/>
    <mergeCell ref="B41:B46"/>
    <mergeCell ref="C41:C46"/>
    <mergeCell ref="D41:D46"/>
    <mergeCell ref="E41:E46"/>
    <mergeCell ref="F41:F46"/>
    <mergeCell ref="A47:A52"/>
    <mergeCell ref="B77:B82"/>
    <mergeCell ref="C77:C82"/>
    <mergeCell ref="AE71:AE76"/>
    <mergeCell ref="A267:B267"/>
    <mergeCell ref="C267:E267"/>
    <mergeCell ref="F267:G267"/>
    <mergeCell ref="F264:G264"/>
    <mergeCell ref="A265:B265"/>
    <mergeCell ref="C265:E265"/>
    <mergeCell ref="F265:G265"/>
    <mergeCell ref="A259:B259"/>
    <mergeCell ref="A260:B260"/>
    <mergeCell ref="C264:E264"/>
    <mergeCell ref="A264:B264"/>
    <mergeCell ref="A258:G258"/>
    <mergeCell ref="C259:F259"/>
    <mergeCell ref="C260:F260"/>
    <mergeCell ref="A261:B261"/>
    <mergeCell ref="J185:J190"/>
    <mergeCell ref="K185:K190"/>
    <mergeCell ref="J191:J196"/>
    <mergeCell ref="L185:L190"/>
    <mergeCell ref="H191:H196"/>
    <mergeCell ref="A89:A94"/>
    <mergeCell ref="B89:B94"/>
    <mergeCell ref="C89:C94"/>
    <mergeCell ref="D89:D94"/>
    <mergeCell ref="E89:E94"/>
    <mergeCell ref="F89:F94"/>
    <mergeCell ref="K173:K178"/>
    <mergeCell ref="C261:F261"/>
    <mergeCell ref="A263:G263"/>
    <mergeCell ref="A266:B266"/>
    <mergeCell ref="C95:C100"/>
    <mergeCell ref="A59:A64"/>
    <mergeCell ref="B59:B64"/>
    <mergeCell ref="C59:C64"/>
    <mergeCell ref="D59:D64"/>
    <mergeCell ref="E59:E64"/>
    <mergeCell ref="F59:F64"/>
    <mergeCell ref="G59:G64"/>
    <mergeCell ref="H59:H64"/>
    <mergeCell ref="I59:I64"/>
    <mergeCell ref="L59:L64"/>
    <mergeCell ref="M59:M64"/>
    <mergeCell ref="N59:N64"/>
    <mergeCell ref="O59:O64"/>
    <mergeCell ref="AE59:AE64"/>
    <mergeCell ref="AJ59:AJ64"/>
    <mergeCell ref="A83:A88"/>
    <mergeCell ref="G71:G76"/>
    <mergeCell ref="H71:H76"/>
    <mergeCell ref="I71:I76"/>
    <mergeCell ref="D65:D70"/>
    <mergeCell ref="G65:G70"/>
    <mergeCell ref="H65:H70"/>
    <mergeCell ref="I65:I70"/>
    <mergeCell ref="A71:A76"/>
    <mergeCell ref="B71:B76"/>
    <mergeCell ref="C71:C76"/>
    <mergeCell ref="G77:G82"/>
    <mergeCell ref="H77:H82"/>
    <mergeCell ref="I77:I82"/>
    <mergeCell ref="J77:J82"/>
    <mergeCell ref="K77:K82"/>
    <mergeCell ref="L77:L82"/>
    <mergeCell ref="C266:E266"/>
    <mergeCell ref="F266:G266"/>
    <mergeCell ref="A245:A250"/>
    <mergeCell ref="B245:B250"/>
    <mergeCell ref="C245:C250"/>
    <mergeCell ref="D245:D250"/>
    <mergeCell ref="E245:E250"/>
    <mergeCell ref="F245:F250"/>
    <mergeCell ref="G245:G250"/>
    <mergeCell ref="H245:H250"/>
    <mergeCell ref="I245:I250"/>
    <mergeCell ref="J245:J250"/>
    <mergeCell ref="K245:K250"/>
    <mergeCell ref="B251:B256"/>
    <mergeCell ref="A251:A256"/>
    <mergeCell ref="C251:C256"/>
    <mergeCell ref="D251:D256"/>
    <mergeCell ref="E251:E256"/>
    <mergeCell ref="F251:F256"/>
    <mergeCell ref="G251:G256"/>
    <mergeCell ref="H251:H256"/>
    <mergeCell ref="I251:I256"/>
    <mergeCell ref="K251:K256"/>
    <mergeCell ref="F233:F238"/>
    <mergeCell ref="AE251:AE256"/>
    <mergeCell ref="N239:N244"/>
    <mergeCell ref="O239:O244"/>
    <mergeCell ref="N203:N208"/>
    <mergeCell ref="O203:O208"/>
    <mergeCell ref="N251:N256"/>
    <mergeCell ref="O251:O256"/>
    <mergeCell ref="N191:N196"/>
    <mergeCell ref="O191:O196"/>
    <mergeCell ref="N227:N232"/>
    <mergeCell ref="O227:O232"/>
    <mergeCell ref="AP251:AP256"/>
    <mergeCell ref="AF77:AF78"/>
    <mergeCell ref="AG77:AG78"/>
    <mergeCell ref="AH77:AH78"/>
    <mergeCell ref="AI77:AI78"/>
    <mergeCell ref="AK101:AK106"/>
    <mergeCell ref="AL101:AL106"/>
    <mergeCell ref="AO101:AO106"/>
    <mergeCell ref="AP101:AP106"/>
    <mergeCell ref="AP149:AP154"/>
    <mergeCell ref="AL113:AL118"/>
    <mergeCell ref="AO113:AO118"/>
    <mergeCell ref="AP113:AP118"/>
    <mergeCell ref="AL119:AL124"/>
    <mergeCell ref="AO119:AO124"/>
    <mergeCell ref="AP119:AP124"/>
    <mergeCell ref="AE143:AE148"/>
    <mergeCell ref="AK227:AK232"/>
    <mergeCell ref="N233:N238"/>
    <mergeCell ref="O233:O238"/>
    <mergeCell ref="AE233:AE238"/>
    <mergeCell ref="AO185:AO190"/>
    <mergeCell ref="AJ191:AJ196"/>
    <mergeCell ref="AK191:AK196"/>
    <mergeCell ref="AL191:AL196"/>
    <mergeCell ref="AO191:AO196"/>
    <mergeCell ref="AL203:AL208"/>
    <mergeCell ref="AO203:AO208"/>
    <mergeCell ref="AP203:AP208"/>
    <mergeCell ref="AP227:AP232"/>
    <mergeCell ref="AP191:AP196"/>
    <mergeCell ref="AK173:AK178"/>
    <mergeCell ref="AL173:AL178"/>
    <mergeCell ref="AO173:AO178"/>
    <mergeCell ref="AP173:AP178"/>
    <mergeCell ref="AP185:AP190"/>
    <mergeCell ref="AE185:AE190"/>
    <mergeCell ref="AE191:AE196"/>
    <mergeCell ref="AE203:AE208"/>
    <mergeCell ref="AG227:AG232"/>
    <mergeCell ref="AK251:AK256"/>
    <mergeCell ref="AL251:AL256"/>
    <mergeCell ref="AO251:AO256"/>
    <mergeCell ref="AS29:AS34"/>
    <mergeCell ref="AQ191:AQ196"/>
    <mergeCell ref="AR191:AR196"/>
    <mergeCell ref="AS227:AS232"/>
    <mergeCell ref="AS185:AS190"/>
    <mergeCell ref="AQ173:AQ178"/>
    <mergeCell ref="AR173:AR178"/>
    <mergeCell ref="AQ185:AQ190"/>
    <mergeCell ref="AR185:AR190"/>
    <mergeCell ref="AQ35:AQ40"/>
    <mergeCell ref="AR35:AR40"/>
    <mergeCell ref="AS35:AS40"/>
    <mergeCell ref="AT35:AT40"/>
    <mergeCell ref="AQ77:AQ82"/>
    <mergeCell ref="AR77:AR82"/>
    <mergeCell ref="AS77:AS82"/>
    <mergeCell ref="AP47:AP52"/>
    <mergeCell ref="AQ47:AQ52"/>
    <mergeCell ref="AR47:AR52"/>
    <mergeCell ref="AS47:AS52"/>
    <mergeCell ref="AT203:AT208"/>
    <mergeCell ref="AQ227:AQ232"/>
    <mergeCell ref="AT155:AT160"/>
    <mergeCell ref="AT167:AT172"/>
    <mergeCell ref="AT185:AT190"/>
    <mergeCell ref="AT227:AT232"/>
    <mergeCell ref="AT77:AT82"/>
    <mergeCell ref="AR83:AR88"/>
    <mergeCell ref="AS83:AS88"/>
    <mergeCell ref="AT83:AT88"/>
    <mergeCell ref="AS89:AS94"/>
    <mergeCell ref="AT89:AT94"/>
    <mergeCell ref="AJ6:AK7"/>
    <mergeCell ref="AT47:AT52"/>
    <mergeCell ref="AK17:AK22"/>
    <mergeCell ref="AL17:AL22"/>
    <mergeCell ref="AO17:AO22"/>
    <mergeCell ref="AP17:AP22"/>
    <mergeCell ref="AQ17:AQ22"/>
    <mergeCell ref="AR17:AR22"/>
    <mergeCell ref="AS17:AS22"/>
    <mergeCell ref="AT17:AT22"/>
    <mergeCell ref="AJ47:AJ48"/>
    <mergeCell ref="AK47:AK48"/>
    <mergeCell ref="AJ41:AJ42"/>
    <mergeCell ref="AK41:AK42"/>
    <mergeCell ref="AL47:AL52"/>
    <mergeCell ref="AO47:AO52"/>
    <mergeCell ref="AJ17:AJ22"/>
    <mergeCell ref="AS8:AS10"/>
    <mergeCell ref="AT53:AT58"/>
    <mergeCell ref="AT71:AT76"/>
    <mergeCell ref="AT65:AT70"/>
    <mergeCell ref="AT59:AT64"/>
    <mergeCell ref="AS23:AS28"/>
    <mergeCell ref="AT23:AT28"/>
    <mergeCell ref="AK59:AK64"/>
    <mergeCell ref="AO29:AO34"/>
    <mergeCell ref="AJ29:AJ34"/>
    <mergeCell ref="AK29:AK34"/>
    <mergeCell ref="AJ77:AJ82"/>
    <mergeCell ref="AR167:AR172"/>
    <mergeCell ref="AS167:AS172"/>
    <mergeCell ref="AJ227:AJ232"/>
    <mergeCell ref="AS53:AS58"/>
    <mergeCell ref="AR71:AR76"/>
    <mergeCell ref="AS71:AS76"/>
    <mergeCell ref="AL65:AL70"/>
    <mergeCell ref="AO65:AO70"/>
    <mergeCell ref="AP65:AP70"/>
    <mergeCell ref="AQ65:AQ70"/>
    <mergeCell ref="AR65:AR70"/>
    <mergeCell ref="AS65:AS70"/>
    <mergeCell ref="AQ71:AQ76"/>
    <mergeCell ref="AJ71:AJ76"/>
    <mergeCell ref="AK71:AK76"/>
    <mergeCell ref="AL71:AL76"/>
    <mergeCell ref="AO71:AO76"/>
    <mergeCell ref="AP71:AP76"/>
    <mergeCell ref="AR59:AR64"/>
    <mergeCell ref="AS59:AS64"/>
    <mergeCell ref="AS119:AS124"/>
    <mergeCell ref="AQ131:AQ136"/>
    <mergeCell ref="AO137:AO142"/>
    <mergeCell ref="AP137:AP142"/>
    <mergeCell ref="AS113:AS118"/>
    <mergeCell ref="AL227:AL232"/>
    <mergeCell ref="AO227:AO232"/>
    <mergeCell ref="AK185:AK190"/>
    <mergeCell ref="AL185:AL190"/>
    <mergeCell ref="AS209:AS214"/>
    <mergeCell ref="AS215:AS220"/>
    <mergeCell ref="AE23:AE28"/>
    <mergeCell ref="AE29:AE34"/>
    <mergeCell ref="AE167:AE172"/>
    <mergeCell ref="AE227:AE232"/>
    <mergeCell ref="AS173:AS178"/>
    <mergeCell ref="AE53:AE58"/>
    <mergeCell ref="AE161:AE166"/>
    <mergeCell ref="AS161:AS166"/>
    <mergeCell ref="AP6:AQ7"/>
    <mergeCell ref="AQ23:AQ28"/>
    <mergeCell ref="AR23:AR28"/>
    <mergeCell ref="AL8:AL9"/>
    <mergeCell ref="AM8:AM10"/>
    <mergeCell ref="AP8:AP10"/>
    <mergeCell ref="AJ8:AJ10"/>
    <mergeCell ref="AK8:AK10"/>
    <mergeCell ref="AR8:AR10"/>
    <mergeCell ref="AL35:AL40"/>
    <mergeCell ref="AO35:AO40"/>
    <mergeCell ref="AP35:AP40"/>
    <mergeCell ref="AK77:AK82"/>
    <mergeCell ref="AL77:AL82"/>
    <mergeCell ref="AO77:AO82"/>
    <mergeCell ref="AP77:AP82"/>
    <mergeCell ref="AQ101:AQ106"/>
    <mergeCell ref="Y6:AE6"/>
    <mergeCell ref="AE11:AE16"/>
    <mergeCell ref="AJ11:AJ16"/>
    <mergeCell ref="AR227:AR232"/>
    <mergeCell ref="AQ29:AQ34"/>
    <mergeCell ref="AR29:AR34"/>
    <mergeCell ref="AL29:AL34"/>
    <mergeCell ref="AT173:AT178"/>
    <mergeCell ref="AJ167:AJ172"/>
    <mergeCell ref="AK167:AK172"/>
    <mergeCell ref="AL167:AL172"/>
    <mergeCell ref="AO167:AO172"/>
    <mergeCell ref="AP167:AP172"/>
    <mergeCell ref="AQ167:AQ172"/>
    <mergeCell ref="AS191:AS196"/>
    <mergeCell ref="AT191:AT196"/>
    <mergeCell ref="AT29:AT34"/>
    <mergeCell ref="AL23:AL28"/>
    <mergeCell ref="AP29:AP34"/>
    <mergeCell ref="AJ23:AJ28"/>
    <mergeCell ref="AK23:AK28"/>
    <mergeCell ref="AJ185:AJ190"/>
    <mergeCell ref="AO23:AO28"/>
    <mergeCell ref="AP23:AP28"/>
    <mergeCell ref="AJ173:AJ178"/>
    <mergeCell ref="AJ53:AJ58"/>
    <mergeCell ref="AK53:AK58"/>
    <mergeCell ref="AL53:AL58"/>
    <mergeCell ref="AO53:AO58"/>
    <mergeCell ref="AP53:AP58"/>
    <mergeCell ref="AQ53:AQ58"/>
    <mergeCell ref="AR53:AR58"/>
    <mergeCell ref="AJ161:AJ166"/>
    <mergeCell ref="AK161:AK166"/>
    <mergeCell ref="AL161:AL166"/>
    <mergeCell ref="AO161:AO166"/>
    <mergeCell ref="AP161:AP166"/>
    <mergeCell ref="AQ161:AQ166"/>
    <mergeCell ref="AR161:AR166"/>
    <mergeCell ref="L251:L256"/>
    <mergeCell ref="M251:M256"/>
    <mergeCell ref="J251:J256"/>
    <mergeCell ref="L203:L208"/>
    <mergeCell ref="M203:M208"/>
    <mergeCell ref="K191:K196"/>
    <mergeCell ref="L191:L196"/>
    <mergeCell ref="M191:M196"/>
    <mergeCell ref="K239:K244"/>
    <mergeCell ref="L239:L244"/>
    <mergeCell ref="M239:M244"/>
    <mergeCell ref="J227:J232"/>
    <mergeCell ref="K227:K232"/>
    <mergeCell ref="G203:G208"/>
    <mergeCell ref="H203:H208"/>
    <mergeCell ref="I203:I208"/>
    <mergeCell ref="J203:J208"/>
    <mergeCell ref="K203:K208"/>
    <mergeCell ref="I191:I196"/>
    <mergeCell ref="H227:H232"/>
    <mergeCell ref="I227:I232"/>
    <mergeCell ref="H239:H244"/>
    <mergeCell ref="I239:I244"/>
    <mergeCell ref="J239:J244"/>
    <mergeCell ref="G233:G238"/>
    <mergeCell ref="H233:H238"/>
    <mergeCell ref="I233:I238"/>
    <mergeCell ref="J233:J238"/>
    <mergeCell ref="K233:K238"/>
    <mergeCell ref="L233:L238"/>
    <mergeCell ref="M233:M238"/>
    <mergeCell ref="G209:G214"/>
    <mergeCell ref="A203:A208"/>
    <mergeCell ref="C203:C208"/>
    <mergeCell ref="D203:D208"/>
    <mergeCell ref="E203:E208"/>
    <mergeCell ref="F203:F208"/>
    <mergeCell ref="B203:B208"/>
    <mergeCell ref="B227:B232"/>
    <mergeCell ref="G227:G232"/>
    <mergeCell ref="A209:A214"/>
    <mergeCell ref="B209:B214"/>
    <mergeCell ref="C209:C214"/>
    <mergeCell ref="D209:D214"/>
    <mergeCell ref="E209:E214"/>
    <mergeCell ref="F209:F214"/>
    <mergeCell ref="A185:A190"/>
    <mergeCell ref="C185:C190"/>
    <mergeCell ref="D185:D190"/>
    <mergeCell ref="A191:A196"/>
    <mergeCell ref="C191:C196"/>
    <mergeCell ref="D191:D196"/>
    <mergeCell ref="E191:E196"/>
    <mergeCell ref="F191:F196"/>
    <mergeCell ref="G191:G196"/>
    <mergeCell ref="E185:E190"/>
    <mergeCell ref="F185:F190"/>
    <mergeCell ref="G185:G190"/>
    <mergeCell ref="B185:B190"/>
    <mergeCell ref="B191:B196"/>
    <mergeCell ref="L173:L178"/>
    <mergeCell ref="M173:M178"/>
    <mergeCell ref="N173:N178"/>
    <mergeCell ref="O173:O178"/>
    <mergeCell ref="K167:K172"/>
    <mergeCell ref="L167:L172"/>
    <mergeCell ref="M167:M172"/>
    <mergeCell ref="M185:M190"/>
    <mergeCell ref="N185:N190"/>
    <mergeCell ref="O185:O190"/>
    <mergeCell ref="F167:F172"/>
    <mergeCell ref="G167:G172"/>
    <mergeCell ref="G29:G34"/>
    <mergeCell ref="B173:B178"/>
    <mergeCell ref="H167:H172"/>
    <mergeCell ref="I167:I172"/>
    <mergeCell ref="J167:J172"/>
    <mergeCell ref="K65:K70"/>
    <mergeCell ref="L65:L70"/>
    <mergeCell ref="M65:M70"/>
    <mergeCell ref="N65:N70"/>
    <mergeCell ref="O65:O70"/>
    <mergeCell ref="K161:K166"/>
    <mergeCell ref="L161:L166"/>
    <mergeCell ref="M161:M166"/>
    <mergeCell ref="N161:N166"/>
    <mergeCell ref="O161:O166"/>
    <mergeCell ref="H185:H190"/>
    <mergeCell ref="I185:I190"/>
    <mergeCell ref="I35:I40"/>
    <mergeCell ref="J35:J40"/>
    <mergeCell ref="K35:K40"/>
    <mergeCell ref="A173:A178"/>
    <mergeCell ref="C173:C178"/>
    <mergeCell ref="D173:D178"/>
    <mergeCell ref="E173:E178"/>
    <mergeCell ref="F173:F178"/>
    <mergeCell ref="G173:G178"/>
    <mergeCell ref="H173:H178"/>
    <mergeCell ref="I173:I178"/>
    <mergeCell ref="J173:J178"/>
    <mergeCell ref="A35:A40"/>
    <mergeCell ref="B35:B40"/>
    <mergeCell ref="C35:C40"/>
    <mergeCell ref="G35:G40"/>
    <mergeCell ref="H35:H40"/>
    <mergeCell ref="J65:J70"/>
    <mergeCell ref="A161:A166"/>
    <mergeCell ref="B161:B166"/>
    <mergeCell ref="C161:C166"/>
    <mergeCell ref="D161:D166"/>
    <mergeCell ref="E161:E166"/>
    <mergeCell ref="F161:F166"/>
    <mergeCell ref="G161:G166"/>
    <mergeCell ref="H161:H166"/>
    <mergeCell ref="I161:I166"/>
    <mergeCell ref="J161:J166"/>
    <mergeCell ref="B83:B88"/>
    <mergeCell ref="C83:C88"/>
    <mergeCell ref="D83:D88"/>
    <mergeCell ref="E83:E88"/>
    <mergeCell ref="D71:D76"/>
    <mergeCell ref="E71:E76"/>
    <mergeCell ref="F71:F76"/>
    <mergeCell ref="E29:E34"/>
    <mergeCell ref="F29:F34"/>
    <mergeCell ref="B29:B34"/>
    <mergeCell ref="B167:B172"/>
    <mergeCell ref="N167:N172"/>
    <mergeCell ref="O167:O172"/>
    <mergeCell ref="N29:N34"/>
    <mergeCell ref="O29:O34"/>
    <mergeCell ref="H29:H34"/>
    <mergeCell ref="I29:I34"/>
    <mergeCell ref="J29:J34"/>
    <mergeCell ref="K29:K34"/>
    <mergeCell ref="G7:G10"/>
    <mergeCell ref="L29:L34"/>
    <mergeCell ref="M29:M34"/>
    <mergeCell ref="A6:H6"/>
    <mergeCell ref="A29:A34"/>
    <mergeCell ref="C29:C34"/>
    <mergeCell ref="D29:D34"/>
    <mergeCell ref="A167:A172"/>
    <mergeCell ref="C167:C172"/>
    <mergeCell ref="D167:D172"/>
    <mergeCell ref="E167:E172"/>
    <mergeCell ref="A23:A28"/>
    <mergeCell ref="C23:C28"/>
    <mergeCell ref="D23:D28"/>
    <mergeCell ref="E23:E28"/>
    <mergeCell ref="F23:F28"/>
    <mergeCell ref="O23:O28"/>
    <mergeCell ref="J23:J28"/>
    <mergeCell ref="A77:A82"/>
    <mergeCell ref="L23:L28"/>
    <mergeCell ref="M23:M28"/>
    <mergeCell ref="N23:N28"/>
    <mergeCell ref="B23:B28"/>
    <mergeCell ref="G23:G28"/>
    <mergeCell ref="H23:H28"/>
    <mergeCell ref="I23:I28"/>
    <mergeCell ref="I1:AT1"/>
    <mergeCell ref="I2:AT2"/>
    <mergeCell ref="AH3:AT3"/>
    <mergeCell ref="I3:AG3"/>
    <mergeCell ref="A1:H3"/>
    <mergeCell ref="AR6:AT7"/>
    <mergeCell ref="AL6:AO7"/>
    <mergeCell ref="AN8:AN10"/>
    <mergeCell ref="AF6:AI6"/>
    <mergeCell ref="AO8:AO10"/>
    <mergeCell ref="AT8:AT10"/>
    <mergeCell ref="AQ8:AQ10"/>
    <mergeCell ref="A7:A10"/>
    <mergeCell ref="B7:B10"/>
    <mergeCell ref="C7:C10"/>
    <mergeCell ref="D7:E9"/>
    <mergeCell ref="J7:J10"/>
    <mergeCell ref="K7:K10"/>
    <mergeCell ref="L7:L10"/>
    <mergeCell ref="M7:M10"/>
    <mergeCell ref="N7:N10"/>
    <mergeCell ref="H7:H10"/>
    <mergeCell ref="I7:I10"/>
    <mergeCell ref="F7:F9"/>
    <mergeCell ref="A5:AT5"/>
    <mergeCell ref="P7:P10"/>
    <mergeCell ref="Q7:Q10"/>
    <mergeCell ref="R7:R10"/>
    <mergeCell ref="O7:O10"/>
    <mergeCell ref="S8:S10"/>
    <mergeCell ref="T8:T10"/>
    <mergeCell ref="U8:U10"/>
    <mergeCell ref="AI9:AI10"/>
    <mergeCell ref="V8:V10"/>
    <mergeCell ref="W8:W10"/>
    <mergeCell ref="X8:X10"/>
    <mergeCell ref="S7:X7"/>
    <mergeCell ref="Y7:Y10"/>
    <mergeCell ref="Z7:Z10"/>
    <mergeCell ref="AA7:AA10"/>
    <mergeCell ref="AB7:AB10"/>
    <mergeCell ref="AC7:AC10"/>
    <mergeCell ref="AD7:AD10"/>
    <mergeCell ref="AE7:AE10"/>
    <mergeCell ref="AI7:AI8"/>
    <mergeCell ref="AH7:AH10"/>
    <mergeCell ref="AF7:AF10"/>
    <mergeCell ref="AG7:AG10"/>
    <mergeCell ref="P6:X6"/>
    <mergeCell ref="A53:A58"/>
    <mergeCell ref="B53:B58"/>
    <mergeCell ref="C53:C58"/>
    <mergeCell ref="D53:D58"/>
    <mergeCell ref="E53:E58"/>
    <mergeCell ref="F53:F58"/>
    <mergeCell ref="G53:G58"/>
    <mergeCell ref="H53:H58"/>
    <mergeCell ref="I53:I58"/>
    <mergeCell ref="J53:J58"/>
    <mergeCell ref="K53:K58"/>
    <mergeCell ref="L53:L58"/>
    <mergeCell ref="M53:M58"/>
    <mergeCell ref="N53:N58"/>
    <mergeCell ref="O53:O58"/>
    <mergeCell ref="A17:A22"/>
    <mergeCell ref="B17:B22"/>
    <mergeCell ref="C17:C22"/>
    <mergeCell ref="D17:D22"/>
    <mergeCell ref="E17:E22"/>
    <mergeCell ref="F17:F22"/>
    <mergeCell ref="G17:G22"/>
    <mergeCell ref="H17:H22"/>
    <mergeCell ref="I17:I22"/>
    <mergeCell ref="J17:J22"/>
    <mergeCell ref="K17:K22"/>
    <mergeCell ref="L17:L22"/>
    <mergeCell ref="M17:M22"/>
    <mergeCell ref="N17:N22"/>
    <mergeCell ref="J11:J16"/>
    <mergeCell ref="O17:O22"/>
    <mergeCell ref="A11:A16"/>
    <mergeCell ref="B11:B16"/>
    <mergeCell ref="C11:C16"/>
    <mergeCell ref="D11:D16"/>
    <mergeCell ref="E11:E16"/>
    <mergeCell ref="F11:F16"/>
    <mergeCell ref="G11:G16"/>
    <mergeCell ref="H11:H16"/>
    <mergeCell ref="I11:I16"/>
    <mergeCell ref="I6:O6"/>
    <mergeCell ref="K23:K28"/>
    <mergeCell ref="J59:J64"/>
    <mergeCell ref="K59:K64"/>
    <mergeCell ref="J71:J76"/>
    <mergeCell ref="K71:K76"/>
    <mergeCell ref="L71:L76"/>
    <mergeCell ref="M71:M76"/>
    <mergeCell ref="N71:N76"/>
    <mergeCell ref="O71:O76"/>
    <mergeCell ref="G41:G46"/>
    <mergeCell ref="H41:H46"/>
    <mergeCell ref="I41:I46"/>
    <mergeCell ref="J47:J52"/>
    <mergeCell ref="K47:K52"/>
    <mergeCell ref="L47:L52"/>
    <mergeCell ref="K11:K16"/>
    <mergeCell ref="L11:L16"/>
    <mergeCell ref="M11:M16"/>
    <mergeCell ref="N11:N16"/>
    <mergeCell ref="O11:O16"/>
    <mergeCell ref="E65:E70"/>
    <mergeCell ref="F65:F70"/>
    <mergeCell ref="A155:A160"/>
    <mergeCell ref="B155:B160"/>
    <mergeCell ref="C155:C160"/>
    <mergeCell ref="D155:D160"/>
    <mergeCell ref="E155:E160"/>
    <mergeCell ref="F155:F160"/>
    <mergeCell ref="G155:G160"/>
    <mergeCell ref="H155:H160"/>
    <mergeCell ref="I155:I160"/>
    <mergeCell ref="J155:J160"/>
    <mergeCell ref="K155:K160"/>
    <mergeCell ref="L155:L160"/>
    <mergeCell ref="M155:M160"/>
    <mergeCell ref="N155:N160"/>
    <mergeCell ref="O155:O160"/>
    <mergeCell ref="AE155:AE160"/>
    <mergeCell ref="AJ155:AJ160"/>
    <mergeCell ref="AT161:AT166"/>
    <mergeCell ref="AK11:AK16"/>
    <mergeCell ref="AL11:AL16"/>
    <mergeCell ref="AO11:AO16"/>
    <mergeCell ref="AP11:AP16"/>
    <mergeCell ref="AQ11:AQ16"/>
    <mergeCell ref="AR11:AR16"/>
    <mergeCell ref="AS11:AS16"/>
    <mergeCell ref="AT11:AT16"/>
    <mergeCell ref="AK155:AK160"/>
    <mergeCell ref="AL155:AL160"/>
    <mergeCell ref="AO155:AO160"/>
    <mergeCell ref="AP155:AP160"/>
    <mergeCell ref="AQ155:AQ160"/>
    <mergeCell ref="AR155:AR160"/>
    <mergeCell ref="AS155:AS160"/>
    <mergeCell ref="AE65:AE70"/>
    <mergeCell ref="AJ65:AJ70"/>
    <mergeCell ref="AK65:AK70"/>
    <mergeCell ref="AF71:AF72"/>
    <mergeCell ref="AG71:AG72"/>
    <mergeCell ref="AH71:AH72"/>
    <mergeCell ref="AI71:AI72"/>
    <mergeCell ref="AE17:AE22"/>
    <mergeCell ref="AS101:AS106"/>
    <mergeCell ref="AQ149:AQ154"/>
    <mergeCell ref="AR149:AR154"/>
    <mergeCell ref="AS149:AS154"/>
    <mergeCell ref="AQ113:AQ118"/>
    <mergeCell ref="AR113:AR118"/>
    <mergeCell ref="AQ119:AQ124"/>
    <mergeCell ref="AR119:AR124"/>
  </mergeCells>
  <conditionalFormatting sqref="B11">
    <cfRule type="cellIs" dxfId="1036" priority="71" operator="equal">
      <formula>#REF!</formula>
    </cfRule>
    <cfRule type="cellIs" dxfId="1035" priority="72" operator="equal">
      <formula>#REF!</formula>
    </cfRule>
    <cfRule type="cellIs" dxfId="1034" priority="75" operator="equal">
      <formula>#REF!</formula>
    </cfRule>
    <cfRule type="cellIs" dxfId="1033" priority="76" operator="equal">
      <formula>#REF!</formula>
    </cfRule>
  </conditionalFormatting>
  <conditionalFormatting sqref="B17">
    <cfRule type="cellIs" dxfId="1032" priority="736" operator="equal">
      <formula>#REF!</formula>
    </cfRule>
    <cfRule type="cellIs" dxfId="1031" priority="737" operator="equal">
      <formula>#REF!</formula>
    </cfRule>
    <cfRule type="cellIs" dxfId="1030" priority="740" operator="equal">
      <formula>#REF!</formula>
    </cfRule>
    <cfRule type="cellIs" dxfId="1029" priority="741" operator="equal">
      <formula>#REF!</formula>
    </cfRule>
  </conditionalFormatting>
  <conditionalFormatting sqref="B23 B29 B167 B173 B185 B191 B203 B227 B239 B251">
    <cfRule type="cellIs" dxfId="1028" priority="1016" operator="equal">
      <formula>#REF!</formula>
    </cfRule>
    <cfRule type="cellIs" dxfId="1027" priority="1017" operator="equal">
      <formula>#REF!</formula>
    </cfRule>
    <cfRule type="cellIs" dxfId="1026" priority="1026" operator="equal">
      <formula>#REF!</formula>
    </cfRule>
    <cfRule type="cellIs" dxfId="1025" priority="1029" operator="equal">
      <formula>#REF!</formula>
    </cfRule>
  </conditionalFormatting>
  <conditionalFormatting sqref="B35 B59 B77 B83 B101 B149">
    <cfRule type="cellIs" dxfId="1024" priority="904" operator="equal">
      <formula>#REF!</formula>
    </cfRule>
    <cfRule type="cellIs" dxfId="1023" priority="905" operator="equal">
      <formula>#REF!</formula>
    </cfRule>
    <cfRule type="cellIs" dxfId="1022" priority="908" operator="equal">
      <formula>#REF!</formula>
    </cfRule>
    <cfRule type="cellIs" dxfId="1021" priority="909" operator="equal">
      <formula>#REF!</formula>
    </cfRule>
  </conditionalFormatting>
  <conditionalFormatting sqref="B41">
    <cfRule type="cellIs" dxfId="1020" priority="860" operator="equal">
      <formula>#REF!</formula>
    </cfRule>
    <cfRule type="cellIs" dxfId="1019" priority="861" operator="equal">
      <formula>#REF!</formula>
    </cfRule>
    <cfRule type="cellIs" dxfId="1018" priority="864" operator="equal">
      <formula>#REF!</formula>
    </cfRule>
    <cfRule type="cellIs" dxfId="1017" priority="865" operator="equal">
      <formula>#REF!</formula>
    </cfRule>
  </conditionalFormatting>
  <conditionalFormatting sqref="B47">
    <cfRule type="cellIs" dxfId="1016" priority="806" operator="equal">
      <formula>#REF!</formula>
    </cfRule>
    <cfRule type="cellIs" dxfId="1015" priority="807" operator="equal">
      <formula>#REF!</formula>
    </cfRule>
    <cfRule type="cellIs" dxfId="1014" priority="810" operator="equal">
      <formula>#REF!</formula>
    </cfRule>
    <cfRule type="cellIs" dxfId="1013" priority="811" operator="equal">
      <formula>#REF!</formula>
    </cfRule>
  </conditionalFormatting>
  <conditionalFormatting sqref="B53">
    <cfRule type="cellIs" dxfId="1012" priority="771" operator="equal">
      <formula>#REF!</formula>
    </cfRule>
    <cfRule type="cellIs" dxfId="1011" priority="772" operator="equal">
      <formula>#REF!</formula>
    </cfRule>
    <cfRule type="cellIs" dxfId="1010" priority="775" operator="equal">
      <formula>#REF!</formula>
    </cfRule>
    <cfRule type="cellIs" dxfId="1009" priority="776" operator="equal">
      <formula>#REF!</formula>
    </cfRule>
  </conditionalFormatting>
  <conditionalFormatting sqref="B65">
    <cfRule type="cellIs" dxfId="1008" priority="701" operator="equal">
      <formula>#REF!</formula>
    </cfRule>
    <cfRule type="cellIs" dxfId="1007" priority="702" operator="equal">
      <formula>#REF!</formula>
    </cfRule>
    <cfRule type="cellIs" dxfId="1006" priority="705" operator="equal">
      <formula>#REF!</formula>
    </cfRule>
    <cfRule type="cellIs" dxfId="1005" priority="706" operator="equal">
      <formula>#REF!</formula>
    </cfRule>
  </conditionalFormatting>
  <conditionalFormatting sqref="B71">
    <cfRule type="cellIs" dxfId="1004" priority="666" operator="equal">
      <formula>#REF!</formula>
    </cfRule>
    <cfRule type="cellIs" dxfId="1003" priority="667" operator="equal">
      <formula>#REF!</formula>
    </cfRule>
    <cfRule type="cellIs" dxfId="1002" priority="670" operator="equal">
      <formula>#REF!</formula>
    </cfRule>
    <cfRule type="cellIs" dxfId="1001" priority="671" operator="equal">
      <formula>#REF!</formula>
    </cfRule>
  </conditionalFormatting>
  <conditionalFormatting sqref="B89">
    <cfRule type="cellIs" dxfId="1000" priority="631" operator="equal">
      <formula>#REF!</formula>
    </cfRule>
    <cfRule type="cellIs" dxfId="999" priority="632" operator="equal">
      <formula>#REF!</formula>
    </cfRule>
    <cfRule type="cellIs" dxfId="998" priority="635" operator="equal">
      <formula>#REF!</formula>
    </cfRule>
    <cfRule type="cellIs" dxfId="997" priority="636" operator="equal">
      <formula>#REF!</formula>
    </cfRule>
  </conditionalFormatting>
  <conditionalFormatting sqref="B95">
    <cfRule type="cellIs" dxfId="996" priority="596" operator="equal">
      <formula>#REF!</formula>
    </cfRule>
    <cfRule type="cellIs" dxfId="995" priority="597" operator="equal">
      <formula>#REF!</formula>
    </cfRule>
    <cfRule type="cellIs" dxfId="994" priority="600" operator="equal">
      <formula>#REF!</formula>
    </cfRule>
    <cfRule type="cellIs" dxfId="993" priority="601" operator="equal">
      <formula>#REF!</formula>
    </cfRule>
  </conditionalFormatting>
  <conditionalFormatting sqref="B107">
    <cfRule type="cellIs" dxfId="992" priority="561" operator="equal">
      <formula>#REF!</formula>
    </cfRule>
    <cfRule type="cellIs" dxfId="991" priority="562" operator="equal">
      <formula>#REF!</formula>
    </cfRule>
    <cfRule type="cellIs" dxfId="990" priority="565" operator="equal">
      <formula>#REF!</formula>
    </cfRule>
    <cfRule type="cellIs" dxfId="989" priority="566" operator="equal">
      <formula>#REF!</formula>
    </cfRule>
  </conditionalFormatting>
  <conditionalFormatting sqref="B113">
    <cfRule type="cellIs" dxfId="988" priority="526" operator="equal">
      <formula>#REF!</formula>
    </cfRule>
    <cfRule type="cellIs" dxfId="987" priority="527" operator="equal">
      <formula>#REF!</formula>
    </cfRule>
    <cfRule type="cellIs" dxfId="986" priority="530" operator="equal">
      <formula>#REF!</formula>
    </cfRule>
    <cfRule type="cellIs" dxfId="985" priority="531" operator="equal">
      <formula>#REF!</formula>
    </cfRule>
  </conditionalFormatting>
  <conditionalFormatting sqref="B119">
    <cfRule type="cellIs" dxfId="984" priority="491" operator="equal">
      <formula>#REF!</formula>
    </cfRule>
    <cfRule type="cellIs" dxfId="983" priority="492" operator="equal">
      <formula>#REF!</formula>
    </cfRule>
    <cfRule type="cellIs" dxfId="982" priority="495" operator="equal">
      <formula>#REF!</formula>
    </cfRule>
    <cfRule type="cellIs" dxfId="981" priority="496" operator="equal">
      <formula>#REF!</formula>
    </cfRule>
  </conditionalFormatting>
  <conditionalFormatting sqref="B125">
    <cfRule type="cellIs" dxfId="980" priority="456" operator="equal">
      <formula>#REF!</formula>
    </cfRule>
    <cfRule type="cellIs" dxfId="979" priority="457" operator="equal">
      <formula>#REF!</formula>
    </cfRule>
    <cfRule type="cellIs" dxfId="978" priority="460" operator="equal">
      <formula>#REF!</formula>
    </cfRule>
    <cfRule type="cellIs" dxfId="977" priority="461" operator="equal">
      <formula>#REF!</formula>
    </cfRule>
  </conditionalFormatting>
  <conditionalFormatting sqref="B131">
    <cfRule type="cellIs" dxfId="976" priority="421" operator="equal">
      <formula>#REF!</formula>
    </cfRule>
    <cfRule type="cellIs" dxfId="975" priority="422" operator="equal">
      <formula>#REF!</formula>
    </cfRule>
    <cfRule type="cellIs" dxfId="974" priority="425" operator="equal">
      <formula>#REF!</formula>
    </cfRule>
    <cfRule type="cellIs" dxfId="973" priority="426" operator="equal">
      <formula>#REF!</formula>
    </cfRule>
  </conditionalFormatting>
  <conditionalFormatting sqref="B137">
    <cfRule type="cellIs" dxfId="972" priority="386" operator="equal">
      <formula>#REF!</formula>
    </cfRule>
    <cfRule type="cellIs" dxfId="971" priority="387" operator="equal">
      <formula>#REF!</formula>
    </cfRule>
    <cfRule type="cellIs" dxfId="970" priority="390" operator="equal">
      <formula>#REF!</formula>
    </cfRule>
    <cfRule type="cellIs" dxfId="969" priority="391" operator="equal">
      <formula>#REF!</formula>
    </cfRule>
  </conditionalFormatting>
  <conditionalFormatting sqref="B143">
    <cfRule type="cellIs" dxfId="968" priority="351" operator="equal">
      <formula>#REF!</formula>
    </cfRule>
    <cfRule type="cellIs" dxfId="967" priority="352" operator="equal">
      <formula>#REF!</formula>
    </cfRule>
    <cfRule type="cellIs" dxfId="966" priority="355" operator="equal">
      <formula>#REF!</formula>
    </cfRule>
    <cfRule type="cellIs" dxfId="965" priority="356" operator="equal">
      <formula>#REF!</formula>
    </cfRule>
  </conditionalFormatting>
  <conditionalFormatting sqref="B155">
    <cfRule type="cellIs" dxfId="964" priority="50" operator="equal">
      <formula>#REF!</formula>
    </cfRule>
    <cfRule type="cellIs" dxfId="963" priority="51" operator="equal">
      <formula>#REF!</formula>
    </cfRule>
    <cfRule type="cellIs" dxfId="962" priority="54" operator="equal">
      <formula>#REF!</formula>
    </cfRule>
    <cfRule type="cellIs" dxfId="961" priority="55" operator="equal">
      <formula>#REF!</formula>
    </cfRule>
  </conditionalFormatting>
  <conditionalFormatting sqref="B161">
    <cfRule type="cellIs" dxfId="960" priority="15" operator="equal">
      <formula>#REF!</formula>
    </cfRule>
    <cfRule type="cellIs" dxfId="959" priority="16" operator="equal">
      <formula>#REF!</formula>
    </cfRule>
    <cfRule type="cellIs" dxfId="958" priority="19" operator="equal">
      <formula>#REF!</formula>
    </cfRule>
    <cfRule type="cellIs" dxfId="957" priority="20" operator="equal">
      <formula>#REF!</formula>
    </cfRule>
  </conditionalFormatting>
  <conditionalFormatting sqref="B179">
    <cfRule type="cellIs" dxfId="956" priority="330" operator="equal">
      <formula>#REF!</formula>
    </cfRule>
    <cfRule type="cellIs" dxfId="955" priority="331" operator="equal">
      <formula>#REF!</formula>
    </cfRule>
    <cfRule type="cellIs" dxfId="954" priority="334" operator="equal">
      <formula>#REF!</formula>
    </cfRule>
    <cfRule type="cellIs" dxfId="953" priority="335" operator="equal">
      <formula>#REF!</formula>
    </cfRule>
  </conditionalFormatting>
  <conditionalFormatting sqref="B197">
    <cfRule type="cellIs" dxfId="952" priority="295" operator="equal">
      <formula>#REF!</formula>
    </cfRule>
    <cfRule type="cellIs" dxfId="951" priority="296" operator="equal">
      <formula>#REF!</formula>
    </cfRule>
    <cfRule type="cellIs" dxfId="950" priority="299" operator="equal">
      <formula>#REF!</formula>
    </cfRule>
    <cfRule type="cellIs" dxfId="949" priority="300" operator="equal">
      <formula>#REF!</formula>
    </cfRule>
  </conditionalFormatting>
  <conditionalFormatting sqref="B209">
    <cfRule type="cellIs" dxfId="948" priority="260" operator="equal">
      <formula>#REF!</formula>
    </cfRule>
    <cfRule type="cellIs" dxfId="947" priority="261" operator="equal">
      <formula>#REF!</formula>
    </cfRule>
    <cfRule type="cellIs" dxfId="946" priority="264" operator="equal">
      <formula>#REF!</formula>
    </cfRule>
    <cfRule type="cellIs" dxfId="945" priority="265" operator="equal">
      <formula>#REF!</formula>
    </cfRule>
  </conditionalFormatting>
  <conditionalFormatting sqref="B215">
    <cfRule type="cellIs" dxfId="944" priority="225" operator="equal">
      <formula>#REF!</formula>
    </cfRule>
    <cfRule type="cellIs" dxfId="943" priority="226" operator="equal">
      <formula>#REF!</formula>
    </cfRule>
    <cfRule type="cellIs" dxfId="942" priority="229" operator="equal">
      <formula>#REF!</formula>
    </cfRule>
    <cfRule type="cellIs" dxfId="941" priority="230" operator="equal">
      <formula>#REF!</formula>
    </cfRule>
  </conditionalFormatting>
  <conditionalFormatting sqref="B221">
    <cfRule type="cellIs" dxfId="940" priority="190" operator="equal">
      <formula>#REF!</formula>
    </cfRule>
    <cfRule type="cellIs" dxfId="939" priority="191" operator="equal">
      <formula>#REF!</formula>
    </cfRule>
    <cfRule type="cellIs" dxfId="938" priority="194" operator="equal">
      <formula>#REF!</formula>
    </cfRule>
    <cfRule type="cellIs" dxfId="937" priority="195" operator="equal">
      <formula>#REF!</formula>
    </cfRule>
  </conditionalFormatting>
  <conditionalFormatting sqref="B233">
    <cfRule type="cellIs" dxfId="936" priority="120" operator="equal">
      <formula>#REF!</formula>
    </cfRule>
    <cfRule type="cellIs" dxfId="935" priority="121" operator="equal">
      <formula>#REF!</formula>
    </cfRule>
    <cfRule type="cellIs" dxfId="934" priority="124" operator="equal">
      <formula>#REF!</formula>
    </cfRule>
    <cfRule type="cellIs" dxfId="933" priority="125" operator="equal">
      <formula>#REF!</formula>
    </cfRule>
  </conditionalFormatting>
  <conditionalFormatting sqref="B245">
    <cfRule type="cellIs" dxfId="932" priority="155" operator="equal">
      <formula>#REF!</formula>
    </cfRule>
    <cfRule type="cellIs" dxfId="931" priority="156" operator="equal">
      <formula>#REF!</formula>
    </cfRule>
    <cfRule type="cellIs" dxfId="930" priority="159" operator="equal">
      <formula>#REF!</formula>
    </cfRule>
    <cfRule type="cellIs" dxfId="929" priority="160" operator="equal">
      <formula>#REF!</formula>
    </cfRule>
  </conditionalFormatting>
  <conditionalFormatting sqref="I11">
    <cfRule type="cellIs" dxfId="928" priority="82" operator="equal">
      <formula>"Muy Alta"</formula>
    </cfRule>
    <cfRule type="cellIs" dxfId="927" priority="83" operator="equal">
      <formula>"Alta"</formula>
    </cfRule>
    <cfRule type="cellIs" dxfId="926" priority="84" operator="equal">
      <formula>"Media"</formula>
    </cfRule>
    <cfRule type="cellIs" dxfId="925" priority="85" operator="equal">
      <formula>"Baja"</formula>
    </cfRule>
    <cfRule type="cellIs" dxfId="924" priority="86" operator="equal">
      <formula>"Muy Baja"</formula>
    </cfRule>
  </conditionalFormatting>
  <conditionalFormatting sqref="I17">
    <cfRule type="cellIs" dxfId="923" priority="747" operator="equal">
      <formula>"Muy Alta"</formula>
    </cfRule>
    <cfRule type="cellIs" dxfId="922" priority="748" operator="equal">
      <formula>"Alta"</formula>
    </cfRule>
    <cfRule type="cellIs" dxfId="921" priority="749" operator="equal">
      <formula>"Media"</formula>
    </cfRule>
    <cfRule type="cellIs" dxfId="920" priority="750" operator="equal">
      <formula>"Baja"</formula>
    </cfRule>
    <cfRule type="cellIs" dxfId="919" priority="751" operator="equal">
      <formula>"Muy Baja"</formula>
    </cfRule>
  </conditionalFormatting>
  <conditionalFormatting sqref="I23 I29">
    <cfRule type="cellIs" dxfId="918" priority="1352" operator="equal">
      <formula>"Muy Alta"</formula>
    </cfRule>
    <cfRule type="cellIs" dxfId="917" priority="1353" operator="equal">
      <formula>"Alta"</formula>
    </cfRule>
    <cfRule type="cellIs" dxfId="916" priority="1354" operator="equal">
      <formula>"Media"</formula>
    </cfRule>
    <cfRule type="cellIs" dxfId="915" priority="1355" operator="equal">
      <formula>"Baja"</formula>
    </cfRule>
    <cfRule type="cellIs" dxfId="914" priority="1356" operator="equal">
      <formula>"Muy Baja"</formula>
    </cfRule>
  </conditionalFormatting>
  <conditionalFormatting sqref="I35">
    <cfRule type="cellIs" dxfId="913" priority="969" operator="equal">
      <formula>"Muy Alta"</formula>
    </cfRule>
    <cfRule type="cellIs" dxfId="912" priority="970" operator="equal">
      <formula>"Alta"</formula>
    </cfRule>
    <cfRule type="cellIs" dxfId="911" priority="971" operator="equal">
      <formula>"Media"</formula>
    </cfRule>
    <cfRule type="cellIs" dxfId="910" priority="972" operator="equal">
      <formula>"Baja"</formula>
    </cfRule>
    <cfRule type="cellIs" dxfId="909" priority="973" operator="equal">
      <formula>"Muy Baja"</formula>
    </cfRule>
  </conditionalFormatting>
  <conditionalFormatting sqref="I41">
    <cfRule type="cellIs" dxfId="908" priority="871" operator="equal">
      <formula>"Muy Alta"</formula>
    </cfRule>
    <cfRule type="cellIs" dxfId="907" priority="872" operator="equal">
      <formula>"Alta"</formula>
    </cfRule>
    <cfRule type="cellIs" dxfId="906" priority="873" operator="equal">
      <formula>"Media"</formula>
    </cfRule>
    <cfRule type="cellIs" dxfId="905" priority="874" operator="equal">
      <formula>"Baja"</formula>
    </cfRule>
    <cfRule type="cellIs" dxfId="904" priority="875" operator="equal">
      <formula>"Muy Baja"</formula>
    </cfRule>
  </conditionalFormatting>
  <conditionalFormatting sqref="I47">
    <cfRule type="cellIs" dxfId="903" priority="817" operator="equal">
      <formula>"Muy Alta"</formula>
    </cfRule>
    <cfRule type="cellIs" dxfId="902" priority="818" operator="equal">
      <formula>"Alta"</formula>
    </cfRule>
    <cfRule type="cellIs" dxfId="901" priority="819" operator="equal">
      <formula>"Media"</formula>
    </cfRule>
    <cfRule type="cellIs" dxfId="900" priority="820" operator="equal">
      <formula>"Baja"</formula>
    </cfRule>
    <cfRule type="cellIs" dxfId="899" priority="821" operator="equal">
      <formula>"Muy Baja"</formula>
    </cfRule>
  </conditionalFormatting>
  <conditionalFormatting sqref="I53">
    <cfRule type="cellIs" dxfId="898" priority="782" operator="equal">
      <formula>"Muy Alta"</formula>
    </cfRule>
    <cfRule type="cellIs" dxfId="897" priority="783" operator="equal">
      <formula>"Alta"</formula>
    </cfRule>
    <cfRule type="cellIs" dxfId="896" priority="784" operator="equal">
      <formula>"Media"</formula>
    </cfRule>
    <cfRule type="cellIs" dxfId="895" priority="785" operator="equal">
      <formula>"Baja"</formula>
    </cfRule>
    <cfRule type="cellIs" dxfId="894" priority="786" operator="equal">
      <formula>"Muy Baja"</formula>
    </cfRule>
  </conditionalFormatting>
  <conditionalFormatting sqref="I59">
    <cfRule type="cellIs" dxfId="893" priority="960" operator="equal">
      <formula>"Muy Alta"</formula>
    </cfRule>
    <cfRule type="cellIs" dxfId="892" priority="961" operator="equal">
      <formula>"Alta"</formula>
    </cfRule>
    <cfRule type="cellIs" dxfId="891" priority="962" operator="equal">
      <formula>"Media"</formula>
    </cfRule>
    <cfRule type="cellIs" dxfId="890" priority="963" operator="equal">
      <formula>"Baja"</formula>
    </cfRule>
    <cfRule type="cellIs" dxfId="889" priority="964" operator="equal">
      <formula>"Muy Baja"</formula>
    </cfRule>
  </conditionalFormatting>
  <conditionalFormatting sqref="I65">
    <cfRule type="cellIs" dxfId="888" priority="712" operator="equal">
      <formula>"Muy Alta"</formula>
    </cfRule>
    <cfRule type="cellIs" dxfId="887" priority="713" operator="equal">
      <formula>"Alta"</formula>
    </cfRule>
    <cfRule type="cellIs" dxfId="886" priority="714" operator="equal">
      <formula>"Media"</formula>
    </cfRule>
    <cfRule type="cellIs" dxfId="885" priority="715" operator="equal">
      <formula>"Baja"</formula>
    </cfRule>
    <cfRule type="cellIs" dxfId="884" priority="716" operator="equal">
      <formula>"Muy Baja"</formula>
    </cfRule>
  </conditionalFormatting>
  <conditionalFormatting sqref="I71">
    <cfRule type="cellIs" dxfId="883" priority="677" operator="equal">
      <formula>"Muy Alta"</formula>
    </cfRule>
    <cfRule type="cellIs" dxfId="882" priority="678" operator="equal">
      <formula>"Alta"</formula>
    </cfRule>
    <cfRule type="cellIs" dxfId="881" priority="679" operator="equal">
      <formula>"Media"</formula>
    </cfRule>
    <cfRule type="cellIs" dxfId="880" priority="680" operator="equal">
      <formula>"Baja"</formula>
    </cfRule>
    <cfRule type="cellIs" dxfId="879" priority="681" operator="equal">
      <formula>"Muy Baja"</formula>
    </cfRule>
  </conditionalFormatting>
  <conditionalFormatting sqref="I77">
    <cfRule type="cellIs" dxfId="878" priority="951" operator="equal">
      <formula>"Muy Alta"</formula>
    </cfRule>
    <cfRule type="cellIs" dxfId="877" priority="952" operator="equal">
      <formula>"Alta"</formula>
    </cfRule>
    <cfRule type="cellIs" dxfId="876" priority="953" operator="equal">
      <formula>"Media"</formula>
    </cfRule>
    <cfRule type="cellIs" dxfId="875" priority="954" operator="equal">
      <formula>"Baja"</formula>
    </cfRule>
    <cfRule type="cellIs" dxfId="874" priority="955" operator="equal">
      <formula>"Muy Baja"</formula>
    </cfRule>
  </conditionalFormatting>
  <conditionalFormatting sqref="I83">
    <cfRule type="cellIs" dxfId="873" priority="942" operator="equal">
      <formula>"Muy Alta"</formula>
    </cfRule>
    <cfRule type="cellIs" dxfId="872" priority="943" operator="equal">
      <formula>"Alta"</formula>
    </cfRule>
    <cfRule type="cellIs" dxfId="871" priority="944" operator="equal">
      <formula>"Media"</formula>
    </cfRule>
    <cfRule type="cellIs" dxfId="870" priority="945" operator="equal">
      <formula>"Baja"</formula>
    </cfRule>
    <cfRule type="cellIs" dxfId="869" priority="946" operator="equal">
      <formula>"Muy Baja"</formula>
    </cfRule>
  </conditionalFormatting>
  <conditionalFormatting sqref="I89">
    <cfRule type="cellIs" dxfId="868" priority="642" operator="equal">
      <formula>"Muy Alta"</formula>
    </cfRule>
    <cfRule type="cellIs" dxfId="867" priority="643" operator="equal">
      <formula>"Alta"</formula>
    </cfRule>
    <cfRule type="cellIs" dxfId="866" priority="644" operator="equal">
      <formula>"Media"</formula>
    </cfRule>
    <cfRule type="cellIs" dxfId="865" priority="645" operator="equal">
      <formula>"Baja"</formula>
    </cfRule>
    <cfRule type="cellIs" dxfId="864" priority="646" operator="equal">
      <formula>"Muy Baja"</formula>
    </cfRule>
  </conditionalFormatting>
  <conditionalFormatting sqref="I95">
    <cfRule type="cellIs" dxfId="863" priority="607" operator="equal">
      <formula>"Muy Alta"</formula>
    </cfRule>
    <cfRule type="cellIs" dxfId="862" priority="608" operator="equal">
      <formula>"Alta"</formula>
    </cfRule>
    <cfRule type="cellIs" dxfId="861" priority="609" operator="equal">
      <formula>"Media"</formula>
    </cfRule>
    <cfRule type="cellIs" dxfId="860" priority="610" operator="equal">
      <formula>"Baja"</formula>
    </cfRule>
    <cfRule type="cellIs" dxfId="859" priority="611" operator="equal">
      <formula>"Muy Baja"</formula>
    </cfRule>
  </conditionalFormatting>
  <conditionalFormatting sqref="I101">
    <cfRule type="cellIs" dxfId="858" priority="933" operator="equal">
      <formula>"Muy Alta"</formula>
    </cfRule>
    <cfRule type="cellIs" dxfId="857" priority="934" operator="equal">
      <formula>"Alta"</formula>
    </cfRule>
    <cfRule type="cellIs" dxfId="856" priority="935" operator="equal">
      <formula>"Media"</formula>
    </cfRule>
    <cfRule type="cellIs" dxfId="855" priority="936" operator="equal">
      <formula>"Baja"</formula>
    </cfRule>
    <cfRule type="cellIs" dxfId="854" priority="937" operator="equal">
      <formula>"Muy Baja"</formula>
    </cfRule>
  </conditionalFormatting>
  <conditionalFormatting sqref="I107">
    <cfRule type="cellIs" dxfId="853" priority="572" operator="equal">
      <formula>"Muy Alta"</formula>
    </cfRule>
    <cfRule type="cellIs" dxfId="852" priority="573" operator="equal">
      <formula>"Alta"</formula>
    </cfRule>
    <cfRule type="cellIs" dxfId="851" priority="574" operator="equal">
      <formula>"Media"</formula>
    </cfRule>
    <cfRule type="cellIs" dxfId="850" priority="575" operator="equal">
      <formula>"Baja"</formula>
    </cfRule>
    <cfRule type="cellIs" dxfId="849" priority="576" operator="equal">
      <formula>"Muy Baja"</formula>
    </cfRule>
  </conditionalFormatting>
  <conditionalFormatting sqref="I113">
    <cfRule type="cellIs" dxfId="848" priority="537" operator="equal">
      <formula>"Muy Alta"</formula>
    </cfRule>
    <cfRule type="cellIs" dxfId="847" priority="538" operator="equal">
      <formula>"Alta"</formula>
    </cfRule>
    <cfRule type="cellIs" dxfId="846" priority="539" operator="equal">
      <formula>"Media"</formula>
    </cfRule>
    <cfRule type="cellIs" dxfId="845" priority="540" operator="equal">
      <formula>"Baja"</formula>
    </cfRule>
    <cfRule type="cellIs" dxfId="844" priority="541" operator="equal">
      <formula>"Muy Baja"</formula>
    </cfRule>
  </conditionalFormatting>
  <conditionalFormatting sqref="I119">
    <cfRule type="cellIs" dxfId="843" priority="502" operator="equal">
      <formula>"Muy Alta"</formula>
    </cfRule>
    <cfRule type="cellIs" dxfId="842" priority="503" operator="equal">
      <formula>"Alta"</formula>
    </cfRule>
    <cfRule type="cellIs" dxfId="841" priority="504" operator="equal">
      <formula>"Media"</formula>
    </cfRule>
    <cfRule type="cellIs" dxfId="840" priority="505" operator="equal">
      <formula>"Baja"</formula>
    </cfRule>
    <cfRule type="cellIs" dxfId="839" priority="506" operator="equal">
      <formula>"Muy Baja"</formula>
    </cfRule>
  </conditionalFormatting>
  <conditionalFormatting sqref="I125">
    <cfRule type="cellIs" dxfId="838" priority="467" operator="equal">
      <formula>"Muy Alta"</formula>
    </cfRule>
    <cfRule type="cellIs" dxfId="837" priority="468" operator="equal">
      <formula>"Alta"</formula>
    </cfRule>
    <cfRule type="cellIs" dxfId="836" priority="469" operator="equal">
      <formula>"Media"</formula>
    </cfRule>
    <cfRule type="cellIs" dxfId="835" priority="470" operator="equal">
      <formula>"Baja"</formula>
    </cfRule>
    <cfRule type="cellIs" dxfId="834" priority="471" operator="equal">
      <formula>"Muy Baja"</formula>
    </cfRule>
  </conditionalFormatting>
  <conditionalFormatting sqref="I131">
    <cfRule type="cellIs" dxfId="833" priority="432" operator="equal">
      <formula>"Muy Alta"</formula>
    </cfRule>
    <cfRule type="cellIs" dxfId="832" priority="433" operator="equal">
      <formula>"Alta"</formula>
    </cfRule>
    <cfRule type="cellIs" dxfId="831" priority="434" operator="equal">
      <formula>"Media"</formula>
    </cfRule>
    <cfRule type="cellIs" dxfId="830" priority="435" operator="equal">
      <formula>"Baja"</formula>
    </cfRule>
    <cfRule type="cellIs" dxfId="829" priority="436" operator="equal">
      <formula>"Muy Baja"</formula>
    </cfRule>
  </conditionalFormatting>
  <conditionalFormatting sqref="I137">
    <cfRule type="cellIs" dxfId="828" priority="397" operator="equal">
      <formula>"Muy Alta"</formula>
    </cfRule>
    <cfRule type="cellIs" dxfId="827" priority="398" operator="equal">
      <formula>"Alta"</formula>
    </cfRule>
    <cfRule type="cellIs" dxfId="826" priority="399" operator="equal">
      <formula>"Media"</formula>
    </cfRule>
    <cfRule type="cellIs" dxfId="825" priority="400" operator="equal">
      <formula>"Baja"</formula>
    </cfRule>
    <cfRule type="cellIs" dxfId="824" priority="401" operator="equal">
      <formula>"Muy Baja"</formula>
    </cfRule>
  </conditionalFormatting>
  <conditionalFormatting sqref="I143">
    <cfRule type="cellIs" dxfId="823" priority="362" operator="equal">
      <formula>"Muy Alta"</formula>
    </cfRule>
    <cfRule type="cellIs" dxfId="822" priority="363" operator="equal">
      <formula>"Alta"</formula>
    </cfRule>
    <cfRule type="cellIs" dxfId="821" priority="364" operator="equal">
      <formula>"Media"</formula>
    </cfRule>
    <cfRule type="cellIs" dxfId="820" priority="365" operator="equal">
      <formula>"Baja"</formula>
    </cfRule>
    <cfRule type="cellIs" dxfId="819" priority="366" operator="equal">
      <formula>"Muy Baja"</formula>
    </cfRule>
  </conditionalFormatting>
  <conditionalFormatting sqref="I149">
    <cfRule type="cellIs" dxfId="818" priority="915" operator="equal">
      <formula>"Muy Alta"</formula>
    </cfRule>
    <cfRule type="cellIs" dxfId="817" priority="916" operator="equal">
      <formula>"Alta"</formula>
    </cfRule>
    <cfRule type="cellIs" dxfId="816" priority="917" operator="equal">
      <formula>"Media"</formula>
    </cfRule>
    <cfRule type="cellIs" dxfId="815" priority="918" operator="equal">
      <formula>"Baja"</formula>
    </cfRule>
    <cfRule type="cellIs" dxfId="814" priority="919" operator="equal">
      <formula>"Muy Baja"</formula>
    </cfRule>
  </conditionalFormatting>
  <conditionalFormatting sqref="I155">
    <cfRule type="cellIs" dxfId="813" priority="61" operator="equal">
      <formula>"Muy Alta"</formula>
    </cfRule>
    <cfRule type="cellIs" dxfId="812" priority="62" operator="equal">
      <formula>"Alta"</formula>
    </cfRule>
    <cfRule type="cellIs" dxfId="811" priority="63" operator="equal">
      <formula>"Media"</formula>
    </cfRule>
    <cfRule type="cellIs" dxfId="810" priority="64" operator="equal">
      <formula>"Baja"</formula>
    </cfRule>
    <cfRule type="cellIs" dxfId="809" priority="65" operator="equal">
      <formula>"Muy Baja"</formula>
    </cfRule>
  </conditionalFormatting>
  <conditionalFormatting sqref="I161">
    <cfRule type="cellIs" dxfId="808" priority="26" operator="equal">
      <formula>"Muy Alta"</formula>
    </cfRule>
    <cfRule type="cellIs" dxfId="807" priority="27" operator="equal">
      <formula>"Alta"</formula>
    </cfRule>
    <cfRule type="cellIs" dxfId="806" priority="28" operator="equal">
      <formula>"Media"</formula>
    </cfRule>
    <cfRule type="cellIs" dxfId="805" priority="29" operator="equal">
      <formula>"Baja"</formula>
    </cfRule>
    <cfRule type="cellIs" dxfId="804" priority="30" operator="equal">
      <formula>"Muy Baja"</formula>
    </cfRule>
  </conditionalFormatting>
  <conditionalFormatting sqref="I167">
    <cfRule type="cellIs" dxfId="803" priority="1254" operator="equal">
      <formula>"Muy Alta"</formula>
    </cfRule>
    <cfRule type="cellIs" dxfId="802" priority="1255" operator="equal">
      <formula>"Alta"</formula>
    </cfRule>
    <cfRule type="cellIs" dxfId="801" priority="1256" operator="equal">
      <formula>"Media"</formula>
    </cfRule>
    <cfRule type="cellIs" dxfId="800" priority="1257" operator="equal">
      <formula>"Baja"</formula>
    </cfRule>
    <cfRule type="cellIs" dxfId="799" priority="1258" operator="equal">
      <formula>"Muy Baja"</formula>
    </cfRule>
  </conditionalFormatting>
  <conditionalFormatting sqref="I173">
    <cfRule type="cellIs" dxfId="798" priority="1226" operator="equal">
      <formula>"Muy Alta"</formula>
    </cfRule>
    <cfRule type="cellIs" dxfId="797" priority="1227" operator="equal">
      <formula>"Alta"</formula>
    </cfRule>
    <cfRule type="cellIs" dxfId="796" priority="1228" operator="equal">
      <formula>"Media"</formula>
    </cfRule>
    <cfRule type="cellIs" dxfId="795" priority="1229" operator="equal">
      <formula>"Baja"</formula>
    </cfRule>
    <cfRule type="cellIs" dxfId="794" priority="1230" operator="equal">
      <formula>"Muy Baja"</formula>
    </cfRule>
  </conditionalFormatting>
  <conditionalFormatting sqref="I179">
    <cfRule type="cellIs" dxfId="793" priority="341" operator="equal">
      <formula>"Muy Alta"</formula>
    </cfRule>
    <cfRule type="cellIs" dxfId="792" priority="342" operator="equal">
      <formula>"Alta"</formula>
    </cfRule>
    <cfRule type="cellIs" dxfId="791" priority="343" operator="equal">
      <formula>"Media"</formula>
    </cfRule>
    <cfRule type="cellIs" dxfId="790" priority="344" operator="equal">
      <formula>"Baja"</formula>
    </cfRule>
    <cfRule type="cellIs" dxfId="789" priority="345" operator="equal">
      <formula>"Muy Baja"</formula>
    </cfRule>
  </conditionalFormatting>
  <conditionalFormatting sqref="I185">
    <cfRule type="cellIs" dxfId="788" priority="1198" operator="equal">
      <formula>"Muy Alta"</formula>
    </cfRule>
    <cfRule type="cellIs" dxfId="787" priority="1199" operator="equal">
      <formula>"Alta"</formula>
    </cfRule>
    <cfRule type="cellIs" dxfId="786" priority="1200" operator="equal">
      <formula>"Media"</formula>
    </cfRule>
    <cfRule type="cellIs" dxfId="785" priority="1201" operator="equal">
      <formula>"Baja"</formula>
    </cfRule>
    <cfRule type="cellIs" dxfId="784" priority="1202" operator="equal">
      <formula>"Muy Baja"</formula>
    </cfRule>
  </conditionalFormatting>
  <conditionalFormatting sqref="I191">
    <cfRule type="cellIs" dxfId="783" priority="1170" operator="equal">
      <formula>"Muy Alta"</formula>
    </cfRule>
    <cfRule type="cellIs" dxfId="782" priority="1171" operator="equal">
      <formula>"Alta"</formula>
    </cfRule>
    <cfRule type="cellIs" dxfId="781" priority="1172" operator="equal">
      <formula>"Media"</formula>
    </cfRule>
    <cfRule type="cellIs" dxfId="780" priority="1173" operator="equal">
      <formula>"Baja"</formula>
    </cfRule>
    <cfRule type="cellIs" dxfId="779" priority="1174" operator="equal">
      <formula>"Muy Baja"</formula>
    </cfRule>
  </conditionalFormatting>
  <conditionalFormatting sqref="I197">
    <cfRule type="cellIs" dxfId="778" priority="306" operator="equal">
      <formula>"Muy Alta"</formula>
    </cfRule>
    <cfRule type="cellIs" dxfId="777" priority="307" operator="equal">
      <formula>"Alta"</formula>
    </cfRule>
    <cfRule type="cellIs" dxfId="776" priority="308" operator="equal">
      <formula>"Media"</formula>
    </cfRule>
    <cfRule type="cellIs" dxfId="775" priority="309" operator="equal">
      <formula>"Baja"</formula>
    </cfRule>
    <cfRule type="cellIs" dxfId="774" priority="310" operator="equal">
      <formula>"Muy Baja"</formula>
    </cfRule>
  </conditionalFormatting>
  <conditionalFormatting sqref="I203">
    <cfRule type="cellIs" dxfId="773" priority="1142" operator="equal">
      <formula>"Muy Alta"</formula>
    </cfRule>
    <cfRule type="cellIs" dxfId="772" priority="1143" operator="equal">
      <formula>"Alta"</formula>
    </cfRule>
    <cfRule type="cellIs" dxfId="771" priority="1144" operator="equal">
      <formula>"Media"</formula>
    </cfRule>
    <cfRule type="cellIs" dxfId="770" priority="1145" operator="equal">
      <formula>"Baja"</formula>
    </cfRule>
    <cfRule type="cellIs" dxfId="769" priority="1146" operator="equal">
      <formula>"Muy Baja"</formula>
    </cfRule>
  </conditionalFormatting>
  <conditionalFormatting sqref="I209">
    <cfRule type="cellIs" dxfId="768" priority="271" operator="equal">
      <formula>"Muy Alta"</formula>
    </cfRule>
    <cfRule type="cellIs" dxfId="767" priority="272" operator="equal">
      <formula>"Alta"</formula>
    </cfRule>
    <cfRule type="cellIs" dxfId="766" priority="273" operator="equal">
      <formula>"Media"</formula>
    </cfRule>
    <cfRule type="cellIs" dxfId="765" priority="274" operator="equal">
      <formula>"Baja"</formula>
    </cfRule>
    <cfRule type="cellIs" dxfId="764" priority="275" operator="equal">
      <formula>"Muy Baja"</formula>
    </cfRule>
  </conditionalFormatting>
  <conditionalFormatting sqref="I215">
    <cfRule type="cellIs" dxfId="763" priority="236" operator="equal">
      <formula>"Muy Alta"</formula>
    </cfRule>
    <cfRule type="cellIs" dxfId="762" priority="237" operator="equal">
      <formula>"Alta"</formula>
    </cfRule>
    <cfRule type="cellIs" dxfId="761" priority="238" operator="equal">
      <formula>"Media"</formula>
    </cfRule>
    <cfRule type="cellIs" dxfId="760" priority="239" operator="equal">
      <formula>"Baja"</formula>
    </cfRule>
    <cfRule type="cellIs" dxfId="759" priority="240" operator="equal">
      <formula>"Muy Baja"</formula>
    </cfRule>
  </conditionalFormatting>
  <conditionalFormatting sqref="I221">
    <cfRule type="cellIs" dxfId="758" priority="201" operator="equal">
      <formula>"Muy Alta"</formula>
    </cfRule>
    <cfRule type="cellIs" dxfId="757" priority="202" operator="equal">
      <formula>"Alta"</formula>
    </cfRule>
    <cfRule type="cellIs" dxfId="756" priority="203" operator="equal">
      <formula>"Media"</formula>
    </cfRule>
    <cfRule type="cellIs" dxfId="755" priority="204" operator="equal">
      <formula>"Baja"</formula>
    </cfRule>
    <cfRule type="cellIs" dxfId="754" priority="205" operator="equal">
      <formula>"Muy Baja"</formula>
    </cfRule>
  </conditionalFormatting>
  <conditionalFormatting sqref="I227">
    <cfRule type="cellIs" dxfId="753" priority="1114" operator="equal">
      <formula>"Muy Alta"</formula>
    </cfRule>
    <cfRule type="cellIs" dxfId="752" priority="1115" operator="equal">
      <formula>"Alta"</formula>
    </cfRule>
    <cfRule type="cellIs" dxfId="751" priority="1116" operator="equal">
      <formula>"Media"</formula>
    </cfRule>
    <cfRule type="cellIs" dxfId="750" priority="1117" operator="equal">
      <formula>"Baja"</formula>
    </cfRule>
    <cfRule type="cellIs" dxfId="749" priority="1118" operator="equal">
      <formula>"Muy Baja"</formula>
    </cfRule>
  </conditionalFormatting>
  <conditionalFormatting sqref="I233">
    <cfRule type="cellIs" dxfId="748" priority="131" operator="equal">
      <formula>"Muy Alta"</formula>
    </cfRule>
    <cfRule type="cellIs" dxfId="747" priority="132" operator="equal">
      <formula>"Alta"</formula>
    </cfRule>
    <cfRule type="cellIs" dxfId="746" priority="133" operator="equal">
      <formula>"Media"</formula>
    </cfRule>
    <cfRule type="cellIs" dxfId="745" priority="134" operator="equal">
      <formula>"Baja"</formula>
    </cfRule>
    <cfRule type="cellIs" dxfId="744" priority="135" operator="equal">
      <formula>"Muy Baja"</formula>
    </cfRule>
  </conditionalFormatting>
  <conditionalFormatting sqref="I239">
    <cfRule type="cellIs" dxfId="743" priority="1086" operator="equal">
      <formula>"Muy Alta"</formula>
    </cfRule>
    <cfRule type="cellIs" dxfId="742" priority="1087" operator="equal">
      <formula>"Alta"</formula>
    </cfRule>
    <cfRule type="cellIs" dxfId="741" priority="1088" operator="equal">
      <formula>"Media"</formula>
    </cfRule>
    <cfRule type="cellIs" dxfId="740" priority="1089" operator="equal">
      <formula>"Baja"</formula>
    </cfRule>
    <cfRule type="cellIs" dxfId="739" priority="1090" operator="equal">
      <formula>"Muy Baja"</formula>
    </cfRule>
  </conditionalFormatting>
  <conditionalFormatting sqref="I245">
    <cfRule type="cellIs" dxfId="738" priority="166" operator="equal">
      <formula>"Muy Alta"</formula>
    </cfRule>
    <cfRule type="cellIs" dxfId="737" priority="167" operator="equal">
      <formula>"Alta"</formula>
    </cfRule>
    <cfRule type="cellIs" dxfId="736" priority="168" operator="equal">
      <formula>"Media"</formula>
    </cfRule>
    <cfRule type="cellIs" dxfId="735" priority="169" operator="equal">
      <formula>"Baja"</formula>
    </cfRule>
    <cfRule type="cellIs" dxfId="734" priority="170" operator="equal">
      <formula>"Muy Baja"</formula>
    </cfRule>
  </conditionalFormatting>
  <conditionalFormatting sqref="I251">
    <cfRule type="cellIs" dxfId="733" priority="1058" operator="equal">
      <formula>"Muy Alta"</formula>
    </cfRule>
    <cfRule type="cellIs" dxfId="732" priority="1059" operator="equal">
      <formula>"Alta"</formula>
    </cfRule>
    <cfRule type="cellIs" dxfId="731" priority="1060" operator="equal">
      <formula>"Media"</formula>
    </cfRule>
    <cfRule type="cellIs" dxfId="730" priority="1061" operator="equal">
      <formula>"Baja"</formula>
    </cfRule>
    <cfRule type="cellIs" dxfId="729" priority="1062" operator="equal">
      <formula>"Muy Baja"</formula>
    </cfRule>
  </conditionalFormatting>
  <conditionalFormatting sqref="L11:L256">
    <cfRule type="containsText" dxfId="728" priority="21" operator="containsText" text="❌">
      <formula>NOT(ISERROR(SEARCH("❌",L11)))</formula>
    </cfRule>
  </conditionalFormatting>
  <conditionalFormatting sqref="M11">
    <cfRule type="cellIs" dxfId="727" priority="87" operator="equal">
      <formula>"Catastrófico"</formula>
    </cfRule>
    <cfRule type="cellIs" dxfId="726" priority="88" operator="equal">
      <formula>"Mayor"</formula>
    </cfRule>
    <cfRule type="cellIs" dxfId="725" priority="89" operator="equal">
      <formula>"Moderado"</formula>
    </cfRule>
    <cfRule type="cellIs" dxfId="724" priority="90" operator="equal">
      <formula>"Menor"</formula>
    </cfRule>
    <cfRule type="cellIs" dxfId="723" priority="91" operator="equal">
      <formula>"Leve"</formula>
    </cfRule>
  </conditionalFormatting>
  <conditionalFormatting sqref="M17">
    <cfRule type="cellIs" dxfId="722" priority="752" operator="equal">
      <formula>"Catastrófico"</formula>
    </cfRule>
    <cfRule type="cellIs" dxfId="721" priority="753" operator="equal">
      <formula>"Mayor"</formula>
    </cfRule>
    <cfRule type="cellIs" dxfId="720" priority="754" operator="equal">
      <formula>"Moderado"</formula>
    </cfRule>
    <cfRule type="cellIs" dxfId="719" priority="755" operator="equal">
      <formula>"Menor"</formula>
    </cfRule>
    <cfRule type="cellIs" dxfId="718" priority="756" operator="equal">
      <formula>"Leve"</formula>
    </cfRule>
  </conditionalFormatting>
  <conditionalFormatting sqref="M23 M29 M167 M173 M185 M191 M203 M227 M239 M251">
    <cfRule type="cellIs" dxfId="717" priority="1347" operator="equal">
      <formula>"Catastrófico"</formula>
    </cfRule>
    <cfRule type="cellIs" dxfId="716" priority="1348" operator="equal">
      <formula>"Mayor"</formula>
    </cfRule>
    <cfRule type="cellIs" dxfId="715" priority="1349" operator="equal">
      <formula>"Moderado"</formula>
    </cfRule>
    <cfRule type="cellIs" dxfId="714" priority="1350" operator="equal">
      <formula>"Menor"</formula>
    </cfRule>
    <cfRule type="cellIs" dxfId="713" priority="1351" operator="equal">
      <formula>"Leve"</formula>
    </cfRule>
  </conditionalFormatting>
  <conditionalFormatting sqref="M35 M59 M77 M83 M101 M149">
    <cfRule type="cellIs" dxfId="712" priority="983" operator="equal">
      <formula>"Catastrófico"</formula>
    </cfRule>
    <cfRule type="cellIs" dxfId="711" priority="984" operator="equal">
      <formula>"Mayor"</formula>
    </cfRule>
    <cfRule type="cellIs" dxfId="710" priority="985" operator="equal">
      <formula>"Moderado"</formula>
    </cfRule>
    <cfRule type="cellIs" dxfId="709" priority="986" operator="equal">
      <formula>"Menor"</formula>
    </cfRule>
    <cfRule type="cellIs" dxfId="708" priority="987" operator="equal">
      <formula>"Leve"</formula>
    </cfRule>
  </conditionalFormatting>
  <conditionalFormatting sqref="M41">
    <cfRule type="cellIs" dxfId="707" priority="876" operator="equal">
      <formula>"Catastrófico"</formula>
    </cfRule>
    <cfRule type="cellIs" dxfId="706" priority="877" operator="equal">
      <formula>"Mayor"</formula>
    </cfRule>
    <cfRule type="cellIs" dxfId="705" priority="878" operator="equal">
      <formula>"Moderado"</formula>
    </cfRule>
    <cfRule type="cellIs" dxfId="704" priority="879" operator="equal">
      <formula>"Menor"</formula>
    </cfRule>
    <cfRule type="cellIs" dxfId="703" priority="880" operator="equal">
      <formula>"Leve"</formula>
    </cfRule>
  </conditionalFormatting>
  <conditionalFormatting sqref="M47">
    <cfRule type="cellIs" dxfId="702" priority="822" operator="equal">
      <formula>"Catastrófico"</formula>
    </cfRule>
    <cfRule type="cellIs" dxfId="701" priority="823" operator="equal">
      <formula>"Mayor"</formula>
    </cfRule>
    <cfRule type="cellIs" dxfId="700" priority="824" operator="equal">
      <formula>"Moderado"</formula>
    </cfRule>
    <cfRule type="cellIs" dxfId="699" priority="825" operator="equal">
      <formula>"Menor"</formula>
    </cfRule>
    <cfRule type="cellIs" dxfId="698" priority="826" operator="equal">
      <formula>"Leve"</formula>
    </cfRule>
  </conditionalFormatting>
  <conditionalFormatting sqref="M53">
    <cfRule type="cellIs" dxfId="697" priority="787" operator="equal">
      <formula>"Catastrófico"</formula>
    </cfRule>
    <cfRule type="cellIs" dxfId="696" priority="788" operator="equal">
      <formula>"Mayor"</formula>
    </cfRule>
    <cfRule type="cellIs" dxfId="695" priority="789" operator="equal">
      <formula>"Moderado"</formula>
    </cfRule>
    <cfRule type="cellIs" dxfId="694" priority="790" operator="equal">
      <formula>"Menor"</formula>
    </cfRule>
    <cfRule type="cellIs" dxfId="693" priority="791" operator="equal">
      <formula>"Leve"</formula>
    </cfRule>
  </conditionalFormatting>
  <conditionalFormatting sqref="M65">
    <cfRule type="cellIs" dxfId="692" priority="717" operator="equal">
      <formula>"Catastrófico"</formula>
    </cfRule>
    <cfRule type="cellIs" dxfId="691" priority="718" operator="equal">
      <formula>"Mayor"</formula>
    </cfRule>
    <cfRule type="cellIs" dxfId="690" priority="719" operator="equal">
      <formula>"Moderado"</formula>
    </cfRule>
    <cfRule type="cellIs" dxfId="689" priority="720" operator="equal">
      <formula>"Menor"</formula>
    </cfRule>
    <cfRule type="cellIs" dxfId="688" priority="721" operator="equal">
      <formula>"Leve"</formula>
    </cfRule>
  </conditionalFormatting>
  <conditionalFormatting sqref="M71">
    <cfRule type="cellIs" dxfId="687" priority="682" operator="equal">
      <formula>"Catastrófico"</formula>
    </cfRule>
    <cfRule type="cellIs" dxfId="686" priority="683" operator="equal">
      <formula>"Mayor"</formula>
    </cfRule>
    <cfRule type="cellIs" dxfId="685" priority="684" operator="equal">
      <formula>"Moderado"</formula>
    </cfRule>
    <cfRule type="cellIs" dxfId="684" priority="685" operator="equal">
      <formula>"Menor"</formula>
    </cfRule>
    <cfRule type="cellIs" dxfId="683" priority="686" operator="equal">
      <formula>"Leve"</formula>
    </cfRule>
  </conditionalFormatting>
  <conditionalFormatting sqref="M89">
    <cfRule type="cellIs" dxfId="682" priority="647" operator="equal">
      <formula>"Catastrófico"</formula>
    </cfRule>
    <cfRule type="cellIs" dxfId="681" priority="648" operator="equal">
      <formula>"Mayor"</formula>
    </cfRule>
    <cfRule type="cellIs" dxfId="680" priority="649" operator="equal">
      <formula>"Moderado"</formula>
    </cfRule>
    <cfRule type="cellIs" dxfId="679" priority="650" operator="equal">
      <formula>"Menor"</formula>
    </cfRule>
    <cfRule type="cellIs" dxfId="678" priority="651" operator="equal">
      <formula>"Leve"</formula>
    </cfRule>
  </conditionalFormatting>
  <conditionalFormatting sqref="M95">
    <cfRule type="cellIs" dxfId="677" priority="612" operator="equal">
      <formula>"Catastrófico"</formula>
    </cfRule>
    <cfRule type="cellIs" dxfId="676" priority="613" operator="equal">
      <formula>"Mayor"</formula>
    </cfRule>
    <cfRule type="cellIs" dxfId="675" priority="614" operator="equal">
      <formula>"Moderado"</formula>
    </cfRule>
    <cfRule type="cellIs" dxfId="674" priority="615" operator="equal">
      <formula>"Menor"</formula>
    </cfRule>
    <cfRule type="cellIs" dxfId="673" priority="616" operator="equal">
      <formula>"Leve"</formula>
    </cfRule>
  </conditionalFormatting>
  <conditionalFormatting sqref="M107">
    <cfRule type="cellIs" dxfId="672" priority="577" operator="equal">
      <formula>"Catastrófico"</formula>
    </cfRule>
    <cfRule type="cellIs" dxfId="671" priority="578" operator="equal">
      <formula>"Mayor"</formula>
    </cfRule>
    <cfRule type="cellIs" dxfId="670" priority="579" operator="equal">
      <formula>"Moderado"</formula>
    </cfRule>
    <cfRule type="cellIs" dxfId="669" priority="580" operator="equal">
      <formula>"Menor"</formula>
    </cfRule>
    <cfRule type="cellIs" dxfId="668" priority="581" operator="equal">
      <formula>"Leve"</formula>
    </cfRule>
  </conditionalFormatting>
  <conditionalFormatting sqref="M113">
    <cfRule type="cellIs" dxfId="667" priority="542" operator="equal">
      <formula>"Catastrófico"</formula>
    </cfRule>
    <cfRule type="cellIs" dxfId="666" priority="543" operator="equal">
      <formula>"Mayor"</formula>
    </cfRule>
    <cfRule type="cellIs" dxfId="665" priority="544" operator="equal">
      <formula>"Moderado"</formula>
    </cfRule>
    <cfRule type="cellIs" dxfId="664" priority="545" operator="equal">
      <formula>"Menor"</formula>
    </cfRule>
    <cfRule type="cellIs" dxfId="663" priority="546" operator="equal">
      <formula>"Leve"</formula>
    </cfRule>
  </conditionalFormatting>
  <conditionalFormatting sqref="M119">
    <cfRule type="cellIs" dxfId="662" priority="507" operator="equal">
      <formula>"Catastrófico"</formula>
    </cfRule>
    <cfRule type="cellIs" dxfId="661" priority="508" operator="equal">
      <formula>"Mayor"</formula>
    </cfRule>
    <cfRule type="cellIs" dxfId="660" priority="509" operator="equal">
      <formula>"Moderado"</formula>
    </cfRule>
    <cfRule type="cellIs" dxfId="659" priority="510" operator="equal">
      <formula>"Menor"</formula>
    </cfRule>
    <cfRule type="cellIs" dxfId="658" priority="511" operator="equal">
      <formula>"Leve"</formula>
    </cfRule>
  </conditionalFormatting>
  <conditionalFormatting sqref="M125">
    <cfRule type="cellIs" dxfId="657" priority="472" operator="equal">
      <formula>"Catastrófico"</formula>
    </cfRule>
    <cfRule type="cellIs" dxfId="656" priority="473" operator="equal">
      <formula>"Mayor"</formula>
    </cfRule>
    <cfRule type="cellIs" dxfId="655" priority="474" operator="equal">
      <formula>"Moderado"</formula>
    </cfRule>
    <cfRule type="cellIs" dxfId="654" priority="475" operator="equal">
      <formula>"Menor"</formula>
    </cfRule>
    <cfRule type="cellIs" dxfId="653" priority="476" operator="equal">
      <formula>"Leve"</formula>
    </cfRule>
  </conditionalFormatting>
  <conditionalFormatting sqref="M131">
    <cfRule type="cellIs" dxfId="652" priority="437" operator="equal">
      <formula>"Catastrófico"</formula>
    </cfRule>
    <cfRule type="cellIs" dxfId="651" priority="438" operator="equal">
      <formula>"Mayor"</formula>
    </cfRule>
    <cfRule type="cellIs" dxfId="650" priority="439" operator="equal">
      <formula>"Moderado"</formula>
    </cfRule>
    <cfRule type="cellIs" dxfId="649" priority="440" operator="equal">
      <formula>"Menor"</formula>
    </cfRule>
    <cfRule type="cellIs" dxfId="648" priority="441" operator="equal">
      <formula>"Leve"</formula>
    </cfRule>
  </conditionalFormatting>
  <conditionalFormatting sqref="M137">
    <cfRule type="cellIs" dxfId="647" priority="402" operator="equal">
      <formula>"Catastrófico"</formula>
    </cfRule>
    <cfRule type="cellIs" dxfId="646" priority="403" operator="equal">
      <formula>"Mayor"</formula>
    </cfRule>
    <cfRule type="cellIs" dxfId="645" priority="404" operator="equal">
      <formula>"Moderado"</formula>
    </cfRule>
    <cfRule type="cellIs" dxfId="644" priority="405" operator="equal">
      <formula>"Menor"</formula>
    </cfRule>
    <cfRule type="cellIs" dxfId="643" priority="406" operator="equal">
      <formula>"Leve"</formula>
    </cfRule>
  </conditionalFormatting>
  <conditionalFormatting sqref="M143">
    <cfRule type="cellIs" dxfId="642" priority="367" operator="equal">
      <formula>"Catastrófico"</formula>
    </cfRule>
    <cfRule type="cellIs" dxfId="641" priority="368" operator="equal">
      <formula>"Mayor"</formula>
    </cfRule>
    <cfRule type="cellIs" dxfId="640" priority="369" operator="equal">
      <formula>"Moderado"</formula>
    </cfRule>
    <cfRule type="cellIs" dxfId="639" priority="370" operator="equal">
      <formula>"Menor"</formula>
    </cfRule>
    <cfRule type="cellIs" dxfId="638" priority="371" operator="equal">
      <formula>"Leve"</formula>
    </cfRule>
  </conditionalFormatting>
  <conditionalFormatting sqref="M155">
    <cfRule type="cellIs" dxfId="637" priority="66" operator="equal">
      <formula>"Catastrófico"</formula>
    </cfRule>
    <cfRule type="cellIs" dxfId="636" priority="67" operator="equal">
      <formula>"Mayor"</formula>
    </cfRule>
    <cfRule type="cellIs" dxfId="635" priority="68" operator="equal">
      <formula>"Moderado"</formula>
    </cfRule>
    <cfRule type="cellIs" dxfId="634" priority="69" operator="equal">
      <formula>"Menor"</formula>
    </cfRule>
    <cfRule type="cellIs" dxfId="633" priority="70" operator="equal">
      <formula>"Leve"</formula>
    </cfRule>
  </conditionalFormatting>
  <conditionalFormatting sqref="M161">
    <cfRule type="cellIs" dxfId="632" priority="31" operator="equal">
      <formula>"Catastrófico"</formula>
    </cfRule>
    <cfRule type="cellIs" dxfId="631" priority="32" operator="equal">
      <formula>"Mayor"</formula>
    </cfRule>
    <cfRule type="cellIs" dxfId="630" priority="33" operator="equal">
      <formula>"Moderado"</formula>
    </cfRule>
    <cfRule type="cellIs" dxfId="629" priority="34" operator="equal">
      <formula>"Menor"</formula>
    </cfRule>
    <cfRule type="cellIs" dxfId="628" priority="35" operator="equal">
      <formula>"Leve"</formula>
    </cfRule>
  </conditionalFormatting>
  <conditionalFormatting sqref="M179">
    <cfRule type="cellIs" dxfId="627" priority="346" operator="equal">
      <formula>"Catastrófico"</formula>
    </cfRule>
    <cfRule type="cellIs" dxfId="626" priority="347" operator="equal">
      <formula>"Mayor"</formula>
    </cfRule>
    <cfRule type="cellIs" dxfId="625" priority="348" operator="equal">
      <formula>"Moderado"</formula>
    </cfRule>
    <cfRule type="cellIs" dxfId="624" priority="349" operator="equal">
      <formula>"Menor"</formula>
    </cfRule>
    <cfRule type="cellIs" dxfId="623" priority="350" operator="equal">
      <formula>"Leve"</formula>
    </cfRule>
  </conditionalFormatting>
  <conditionalFormatting sqref="M197">
    <cfRule type="cellIs" dxfId="622" priority="311" operator="equal">
      <formula>"Catastrófico"</formula>
    </cfRule>
    <cfRule type="cellIs" dxfId="621" priority="312" operator="equal">
      <formula>"Mayor"</formula>
    </cfRule>
    <cfRule type="cellIs" dxfId="620" priority="313" operator="equal">
      <formula>"Moderado"</formula>
    </cfRule>
    <cfRule type="cellIs" dxfId="619" priority="314" operator="equal">
      <formula>"Menor"</formula>
    </cfRule>
    <cfRule type="cellIs" dxfId="618" priority="315" operator="equal">
      <formula>"Leve"</formula>
    </cfRule>
  </conditionalFormatting>
  <conditionalFormatting sqref="M209">
    <cfRule type="cellIs" dxfId="617" priority="276" operator="equal">
      <formula>"Catastrófico"</formula>
    </cfRule>
    <cfRule type="cellIs" dxfId="616" priority="277" operator="equal">
      <formula>"Mayor"</formula>
    </cfRule>
    <cfRule type="cellIs" dxfId="615" priority="278" operator="equal">
      <formula>"Moderado"</formula>
    </cfRule>
    <cfRule type="cellIs" dxfId="614" priority="279" operator="equal">
      <formula>"Menor"</formula>
    </cfRule>
    <cfRule type="cellIs" dxfId="613" priority="280" operator="equal">
      <formula>"Leve"</formula>
    </cfRule>
  </conditionalFormatting>
  <conditionalFormatting sqref="M215">
    <cfRule type="cellIs" dxfId="612" priority="241" operator="equal">
      <formula>"Catastrófico"</formula>
    </cfRule>
    <cfRule type="cellIs" dxfId="611" priority="242" operator="equal">
      <formula>"Mayor"</formula>
    </cfRule>
    <cfRule type="cellIs" dxfId="610" priority="243" operator="equal">
      <formula>"Moderado"</formula>
    </cfRule>
    <cfRule type="cellIs" dxfId="609" priority="244" operator="equal">
      <formula>"Menor"</formula>
    </cfRule>
    <cfRule type="cellIs" dxfId="608" priority="245" operator="equal">
      <formula>"Leve"</formula>
    </cfRule>
  </conditionalFormatting>
  <conditionalFormatting sqref="M221">
    <cfRule type="cellIs" dxfId="607" priority="206" operator="equal">
      <formula>"Catastrófico"</formula>
    </cfRule>
    <cfRule type="cellIs" dxfId="606" priority="207" operator="equal">
      <formula>"Mayor"</formula>
    </cfRule>
    <cfRule type="cellIs" dxfId="605" priority="208" operator="equal">
      <formula>"Moderado"</formula>
    </cfRule>
    <cfRule type="cellIs" dxfId="604" priority="209" operator="equal">
      <formula>"Menor"</formula>
    </cfRule>
    <cfRule type="cellIs" dxfId="603" priority="210" operator="equal">
      <formula>"Leve"</formula>
    </cfRule>
  </conditionalFormatting>
  <conditionalFormatting sqref="M233">
    <cfRule type="cellIs" dxfId="602" priority="136" operator="equal">
      <formula>"Catastrófico"</formula>
    </cfRule>
    <cfRule type="cellIs" dxfId="601" priority="137" operator="equal">
      <formula>"Mayor"</formula>
    </cfRule>
    <cfRule type="cellIs" dxfId="600" priority="138" operator="equal">
      <formula>"Moderado"</formula>
    </cfRule>
    <cfRule type="cellIs" dxfId="599" priority="139" operator="equal">
      <formula>"Menor"</formula>
    </cfRule>
    <cfRule type="cellIs" dxfId="598" priority="140" operator="equal">
      <formula>"Leve"</formula>
    </cfRule>
  </conditionalFormatting>
  <conditionalFormatting sqref="M245">
    <cfRule type="cellIs" dxfId="597" priority="171" operator="equal">
      <formula>"Catastrófico"</formula>
    </cfRule>
    <cfRule type="cellIs" dxfId="596" priority="172" operator="equal">
      <formula>"Mayor"</formula>
    </cfRule>
    <cfRule type="cellIs" dxfId="595" priority="173" operator="equal">
      <formula>"Moderado"</formula>
    </cfRule>
    <cfRule type="cellIs" dxfId="594" priority="174" operator="equal">
      <formula>"Menor"</formula>
    </cfRule>
    <cfRule type="cellIs" dxfId="593" priority="175" operator="equal">
      <formula>"Leve"</formula>
    </cfRule>
  </conditionalFormatting>
  <conditionalFormatting sqref="O11">
    <cfRule type="cellIs" dxfId="592" priority="78" operator="equal">
      <formula>"Extremo"</formula>
    </cfRule>
    <cfRule type="cellIs" dxfId="591" priority="79" operator="equal">
      <formula>"Alto"</formula>
    </cfRule>
    <cfRule type="cellIs" dxfId="590" priority="80" operator="equal">
      <formula>"Moderado"</formula>
    </cfRule>
    <cfRule type="cellIs" dxfId="589" priority="81" operator="equal">
      <formula>"Bajo"</formula>
    </cfRule>
  </conditionalFormatting>
  <conditionalFormatting sqref="O17">
    <cfRule type="cellIs" dxfId="588" priority="743" operator="equal">
      <formula>"Extremo"</formula>
    </cfRule>
    <cfRule type="cellIs" dxfId="587" priority="744" operator="equal">
      <formula>"Alto"</formula>
    </cfRule>
    <cfRule type="cellIs" dxfId="586" priority="745" operator="equal">
      <formula>"Moderado"</formula>
    </cfRule>
    <cfRule type="cellIs" dxfId="585" priority="746" operator="equal">
      <formula>"Bajo"</formula>
    </cfRule>
  </conditionalFormatting>
  <conditionalFormatting sqref="O23">
    <cfRule type="cellIs" dxfId="584" priority="1343" operator="equal">
      <formula>"Extremo"</formula>
    </cfRule>
    <cfRule type="cellIs" dxfId="583" priority="1344" operator="equal">
      <formula>"Alto"</formula>
    </cfRule>
    <cfRule type="cellIs" dxfId="582" priority="1345" operator="equal">
      <formula>"Moderado"</formula>
    </cfRule>
    <cfRule type="cellIs" dxfId="581" priority="1346" operator="equal">
      <formula>"Bajo"</formula>
    </cfRule>
  </conditionalFormatting>
  <conditionalFormatting sqref="O29">
    <cfRule type="cellIs" dxfId="580" priority="1273" operator="equal">
      <formula>"Extremo"</formula>
    </cfRule>
    <cfRule type="cellIs" dxfId="579" priority="1274" operator="equal">
      <formula>"Alto"</formula>
    </cfRule>
    <cfRule type="cellIs" dxfId="578" priority="1275" operator="equal">
      <formula>"Moderado"</formula>
    </cfRule>
    <cfRule type="cellIs" dxfId="577" priority="1276" operator="equal">
      <formula>"Bajo"</formula>
    </cfRule>
  </conditionalFormatting>
  <conditionalFormatting sqref="O35">
    <cfRule type="cellIs" dxfId="576" priority="965" operator="equal">
      <formula>"Extremo"</formula>
    </cfRule>
    <cfRule type="cellIs" dxfId="575" priority="966" operator="equal">
      <formula>"Alto"</formula>
    </cfRule>
    <cfRule type="cellIs" dxfId="574" priority="967" operator="equal">
      <formula>"Moderado"</formula>
    </cfRule>
    <cfRule type="cellIs" dxfId="573" priority="968" operator="equal">
      <formula>"Bajo"</formula>
    </cfRule>
  </conditionalFormatting>
  <conditionalFormatting sqref="O41">
    <cfRule type="cellIs" dxfId="572" priority="867" operator="equal">
      <formula>"Extremo"</formula>
    </cfRule>
    <cfRule type="cellIs" dxfId="571" priority="868" operator="equal">
      <formula>"Alto"</formula>
    </cfRule>
    <cfRule type="cellIs" dxfId="570" priority="869" operator="equal">
      <formula>"Moderado"</formula>
    </cfRule>
    <cfRule type="cellIs" dxfId="569" priority="870" operator="equal">
      <formula>"Bajo"</formula>
    </cfRule>
  </conditionalFormatting>
  <conditionalFormatting sqref="O47">
    <cfRule type="cellIs" dxfId="568" priority="813" operator="equal">
      <formula>"Extremo"</formula>
    </cfRule>
    <cfRule type="cellIs" dxfId="567" priority="814" operator="equal">
      <formula>"Alto"</formula>
    </cfRule>
    <cfRule type="cellIs" dxfId="566" priority="815" operator="equal">
      <formula>"Moderado"</formula>
    </cfRule>
    <cfRule type="cellIs" dxfId="565" priority="816" operator="equal">
      <formula>"Bajo"</formula>
    </cfRule>
  </conditionalFormatting>
  <conditionalFormatting sqref="O53">
    <cfRule type="cellIs" dxfId="564" priority="778" operator="equal">
      <formula>"Extremo"</formula>
    </cfRule>
    <cfRule type="cellIs" dxfId="563" priority="779" operator="equal">
      <formula>"Alto"</formula>
    </cfRule>
    <cfRule type="cellIs" dxfId="562" priority="780" operator="equal">
      <formula>"Moderado"</formula>
    </cfRule>
    <cfRule type="cellIs" dxfId="561" priority="781" operator="equal">
      <formula>"Bajo"</formula>
    </cfRule>
  </conditionalFormatting>
  <conditionalFormatting sqref="O59">
    <cfRule type="cellIs" dxfId="560" priority="956" operator="equal">
      <formula>"Extremo"</formula>
    </cfRule>
    <cfRule type="cellIs" dxfId="559" priority="957" operator="equal">
      <formula>"Alto"</formula>
    </cfRule>
    <cfRule type="cellIs" dxfId="558" priority="958" operator="equal">
      <formula>"Moderado"</formula>
    </cfRule>
    <cfRule type="cellIs" dxfId="557" priority="959" operator="equal">
      <formula>"Bajo"</formula>
    </cfRule>
  </conditionalFormatting>
  <conditionalFormatting sqref="O65">
    <cfRule type="cellIs" dxfId="556" priority="708" operator="equal">
      <formula>"Extremo"</formula>
    </cfRule>
    <cfRule type="cellIs" dxfId="555" priority="709" operator="equal">
      <formula>"Alto"</formula>
    </cfRule>
    <cfRule type="cellIs" dxfId="554" priority="710" operator="equal">
      <formula>"Moderado"</formula>
    </cfRule>
    <cfRule type="cellIs" dxfId="553" priority="711" operator="equal">
      <formula>"Bajo"</formula>
    </cfRule>
  </conditionalFormatting>
  <conditionalFormatting sqref="O71">
    <cfRule type="cellIs" dxfId="552" priority="673" operator="equal">
      <formula>"Extremo"</formula>
    </cfRule>
    <cfRule type="cellIs" dxfId="551" priority="674" operator="equal">
      <formula>"Alto"</formula>
    </cfRule>
    <cfRule type="cellIs" dxfId="550" priority="675" operator="equal">
      <formula>"Moderado"</formula>
    </cfRule>
    <cfRule type="cellIs" dxfId="549" priority="676" operator="equal">
      <formula>"Bajo"</formula>
    </cfRule>
  </conditionalFormatting>
  <conditionalFormatting sqref="O77">
    <cfRule type="cellIs" dxfId="548" priority="947" operator="equal">
      <formula>"Extremo"</formula>
    </cfRule>
    <cfRule type="cellIs" dxfId="547" priority="948" operator="equal">
      <formula>"Alto"</formula>
    </cfRule>
    <cfRule type="cellIs" dxfId="546" priority="949" operator="equal">
      <formula>"Moderado"</formula>
    </cfRule>
    <cfRule type="cellIs" dxfId="545" priority="950" operator="equal">
      <formula>"Bajo"</formula>
    </cfRule>
  </conditionalFormatting>
  <conditionalFormatting sqref="O83">
    <cfRule type="cellIs" dxfId="544" priority="938" operator="equal">
      <formula>"Extremo"</formula>
    </cfRule>
    <cfRule type="cellIs" dxfId="543" priority="939" operator="equal">
      <formula>"Alto"</formula>
    </cfRule>
    <cfRule type="cellIs" dxfId="542" priority="940" operator="equal">
      <formula>"Moderado"</formula>
    </cfRule>
    <cfRule type="cellIs" dxfId="541" priority="941" operator="equal">
      <formula>"Bajo"</formula>
    </cfRule>
  </conditionalFormatting>
  <conditionalFormatting sqref="O89">
    <cfRule type="cellIs" dxfId="540" priority="638" operator="equal">
      <formula>"Extremo"</formula>
    </cfRule>
    <cfRule type="cellIs" dxfId="539" priority="639" operator="equal">
      <formula>"Alto"</formula>
    </cfRule>
    <cfRule type="cellIs" dxfId="538" priority="640" operator="equal">
      <formula>"Moderado"</formula>
    </cfRule>
    <cfRule type="cellIs" dxfId="537" priority="641" operator="equal">
      <formula>"Bajo"</formula>
    </cfRule>
  </conditionalFormatting>
  <conditionalFormatting sqref="O95">
    <cfRule type="cellIs" dxfId="536" priority="603" operator="equal">
      <formula>"Extremo"</formula>
    </cfRule>
    <cfRule type="cellIs" dxfId="535" priority="604" operator="equal">
      <formula>"Alto"</formula>
    </cfRule>
    <cfRule type="cellIs" dxfId="534" priority="605" operator="equal">
      <formula>"Moderado"</formula>
    </cfRule>
    <cfRule type="cellIs" dxfId="533" priority="606" operator="equal">
      <formula>"Bajo"</formula>
    </cfRule>
  </conditionalFormatting>
  <conditionalFormatting sqref="O101">
    <cfRule type="cellIs" dxfId="532" priority="929" operator="equal">
      <formula>"Extremo"</formula>
    </cfRule>
    <cfRule type="cellIs" dxfId="531" priority="930" operator="equal">
      <formula>"Alto"</formula>
    </cfRule>
    <cfRule type="cellIs" dxfId="530" priority="931" operator="equal">
      <formula>"Moderado"</formula>
    </cfRule>
    <cfRule type="cellIs" dxfId="529" priority="932" operator="equal">
      <formula>"Bajo"</formula>
    </cfRule>
  </conditionalFormatting>
  <conditionalFormatting sqref="O107">
    <cfRule type="cellIs" dxfId="528" priority="568" operator="equal">
      <formula>"Extremo"</formula>
    </cfRule>
    <cfRule type="cellIs" dxfId="527" priority="569" operator="equal">
      <formula>"Alto"</formula>
    </cfRule>
    <cfRule type="cellIs" dxfId="526" priority="570" operator="equal">
      <formula>"Moderado"</formula>
    </cfRule>
    <cfRule type="cellIs" dxfId="525" priority="571" operator="equal">
      <formula>"Bajo"</formula>
    </cfRule>
  </conditionalFormatting>
  <conditionalFormatting sqref="O113">
    <cfRule type="cellIs" dxfId="524" priority="533" operator="equal">
      <formula>"Extremo"</formula>
    </cfRule>
    <cfRule type="cellIs" dxfId="523" priority="534" operator="equal">
      <formula>"Alto"</formula>
    </cfRule>
    <cfRule type="cellIs" dxfId="522" priority="535" operator="equal">
      <formula>"Moderado"</formula>
    </cfRule>
    <cfRule type="cellIs" dxfId="521" priority="536" operator="equal">
      <formula>"Bajo"</formula>
    </cfRule>
  </conditionalFormatting>
  <conditionalFormatting sqref="O119">
    <cfRule type="cellIs" dxfId="520" priority="498" operator="equal">
      <formula>"Extremo"</formula>
    </cfRule>
    <cfRule type="cellIs" dxfId="519" priority="499" operator="equal">
      <formula>"Alto"</formula>
    </cfRule>
    <cfRule type="cellIs" dxfId="518" priority="500" operator="equal">
      <formula>"Moderado"</formula>
    </cfRule>
    <cfRule type="cellIs" dxfId="517" priority="501" operator="equal">
      <formula>"Bajo"</formula>
    </cfRule>
  </conditionalFormatting>
  <conditionalFormatting sqref="O125">
    <cfRule type="cellIs" dxfId="516" priority="463" operator="equal">
      <formula>"Extremo"</formula>
    </cfRule>
    <cfRule type="cellIs" dxfId="515" priority="464" operator="equal">
      <formula>"Alto"</formula>
    </cfRule>
    <cfRule type="cellIs" dxfId="514" priority="465" operator="equal">
      <formula>"Moderado"</formula>
    </cfRule>
    <cfRule type="cellIs" dxfId="513" priority="466" operator="equal">
      <formula>"Bajo"</formula>
    </cfRule>
  </conditionalFormatting>
  <conditionalFormatting sqref="O131">
    <cfRule type="cellIs" dxfId="512" priority="428" operator="equal">
      <formula>"Extremo"</formula>
    </cfRule>
    <cfRule type="cellIs" dxfId="511" priority="429" operator="equal">
      <formula>"Alto"</formula>
    </cfRule>
    <cfRule type="cellIs" dxfId="510" priority="430" operator="equal">
      <formula>"Moderado"</formula>
    </cfRule>
    <cfRule type="cellIs" dxfId="509" priority="431" operator="equal">
      <formula>"Bajo"</formula>
    </cfRule>
  </conditionalFormatting>
  <conditionalFormatting sqref="O137">
    <cfRule type="cellIs" dxfId="508" priority="393" operator="equal">
      <formula>"Extremo"</formula>
    </cfRule>
    <cfRule type="cellIs" dxfId="507" priority="394" operator="equal">
      <formula>"Alto"</formula>
    </cfRule>
    <cfRule type="cellIs" dxfId="506" priority="395" operator="equal">
      <formula>"Moderado"</formula>
    </cfRule>
    <cfRule type="cellIs" dxfId="505" priority="396" operator="equal">
      <formula>"Bajo"</formula>
    </cfRule>
  </conditionalFormatting>
  <conditionalFormatting sqref="O143">
    <cfRule type="cellIs" dxfId="504" priority="358" operator="equal">
      <formula>"Extremo"</formula>
    </cfRule>
    <cfRule type="cellIs" dxfId="503" priority="359" operator="equal">
      <formula>"Alto"</formula>
    </cfRule>
    <cfRule type="cellIs" dxfId="502" priority="360" operator="equal">
      <formula>"Moderado"</formula>
    </cfRule>
    <cfRule type="cellIs" dxfId="501" priority="361" operator="equal">
      <formula>"Bajo"</formula>
    </cfRule>
  </conditionalFormatting>
  <conditionalFormatting sqref="O149">
    <cfRule type="cellIs" dxfId="500" priority="911" operator="equal">
      <formula>"Extremo"</formula>
    </cfRule>
    <cfRule type="cellIs" dxfId="499" priority="912" operator="equal">
      <formula>"Alto"</formula>
    </cfRule>
    <cfRule type="cellIs" dxfId="498" priority="913" operator="equal">
      <formula>"Moderado"</formula>
    </cfRule>
    <cfRule type="cellIs" dxfId="497" priority="914" operator="equal">
      <formula>"Bajo"</formula>
    </cfRule>
  </conditionalFormatting>
  <conditionalFormatting sqref="O155">
    <cfRule type="cellIs" dxfId="496" priority="57" operator="equal">
      <formula>"Extremo"</formula>
    </cfRule>
    <cfRule type="cellIs" dxfId="495" priority="58" operator="equal">
      <formula>"Alto"</formula>
    </cfRule>
    <cfRule type="cellIs" dxfId="494" priority="59" operator="equal">
      <formula>"Moderado"</formula>
    </cfRule>
    <cfRule type="cellIs" dxfId="493" priority="60" operator="equal">
      <formula>"Bajo"</formula>
    </cfRule>
  </conditionalFormatting>
  <conditionalFormatting sqref="O161">
    <cfRule type="cellIs" dxfId="492" priority="22" operator="equal">
      <formula>"Extremo"</formula>
    </cfRule>
    <cfRule type="cellIs" dxfId="491" priority="23" operator="equal">
      <formula>"Alto"</formula>
    </cfRule>
    <cfRule type="cellIs" dxfId="490" priority="24" operator="equal">
      <formula>"Moderado"</formula>
    </cfRule>
    <cfRule type="cellIs" dxfId="489" priority="25" operator="equal">
      <formula>"Bajo"</formula>
    </cfRule>
  </conditionalFormatting>
  <conditionalFormatting sqref="O167">
    <cfRule type="cellIs" dxfId="488" priority="1245" operator="equal">
      <formula>"Extremo"</formula>
    </cfRule>
    <cfRule type="cellIs" dxfId="487" priority="1246" operator="equal">
      <formula>"Alto"</formula>
    </cfRule>
    <cfRule type="cellIs" dxfId="486" priority="1247" operator="equal">
      <formula>"Moderado"</formula>
    </cfRule>
    <cfRule type="cellIs" dxfId="485" priority="1248" operator="equal">
      <formula>"Bajo"</formula>
    </cfRule>
  </conditionalFormatting>
  <conditionalFormatting sqref="O173">
    <cfRule type="cellIs" dxfId="484" priority="1217" operator="equal">
      <formula>"Extremo"</formula>
    </cfRule>
    <cfRule type="cellIs" dxfId="483" priority="1218" operator="equal">
      <formula>"Alto"</formula>
    </cfRule>
    <cfRule type="cellIs" dxfId="482" priority="1219" operator="equal">
      <formula>"Moderado"</formula>
    </cfRule>
    <cfRule type="cellIs" dxfId="481" priority="1220" operator="equal">
      <formula>"Bajo"</formula>
    </cfRule>
  </conditionalFormatting>
  <conditionalFormatting sqref="O179">
    <cfRule type="cellIs" dxfId="480" priority="337" operator="equal">
      <formula>"Extremo"</formula>
    </cfRule>
    <cfRule type="cellIs" dxfId="479" priority="338" operator="equal">
      <formula>"Alto"</formula>
    </cfRule>
    <cfRule type="cellIs" dxfId="478" priority="339" operator="equal">
      <formula>"Moderado"</formula>
    </cfRule>
    <cfRule type="cellIs" dxfId="477" priority="340" operator="equal">
      <formula>"Bajo"</formula>
    </cfRule>
  </conditionalFormatting>
  <conditionalFormatting sqref="O185">
    <cfRule type="cellIs" dxfId="476" priority="1189" operator="equal">
      <formula>"Extremo"</formula>
    </cfRule>
    <cfRule type="cellIs" dxfId="475" priority="1190" operator="equal">
      <formula>"Alto"</formula>
    </cfRule>
    <cfRule type="cellIs" dxfId="474" priority="1191" operator="equal">
      <formula>"Moderado"</formula>
    </cfRule>
    <cfRule type="cellIs" dxfId="473" priority="1192" operator="equal">
      <formula>"Bajo"</formula>
    </cfRule>
  </conditionalFormatting>
  <conditionalFormatting sqref="O191">
    <cfRule type="cellIs" dxfId="472" priority="1161" operator="equal">
      <formula>"Extremo"</formula>
    </cfRule>
    <cfRule type="cellIs" dxfId="471" priority="1162" operator="equal">
      <formula>"Alto"</formula>
    </cfRule>
    <cfRule type="cellIs" dxfId="470" priority="1163" operator="equal">
      <formula>"Moderado"</formula>
    </cfRule>
    <cfRule type="cellIs" dxfId="469" priority="1164" operator="equal">
      <formula>"Bajo"</formula>
    </cfRule>
  </conditionalFormatting>
  <conditionalFormatting sqref="O197">
    <cfRule type="cellIs" dxfId="468" priority="302" operator="equal">
      <formula>"Extremo"</formula>
    </cfRule>
    <cfRule type="cellIs" dxfId="467" priority="303" operator="equal">
      <formula>"Alto"</formula>
    </cfRule>
    <cfRule type="cellIs" dxfId="466" priority="304" operator="equal">
      <formula>"Moderado"</formula>
    </cfRule>
    <cfRule type="cellIs" dxfId="465" priority="305" operator="equal">
      <formula>"Bajo"</formula>
    </cfRule>
  </conditionalFormatting>
  <conditionalFormatting sqref="O203">
    <cfRule type="cellIs" dxfId="464" priority="1133" operator="equal">
      <formula>"Extremo"</formula>
    </cfRule>
    <cfRule type="cellIs" dxfId="463" priority="1134" operator="equal">
      <formula>"Alto"</formula>
    </cfRule>
    <cfRule type="cellIs" dxfId="462" priority="1135" operator="equal">
      <formula>"Moderado"</formula>
    </cfRule>
    <cfRule type="cellIs" dxfId="461" priority="1136" operator="equal">
      <formula>"Bajo"</formula>
    </cfRule>
  </conditionalFormatting>
  <conditionalFormatting sqref="O209">
    <cfRule type="cellIs" dxfId="460" priority="267" operator="equal">
      <formula>"Extremo"</formula>
    </cfRule>
    <cfRule type="cellIs" dxfId="459" priority="268" operator="equal">
      <formula>"Alto"</formula>
    </cfRule>
    <cfRule type="cellIs" dxfId="458" priority="269" operator="equal">
      <formula>"Moderado"</formula>
    </cfRule>
    <cfRule type="cellIs" dxfId="457" priority="270" operator="equal">
      <formula>"Bajo"</formula>
    </cfRule>
  </conditionalFormatting>
  <conditionalFormatting sqref="O215">
    <cfRule type="cellIs" dxfId="456" priority="232" operator="equal">
      <formula>"Extremo"</formula>
    </cfRule>
    <cfRule type="cellIs" dxfId="455" priority="233" operator="equal">
      <formula>"Alto"</formula>
    </cfRule>
    <cfRule type="cellIs" dxfId="454" priority="234" operator="equal">
      <formula>"Moderado"</formula>
    </cfRule>
    <cfRule type="cellIs" dxfId="453" priority="235" operator="equal">
      <formula>"Bajo"</formula>
    </cfRule>
  </conditionalFormatting>
  <conditionalFormatting sqref="O221">
    <cfRule type="cellIs" dxfId="452" priority="197" operator="equal">
      <formula>"Extremo"</formula>
    </cfRule>
    <cfRule type="cellIs" dxfId="451" priority="198" operator="equal">
      <formula>"Alto"</formula>
    </cfRule>
    <cfRule type="cellIs" dxfId="450" priority="199" operator="equal">
      <formula>"Moderado"</formula>
    </cfRule>
    <cfRule type="cellIs" dxfId="449" priority="200" operator="equal">
      <formula>"Bajo"</formula>
    </cfRule>
  </conditionalFormatting>
  <conditionalFormatting sqref="O227">
    <cfRule type="cellIs" dxfId="448" priority="1105" operator="equal">
      <formula>"Extremo"</formula>
    </cfRule>
    <cfRule type="cellIs" dxfId="447" priority="1106" operator="equal">
      <formula>"Alto"</formula>
    </cfRule>
    <cfRule type="cellIs" dxfId="446" priority="1107" operator="equal">
      <formula>"Moderado"</formula>
    </cfRule>
    <cfRule type="cellIs" dxfId="445" priority="1108" operator="equal">
      <formula>"Bajo"</formula>
    </cfRule>
  </conditionalFormatting>
  <conditionalFormatting sqref="O233">
    <cfRule type="cellIs" dxfId="444" priority="127" operator="equal">
      <formula>"Extremo"</formula>
    </cfRule>
    <cfRule type="cellIs" dxfId="443" priority="128" operator="equal">
      <formula>"Alto"</formula>
    </cfRule>
    <cfRule type="cellIs" dxfId="442" priority="129" operator="equal">
      <formula>"Moderado"</formula>
    </cfRule>
    <cfRule type="cellIs" dxfId="441" priority="130" operator="equal">
      <formula>"Bajo"</formula>
    </cfRule>
  </conditionalFormatting>
  <conditionalFormatting sqref="O239">
    <cfRule type="cellIs" dxfId="440" priority="1077" operator="equal">
      <formula>"Extremo"</formula>
    </cfRule>
    <cfRule type="cellIs" dxfId="439" priority="1078" operator="equal">
      <formula>"Alto"</formula>
    </cfRule>
    <cfRule type="cellIs" dxfId="438" priority="1079" operator="equal">
      <formula>"Moderado"</formula>
    </cfRule>
    <cfRule type="cellIs" dxfId="437" priority="1080" operator="equal">
      <formula>"Bajo"</formula>
    </cfRule>
  </conditionalFormatting>
  <conditionalFormatting sqref="O245">
    <cfRule type="cellIs" dxfId="436" priority="162" operator="equal">
      <formula>"Extremo"</formula>
    </cfRule>
    <cfRule type="cellIs" dxfId="435" priority="163" operator="equal">
      <formula>"Alto"</formula>
    </cfRule>
    <cfRule type="cellIs" dxfId="434" priority="164" operator="equal">
      <formula>"Moderado"</formula>
    </cfRule>
    <cfRule type="cellIs" dxfId="433" priority="165" operator="equal">
      <formula>"Bajo"</formula>
    </cfRule>
  </conditionalFormatting>
  <conditionalFormatting sqref="O251">
    <cfRule type="cellIs" dxfId="432" priority="1049" operator="equal">
      <formula>"Extremo"</formula>
    </cfRule>
    <cfRule type="cellIs" dxfId="431" priority="1050" operator="equal">
      <formula>"Alto"</formula>
    </cfRule>
    <cfRule type="cellIs" dxfId="430" priority="1051" operator="equal">
      <formula>"Moderado"</formula>
    </cfRule>
    <cfRule type="cellIs" dxfId="429" priority="1052" operator="equal">
      <formula>"Bajo"</formula>
    </cfRule>
  </conditionalFormatting>
  <conditionalFormatting sqref="Z11:Z256">
    <cfRule type="cellIs" dxfId="428" priority="10" operator="equal">
      <formula>"Muy Alta"</formula>
    </cfRule>
    <cfRule type="cellIs" dxfId="427" priority="11" operator="equal">
      <formula>"Alta"</formula>
    </cfRule>
    <cfRule type="cellIs" dxfId="426" priority="12" operator="equal">
      <formula>"Media"</formula>
    </cfRule>
    <cfRule type="cellIs" dxfId="425" priority="13" operator="equal">
      <formula>"Baja"</formula>
    </cfRule>
    <cfRule type="cellIs" dxfId="424" priority="14" operator="equal">
      <formula>"Muy Baja"</formula>
    </cfRule>
  </conditionalFormatting>
  <conditionalFormatting sqref="AB11:AB256">
    <cfRule type="cellIs" dxfId="423" priority="5" operator="equal">
      <formula>"Catastrófico"</formula>
    </cfRule>
    <cfRule type="cellIs" dxfId="422" priority="6" operator="equal">
      <formula>"Mayor"</formula>
    </cfRule>
    <cfRule type="cellIs" dxfId="421" priority="7" operator="equal">
      <formula>"Moderado"</formula>
    </cfRule>
    <cfRule type="cellIs" dxfId="420" priority="8" operator="equal">
      <formula>"Menor"</formula>
    </cfRule>
    <cfRule type="cellIs" dxfId="419" priority="9" operator="equal">
      <formula>"Leve"</formula>
    </cfRule>
  </conditionalFormatting>
  <conditionalFormatting sqref="AD11:AD256">
    <cfRule type="cellIs" dxfId="418" priority="1" operator="equal">
      <formula>"Extremo"</formula>
    </cfRule>
    <cfRule type="cellIs" dxfId="417" priority="2" operator="equal">
      <formula>"Alto"</formula>
    </cfRule>
    <cfRule type="cellIs" dxfId="416" priority="3" operator="equal">
      <formula>"Moderado"</formula>
    </cfRule>
    <cfRule type="cellIs" dxfId="415" priority="4" operator="equal">
      <formula>"Bajo"</formula>
    </cfRule>
  </conditionalFormatting>
  <pageMargins left="0.7" right="0.7" top="0.75" bottom="0.75" header="0.3" footer="0.3"/>
  <pageSetup scale="11" orientation="portrait" r:id="rId1"/>
  <drawing r:id="rId2"/>
  <legacyDrawing r:id="rId3"/>
  <extLst>
    <ext xmlns:x14="http://schemas.microsoft.com/office/spreadsheetml/2009/9/main" uri="{CCE6A557-97BC-4b89-ADB6-D9C93CAAB3DF}">
      <x14:dataValidations xmlns:xm="http://schemas.microsoft.com/office/excel/2006/main" count="27">
        <x14:dataValidation type="list" allowBlank="1" showInputMessage="1" showErrorMessage="1">
          <x14:formula1>
            <xm:f>'Opciones Tratamiento'!$B$9:$B$10</xm:f>
          </x14:formula1>
          <xm:sqref>AN32:AN33 AN170:AN171 AN176:AN177 AN188:AN189 AN194:AN195 AN206:AN207 AN230:AN231 AN242:AN243 AN254:AN255 AN251:AN252 AN167:AN168 AN173:AN174 AN185:AN186 AN191:AN192 AN203:AN204 AN227:AN228 AN239:AN240 AN23:AN30 AN38:AN39 AN62:AN63 AN80:AN81 AN86:AN87 AN104:AN105 AN134:AN135 AN152:AN153 AN149:AN150 AN35:AN36 AN59:AN60 AN77:AN78 AN83:AN84 AN101:AN102 AN131:AN132 AN44:AN45 AN41:AN42 AN50:AN51 AN47:AN48 AN56:AN57 AN53:AN54 AN20:AN21 AN17:AN18 AN68:AN69 AN65:AN66 AN74:AN75 AN71:AN72 AN92:AN93 AN89:AN90 AN98:AN99 AN95:AN96 AN110:AN111 AN107:AN108 AN116:AN117 AN113:AN114 AN122:AN123 AN119:AN120 AN128:AN129 AN125:AN126 AN140:AN141 AN137:AN138 AN146:AN147 AN143:AN144 AN182:AN183 AN179:AN180 AN200:AN201 AN197:AN198 AN212:AN213 AN209:AN210 AN218:AN219 AN215:AN216 AN224:AN225 AN221:AN222 AN248:AN249 AN245:AN246 AN236:AN237 AN233:AN234 AN14:AN15 AN11:AN12 AN158:AN159 AN155:AN156 AN164:AN165 AN161:AN162</xm:sqref>
        </x14:dataValidation>
        <x14:dataValidation type="list" allowBlank="1" showInputMessage="1" showErrorMessage="1">
          <x14:formula1>
            <xm:f>'Opciones Tratamiento'!$B$2:$B$5</xm:f>
          </x14:formula1>
          <xm:sqref>AE191 AE167 AE23 AE149 AE173 AE227 AE203 AE185 AE239 AE251 AE77 AE35 AE101 AE83 AE59 AE131 AE29 AE41 AE47 AE53 AE17 AE65 AE71 AE89 AE95 AE107 AE113 AE119 AE125 AE137 AE143 AE179 AE197 AE209 AE215 AE221 AE245 AE233 AE11 AE155 AE161</xm:sqref>
        </x14:dataValidation>
        <x14:dataValidation type="custom" allowBlank="1" showInputMessage="1" showErrorMessage="1" error="Recuerde que las acciones se generan bajo la medida de mitigar el riesgo">
          <x14:formula1>
            <xm:f>IF(OR(X11='Opciones Tratamiento'!$B$2,X11='Opciones Tratamiento'!$B$3,X11='Opciones Tratamiento'!$B$4),ISBLANK(X11),ISTEXT(X11))</xm:f>
          </x14:formula1>
          <xm:sqref>AK209 AK71 AJ161:AK161 AJ149:AK149 AJ11:AK11 AK65 AK197 AK215 AK227 AJ137:AK137 AJ143:AK143 AJ29 AK77 AK203 AK221 AJ17:AK17 AJ167:AK167 AJ155:AK155 AJ23 AJ53</xm:sqref>
        </x14:dataValidation>
        <x14:dataValidation type="custom" allowBlank="1" showInputMessage="1" showErrorMessage="1" error="Recuerde que las acciones se generan bajo la medida de mitigar el riesgo">
          <x14:formula1>
            <xm:f>IF(OR(AE15='Opciones Tratamiento'!$B$2,AE15='Opciones Tratamiento'!$B$3,AE15='Opciones Tratamiento'!$B$4),ISBLANK(AE15),ISTEXT(AE15))</xm:f>
          </x14:formula1>
          <xm:sqref>AF15:AF16 AF38:AF40 AF21:AF22 AF43:AF46 AF49:AF58 AF66:AF70 AF73:AF76 AF79:AF82 AF89:AF94 AF96:AF100 AF102:AF130 AF132:AF136 AF138:AF142 AF145:AF148 AF171:AF172 AF174:AF178 AF197:AF208 AF165:AF166 AF245:AF250 AF253:AF256 AF150:AF154 AF159:AF160 AF228:AF232 AF211:AF221 AF225:AF226</xm:sqref>
        </x14:dataValidation>
        <x14:dataValidation type="custom" allowBlank="1" showInputMessage="1" showErrorMessage="1" error="Recuerde que las acciones se generan bajo la medida de mitigar el riesgo">
          <x14:formula1>
            <xm:f>IF(OR(AE15='Opciones Tratamiento'!$B$2,AE15='Opciones Tratamiento'!$B$3,AE15='Opciones Tratamiento'!$B$4),ISBLANK(AE15),ISTEXT(AE15))</xm:f>
          </x14:formula1>
          <xm:sqref>AG15:AG16 AG38:AG40 AG21:AG22 AG43:AG46 AG49:AG58 AG66:AG70 AG73:AG76 AG79:AG82 AG89:AG94 AG96:AG100 AG165:AG166 AG132:AG136 AG138:AG142 AG145:AG148 AG171:AG172 AG174:AG178 AG197:AG208 AG126:AG130 AG245:AG250 AG253:AG256 AG150:AG154 AG159:AG160 AG102:AG124 AG211:AG220 AG225:AG226</xm:sqref>
        </x14:dataValidation>
        <x14:dataValidation type="custom" allowBlank="1" showInputMessage="1" showErrorMessage="1" error="Recuerde que las acciones se generan bajo la medida de mitigar el riesgo">
          <x14:formula1>
            <xm:f>IF(OR(AE15='Opciones Tratamiento'!$B$2,AE15='Opciones Tratamiento'!$B$3,AE15='Opciones Tratamiento'!$B$4),ISBLANK(AE15),ISTEXT(AE15))</xm:f>
          </x14:formula1>
          <xm:sqref>AH15:AH16 AH38:AH40 AH21:AH22 AH43:AH46 AH49:AH58 AH66:AH70 AH73:AH76 AH79:AH82 AH89:AH94 AH96:AH100 AH165:AH166 AH132:AH136 AH138:AH142 AH145:AH148 AH171:AH172 AH174:AH178 AH197:AH208 AH126:AH130 AH245:AH250 AH253:AH256 AH150:AH154 AH159:AH160 AH102:AH124 AH211:AH220 AH225:AH226 AH229:AH232</xm:sqref>
        </x14:dataValidation>
        <x14:dataValidation type="custom" allowBlank="1" showInputMessage="1" showErrorMessage="1" error="Recuerde que las acciones se generan bajo la medida de mitigar el riesgo">
          <x14:formula1>
            <xm:f>IF(OR(AE15='Opciones Tratamiento'!$B$2,AE15='Opciones Tratamiento'!$B$3,AE15='Opciones Tratamiento'!$B$4),ISBLANK(AE15),ISTEXT(AE15))</xm:f>
          </x14:formula1>
          <xm:sqref>AI15:AI16 AI43:AK46 AI38:AK40 AI21:AI22 AI49:AI58 AI66:AI70 AI73:AI76 AI79:AI82 AI89:AI94 AI96:AI100 AI102:AI130 AI132:AI136 AI138:AI142 AI145:AI148 AI171:AI172 AI174:AI178 AI197:AI208 AI159:AI160 AI245:AI250 AI253:AI256 AI150:AI154 AI165:AI166 AI211:AI220 AI225:AI226 AI229:AI232</xm:sqref>
        </x14:dataValidation>
        <x14:dataValidation type="list" allowBlank="1" showInputMessage="1" showErrorMessage="1">
          <x14:formula1>
            <xm:f>'Tabla Valoración controles'!$D$4:$D$6</xm:f>
          </x14:formula1>
          <xm:sqref>S11:S256</xm:sqref>
        </x14:dataValidation>
        <x14:dataValidation type="list" allowBlank="1" showInputMessage="1" showErrorMessage="1">
          <x14:formula1>
            <xm:f>'Tabla Valoración controles'!$D$7:$D$8</xm:f>
          </x14:formula1>
          <xm:sqref>T11:T256</xm:sqref>
        </x14:dataValidation>
        <x14:dataValidation type="list" allowBlank="1" showInputMessage="1" showErrorMessage="1">
          <x14:formula1>
            <xm:f>'Tabla Valoración controles'!$D$9:$D$10</xm:f>
          </x14:formula1>
          <xm:sqref>V11:V256</xm:sqref>
        </x14:dataValidation>
        <x14:dataValidation type="list" allowBlank="1" showInputMessage="1" showErrorMessage="1">
          <x14:formula1>
            <xm:f>'Tabla Valoración controles'!$D$11:$D$12</xm:f>
          </x14:formula1>
          <xm:sqref>W11:W256</xm:sqref>
        </x14:dataValidation>
        <x14:dataValidation type="list" allowBlank="1" showInputMessage="1" showErrorMessage="1">
          <x14:formula1>
            <xm:f>'Tabla Valoración controles'!$D$13:$D$14</xm:f>
          </x14:formula1>
          <xm:sqref>X11:X256</xm:sqref>
        </x14:dataValidation>
        <x14:dataValidation type="list" allowBlank="1" showInputMessage="1" showErrorMessage="1">
          <x14:formula1>
            <xm:f>'Opciones Tratamiento'!$E$2:$E$4</xm:f>
          </x14:formula1>
          <xm:sqref>C11:C256</xm:sqref>
        </x14:dataValidation>
        <x14:dataValidation type="list" allowBlank="1" showInputMessage="1" showErrorMessage="1">
          <x14:formula1>
            <xm:f>'Tabla Impacto'!$F$210:$F$221</xm:f>
          </x14:formula1>
          <xm:sqref>K11:K256</xm:sqref>
        </x14:dataValidation>
        <x14:dataValidation type="custom" allowBlank="1" showInputMessage="1" showErrorMessage="1" error="Recuerde que las acciones se generan bajo la medida de mitigar el riesgo">
          <x14:formula1>
            <xm:f>IF(OR(Y11='Opciones Tratamiento'!$B$2,Y11='Opciones Tratamiento'!$B$3,Y11='Opciones Tratamiento'!$B$4),ISBLANK(Y11),ISTEXT(Y11))</xm:f>
          </x14:formula1>
          <xm:sqref>AM11:AN256</xm:sqref>
        </x14:dataValidation>
        <x14:dataValidation type="custom" allowBlank="1" showInputMessage="1" showErrorMessage="1" error="Recuerde que las acciones se generan bajo la medida de mitigar el riesgo">
          <x14:formula1>
            <xm:f>IF(OR(Z11='Opciones Tratamiento'!$B$2,Z11='Opciones Tratamiento'!$B$3,Z11='Opciones Tratamiento'!$B$4),ISBLANK(Z11),ISTEXT(Z11))</xm:f>
          </x14:formula1>
          <xm:sqref>AO11:AO256</xm:sqref>
        </x14:dataValidation>
        <x14:dataValidation type="list" allowBlank="1" showInputMessage="1" showErrorMessage="1">
          <x14:formula1>
            <xm:f>Listas!$B$5:$B$22</xm:f>
          </x14:formula1>
          <xm:sqref>B11:B256</xm:sqref>
        </x14:dataValidation>
        <x14:dataValidation type="list" allowBlank="1" showInputMessage="1" showErrorMessage="1" error="Recuerde que las acciones se generan bajo la medida de mitigar el riesgo">
          <x14:formula1>
            <xm:f>Listas!$B$34:$B$36</xm:f>
          </x14:formula1>
          <xm:sqref>AL11:AL256</xm:sqref>
        </x14:dataValidation>
        <x14:dataValidation type="list" allowBlank="1" showInputMessage="1" showErrorMessage="1">
          <x14:formula1>
            <xm:f>'Opciones Tratamiento'!$B$14:$B$21</xm:f>
          </x14:formula1>
          <xm:sqref>G11:G256</xm:sqref>
        </x14:dataValidation>
        <x14:dataValidation type="custom" allowBlank="1" showInputMessage="1" showErrorMessage="1" error="Recuerde que las acciones se generan bajo la medida de mitigar el riesgo">
          <x14:formula1>
            <xm:f>IF(OR(AE252='Opciones Tratamiento'!$B$2,AE252='Opciones Tratamiento'!$B$3,AE252='Opciones Tratamiento'!$B$4),ISBLANK(AE252),ISTEXT(AE252))</xm:f>
          </x14:formula1>
          <xm:sqref>AF251</xm:sqref>
        </x14:dataValidation>
        <x14:dataValidation type="custom" allowBlank="1" showInputMessage="1" showErrorMessage="1" error="Recuerde que las acciones se generan bajo la medida de mitigar el riesgo">
          <x14:formula1>
            <xm:f>IF(OR(AE252='Opciones Tratamiento'!$B$2,AE252='Opciones Tratamiento'!$B$3,AE252='Opciones Tratamiento'!$B$4),ISBLANK(AE252),ISTEXT(AE252))</xm:f>
          </x14:formula1>
          <xm:sqref>AG251</xm:sqref>
        </x14:dataValidation>
        <x14:dataValidation type="custom" allowBlank="1" showInputMessage="1" showErrorMessage="1" error="Recuerde que las acciones se generan bajo la medida de mitigar el riesgo">
          <x14:formula1>
            <xm:f>IF(OR(AE252='Opciones Tratamiento'!$B$2,AE252='Opciones Tratamiento'!$B$3,AE252='Opciones Tratamiento'!$B$4),ISBLANK(AE252),ISTEXT(AE252))</xm:f>
          </x14:formula1>
          <xm:sqref>AH251</xm:sqref>
        </x14:dataValidation>
        <x14:dataValidation type="custom" allowBlank="1" showInputMessage="1" showErrorMessage="1" error="Recuerde que las acciones se generan bajo la medida de mitigar el riesgo">
          <x14:formula1>
            <xm:f>IF(OR(AE252='Opciones Tratamiento'!$B$2,AE252='Opciones Tratamiento'!$B$3,AE252='Opciones Tratamiento'!$B$4),ISBLANK(AE252),ISTEXT(AE252))</xm:f>
          </x14:formula1>
          <xm:sqref>AI251</xm:sqref>
        </x14:dataValidation>
        <x14:dataValidation type="custom" allowBlank="1" showInputMessage="1" showErrorMessage="1" error="Recuerde que las acciones se generan bajo la medida de mitigar el riesgo">
          <x14:formula1>
            <xm:f>IF(OR(AE221='[4]Opciones Tratamiento'!#REF!,AE221='[4]Opciones Tratamiento'!#REF!,AE221='[4]Opciones Tratamiento'!#REF!),ISBLANK(AE221),ISTEXT(AE221))</xm:f>
          </x14:formula1>
          <xm:sqref>AG221</xm:sqref>
        </x14:dataValidation>
        <x14:dataValidation type="custom" allowBlank="1" showInputMessage="1" showErrorMessage="1" error="Recuerde que las acciones se generan bajo la medida de mitigar el riesgo">
          <x14:formula1>
            <xm:f>IF(OR(AE221='[4]Opciones Tratamiento'!#REF!,AE221='[4]Opciones Tratamiento'!#REF!,AE221='[4]Opciones Tratamiento'!#REF!),ISBLANK(AE221),ISTEXT(AE221))</xm:f>
          </x14:formula1>
          <xm:sqref>AI221 AI227</xm:sqref>
        </x14:dataValidation>
        <x14:dataValidation type="custom" allowBlank="1" showInputMessage="1" showErrorMessage="1" error="Recuerde que las acciones se generan bajo la medida de mitigar el riesgo">
          <x14:formula1>
            <xm:f>IF(OR(AE227='[1]Opciones Tratamiento'!#REF!,AE227='[1]Opciones Tratamiento'!#REF!,AE227='[1]Opciones Tratamiento'!#REF!),ISBLANK(AE227),ISTEXT(AE227))</xm:f>
          </x14:formula1>
          <xm:sqref>AF227</xm:sqref>
        </x14:dataValidation>
        <x14:dataValidation type="custom" allowBlank="1" showInputMessage="1" showErrorMessage="1" error="Recuerde que las acciones se generan bajo la medida de mitigar el riesgo">
          <x14:formula1>
            <xm:f>IF(OR(AE229='Opciones Tratamiento'!$B$2,AE229='Opciones Tratamiento'!$B$3,AE229='Opciones Tratamiento'!$B$4),ISBLANK(AE229),ISTEXT(AE229))</xm:f>
          </x14:formula1>
          <xm:sqref>AG227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BN183"/>
  <sheetViews>
    <sheetView zoomScale="70" zoomScaleNormal="70" workbookViewId="0">
      <pane xSplit="2" ySplit="10" topLeftCell="C11" activePane="bottomRight" state="frozen"/>
      <selection pane="topRight" activeCell="C1" sqref="C1"/>
      <selection pane="bottomLeft" activeCell="A11" sqref="A11"/>
      <selection pane="bottomRight" activeCell="C11" sqref="C11:C16"/>
    </sheetView>
  </sheetViews>
  <sheetFormatPr baseColWidth="10" defaultColWidth="11.42578125" defaultRowHeight="16.5" x14ac:dyDescent="0.3"/>
  <cols>
    <col min="1" max="1" width="6.42578125" style="381" customWidth="1"/>
    <col min="2" max="2" width="41.42578125" style="382" customWidth="1"/>
    <col min="3" max="3" width="43.5703125" style="381" customWidth="1"/>
    <col min="4" max="4" width="32.5703125" style="381" customWidth="1"/>
    <col min="5" max="5" width="26.42578125" style="381" customWidth="1"/>
    <col min="6" max="6" width="32.42578125" style="328" customWidth="1"/>
    <col min="7" max="7" width="19.85546875" style="383" customWidth="1"/>
    <col min="8" max="8" width="17.85546875" style="328" customWidth="1"/>
    <col min="9" max="9" width="21.5703125" style="328" customWidth="1"/>
    <col min="10" max="10" width="6.42578125" style="328" bestFit="1" customWidth="1"/>
    <col min="11" max="11" width="26.85546875" style="328" customWidth="1"/>
    <col min="12" max="12" width="37.42578125" style="328" customWidth="1"/>
    <col min="13" max="13" width="17.5703125" style="328" customWidth="1"/>
    <col min="14" max="14" width="6.42578125" style="328" bestFit="1" customWidth="1"/>
    <col min="15" max="15" width="16" style="328" customWidth="1"/>
    <col min="16" max="16" width="5.85546875" style="328" customWidth="1"/>
    <col min="17" max="17" width="59" style="328" customWidth="1"/>
    <col min="18" max="18" width="15.140625" style="328" bestFit="1" customWidth="1"/>
    <col min="19" max="19" width="6.85546875" style="328" customWidth="1"/>
    <col min="20" max="20" width="5" style="328" customWidth="1"/>
    <col min="21" max="21" width="5.5703125" style="328" customWidth="1"/>
    <col min="22" max="22" width="7.140625" style="328" customWidth="1"/>
    <col min="23" max="23" width="6.5703125" style="328" customWidth="1"/>
    <col min="24" max="24" width="7.5703125" style="328" customWidth="1"/>
    <col min="25" max="25" width="18.5703125" style="328" bestFit="1" customWidth="1"/>
    <col min="26" max="26" width="8.5703125" style="328" customWidth="1"/>
    <col min="27" max="27" width="10.42578125" style="328" customWidth="1"/>
    <col min="28" max="28" width="9.42578125" style="328" customWidth="1"/>
    <col min="29" max="29" width="9.140625" style="328" customWidth="1"/>
    <col min="30" max="30" width="8.42578125" style="328" customWidth="1"/>
    <col min="31" max="31" width="7.42578125" style="328" customWidth="1"/>
    <col min="32" max="32" width="28.85546875" style="328" customWidth="1"/>
    <col min="33" max="33" width="22.42578125" style="328" customWidth="1"/>
    <col min="34" max="34" width="22.140625" style="328" customWidth="1"/>
    <col min="35" max="35" width="33.42578125" style="328" customWidth="1"/>
    <col min="36" max="36" width="37" style="328" customWidth="1"/>
    <col min="37" max="37" width="21" style="328" customWidth="1"/>
    <col min="38" max="38" width="23" style="328" customWidth="1"/>
    <col min="39" max="39" width="29.42578125" style="328" customWidth="1"/>
    <col min="40" max="40" width="18.85546875" style="328" customWidth="1"/>
    <col min="41" max="41" width="23" style="328" customWidth="1"/>
    <col min="42" max="42" width="29.140625" style="328" customWidth="1"/>
    <col min="43" max="43" width="29.5703125" style="328" customWidth="1"/>
    <col min="44" max="44" width="20.5703125" style="328" customWidth="1"/>
    <col min="45" max="46" width="23" style="328" customWidth="1"/>
    <col min="47" max="47" width="20.5703125" style="328" customWidth="1"/>
    <col min="48" max="48" width="23" style="328" customWidth="1"/>
    <col min="49" max="49" width="18.85546875" style="328" customWidth="1"/>
    <col min="50" max="50" width="18.5703125" style="328" customWidth="1"/>
    <col min="51" max="51" width="21" style="328" customWidth="1"/>
    <col min="52" max="16384" width="11.42578125" style="328"/>
  </cols>
  <sheetData>
    <row r="1" spans="1:66" s="326" customFormat="1" ht="28.5" customHeight="1" thickTop="1" x14ac:dyDescent="0.2">
      <c r="A1" s="688"/>
      <c r="B1" s="689"/>
      <c r="C1" s="689"/>
      <c r="D1" s="689"/>
      <c r="E1" s="689"/>
      <c r="F1" s="689"/>
      <c r="G1" s="689"/>
      <c r="H1" s="689"/>
      <c r="I1" s="686" t="s">
        <v>333</v>
      </c>
      <c r="J1" s="686"/>
      <c r="K1" s="686"/>
      <c r="L1" s="686"/>
      <c r="M1" s="686"/>
      <c r="N1" s="686"/>
      <c r="O1" s="686"/>
      <c r="P1" s="686"/>
      <c r="Q1" s="686"/>
      <c r="R1" s="686"/>
      <c r="S1" s="686"/>
      <c r="T1" s="686"/>
      <c r="U1" s="686"/>
      <c r="V1" s="686"/>
      <c r="W1" s="686"/>
      <c r="X1" s="686"/>
      <c r="Y1" s="686"/>
      <c r="Z1" s="686"/>
      <c r="AA1" s="686"/>
      <c r="AB1" s="686"/>
      <c r="AC1" s="686"/>
      <c r="AD1" s="686"/>
      <c r="AE1" s="686"/>
      <c r="AF1" s="686"/>
      <c r="AG1" s="686"/>
      <c r="AH1" s="686"/>
      <c r="AI1" s="686"/>
      <c r="AJ1" s="686"/>
      <c r="AK1" s="686"/>
      <c r="AL1" s="686"/>
      <c r="AM1" s="686"/>
      <c r="AN1" s="686"/>
      <c r="AO1" s="686"/>
      <c r="AP1" s="686"/>
      <c r="AQ1" s="686"/>
      <c r="AR1" s="686"/>
      <c r="AS1" s="686"/>
      <c r="AT1" s="687"/>
    </row>
    <row r="2" spans="1:66" s="326" customFormat="1" ht="27.75" customHeight="1" x14ac:dyDescent="0.2">
      <c r="A2" s="690"/>
      <c r="B2" s="691"/>
      <c r="C2" s="691"/>
      <c r="D2" s="691"/>
      <c r="E2" s="691"/>
      <c r="F2" s="691"/>
      <c r="G2" s="691"/>
      <c r="H2" s="691"/>
      <c r="I2" s="553" t="s">
        <v>687</v>
      </c>
      <c r="J2" s="553"/>
      <c r="K2" s="553"/>
      <c r="L2" s="553"/>
      <c r="M2" s="553"/>
      <c r="N2" s="553"/>
      <c r="O2" s="553"/>
      <c r="P2" s="553"/>
      <c r="Q2" s="553"/>
      <c r="R2" s="553"/>
      <c r="S2" s="553"/>
      <c r="T2" s="553"/>
      <c r="U2" s="553"/>
      <c r="V2" s="553"/>
      <c r="W2" s="553"/>
      <c r="X2" s="553"/>
      <c r="Y2" s="553"/>
      <c r="Z2" s="553"/>
      <c r="AA2" s="553"/>
      <c r="AB2" s="553"/>
      <c r="AC2" s="553"/>
      <c r="AD2" s="553"/>
      <c r="AE2" s="553"/>
      <c r="AF2" s="553"/>
      <c r="AG2" s="553"/>
      <c r="AH2" s="553"/>
      <c r="AI2" s="553"/>
      <c r="AJ2" s="553"/>
      <c r="AK2" s="553"/>
      <c r="AL2" s="553"/>
      <c r="AM2" s="553"/>
      <c r="AN2" s="553"/>
      <c r="AO2" s="553"/>
      <c r="AP2" s="553"/>
      <c r="AQ2" s="553"/>
      <c r="AR2" s="553"/>
      <c r="AS2" s="553"/>
      <c r="AT2" s="554"/>
    </row>
    <row r="3" spans="1:66" s="326" customFormat="1" ht="24" customHeight="1" thickBot="1" x14ac:dyDescent="0.25">
      <c r="A3" s="692"/>
      <c r="B3" s="693"/>
      <c r="C3" s="693"/>
      <c r="D3" s="693"/>
      <c r="E3" s="693"/>
      <c r="F3" s="693"/>
      <c r="G3" s="693"/>
      <c r="H3" s="693"/>
      <c r="I3" s="611" t="s">
        <v>689</v>
      </c>
      <c r="J3" s="611"/>
      <c r="K3" s="611"/>
      <c r="L3" s="611"/>
      <c r="M3" s="611"/>
      <c r="N3" s="611"/>
      <c r="O3" s="611"/>
      <c r="P3" s="611"/>
      <c r="Q3" s="611"/>
      <c r="R3" s="611"/>
      <c r="S3" s="611"/>
      <c r="T3" s="611"/>
      <c r="U3" s="611"/>
      <c r="V3" s="611"/>
      <c r="W3" s="611"/>
      <c r="X3" s="611"/>
      <c r="Y3" s="611"/>
      <c r="Z3" s="611"/>
      <c r="AA3" s="611"/>
      <c r="AB3" s="611"/>
      <c r="AC3" s="611"/>
      <c r="AD3" s="611"/>
      <c r="AE3" s="611"/>
      <c r="AF3" s="611"/>
      <c r="AG3" s="611"/>
      <c r="AH3" s="611" t="s">
        <v>1310</v>
      </c>
      <c r="AI3" s="611"/>
      <c r="AJ3" s="611"/>
      <c r="AK3" s="611"/>
      <c r="AL3" s="611"/>
      <c r="AM3" s="611"/>
      <c r="AN3" s="611"/>
      <c r="AO3" s="611"/>
      <c r="AP3" s="611"/>
      <c r="AQ3" s="611"/>
      <c r="AR3" s="611"/>
      <c r="AS3" s="611"/>
      <c r="AT3" s="612"/>
    </row>
    <row r="4" spans="1:66" ht="18" thickTop="1" thickBot="1" x14ac:dyDescent="0.35">
      <c r="A4" s="327"/>
      <c r="B4" s="327"/>
      <c r="C4" s="327"/>
      <c r="D4" s="327"/>
      <c r="E4" s="327"/>
      <c r="F4" s="327"/>
      <c r="G4" s="327"/>
      <c r="H4" s="327"/>
    </row>
    <row r="5" spans="1:66" ht="116.25" customHeight="1" thickTop="1" thickBot="1" x14ac:dyDescent="0.35">
      <c r="A5" s="708" t="s">
        <v>422</v>
      </c>
      <c r="B5" s="709"/>
      <c r="C5" s="709"/>
      <c r="D5" s="709"/>
      <c r="E5" s="709"/>
      <c r="F5" s="709"/>
      <c r="G5" s="709"/>
      <c r="H5" s="709"/>
      <c r="I5" s="709"/>
      <c r="J5" s="709"/>
      <c r="K5" s="709"/>
      <c r="L5" s="709"/>
      <c r="M5" s="709"/>
      <c r="N5" s="709"/>
      <c r="O5" s="709"/>
      <c r="P5" s="709"/>
      <c r="Q5" s="709"/>
      <c r="R5" s="709"/>
      <c r="S5" s="709"/>
      <c r="T5" s="709"/>
      <c r="U5" s="709"/>
      <c r="V5" s="709"/>
      <c r="W5" s="709"/>
      <c r="X5" s="709"/>
      <c r="Y5" s="709"/>
      <c r="Z5" s="709"/>
      <c r="AA5" s="709"/>
      <c r="AB5" s="709"/>
      <c r="AC5" s="709"/>
      <c r="AD5" s="709"/>
      <c r="AE5" s="709"/>
      <c r="AF5" s="709"/>
      <c r="AG5" s="709"/>
      <c r="AH5" s="709"/>
      <c r="AI5" s="709"/>
      <c r="AJ5" s="709"/>
      <c r="AK5" s="709"/>
      <c r="AL5" s="709"/>
      <c r="AM5" s="709"/>
      <c r="AN5" s="709"/>
      <c r="AO5" s="709"/>
      <c r="AP5" s="709"/>
      <c r="AQ5" s="709"/>
      <c r="AR5" s="709"/>
      <c r="AS5" s="709"/>
      <c r="AT5" s="710"/>
    </row>
    <row r="6" spans="1:66" ht="129.6" customHeight="1" x14ac:dyDescent="0.3">
      <c r="A6" s="711" t="s">
        <v>203</v>
      </c>
      <c r="B6" s="712"/>
      <c r="C6" s="712"/>
      <c r="D6" s="712"/>
      <c r="E6" s="712"/>
      <c r="F6" s="712"/>
      <c r="G6" s="712"/>
      <c r="H6" s="712"/>
      <c r="I6" s="674" t="s">
        <v>287</v>
      </c>
      <c r="J6" s="674"/>
      <c r="K6" s="674"/>
      <c r="L6" s="674"/>
      <c r="M6" s="674"/>
      <c r="N6" s="674"/>
      <c r="O6" s="674"/>
      <c r="P6" s="674" t="s">
        <v>286</v>
      </c>
      <c r="Q6" s="674"/>
      <c r="R6" s="674"/>
      <c r="S6" s="674"/>
      <c r="T6" s="674"/>
      <c r="U6" s="674"/>
      <c r="V6" s="674"/>
      <c r="W6" s="674"/>
      <c r="X6" s="674"/>
      <c r="Y6" s="674" t="s">
        <v>285</v>
      </c>
      <c r="Z6" s="674"/>
      <c r="AA6" s="674"/>
      <c r="AB6" s="674"/>
      <c r="AC6" s="674"/>
      <c r="AD6" s="674"/>
      <c r="AE6" s="674"/>
      <c r="AF6" s="674" t="s">
        <v>202</v>
      </c>
      <c r="AG6" s="674"/>
      <c r="AH6" s="674"/>
      <c r="AI6" s="674"/>
      <c r="AJ6" s="725" t="s">
        <v>1311</v>
      </c>
      <c r="AK6" s="725"/>
      <c r="AL6" s="698" t="s">
        <v>201</v>
      </c>
      <c r="AM6" s="698"/>
      <c r="AN6" s="698"/>
      <c r="AO6" s="698"/>
      <c r="AP6" s="719" t="s">
        <v>200</v>
      </c>
      <c r="AQ6" s="719"/>
      <c r="AR6" s="694" t="s">
        <v>199</v>
      </c>
      <c r="AS6" s="694"/>
      <c r="AT6" s="695"/>
      <c r="AU6" s="330"/>
      <c r="AV6" s="330"/>
      <c r="AW6" s="330"/>
      <c r="AX6" s="330"/>
      <c r="AY6" s="330"/>
      <c r="AZ6" s="330"/>
      <c r="BA6" s="330"/>
      <c r="BB6" s="330"/>
      <c r="BC6" s="330"/>
    </row>
    <row r="7" spans="1:66" ht="33.75" customHeight="1" x14ac:dyDescent="0.3">
      <c r="A7" s="706" t="s">
        <v>291</v>
      </c>
      <c r="B7" s="680" t="s">
        <v>186</v>
      </c>
      <c r="C7" s="680" t="s">
        <v>284</v>
      </c>
      <c r="D7" s="678" t="s">
        <v>283</v>
      </c>
      <c r="E7" s="678"/>
      <c r="F7" s="680" t="s">
        <v>198</v>
      </c>
      <c r="G7" s="680" t="s">
        <v>274</v>
      </c>
      <c r="H7" s="680" t="s">
        <v>282</v>
      </c>
      <c r="I7" s="680" t="s">
        <v>281</v>
      </c>
      <c r="J7" s="680" t="s">
        <v>4</v>
      </c>
      <c r="K7" s="680" t="s">
        <v>280</v>
      </c>
      <c r="L7" s="678" t="s">
        <v>77</v>
      </c>
      <c r="M7" s="680" t="s">
        <v>279</v>
      </c>
      <c r="N7" s="680" t="s">
        <v>4</v>
      </c>
      <c r="O7" s="680" t="s">
        <v>278</v>
      </c>
      <c r="P7" s="684" t="s">
        <v>10</v>
      </c>
      <c r="Q7" s="678" t="s">
        <v>277</v>
      </c>
      <c r="R7" s="678" t="s">
        <v>11</v>
      </c>
      <c r="S7" s="678" t="s">
        <v>7</v>
      </c>
      <c r="T7" s="678"/>
      <c r="U7" s="678"/>
      <c r="V7" s="678"/>
      <c r="W7" s="678"/>
      <c r="X7" s="678"/>
      <c r="Y7" s="684" t="s">
        <v>116</v>
      </c>
      <c r="Z7" s="684" t="s">
        <v>33</v>
      </c>
      <c r="AA7" s="684" t="s">
        <v>4</v>
      </c>
      <c r="AB7" s="684" t="s">
        <v>34</v>
      </c>
      <c r="AC7" s="684" t="s">
        <v>4</v>
      </c>
      <c r="AD7" s="684" t="s">
        <v>36</v>
      </c>
      <c r="AE7" s="684" t="s">
        <v>25</v>
      </c>
      <c r="AF7" s="678" t="s">
        <v>195</v>
      </c>
      <c r="AG7" s="678" t="s">
        <v>194</v>
      </c>
      <c r="AH7" s="678" t="s">
        <v>288</v>
      </c>
      <c r="AI7" s="680" t="s">
        <v>196</v>
      </c>
      <c r="AJ7" s="726"/>
      <c r="AK7" s="726"/>
      <c r="AL7" s="699"/>
      <c r="AM7" s="699"/>
      <c r="AN7" s="699"/>
      <c r="AO7" s="699"/>
      <c r="AP7" s="720"/>
      <c r="AQ7" s="720"/>
      <c r="AR7" s="696"/>
      <c r="AS7" s="696"/>
      <c r="AT7" s="697"/>
      <c r="AU7" s="330"/>
      <c r="AV7" s="330"/>
      <c r="AW7" s="330"/>
      <c r="AX7" s="330"/>
      <c r="AY7" s="330"/>
      <c r="AZ7" s="330"/>
      <c r="BA7" s="330"/>
      <c r="BB7" s="330"/>
      <c r="BC7" s="330"/>
    </row>
    <row r="8" spans="1:66" ht="21" customHeight="1" x14ac:dyDescent="0.3">
      <c r="A8" s="706"/>
      <c r="B8" s="680"/>
      <c r="C8" s="680"/>
      <c r="D8" s="678"/>
      <c r="E8" s="678"/>
      <c r="F8" s="680"/>
      <c r="G8" s="680"/>
      <c r="H8" s="680"/>
      <c r="I8" s="680"/>
      <c r="J8" s="680"/>
      <c r="K8" s="680"/>
      <c r="L8" s="678"/>
      <c r="M8" s="680"/>
      <c r="N8" s="680"/>
      <c r="O8" s="680"/>
      <c r="P8" s="684"/>
      <c r="Q8" s="678"/>
      <c r="R8" s="678"/>
      <c r="S8" s="682" t="s">
        <v>12</v>
      </c>
      <c r="T8" s="682" t="s">
        <v>16</v>
      </c>
      <c r="U8" s="682" t="s">
        <v>24</v>
      </c>
      <c r="V8" s="682" t="s">
        <v>17</v>
      </c>
      <c r="W8" s="682" t="s">
        <v>20</v>
      </c>
      <c r="X8" s="682" t="s">
        <v>23</v>
      </c>
      <c r="Y8" s="684"/>
      <c r="Z8" s="684"/>
      <c r="AA8" s="684"/>
      <c r="AB8" s="684"/>
      <c r="AC8" s="684"/>
      <c r="AD8" s="684"/>
      <c r="AE8" s="684"/>
      <c r="AF8" s="678"/>
      <c r="AG8" s="678"/>
      <c r="AH8" s="678"/>
      <c r="AI8" s="680"/>
      <c r="AJ8" s="721" t="s">
        <v>195</v>
      </c>
      <c r="AK8" s="721" t="s">
        <v>194</v>
      </c>
      <c r="AL8" s="700" t="s">
        <v>192</v>
      </c>
      <c r="AM8" s="700" t="s">
        <v>289</v>
      </c>
      <c r="AN8" s="700" t="s">
        <v>290</v>
      </c>
      <c r="AO8" s="700" t="s">
        <v>190</v>
      </c>
      <c r="AP8" s="704" t="s">
        <v>193</v>
      </c>
      <c r="AQ8" s="704" t="s">
        <v>190</v>
      </c>
      <c r="AR8" s="723" t="s">
        <v>192</v>
      </c>
      <c r="AS8" s="723" t="s">
        <v>191</v>
      </c>
      <c r="AT8" s="702" t="s">
        <v>190</v>
      </c>
      <c r="AU8" s="330"/>
      <c r="AV8" s="330"/>
      <c r="AW8" s="330"/>
      <c r="AX8" s="330"/>
      <c r="AY8" s="330"/>
      <c r="AZ8" s="330"/>
      <c r="BA8" s="330"/>
      <c r="BB8" s="330"/>
      <c r="BC8" s="330"/>
    </row>
    <row r="9" spans="1:66" ht="43.5" customHeight="1" x14ac:dyDescent="0.3">
      <c r="A9" s="706"/>
      <c r="B9" s="680"/>
      <c r="C9" s="680"/>
      <c r="D9" s="678"/>
      <c r="E9" s="678"/>
      <c r="F9" s="680"/>
      <c r="G9" s="680"/>
      <c r="H9" s="680"/>
      <c r="I9" s="680"/>
      <c r="J9" s="680"/>
      <c r="K9" s="680"/>
      <c r="L9" s="678"/>
      <c r="M9" s="680"/>
      <c r="N9" s="680"/>
      <c r="O9" s="680"/>
      <c r="P9" s="684"/>
      <c r="Q9" s="678"/>
      <c r="R9" s="678"/>
      <c r="S9" s="682"/>
      <c r="T9" s="682"/>
      <c r="U9" s="682"/>
      <c r="V9" s="682"/>
      <c r="W9" s="682"/>
      <c r="X9" s="682"/>
      <c r="Y9" s="684"/>
      <c r="Z9" s="684"/>
      <c r="AA9" s="684"/>
      <c r="AB9" s="684"/>
      <c r="AC9" s="684"/>
      <c r="AD9" s="684"/>
      <c r="AE9" s="684"/>
      <c r="AF9" s="678"/>
      <c r="AG9" s="678"/>
      <c r="AH9" s="678"/>
      <c r="AI9" s="680" t="s">
        <v>330</v>
      </c>
      <c r="AJ9" s="721"/>
      <c r="AK9" s="721"/>
      <c r="AL9" s="700"/>
      <c r="AM9" s="700"/>
      <c r="AN9" s="700"/>
      <c r="AO9" s="700"/>
      <c r="AP9" s="704"/>
      <c r="AQ9" s="704"/>
      <c r="AR9" s="723"/>
      <c r="AS9" s="723"/>
      <c r="AT9" s="702"/>
      <c r="AU9" s="330"/>
      <c r="AV9" s="330"/>
      <c r="AW9" s="330"/>
      <c r="AX9" s="330"/>
      <c r="AY9" s="330"/>
      <c r="AZ9" s="330"/>
      <c r="BA9" s="330"/>
      <c r="BB9" s="330"/>
      <c r="BC9" s="330"/>
      <c r="BD9" s="330"/>
      <c r="BE9" s="330"/>
      <c r="BF9" s="330"/>
      <c r="BG9" s="330"/>
      <c r="BH9" s="330"/>
      <c r="BI9" s="330"/>
      <c r="BJ9" s="330"/>
      <c r="BK9" s="330"/>
      <c r="BL9" s="330"/>
      <c r="BM9" s="330"/>
      <c r="BN9" s="330"/>
    </row>
    <row r="10" spans="1:66" s="332" customFormat="1" ht="46.5" customHeight="1" thickBot="1" x14ac:dyDescent="0.3">
      <c r="A10" s="707"/>
      <c r="B10" s="681"/>
      <c r="C10" s="681"/>
      <c r="D10" s="314" t="s">
        <v>276</v>
      </c>
      <c r="E10" s="314" t="s">
        <v>275</v>
      </c>
      <c r="F10" s="314" t="s">
        <v>189</v>
      </c>
      <c r="G10" s="681"/>
      <c r="H10" s="681"/>
      <c r="I10" s="681"/>
      <c r="J10" s="681"/>
      <c r="K10" s="681"/>
      <c r="L10" s="679"/>
      <c r="M10" s="681"/>
      <c r="N10" s="681"/>
      <c r="O10" s="681"/>
      <c r="P10" s="685"/>
      <c r="Q10" s="679"/>
      <c r="R10" s="679"/>
      <c r="S10" s="683"/>
      <c r="T10" s="683"/>
      <c r="U10" s="683"/>
      <c r="V10" s="683"/>
      <c r="W10" s="683"/>
      <c r="X10" s="683"/>
      <c r="Y10" s="685"/>
      <c r="Z10" s="685"/>
      <c r="AA10" s="685"/>
      <c r="AB10" s="685"/>
      <c r="AC10" s="685"/>
      <c r="AD10" s="685"/>
      <c r="AE10" s="685"/>
      <c r="AF10" s="679"/>
      <c r="AG10" s="679"/>
      <c r="AH10" s="679"/>
      <c r="AI10" s="681"/>
      <c r="AJ10" s="722"/>
      <c r="AK10" s="722"/>
      <c r="AL10" s="331" t="s">
        <v>188</v>
      </c>
      <c r="AM10" s="701"/>
      <c r="AN10" s="701"/>
      <c r="AO10" s="701"/>
      <c r="AP10" s="705"/>
      <c r="AQ10" s="705"/>
      <c r="AR10" s="724"/>
      <c r="AS10" s="724"/>
      <c r="AT10" s="703"/>
    </row>
    <row r="11" spans="1:66" s="355" customFormat="1" ht="99.75" x14ac:dyDescent="0.25">
      <c r="A11" s="670">
        <v>1</v>
      </c>
      <c r="B11" s="671" t="s">
        <v>336</v>
      </c>
      <c r="C11" s="791" t="s">
        <v>712</v>
      </c>
      <c r="D11" s="791" t="s">
        <v>999</v>
      </c>
      <c r="E11" s="791" t="s">
        <v>1000</v>
      </c>
      <c r="F11" s="669" t="s">
        <v>1001</v>
      </c>
      <c r="G11" s="646" t="s">
        <v>690</v>
      </c>
      <c r="H11" s="672">
        <v>12</v>
      </c>
      <c r="I11" s="673" t="str">
        <f>IF(H11&lt;=0,"",IF(H11&lt;=2,"Muy Baja",IF(H11&lt;=24,"Baja",IF(H11&lt;=500,"Media",IF(H11&lt;=5000,"Alta","Muy Alta")))))</f>
        <v>Baja</v>
      </c>
      <c r="J11" s="676">
        <f>IF(I11="","",IF(I11="Muy Baja",0.2,IF(I11="Baja",0.4,IF(I11="Media",0.6,IF(I11="Alta",0.8,IF(I11="Muy Alta",1,))))))</f>
        <v>0.4</v>
      </c>
      <c r="K11" s="675" t="s">
        <v>121</v>
      </c>
      <c r="L11" s="676" t="str">
        <f>IF(NOT(ISERROR(MATCH(K11,'Tabla Impacto'!$B$221:$B$223,0))),'Tabla Impacto'!$F$223&amp;"Por favor no seleccionar los criterios de impacto(Afectación Económica o presupuestal y Pérdida Reputacional)",K11)</f>
        <v xml:space="preserve">     Entre 50 y 100 SMLMV </v>
      </c>
      <c r="M11" s="673" t="str">
        <f>IF(OR(L11='Tabla Impacto'!$C$11,L11='Tabla Impacto'!$D$11),"Leve",IF(OR(L11='Tabla Impacto'!$C$12,L11='Tabla Impacto'!$D$12),"Menor",IF(OR(L11='Tabla Impacto'!$C$13,L11='Tabla Impacto'!$D$13),"Moderado",IF(OR(L11='Tabla Impacto'!$C$14,L11='Tabla Impacto'!$D$14),"Mayor",IF(OR(L11='Tabla Impacto'!$C$15,L11='Tabla Impacto'!$D$15),"Catastrófico","")))))</f>
        <v>Moderado</v>
      </c>
      <c r="N11" s="676">
        <f>IF(M11="","",IF(M11="Leve",0.2,IF(M11="Menor",0.4,IF(M11="Moderado",0.6,IF(M11="Mayor",0.8,IF(M11="Catastrófico",1,))))))</f>
        <v>0.6</v>
      </c>
      <c r="O11" s="677" t="str">
        <f>IF(OR(AND(I11="Muy Baja",M11="Leve"),AND(I11="Muy Baja",M11="Menor"),AND(I11="Baja",M11="Leve")),"Bajo",IF(OR(AND(I11="Muy baja",M11="Moderado"),AND(I11="Baja",M11="Menor"),AND(I11="Baja",M11="Moderado"),AND(I11="Media",M11="Leve"),AND(I11="Media",M11="Menor"),AND(I11="Media",M11="Moderado"),AND(I11="Alta",M11="Leve"),AND(I11="Alta",M11="Menor")),"Moderado",IF(OR(AND(I11="Muy Baja",M11="Mayor"),AND(I11="Baja",M11="Mayor"),AND(I11="Media",M11="Mayor"),AND(I11="Alta",M11="Moderado"),AND(I11="Alta",M11="Mayor"),AND(I11="Muy Alta",M11="Leve"),AND(I11="Muy Alta",M11="Menor"),AND(I11="Muy Alta",M11="Moderado"),AND(I11="Muy Alta",M11="Mayor")),"Alto",IF(OR(AND(I11="Muy Baja",M11="Catastrófico"),AND(I11="Baja",M11="Catastrófico"),AND(I11="Media",M11="Catastrófico"),AND(I11="Alta",M11="Catastrófico"),AND(I11="Muy Alta",M11="Catastrófico")),"Extremo",""))))</f>
        <v>Moderado</v>
      </c>
      <c r="P11" s="333">
        <v>1</v>
      </c>
      <c r="Q11" s="225" t="s">
        <v>1002</v>
      </c>
      <c r="R11" s="333" t="str">
        <f t="shared" ref="R11:R70" si="0">IF(OR(S11="Preventivo",S11="Detectivo"),"Probabilidad",IF(S11="Correctivo","Impacto",""))</f>
        <v>Probabilidad</v>
      </c>
      <c r="S11" s="334" t="s">
        <v>13</v>
      </c>
      <c r="T11" s="334" t="s">
        <v>8</v>
      </c>
      <c r="U11" s="335" t="str">
        <f t="shared" ref="U11:U70" si="1">IF(AND(S11="Preventivo",T11="Automático"),"50%",IF(AND(S11="Preventivo",T11="Manual"),"40%",IF(AND(S11="Detectivo",T11="Automático"),"40%",IF(AND(S11="Detectivo",T11="Manual"),"30%",IF(AND(S11="Correctivo",T11="Automático"),"35%",IF(AND(S11="Correctivo",T11="Manual"),"25%",""))))))</f>
        <v>40%</v>
      </c>
      <c r="V11" s="334" t="s">
        <v>18</v>
      </c>
      <c r="W11" s="334" t="s">
        <v>21</v>
      </c>
      <c r="X11" s="334" t="s">
        <v>104</v>
      </c>
      <c r="Y11" s="336">
        <f>IFERROR(IF(R11="Probabilidad",(J11-(+J11*U11)),IF(R11="Impacto",J11,"")),"")</f>
        <v>0.24</v>
      </c>
      <c r="Z11" s="337" t="str">
        <f>IFERROR(IF(Y11="","",IF(Y11&lt;=0.2,"Muy Baja",IF(Y11&lt;=0.4,"Baja",IF(Y11&lt;=0.6,"Media",IF(Y11&lt;=0.8,"Alta","Muy Alta"))))),"")</f>
        <v>Baja</v>
      </c>
      <c r="AA11" s="338">
        <f>+Y11</f>
        <v>0.24</v>
      </c>
      <c r="AB11" s="337" t="str">
        <f>IFERROR(IF(AC11="","",IF(AC11&lt;=0.2,"Leve",IF(AC11&lt;=0.4,"Menor",IF(AC11&lt;=0.6,"Moderado",IF(AC11&lt;=0.8,"Mayor","Catastrófico"))))),"")</f>
        <v>Moderado</v>
      </c>
      <c r="AC11" s="338">
        <f>IFERROR(IF(R11="Impacto",(N11-(+N11*U11)),IF(R11="Probabilidad",N11,"")),"")</f>
        <v>0.6</v>
      </c>
      <c r="AD11" s="339" t="str">
        <f>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Moderado</v>
      </c>
      <c r="AE11" s="658" t="s">
        <v>26</v>
      </c>
      <c r="AF11" s="792" t="s">
        <v>1004</v>
      </c>
      <c r="AG11" s="792" t="s">
        <v>993</v>
      </c>
      <c r="AH11" s="768">
        <v>46387</v>
      </c>
      <c r="AI11" s="792" t="s">
        <v>1005</v>
      </c>
      <c r="AJ11" s="791" t="s">
        <v>1040</v>
      </c>
      <c r="AK11" s="646" t="s">
        <v>993</v>
      </c>
      <c r="AL11" s="646"/>
      <c r="AM11" s="340"/>
      <c r="AN11" s="341"/>
      <c r="AO11" s="646"/>
      <c r="AP11" s="646"/>
      <c r="AQ11" s="648"/>
      <c r="AR11" s="646"/>
      <c r="AS11" s="646"/>
      <c r="AT11" s="649"/>
      <c r="AU11" s="354"/>
      <c r="AV11" s="354"/>
      <c r="AW11" s="354"/>
      <c r="AX11" s="354"/>
      <c r="AY11" s="354"/>
      <c r="AZ11" s="354"/>
      <c r="BA11" s="354"/>
      <c r="BB11" s="354"/>
      <c r="BC11" s="354"/>
      <c r="BD11" s="354"/>
      <c r="BE11" s="354"/>
      <c r="BF11" s="354"/>
      <c r="BG11" s="354"/>
      <c r="BH11" s="354"/>
      <c r="BI11" s="354"/>
      <c r="BJ11" s="354"/>
      <c r="BK11" s="354"/>
    </row>
    <row r="12" spans="1:66" s="343" customFormat="1" ht="74.25" x14ac:dyDescent="0.2">
      <c r="A12" s="659"/>
      <c r="B12" s="660"/>
      <c r="C12" s="713"/>
      <c r="D12" s="713"/>
      <c r="E12" s="713"/>
      <c r="F12" s="661"/>
      <c r="G12" s="647"/>
      <c r="H12" s="662"/>
      <c r="I12" s="663"/>
      <c r="J12" s="664"/>
      <c r="K12" s="665"/>
      <c r="L12" s="664">
        <f>IF(NOT(ISERROR(MATCH(K12,_xlfn.ANCHORARRAY(F23),0))),J25&amp;"Por favor no seleccionar los criterios de impacto",K12)</f>
        <v>0</v>
      </c>
      <c r="M12" s="663"/>
      <c r="N12" s="664"/>
      <c r="O12" s="666"/>
      <c r="P12" s="344">
        <v>2</v>
      </c>
      <c r="Q12" s="210" t="s">
        <v>1003</v>
      </c>
      <c r="R12" s="344" t="str">
        <f t="shared" si="0"/>
        <v>Probabilidad</v>
      </c>
      <c r="S12" s="345" t="s">
        <v>13</v>
      </c>
      <c r="T12" s="345" t="s">
        <v>8</v>
      </c>
      <c r="U12" s="346" t="str">
        <f t="shared" si="1"/>
        <v>40%</v>
      </c>
      <c r="V12" s="345" t="s">
        <v>18</v>
      </c>
      <c r="W12" s="345" t="s">
        <v>21</v>
      </c>
      <c r="X12" s="345" t="s">
        <v>104</v>
      </c>
      <c r="Y12" s="347">
        <f>IFERROR(IF(AND(R11="Probabilidad",R12="Probabilidad"),(AA11-(+AA11*U12)),IF(R12="Probabilidad",(J11-(+J11*U12)),IF(R12="Impacto",AA11,""))),"")</f>
        <v>0.14399999999999999</v>
      </c>
      <c r="Z12" s="348" t="str">
        <f t="shared" ref="Z12:Z16" si="2">IFERROR(IF(Y12="","",IF(Y12&lt;=0.2,"Muy Baja",IF(Y12&lt;=0.4,"Baja",IF(Y12&lt;=0.6,"Media",IF(Y12&lt;=0.8,"Alta","Muy Alta"))))),"")</f>
        <v>Muy Baja</v>
      </c>
      <c r="AA12" s="349">
        <f t="shared" ref="AA12:AA16" si="3">+Y12</f>
        <v>0.14399999999999999</v>
      </c>
      <c r="AB12" s="348" t="str">
        <f t="shared" ref="AB12:AB16" si="4">IFERROR(IF(AC12="","",IF(AC12&lt;=0.2,"Leve",IF(AC12&lt;=0.4,"Menor",IF(AC12&lt;=0.6,"Moderado",IF(AC12&lt;=0.8,"Mayor","Catastrófico"))))),"")</f>
        <v>Moderado</v>
      </c>
      <c r="AC12" s="349">
        <f>IFERROR(IF(AND(R11="Impacto",R12="Impacto"),(AC11-(+AC11*U12)),IF(R12="Impacto",(N11-(+N11*U12)),IF(R12="Probabilidad",AC11,""))),"")</f>
        <v>0.6</v>
      </c>
      <c r="AD12" s="350" t="str">
        <f t="shared" ref="AD12:AD16" si="5">IFERROR(IF(OR(AND(Z12="Muy Baja",AB12="Leve"),AND(Z12="Muy Baja",AB12="Menor"),AND(Z12="Baja",AB12="Leve")),"Bajo",IF(OR(AND(Z12="Muy baja",AB12="Moderado"),AND(Z12="Baja",AB12="Menor"),AND(Z12="Baja",AB12="Moderado"),AND(Z12="Media",AB12="Leve"),AND(Z12="Media",AB12="Menor"),AND(Z12="Media",AB12="Moderado"),AND(Z12="Alta",AB12="Leve"),AND(Z12="Alta",AB12="Menor")),"Moderado",IF(OR(AND(Z12="Muy Baja",AB12="Mayor"),AND(Z12="Baja",AB12="Mayor"),AND(Z12="Media",AB12="Mayor"),AND(Z12="Alta",AB12="Moderado"),AND(Z12="Alta",AB12="Mayor"),AND(Z12="Muy Alta",AB12="Leve"),AND(Z12="Muy Alta",AB12="Menor"),AND(Z12="Muy Alta",AB12="Moderado"),AND(Z12="Muy Alta",AB12="Mayor")),"Alto",IF(OR(AND(Z12="Muy Baja",AB12="Catastrófico"),AND(Z12="Baja",AB12="Catastrófico"),AND(Z12="Media",AB12="Catastrófico"),AND(Z12="Alta",AB12="Catastrófico"),AND(Z12="Muy Alta",AB12="Catastrófico")),"Extremo","")))),"")</f>
        <v>Moderado</v>
      </c>
      <c r="AE12" s="651"/>
      <c r="AF12" s="656"/>
      <c r="AG12" s="656"/>
      <c r="AH12" s="657"/>
      <c r="AI12" s="656"/>
      <c r="AJ12" s="713"/>
      <c r="AK12" s="647"/>
      <c r="AL12" s="647"/>
      <c r="AM12" s="351"/>
      <c r="AN12" s="352"/>
      <c r="AO12" s="647"/>
      <c r="AP12" s="647"/>
      <c r="AQ12" s="647"/>
      <c r="AR12" s="647"/>
      <c r="AS12" s="647"/>
      <c r="AT12" s="645"/>
      <c r="AU12" s="342"/>
      <c r="AV12" s="342"/>
      <c r="AW12" s="342"/>
      <c r="AX12" s="342"/>
      <c r="AY12" s="342"/>
      <c r="AZ12" s="342"/>
      <c r="BA12" s="342"/>
      <c r="BB12" s="342"/>
      <c r="BC12" s="342"/>
      <c r="BD12" s="342"/>
      <c r="BE12" s="342"/>
      <c r="BF12" s="342"/>
      <c r="BG12" s="342"/>
      <c r="BH12" s="342"/>
      <c r="BI12" s="342"/>
      <c r="BJ12" s="342"/>
      <c r="BK12" s="342"/>
    </row>
    <row r="13" spans="1:66" s="343" customFormat="1" ht="14.1" customHeight="1" x14ac:dyDescent="0.2">
      <c r="A13" s="659"/>
      <c r="B13" s="660"/>
      <c r="C13" s="713"/>
      <c r="D13" s="713"/>
      <c r="E13" s="713"/>
      <c r="F13" s="661"/>
      <c r="G13" s="647"/>
      <c r="H13" s="662"/>
      <c r="I13" s="663"/>
      <c r="J13" s="664"/>
      <c r="K13" s="665"/>
      <c r="L13" s="664">
        <f>IF(NOT(ISERROR(MATCH(K13,_xlfn.ANCHORARRAY(F24),0))),J26&amp;"Por favor no seleccionar los criterios de impacto",K13)</f>
        <v>0</v>
      </c>
      <c r="M13" s="663"/>
      <c r="N13" s="664"/>
      <c r="O13" s="666"/>
      <c r="P13" s="344">
        <v>3</v>
      </c>
      <c r="Q13" s="353" t="s">
        <v>733</v>
      </c>
      <c r="R13" s="344" t="str">
        <f t="shared" si="0"/>
        <v/>
      </c>
      <c r="S13" s="345"/>
      <c r="T13" s="345"/>
      <c r="U13" s="346" t="str">
        <f t="shared" si="1"/>
        <v/>
      </c>
      <c r="V13" s="345"/>
      <c r="W13" s="345"/>
      <c r="X13" s="345"/>
      <c r="Y13" s="347" t="str">
        <f>IFERROR(IF(AND(R12="Probabilidad",R13="Probabilidad"),(AA12-(+AA12*U13)),IF(AND(R12="Impacto",R13="Probabilidad"),(AA11-(+AA11*U13)),IF(R13="Impacto",AA12,""))),"")</f>
        <v/>
      </c>
      <c r="Z13" s="348" t="str">
        <f t="shared" si="2"/>
        <v/>
      </c>
      <c r="AA13" s="349" t="str">
        <f t="shared" si="3"/>
        <v/>
      </c>
      <c r="AB13" s="348" t="str">
        <f t="shared" si="4"/>
        <v/>
      </c>
      <c r="AC13" s="349" t="str">
        <f>IFERROR(IF(AND(R12="Impacto",R13="Impacto"),(AC12-(+AC12*U13)),IF(AND(R12="Probabilidad",R13="Impacto"),(AC11-(+AC11*U13)),IF(R13="Probabilidad",AC12,""))),"")</f>
        <v/>
      </c>
      <c r="AD13" s="350" t="str">
        <f t="shared" si="5"/>
        <v/>
      </c>
      <c r="AE13" s="651"/>
      <c r="AF13" s="307"/>
      <c r="AG13" s="309"/>
      <c r="AH13" s="209"/>
      <c r="AI13" s="307"/>
      <c r="AJ13" s="713"/>
      <c r="AK13" s="647"/>
      <c r="AL13" s="647"/>
      <c r="AM13" s="351"/>
      <c r="AN13" s="352"/>
      <c r="AO13" s="647"/>
      <c r="AP13" s="647"/>
      <c r="AQ13" s="647"/>
      <c r="AR13" s="647"/>
      <c r="AS13" s="647"/>
      <c r="AT13" s="645"/>
      <c r="AU13" s="342"/>
      <c r="AV13" s="342"/>
      <c r="AW13" s="342"/>
      <c r="AX13" s="342"/>
      <c r="AY13" s="342"/>
      <c r="AZ13" s="342"/>
      <c r="BA13" s="342"/>
      <c r="BB13" s="342"/>
      <c r="BC13" s="342"/>
      <c r="BD13" s="342"/>
      <c r="BE13" s="342"/>
      <c r="BF13" s="342"/>
      <c r="BG13" s="342"/>
      <c r="BH13" s="342"/>
      <c r="BI13" s="342"/>
      <c r="BJ13" s="342"/>
      <c r="BK13" s="342"/>
    </row>
    <row r="14" spans="1:66" s="343" customFormat="1" ht="14.1" customHeight="1" x14ac:dyDescent="0.2">
      <c r="A14" s="659"/>
      <c r="B14" s="660"/>
      <c r="C14" s="713"/>
      <c r="D14" s="713"/>
      <c r="E14" s="713"/>
      <c r="F14" s="661"/>
      <c r="G14" s="647"/>
      <c r="H14" s="662"/>
      <c r="I14" s="663"/>
      <c r="J14" s="664"/>
      <c r="K14" s="665"/>
      <c r="L14" s="664"/>
      <c r="M14" s="663"/>
      <c r="N14" s="664"/>
      <c r="O14" s="666"/>
      <c r="P14" s="344">
        <v>4</v>
      </c>
      <c r="Q14" s="353" t="s">
        <v>735</v>
      </c>
      <c r="R14" s="344" t="str">
        <f t="shared" si="0"/>
        <v/>
      </c>
      <c r="S14" s="345"/>
      <c r="T14" s="345"/>
      <c r="U14" s="346" t="str">
        <f t="shared" si="1"/>
        <v/>
      </c>
      <c r="V14" s="345"/>
      <c r="W14" s="345"/>
      <c r="X14" s="345"/>
      <c r="Y14" s="347" t="str">
        <f t="shared" ref="Y14:Y16" si="6">IFERROR(IF(AND(R13="Probabilidad",R14="Probabilidad"),(AA13-(+AA13*U14)),IF(AND(R13="Impacto",R14="Probabilidad"),(AA12-(+AA12*U14)),IF(R14="Impacto",AA13,""))),"")</f>
        <v/>
      </c>
      <c r="Z14" s="348" t="str">
        <f t="shared" si="2"/>
        <v/>
      </c>
      <c r="AA14" s="349" t="str">
        <f t="shared" si="3"/>
        <v/>
      </c>
      <c r="AB14" s="348" t="str">
        <f t="shared" si="4"/>
        <v/>
      </c>
      <c r="AC14" s="349" t="str">
        <f t="shared" ref="AC14:AC16" si="7">IFERROR(IF(AND(R13="Impacto",R14="Impacto"),(AC13-(+AC13*U14)),IF(AND(R13="Probabilidad",R14="Impacto"),(AC12-(+AC12*U14)),IF(R14="Probabilidad",AC13,""))),"")</f>
        <v/>
      </c>
      <c r="AD14" s="350" t="str">
        <f t="shared" si="5"/>
        <v/>
      </c>
      <c r="AE14" s="651"/>
      <c r="AF14" s="222"/>
      <c r="AG14" s="318"/>
      <c r="AH14" s="384"/>
      <c r="AI14" s="222"/>
      <c r="AJ14" s="713"/>
      <c r="AK14" s="647"/>
      <c r="AL14" s="647"/>
      <c r="AM14" s="351"/>
      <c r="AN14" s="352"/>
      <c r="AO14" s="647"/>
      <c r="AP14" s="647"/>
      <c r="AQ14" s="647"/>
      <c r="AR14" s="647"/>
      <c r="AS14" s="647"/>
      <c r="AT14" s="645"/>
      <c r="AU14" s="342"/>
      <c r="AV14" s="342"/>
      <c r="AW14" s="342"/>
      <c r="AX14" s="342"/>
      <c r="AY14" s="342"/>
      <c r="AZ14" s="342"/>
      <c r="BA14" s="342"/>
      <c r="BB14" s="342"/>
      <c r="BC14" s="342"/>
      <c r="BD14" s="342"/>
      <c r="BE14" s="342"/>
      <c r="BF14" s="342"/>
      <c r="BG14" s="342"/>
      <c r="BH14" s="342"/>
      <c r="BI14" s="342"/>
      <c r="BJ14" s="342"/>
      <c r="BK14" s="342"/>
    </row>
    <row r="15" spans="1:66" s="343" customFormat="1" ht="14.1" customHeight="1" x14ac:dyDescent="0.2">
      <c r="A15" s="659"/>
      <c r="B15" s="660"/>
      <c r="C15" s="713"/>
      <c r="D15" s="713"/>
      <c r="E15" s="713"/>
      <c r="F15" s="661"/>
      <c r="G15" s="647"/>
      <c r="H15" s="662"/>
      <c r="I15" s="663"/>
      <c r="J15" s="664"/>
      <c r="K15" s="665"/>
      <c r="L15" s="664"/>
      <c r="M15" s="663"/>
      <c r="N15" s="664"/>
      <c r="O15" s="666"/>
      <c r="P15" s="344">
        <v>5</v>
      </c>
      <c r="Q15" s="210" t="s">
        <v>736</v>
      </c>
      <c r="R15" s="344" t="str">
        <f t="shared" si="0"/>
        <v/>
      </c>
      <c r="S15" s="345"/>
      <c r="T15" s="345"/>
      <c r="U15" s="346" t="str">
        <f t="shared" si="1"/>
        <v/>
      </c>
      <c r="V15" s="345"/>
      <c r="W15" s="345"/>
      <c r="X15" s="345"/>
      <c r="Y15" s="347" t="str">
        <f t="shared" si="6"/>
        <v/>
      </c>
      <c r="Z15" s="348" t="str">
        <f t="shared" si="2"/>
        <v/>
      </c>
      <c r="AA15" s="349" t="str">
        <f t="shared" si="3"/>
        <v/>
      </c>
      <c r="AB15" s="348" t="str">
        <f t="shared" si="4"/>
        <v/>
      </c>
      <c r="AC15" s="349" t="str">
        <f t="shared" si="7"/>
        <v/>
      </c>
      <c r="AD15" s="350" t="str">
        <f t="shared" si="5"/>
        <v/>
      </c>
      <c r="AE15" s="651"/>
      <c r="AF15" s="210"/>
      <c r="AG15" s="352"/>
      <c r="AH15" s="351"/>
      <c r="AI15" s="222"/>
      <c r="AJ15" s="713"/>
      <c r="AK15" s="647"/>
      <c r="AL15" s="647"/>
      <c r="AM15" s="351"/>
      <c r="AN15" s="352"/>
      <c r="AO15" s="647"/>
      <c r="AP15" s="647"/>
      <c r="AQ15" s="647"/>
      <c r="AR15" s="647"/>
      <c r="AS15" s="647"/>
      <c r="AT15" s="645"/>
      <c r="AU15" s="342"/>
      <c r="AV15" s="342"/>
      <c r="AW15" s="342"/>
      <c r="AX15" s="342"/>
      <c r="AY15" s="342"/>
      <c r="AZ15" s="342"/>
      <c r="BA15" s="342"/>
      <c r="BB15" s="342"/>
      <c r="BC15" s="342"/>
      <c r="BD15" s="342"/>
      <c r="BE15" s="342"/>
      <c r="BF15" s="342"/>
      <c r="BG15" s="342"/>
      <c r="BH15" s="342"/>
      <c r="BI15" s="342"/>
      <c r="BJ15" s="342"/>
      <c r="BK15" s="342"/>
    </row>
    <row r="16" spans="1:66" s="343" customFormat="1" ht="14.1" customHeight="1" x14ac:dyDescent="0.2">
      <c r="A16" s="659"/>
      <c r="B16" s="660"/>
      <c r="C16" s="713"/>
      <c r="D16" s="713"/>
      <c r="E16" s="713"/>
      <c r="F16" s="661"/>
      <c r="G16" s="647"/>
      <c r="H16" s="662"/>
      <c r="I16" s="663"/>
      <c r="J16" s="664"/>
      <c r="K16" s="665"/>
      <c r="L16" s="664">
        <f>IF(NOT(ISERROR(MATCH(K16,_xlfn.ANCHORARRAY(F25),0))),J27&amp;"Por favor no seleccionar los criterios de impacto",K16)</f>
        <v>0</v>
      </c>
      <c r="M16" s="663"/>
      <c r="N16" s="664"/>
      <c r="O16" s="666"/>
      <c r="P16" s="344">
        <v>6</v>
      </c>
      <c r="Q16" s="210" t="s">
        <v>737</v>
      </c>
      <c r="R16" s="344" t="str">
        <f t="shared" si="0"/>
        <v/>
      </c>
      <c r="S16" s="345"/>
      <c r="T16" s="345"/>
      <c r="U16" s="346" t="str">
        <f t="shared" si="1"/>
        <v/>
      </c>
      <c r="V16" s="345"/>
      <c r="W16" s="345"/>
      <c r="X16" s="345"/>
      <c r="Y16" s="347" t="str">
        <f t="shared" si="6"/>
        <v/>
      </c>
      <c r="Z16" s="348" t="str">
        <f t="shared" si="2"/>
        <v/>
      </c>
      <c r="AA16" s="349" t="str">
        <f t="shared" si="3"/>
        <v/>
      </c>
      <c r="AB16" s="348" t="str">
        <f t="shared" si="4"/>
        <v/>
      </c>
      <c r="AC16" s="349" t="str">
        <f t="shared" si="7"/>
        <v/>
      </c>
      <c r="AD16" s="350" t="str">
        <f t="shared" si="5"/>
        <v/>
      </c>
      <c r="AE16" s="651"/>
      <c r="AF16" s="309"/>
      <c r="AG16" s="352"/>
      <c r="AH16" s="351"/>
      <c r="AI16" s="351"/>
      <c r="AJ16" s="713"/>
      <c r="AK16" s="647"/>
      <c r="AL16" s="647"/>
      <c r="AM16" s="351"/>
      <c r="AN16" s="352"/>
      <c r="AO16" s="647"/>
      <c r="AP16" s="647"/>
      <c r="AQ16" s="647"/>
      <c r="AR16" s="647"/>
      <c r="AS16" s="647"/>
      <c r="AT16" s="645"/>
      <c r="AU16" s="342"/>
      <c r="AV16" s="342"/>
      <c r="AW16" s="342"/>
      <c r="AX16" s="342"/>
      <c r="AY16" s="342"/>
      <c r="AZ16" s="342"/>
      <c r="BA16" s="342"/>
      <c r="BB16" s="342"/>
      <c r="BC16" s="342"/>
      <c r="BD16" s="342"/>
      <c r="BE16" s="342"/>
      <c r="BF16" s="342"/>
      <c r="BG16" s="342"/>
      <c r="BH16" s="342"/>
      <c r="BI16" s="342"/>
      <c r="BJ16" s="342"/>
      <c r="BK16" s="342"/>
    </row>
    <row r="17" spans="1:63" s="343" customFormat="1" ht="116.25" customHeight="1" x14ac:dyDescent="0.2">
      <c r="A17" s="659">
        <v>2</v>
      </c>
      <c r="B17" s="660" t="s">
        <v>344</v>
      </c>
      <c r="C17" s="713" t="s">
        <v>712</v>
      </c>
      <c r="D17" s="656" t="s">
        <v>1036</v>
      </c>
      <c r="E17" s="656" t="s">
        <v>1037</v>
      </c>
      <c r="F17" s="655" t="s">
        <v>1038</v>
      </c>
      <c r="G17" s="647" t="s">
        <v>690</v>
      </c>
      <c r="H17" s="662">
        <v>10</v>
      </c>
      <c r="I17" s="663" t="str">
        <f>IF(H17&lt;=0,"",IF(H17&lt;=2,"Muy Baja",IF(H17&lt;=24,"Baja",IF(H17&lt;=500,"Media",IF(H17&lt;=5000,"Alta","Muy Alta")))))</f>
        <v>Baja</v>
      </c>
      <c r="J17" s="664">
        <f>IF(I17="","",IF(I17="Muy Baja",0.2,IF(I17="Baja",0.4,IF(I17="Media",0.6,IF(I17="Alta",0.8,IF(I17="Muy Alta",1,))))))</f>
        <v>0.4</v>
      </c>
      <c r="K17" s="665" t="s">
        <v>122</v>
      </c>
      <c r="L17" s="664" t="str">
        <f>IF(NOT(ISERROR(MATCH(K17,'Tabla Impacto'!$B$221:$B$223,0))),'Tabla Impacto'!$F$223&amp;"Por favor no seleccionar los criterios de impacto(Afectación Económica o presupuestal y Pérdida Reputacional)",K17)</f>
        <v xml:space="preserve">     Entre 10 y 50 SMLMV </v>
      </c>
      <c r="M17" s="663" t="str">
        <f>IF(OR(L17='Tabla Impacto'!$C$11,L17='Tabla Impacto'!$D$11),"Leve",IF(OR(L17='Tabla Impacto'!$C$12,L17='Tabla Impacto'!$D$12),"Menor",IF(OR(L17='Tabla Impacto'!$C$13,L17='Tabla Impacto'!$D$13),"Moderado",IF(OR(L17='Tabla Impacto'!$C$14,L17='Tabla Impacto'!$D$14),"Mayor",IF(OR(L17='Tabla Impacto'!$C$15,L17='Tabla Impacto'!$D$15),"Catastrófico","")))))</f>
        <v>Menor</v>
      </c>
      <c r="N17" s="664">
        <f>IF(M17="","",IF(M17="Leve",0.2,IF(M17="Menor",0.4,IF(M17="Moderado",0.6,IF(M17="Mayor",0.8,IF(M17="Catastrófico",1,))))))</f>
        <v>0.4</v>
      </c>
      <c r="O17" s="666" t="str">
        <f>IF(OR(AND(I17="Muy Baja",M17="Leve"),AND(I17="Muy Baja",M17="Menor"),AND(I17="Baja",M17="Leve")),"Bajo",IF(OR(AND(I17="Muy baja",M17="Moderado"),AND(I17="Baja",M17="Menor"),AND(I17="Baja",M17="Moderado"),AND(I17="Media",M17="Leve"),AND(I17="Media",M17="Menor"),AND(I17="Media",M17="Moderado"),AND(I17="Alta",M17="Leve"),AND(I17="Alta",M17="Menor")),"Moderado",IF(OR(AND(I17="Muy Baja",M17="Mayor"),AND(I17="Baja",M17="Mayor"),AND(I17="Media",M17="Mayor"),AND(I17="Alta",M17="Moderado"),AND(I17="Alta",M17="Mayor"),AND(I17="Muy Alta",M17="Leve"),AND(I17="Muy Alta",M17="Menor"),AND(I17="Muy Alta",M17="Moderado"),AND(I17="Muy Alta",M17="Mayor")),"Alto",IF(OR(AND(I17="Muy Baja",M17="Catastrófico"),AND(I17="Baja",M17="Catastrófico"),AND(I17="Media",M17="Catastrófico"),AND(I17="Alta",M17="Catastrófico"),AND(I17="Muy Alta",M17="Catastrófico")),"Extremo",""))))</f>
        <v>Moderado</v>
      </c>
      <c r="P17" s="344">
        <v>1</v>
      </c>
      <c r="Q17" s="210" t="s">
        <v>1307</v>
      </c>
      <c r="R17" s="344" t="str">
        <f t="shared" si="0"/>
        <v>Probabilidad</v>
      </c>
      <c r="S17" s="345" t="s">
        <v>13</v>
      </c>
      <c r="T17" s="345" t="s">
        <v>8</v>
      </c>
      <c r="U17" s="346" t="str">
        <f t="shared" si="1"/>
        <v>40%</v>
      </c>
      <c r="V17" s="345" t="s">
        <v>18</v>
      </c>
      <c r="W17" s="345" t="s">
        <v>21</v>
      </c>
      <c r="X17" s="345" t="s">
        <v>104</v>
      </c>
      <c r="Y17" s="385">
        <f>IFERROR(IF(R17="Probabilidad",(J17-(+J17*U17)),IF(R17="Impacto",J17,"")),"")</f>
        <v>0.24</v>
      </c>
      <c r="Z17" s="386" t="str">
        <f>IFERROR(IF(Y17="","",IF(Y17&lt;=0.2,"Muy Baja",IF(Y17&lt;=0.4,"Baja",IF(Y17&lt;=0.6,"Media",IF(Y17&lt;=0.8,"Alta","Muy Alta"))))),"")</f>
        <v>Baja</v>
      </c>
      <c r="AA17" s="387">
        <f>+Y17</f>
        <v>0.24</v>
      </c>
      <c r="AB17" s="386" t="str">
        <f>IFERROR(IF(AC17="","",IF(AC17&lt;=0.2,"Leve",IF(AC17&lt;=0.4,"Menor",IF(AC17&lt;=0.6,"Moderado",IF(AC17&lt;=0.8,"Mayor","Catastrófico"))))),"")</f>
        <v>Menor</v>
      </c>
      <c r="AC17" s="387">
        <f>IFERROR(IF(R17="Impacto",(N17-(+N17*U17)),IF(R17="Probabilidad",N17,"")),"")</f>
        <v>0.4</v>
      </c>
      <c r="AD17" s="388" t="str">
        <f>IFERROR(IF(OR(AND(Z17="Muy Baja",AB17="Leve"),AND(Z17="Muy Baja",AB17="Menor"),AND(Z17="Baja",AB17="Leve")),"Bajo",IF(OR(AND(Z17="Muy baja",AB17="Moderado"),AND(Z17="Baja",AB17="Menor"),AND(Z17="Baja",AB17="Moderado"),AND(Z17="Media",AB17="Leve"),AND(Z17="Media",AB17="Menor"),AND(Z17="Media",AB17="Moderado"),AND(Z17="Alta",AB17="Leve"),AND(Z17="Alta",AB17="Menor")),"Moderado",IF(OR(AND(Z17="Muy Baja",AB17="Mayor"),AND(Z17="Baja",AB17="Mayor"),AND(Z17="Media",AB17="Mayor"),AND(Z17="Alta",AB17="Moderado"),AND(Z17="Alta",AB17="Mayor"),AND(Z17="Muy Alta",AB17="Leve"),AND(Z17="Muy Alta",AB17="Menor"),AND(Z17="Muy Alta",AB17="Moderado"),AND(Z17="Muy Alta",AB17="Mayor")),"Alto",IF(OR(AND(Z17="Muy Baja",AB17="Catastrófico"),AND(Z17="Baja",AB17="Catastrófico"),AND(Z17="Media",AB17="Catastrófico"),AND(Z17="Alta",AB17="Catastrófico"),AND(Z17="Muy Alta",AB17="Catastrófico")),"Extremo","")))),"")</f>
        <v>Moderado</v>
      </c>
      <c r="AE17" s="651" t="s">
        <v>26</v>
      </c>
      <c r="AF17" s="222" t="s">
        <v>1039</v>
      </c>
      <c r="AG17" s="318" t="s">
        <v>1446</v>
      </c>
      <c r="AH17" s="319">
        <v>46387</v>
      </c>
      <c r="AI17" s="222" t="s">
        <v>1032</v>
      </c>
      <c r="AJ17" s="713" t="s">
        <v>1040</v>
      </c>
      <c r="AK17" s="647" t="s">
        <v>1446</v>
      </c>
      <c r="AL17" s="647"/>
      <c r="AM17" s="351"/>
      <c r="AN17" s="352"/>
      <c r="AO17" s="647"/>
      <c r="AP17" s="647"/>
      <c r="AQ17" s="650"/>
      <c r="AR17" s="647"/>
      <c r="AS17" s="647"/>
      <c r="AT17" s="645"/>
      <c r="AU17" s="342"/>
      <c r="AV17" s="342"/>
      <c r="AW17" s="342"/>
      <c r="AX17" s="342"/>
      <c r="AY17" s="342"/>
      <c r="AZ17" s="342"/>
      <c r="BA17" s="342"/>
      <c r="BB17" s="342"/>
      <c r="BC17" s="342"/>
      <c r="BD17" s="342"/>
      <c r="BE17" s="342"/>
      <c r="BF17" s="342"/>
      <c r="BG17" s="342"/>
      <c r="BH17" s="342"/>
      <c r="BI17" s="342"/>
      <c r="BJ17" s="342"/>
      <c r="BK17" s="342"/>
    </row>
    <row r="18" spans="1:63" s="343" customFormat="1" x14ac:dyDescent="0.2">
      <c r="A18" s="659"/>
      <c r="B18" s="660"/>
      <c r="C18" s="713"/>
      <c r="D18" s="656"/>
      <c r="E18" s="656"/>
      <c r="F18" s="655"/>
      <c r="G18" s="647"/>
      <c r="H18" s="662"/>
      <c r="I18" s="663"/>
      <c r="J18" s="664"/>
      <c r="K18" s="665"/>
      <c r="L18" s="664">
        <f>IF(NOT(ISERROR(MATCH(K18,_xlfn.ANCHORARRAY(F29),0))),J31&amp;"Por favor no seleccionar los criterios de impacto",K18)</f>
        <v>0</v>
      </c>
      <c r="M18" s="663"/>
      <c r="N18" s="664"/>
      <c r="O18" s="666"/>
      <c r="P18" s="344">
        <v>2</v>
      </c>
      <c r="Q18" s="210"/>
      <c r="R18" s="344" t="str">
        <f t="shared" si="0"/>
        <v/>
      </c>
      <c r="S18" s="345"/>
      <c r="T18" s="345"/>
      <c r="U18" s="346" t="str">
        <f t="shared" si="1"/>
        <v/>
      </c>
      <c r="V18" s="345"/>
      <c r="W18" s="345"/>
      <c r="X18" s="345"/>
      <c r="Y18" s="385" t="str">
        <f>IFERROR(IF(AND(R17="Probabilidad",R18="Probabilidad"),(AA17-(+AA17*U18)),IF(R18="Probabilidad",(J17-(+J17*U18)),IF(R18="Impacto",AA17,""))),"")</f>
        <v/>
      </c>
      <c r="Z18" s="386" t="str">
        <f t="shared" ref="Z18:Z22" si="8">IFERROR(IF(Y18="","",IF(Y18&lt;=0.2,"Muy Baja",IF(Y18&lt;=0.4,"Baja",IF(Y18&lt;=0.6,"Media",IF(Y18&lt;=0.8,"Alta","Muy Alta"))))),"")</f>
        <v/>
      </c>
      <c r="AA18" s="387" t="str">
        <f t="shared" ref="AA18:AA22" si="9">+Y18</f>
        <v/>
      </c>
      <c r="AB18" s="386" t="str">
        <f t="shared" ref="AB18:AB22" si="10">IFERROR(IF(AC18="","",IF(AC18&lt;=0.2,"Leve",IF(AC18&lt;=0.4,"Menor",IF(AC18&lt;=0.6,"Moderado",IF(AC18&lt;=0.8,"Mayor","Catastrófico"))))),"")</f>
        <v/>
      </c>
      <c r="AC18" s="387" t="str">
        <f>IFERROR(IF(AND(R17="Impacto",R18="Impacto"),(AC17-(+AC17*U18)),IF(R18="Impacto",(N17-(+N17*U18)),IF(R18="Probabilidad",AC17,""))),"")</f>
        <v/>
      </c>
      <c r="AD18" s="388" t="str">
        <f t="shared" ref="AD18:AD19" si="11">IFERROR(IF(OR(AND(Z18="Muy Baja",AB18="Leve"),AND(Z18="Muy Baja",AB18="Menor"),AND(Z18="Baja",AB18="Leve")),"Bajo",IF(OR(AND(Z18="Muy baja",AB18="Moderado"),AND(Z18="Baja",AB18="Menor"),AND(Z18="Baja",AB18="Moderado"),AND(Z18="Media",AB18="Leve"),AND(Z18="Media",AB18="Menor"),AND(Z18="Media",AB18="Moderado"),AND(Z18="Alta",AB18="Leve"),AND(Z18="Alta",AB18="Menor")),"Moderado",IF(OR(AND(Z18="Muy Baja",AB18="Mayor"),AND(Z18="Baja",AB18="Mayor"),AND(Z18="Media",AB18="Mayor"),AND(Z18="Alta",AB18="Moderado"),AND(Z18="Alta",AB18="Mayor"),AND(Z18="Muy Alta",AB18="Leve"),AND(Z18="Muy Alta",AB18="Menor"),AND(Z18="Muy Alta",AB18="Moderado"),AND(Z18="Muy Alta",AB18="Mayor")),"Alto",IF(OR(AND(Z18="Muy Baja",AB18="Catastrófico"),AND(Z18="Baja",AB18="Catastrófico"),AND(Z18="Media",AB18="Catastrófico"),AND(Z18="Alta",AB18="Catastrófico"),AND(Z18="Muy Alta",AB18="Catastrófico")),"Extremo","")))),"")</f>
        <v/>
      </c>
      <c r="AE18" s="651"/>
      <c r="AF18" s="222"/>
      <c r="AG18" s="344"/>
      <c r="AH18" s="384"/>
      <c r="AI18" s="208"/>
      <c r="AJ18" s="713"/>
      <c r="AK18" s="647"/>
      <c r="AL18" s="647"/>
      <c r="AM18" s="351"/>
      <c r="AN18" s="352"/>
      <c r="AO18" s="647"/>
      <c r="AP18" s="647"/>
      <c r="AQ18" s="647"/>
      <c r="AR18" s="647"/>
      <c r="AS18" s="647"/>
      <c r="AT18" s="645"/>
      <c r="AU18" s="342"/>
      <c r="AV18" s="342"/>
      <c r="AW18" s="342"/>
      <c r="AX18" s="342"/>
      <c r="AY18" s="342"/>
      <c r="AZ18" s="342"/>
      <c r="BA18" s="342"/>
      <c r="BB18" s="342"/>
      <c r="BC18" s="342"/>
      <c r="BD18" s="342"/>
      <c r="BE18" s="342"/>
      <c r="BF18" s="342"/>
      <c r="BG18" s="342"/>
      <c r="BH18" s="342"/>
      <c r="BI18" s="342"/>
      <c r="BJ18" s="342"/>
      <c r="BK18" s="342"/>
    </row>
    <row r="19" spans="1:63" s="343" customFormat="1" x14ac:dyDescent="0.2">
      <c r="A19" s="659"/>
      <c r="B19" s="660"/>
      <c r="C19" s="713"/>
      <c r="D19" s="656"/>
      <c r="E19" s="656"/>
      <c r="F19" s="655"/>
      <c r="G19" s="647"/>
      <c r="H19" s="662"/>
      <c r="I19" s="663"/>
      <c r="J19" s="664"/>
      <c r="K19" s="665"/>
      <c r="L19" s="664">
        <f>IF(NOT(ISERROR(MATCH(K19,_xlfn.ANCHORARRAY(F30),0))),J32&amp;"Por favor no seleccionar los criterios de impacto",K19)</f>
        <v>0</v>
      </c>
      <c r="M19" s="663"/>
      <c r="N19" s="664"/>
      <c r="O19" s="666"/>
      <c r="P19" s="344">
        <v>3</v>
      </c>
      <c r="Q19" s="353"/>
      <c r="R19" s="344" t="str">
        <f t="shared" si="0"/>
        <v/>
      </c>
      <c r="S19" s="345"/>
      <c r="T19" s="345"/>
      <c r="U19" s="346" t="str">
        <f t="shared" si="1"/>
        <v/>
      </c>
      <c r="V19" s="345"/>
      <c r="W19" s="345"/>
      <c r="X19" s="345"/>
      <c r="Y19" s="385" t="str">
        <f>IFERROR(IF(AND(R18="Probabilidad",R19="Probabilidad"),(AA18-(+AA18*U19)),IF(AND(R18="Impacto",R19="Probabilidad"),(AA17-(+AA17*U19)),IF(R19="Impacto",AA18,""))),"")</f>
        <v/>
      </c>
      <c r="Z19" s="386" t="str">
        <f t="shared" si="8"/>
        <v/>
      </c>
      <c r="AA19" s="387" t="str">
        <f t="shared" si="9"/>
        <v/>
      </c>
      <c r="AB19" s="386" t="str">
        <f t="shared" si="10"/>
        <v/>
      </c>
      <c r="AC19" s="387" t="str">
        <f>IFERROR(IF(AND(R18="Impacto",R19="Impacto"),(AC18-(+AC18*U19)),IF(AND(R18="Probabilidad",R19="Impacto"),(AC17-(+AC17*U19)),IF(R19="Probabilidad",AC18,""))),"")</f>
        <v/>
      </c>
      <c r="AD19" s="388" t="str">
        <f t="shared" si="11"/>
        <v/>
      </c>
      <c r="AE19" s="651"/>
      <c r="AF19" s="307"/>
      <c r="AG19" s="309"/>
      <c r="AH19" s="209"/>
      <c r="AI19" s="307"/>
      <c r="AJ19" s="713"/>
      <c r="AK19" s="647"/>
      <c r="AL19" s="647"/>
      <c r="AM19" s="351"/>
      <c r="AN19" s="352"/>
      <c r="AO19" s="647"/>
      <c r="AP19" s="647"/>
      <c r="AQ19" s="647"/>
      <c r="AR19" s="647"/>
      <c r="AS19" s="647"/>
      <c r="AT19" s="645"/>
      <c r="AU19" s="342"/>
      <c r="AV19" s="342"/>
      <c r="AW19" s="342"/>
      <c r="AX19" s="342"/>
      <c r="AY19" s="342"/>
      <c r="AZ19" s="342"/>
      <c r="BA19" s="342"/>
      <c r="BB19" s="342"/>
      <c r="BC19" s="342"/>
      <c r="BD19" s="342"/>
      <c r="BE19" s="342"/>
      <c r="BF19" s="342"/>
      <c r="BG19" s="342"/>
      <c r="BH19" s="342"/>
      <c r="BI19" s="342"/>
      <c r="BJ19" s="342"/>
      <c r="BK19" s="342"/>
    </row>
    <row r="20" spans="1:63" s="343" customFormat="1" x14ac:dyDescent="0.2">
      <c r="A20" s="659"/>
      <c r="B20" s="660"/>
      <c r="C20" s="713"/>
      <c r="D20" s="656"/>
      <c r="E20" s="656"/>
      <c r="F20" s="655"/>
      <c r="G20" s="647"/>
      <c r="H20" s="662"/>
      <c r="I20" s="663"/>
      <c r="J20" s="664"/>
      <c r="K20" s="665"/>
      <c r="L20" s="664">
        <f>IF(NOT(ISERROR(MATCH(K20,_xlfn.ANCHORARRAY(F31),0))),J33&amp;"Por favor no seleccionar los criterios de impacto",K20)</f>
        <v>0</v>
      </c>
      <c r="M20" s="663"/>
      <c r="N20" s="664"/>
      <c r="O20" s="666"/>
      <c r="P20" s="344">
        <v>4</v>
      </c>
      <c r="Q20" s="210"/>
      <c r="R20" s="344" t="str">
        <f t="shared" si="0"/>
        <v/>
      </c>
      <c r="S20" s="345"/>
      <c r="T20" s="345"/>
      <c r="U20" s="346" t="str">
        <f t="shared" si="1"/>
        <v/>
      </c>
      <c r="V20" s="345"/>
      <c r="W20" s="345"/>
      <c r="X20" s="345"/>
      <c r="Y20" s="385" t="str">
        <f t="shared" ref="Y20:Y22" si="12">IFERROR(IF(AND(R19="Probabilidad",R20="Probabilidad"),(AA19-(+AA19*U20)),IF(AND(R19="Impacto",R20="Probabilidad"),(AA18-(+AA18*U20)),IF(R20="Impacto",AA19,""))),"")</f>
        <v/>
      </c>
      <c r="Z20" s="386" t="str">
        <f t="shared" si="8"/>
        <v/>
      </c>
      <c r="AA20" s="387" t="str">
        <f t="shared" si="9"/>
        <v/>
      </c>
      <c r="AB20" s="386" t="str">
        <f t="shared" si="10"/>
        <v/>
      </c>
      <c r="AC20" s="387" t="str">
        <f t="shared" ref="AC20:AC22" si="13">IFERROR(IF(AND(R19="Impacto",R20="Impacto"),(AC19-(+AC19*U20)),IF(AND(R19="Probabilidad",R20="Impacto"),(AC18-(+AC18*U20)),IF(R20="Probabilidad",AC19,""))),"")</f>
        <v/>
      </c>
      <c r="AD20" s="388" t="str">
        <f>IFERROR(IF(OR(AND(Z20="Muy Baja",AB20="Leve"),AND(Z20="Muy Baja",AB20="Menor"),AND(Z20="Baja",AB20="Leve")),"Bajo",IF(OR(AND(Z20="Muy baja",AB20="Moderado"),AND(Z20="Baja",AB20="Menor"),AND(Z20="Baja",AB20="Moderado"),AND(Z20="Media",AB20="Leve"),AND(Z20="Media",AB20="Menor"),AND(Z20="Media",AB20="Moderado"),AND(Z20="Alta",AB20="Leve"),AND(Z20="Alta",AB20="Menor")),"Moderado",IF(OR(AND(Z20="Muy Baja",AB20="Mayor"),AND(Z20="Baja",AB20="Mayor"),AND(Z20="Media",AB20="Mayor"),AND(Z20="Alta",AB20="Moderado"),AND(Z20="Alta",AB20="Mayor"),AND(Z20="Muy Alta",AB20="Leve"),AND(Z20="Muy Alta",AB20="Menor"),AND(Z20="Muy Alta",AB20="Moderado"),AND(Z20="Muy Alta",AB20="Mayor")),"Alto",IF(OR(AND(Z20="Muy Baja",AB20="Catastrófico"),AND(Z20="Baja",AB20="Catastrófico"),AND(Z20="Media",AB20="Catastrófico"),AND(Z20="Alta",AB20="Catastrófico"),AND(Z20="Muy Alta",AB20="Catastrófico")),"Extremo","")))),"")</f>
        <v/>
      </c>
      <c r="AE20" s="651"/>
      <c r="AF20" s="222"/>
      <c r="AG20" s="318"/>
      <c r="AH20" s="384"/>
      <c r="AI20" s="222"/>
      <c r="AJ20" s="713"/>
      <c r="AK20" s="647"/>
      <c r="AL20" s="647"/>
      <c r="AM20" s="351"/>
      <c r="AN20" s="352"/>
      <c r="AO20" s="647"/>
      <c r="AP20" s="647"/>
      <c r="AQ20" s="647"/>
      <c r="AR20" s="647"/>
      <c r="AS20" s="647"/>
      <c r="AT20" s="645"/>
      <c r="AU20" s="342"/>
      <c r="AV20" s="342"/>
      <c r="AW20" s="342"/>
      <c r="AX20" s="342"/>
      <c r="AY20" s="342"/>
      <c r="AZ20" s="342"/>
      <c r="BA20" s="342"/>
      <c r="BB20" s="342"/>
      <c r="BC20" s="342"/>
      <c r="BD20" s="342"/>
      <c r="BE20" s="342"/>
      <c r="BF20" s="342"/>
      <c r="BG20" s="342"/>
      <c r="BH20" s="342"/>
      <c r="BI20" s="342"/>
      <c r="BJ20" s="342"/>
      <c r="BK20" s="342"/>
    </row>
    <row r="21" spans="1:63" s="343" customFormat="1" x14ac:dyDescent="0.2">
      <c r="A21" s="659"/>
      <c r="B21" s="660"/>
      <c r="C21" s="713"/>
      <c r="D21" s="656"/>
      <c r="E21" s="656"/>
      <c r="F21" s="655"/>
      <c r="G21" s="647"/>
      <c r="H21" s="662"/>
      <c r="I21" s="663"/>
      <c r="J21" s="664"/>
      <c r="K21" s="665"/>
      <c r="L21" s="664">
        <f>IF(NOT(ISERROR(MATCH(K21,_xlfn.ANCHORARRAY(F32),0))),J34&amp;"Por favor no seleccionar los criterios de impacto",K21)</f>
        <v>0</v>
      </c>
      <c r="M21" s="663"/>
      <c r="N21" s="664"/>
      <c r="O21" s="666"/>
      <c r="P21" s="344">
        <v>5</v>
      </c>
      <c r="Q21" s="210"/>
      <c r="R21" s="344" t="str">
        <f t="shared" si="0"/>
        <v/>
      </c>
      <c r="S21" s="345"/>
      <c r="T21" s="345"/>
      <c r="U21" s="346" t="str">
        <f t="shared" si="1"/>
        <v/>
      </c>
      <c r="V21" s="345"/>
      <c r="W21" s="345"/>
      <c r="X21" s="345"/>
      <c r="Y21" s="385" t="str">
        <f t="shared" si="12"/>
        <v/>
      </c>
      <c r="Z21" s="386" t="str">
        <f t="shared" si="8"/>
        <v/>
      </c>
      <c r="AA21" s="387" t="str">
        <f t="shared" si="9"/>
        <v/>
      </c>
      <c r="AB21" s="386" t="str">
        <f t="shared" si="10"/>
        <v/>
      </c>
      <c r="AC21" s="387" t="str">
        <f t="shared" si="13"/>
        <v/>
      </c>
      <c r="AD21" s="388" t="str">
        <f t="shared" ref="AD21:AD22" si="14">IFERROR(IF(OR(AND(Z21="Muy Baja",AB21="Leve"),AND(Z21="Muy Baja",AB21="Menor"),AND(Z21="Baja",AB21="Leve")),"Bajo",IF(OR(AND(Z21="Muy baja",AB21="Moderado"),AND(Z21="Baja",AB21="Menor"),AND(Z21="Baja",AB21="Moderado"),AND(Z21="Media",AB21="Leve"),AND(Z21="Media",AB21="Menor"),AND(Z21="Media",AB21="Moderado"),AND(Z21="Alta",AB21="Leve"),AND(Z21="Alta",AB21="Menor")),"Moderado",IF(OR(AND(Z21="Muy Baja",AB21="Mayor"),AND(Z21="Baja",AB21="Mayor"),AND(Z21="Media",AB21="Mayor"),AND(Z21="Alta",AB21="Moderado"),AND(Z21="Alta",AB21="Mayor"),AND(Z21="Muy Alta",AB21="Leve"),AND(Z21="Muy Alta",AB21="Menor"),AND(Z21="Muy Alta",AB21="Moderado"),AND(Z21="Muy Alta",AB21="Mayor")),"Alto",IF(OR(AND(Z21="Muy Baja",AB21="Catastrófico"),AND(Z21="Baja",AB21="Catastrófico"),AND(Z21="Media",AB21="Catastrófico"),AND(Z21="Alta",AB21="Catastrófico"),AND(Z21="Muy Alta",AB21="Catastrófico")),"Extremo","")))),"")</f>
        <v/>
      </c>
      <c r="AE21" s="651"/>
      <c r="AF21" s="210"/>
      <c r="AG21" s="352"/>
      <c r="AH21" s="351"/>
      <c r="AI21" s="222"/>
      <c r="AJ21" s="713"/>
      <c r="AK21" s="647"/>
      <c r="AL21" s="647"/>
      <c r="AM21" s="351"/>
      <c r="AN21" s="352"/>
      <c r="AO21" s="647"/>
      <c r="AP21" s="647"/>
      <c r="AQ21" s="647"/>
      <c r="AR21" s="647"/>
      <c r="AS21" s="647"/>
      <c r="AT21" s="645"/>
      <c r="AU21" s="342"/>
      <c r="AV21" s="342"/>
      <c r="AW21" s="342"/>
      <c r="AX21" s="342"/>
      <c r="AY21" s="342"/>
      <c r="AZ21" s="342"/>
      <c r="BA21" s="342"/>
      <c r="BB21" s="342"/>
      <c r="BC21" s="342"/>
      <c r="BD21" s="342"/>
      <c r="BE21" s="342"/>
      <c r="BF21" s="342"/>
      <c r="BG21" s="342"/>
      <c r="BH21" s="342"/>
      <c r="BI21" s="342"/>
      <c r="BJ21" s="342"/>
      <c r="BK21" s="342"/>
    </row>
    <row r="22" spans="1:63" s="343" customFormat="1" x14ac:dyDescent="0.2">
      <c r="A22" s="659"/>
      <c r="B22" s="660"/>
      <c r="C22" s="713"/>
      <c r="D22" s="656"/>
      <c r="E22" s="656"/>
      <c r="F22" s="655"/>
      <c r="G22" s="647"/>
      <c r="H22" s="662"/>
      <c r="I22" s="663"/>
      <c r="J22" s="664"/>
      <c r="K22" s="665"/>
      <c r="L22" s="664">
        <f>IF(NOT(ISERROR(MATCH(K22,_xlfn.ANCHORARRAY(F33),0))),J35&amp;"Por favor no seleccionar los criterios de impacto",K22)</f>
        <v>0</v>
      </c>
      <c r="M22" s="663"/>
      <c r="N22" s="664"/>
      <c r="O22" s="666"/>
      <c r="P22" s="344">
        <v>6</v>
      </c>
      <c r="Q22" s="210"/>
      <c r="R22" s="344" t="str">
        <f t="shared" si="0"/>
        <v/>
      </c>
      <c r="S22" s="345"/>
      <c r="T22" s="345"/>
      <c r="U22" s="346" t="str">
        <f t="shared" si="1"/>
        <v/>
      </c>
      <c r="V22" s="345"/>
      <c r="W22" s="345"/>
      <c r="X22" s="345"/>
      <c r="Y22" s="385" t="str">
        <f t="shared" si="12"/>
        <v/>
      </c>
      <c r="Z22" s="386" t="str">
        <f t="shared" si="8"/>
        <v/>
      </c>
      <c r="AA22" s="387" t="str">
        <f t="shared" si="9"/>
        <v/>
      </c>
      <c r="AB22" s="386" t="str">
        <f t="shared" si="10"/>
        <v/>
      </c>
      <c r="AC22" s="387" t="str">
        <f t="shared" si="13"/>
        <v/>
      </c>
      <c r="AD22" s="388" t="str">
        <f t="shared" si="14"/>
        <v/>
      </c>
      <c r="AE22" s="651"/>
      <c r="AF22" s="309"/>
      <c r="AG22" s="352"/>
      <c r="AH22" s="351"/>
      <c r="AI22" s="351"/>
      <c r="AJ22" s="713"/>
      <c r="AK22" s="647"/>
      <c r="AL22" s="647"/>
      <c r="AM22" s="351"/>
      <c r="AN22" s="352"/>
      <c r="AO22" s="647"/>
      <c r="AP22" s="647"/>
      <c r="AQ22" s="647"/>
      <c r="AR22" s="647"/>
      <c r="AS22" s="647"/>
      <c r="AT22" s="645"/>
      <c r="AU22" s="342"/>
      <c r="AV22" s="342"/>
      <c r="AW22" s="342"/>
      <c r="AX22" s="342"/>
      <c r="AY22" s="342"/>
      <c r="AZ22" s="342"/>
      <c r="BA22" s="342"/>
      <c r="BB22" s="342"/>
      <c r="BC22" s="342"/>
      <c r="BD22" s="342"/>
      <c r="BE22" s="342"/>
      <c r="BF22" s="342"/>
      <c r="BG22" s="342"/>
      <c r="BH22" s="342"/>
      <c r="BI22" s="342"/>
      <c r="BJ22" s="342"/>
      <c r="BK22" s="342"/>
    </row>
    <row r="23" spans="1:63" s="343" customFormat="1" ht="156.75" x14ac:dyDescent="0.2">
      <c r="A23" s="659">
        <v>3</v>
      </c>
      <c r="B23" s="660" t="s">
        <v>341</v>
      </c>
      <c r="C23" s="713" t="s">
        <v>712</v>
      </c>
      <c r="D23" s="655" t="s">
        <v>1387</v>
      </c>
      <c r="E23" s="655" t="s">
        <v>1388</v>
      </c>
      <c r="F23" s="655" t="s">
        <v>1074</v>
      </c>
      <c r="G23" s="647" t="s">
        <v>690</v>
      </c>
      <c r="H23" s="662">
        <v>15000</v>
      </c>
      <c r="I23" s="663" t="str">
        <f>IF(H23&lt;=0,"",IF(H23&lt;=2,"Muy Baja",IF(H23&lt;=24,"Baja",IF(H23&lt;=500,"Media",IF(H23&lt;=5000,"Alta","Muy Alta")))))</f>
        <v>Muy Alta</v>
      </c>
      <c r="J23" s="664">
        <f>IF(I23="","",IF(I23="Muy Baja",0.2,IF(I23="Baja",0.4,IF(I23="Media",0.6,IF(I23="Alta",0.8,IF(I23="Muy Alta",1,))))))</f>
        <v>1</v>
      </c>
      <c r="K23" s="665" t="s">
        <v>122</v>
      </c>
      <c r="L23" s="664" t="str">
        <f>IF(NOT(ISERROR(MATCH(K23,'Tabla Impacto'!$B$221:$B$223,0))),'Tabla Impacto'!$F$223&amp;"Por favor no seleccionar los criterios de impacto(Afectación Económica o presupuestal y Pérdida Reputacional)",K23)</f>
        <v xml:space="preserve">     Entre 10 y 50 SMLMV </v>
      </c>
      <c r="M23" s="663" t="str">
        <f>IF(OR(L23='Tabla Impacto'!$C$11,L23='Tabla Impacto'!$D$11),"Leve",IF(OR(L23='Tabla Impacto'!$C$12,L23='Tabla Impacto'!$D$12),"Menor",IF(OR(L23='Tabla Impacto'!$C$13,L23='Tabla Impacto'!$D$13),"Moderado",IF(OR(L23='Tabla Impacto'!$C$14,L23='Tabla Impacto'!$D$14),"Mayor",IF(OR(L23='Tabla Impacto'!$C$15,L23='Tabla Impacto'!$D$15),"Catastrófico","")))))</f>
        <v>Menor</v>
      </c>
      <c r="N23" s="664">
        <f>IF(M23="","",IF(M23="Leve",0.2,IF(M23="Menor",0.4,IF(M23="Moderado",0.6,IF(M23="Mayor",0.8,IF(M23="Catastrófico",1,))))))</f>
        <v>0.4</v>
      </c>
      <c r="O23" s="666" t="str">
        <f>IF(OR(AND(I23="Muy Baja",M23="Leve"),AND(I23="Muy Baja",M23="Menor"),AND(I23="Baja",M23="Leve")),"Bajo",IF(OR(AND(I23="Muy baja",M23="Moderado"),AND(I23="Baja",M23="Menor"),AND(I23="Baja",M23="Moderado"),AND(I23="Media",M23="Leve"),AND(I23="Media",M23="Menor"),AND(I23="Media",M23="Moderado"),AND(I23="Alta",M23="Leve"),AND(I23="Alta",M23="Menor")),"Moderado",IF(OR(AND(I23="Muy Baja",M23="Mayor"),AND(I23="Baja",M23="Mayor"),AND(I23="Media",M23="Mayor"),AND(I23="Alta",M23="Moderado"),AND(I23="Alta",M23="Mayor"),AND(I23="Muy Alta",M23="Leve"),AND(I23="Muy Alta",M23="Menor"),AND(I23="Muy Alta",M23="Moderado"),AND(I23="Muy Alta",M23="Mayor")),"Alto",IF(OR(AND(I23="Muy Baja",M23="Catastrófico"),AND(I23="Baja",M23="Catastrófico"),AND(I23="Media",M23="Catastrófico"),AND(I23="Alta",M23="Catastrófico"),AND(I23="Muy Alta",M23="Catastrófico")),"Extremo",""))))</f>
        <v>Alto</v>
      </c>
      <c r="P23" s="344">
        <v>1</v>
      </c>
      <c r="Q23" s="222" t="s">
        <v>1075</v>
      </c>
      <c r="R23" s="344" t="str">
        <f t="shared" si="0"/>
        <v>Probabilidad</v>
      </c>
      <c r="S23" s="345" t="s">
        <v>13</v>
      </c>
      <c r="T23" s="345" t="s">
        <v>8</v>
      </c>
      <c r="U23" s="346" t="str">
        <f t="shared" si="1"/>
        <v>40%</v>
      </c>
      <c r="V23" s="345" t="s">
        <v>18</v>
      </c>
      <c r="W23" s="345" t="s">
        <v>21</v>
      </c>
      <c r="X23" s="345" t="s">
        <v>104</v>
      </c>
      <c r="Y23" s="385">
        <f>IFERROR(IF(R23="Probabilidad",(J23-(+J23*U23)),IF(R23="Impacto",J23,"")),"")</f>
        <v>0.6</v>
      </c>
      <c r="Z23" s="386" t="str">
        <f>IFERROR(IF(Y23="","",IF(Y23&lt;=0.2,"Muy Baja",IF(Y23&lt;=0.4,"Baja",IF(Y23&lt;=0.6,"Media",IF(Y23&lt;=0.8,"Alta","Muy Alta"))))),"")</f>
        <v>Media</v>
      </c>
      <c r="AA23" s="387">
        <f>+Y23</f>
        <v>0.6</v>
      </c>
      <c r="AB23" s="386" t="str">
        <f>IFERROR(IF(AC23="","",IF(AC23&lt;=0.2,"Leve",IF(AC23&lt;=0.4,"Menor",IF(AC23&lt;=0.6,"Moderado",IF(AC23&lt;=0.8,"Mayor","Catastrófico"))))),"")</f>
        <v>Menor</v>
      </c>
      <c r="AC23" s="387">
        <f>IFERROR(IF(R23="Impacto",(N23-(+N23*U23)),IF(R23="Probabilidad",N23,"")),"")</f>
        <v>0.4</v>
      </c>
      <c r="AD23" s="388" t="str">
        <f>IFERROR(IF(OR(AND(Z23="Muy Baja",AB23="Leve"),AND(Z23="Muy Baja",AB23="Menor"),AND(Z23="Baja",AB23="Leve")),"Bajo",IF(OR(AND(Z23="Muy baja",AB23="Moderado"),AND(Z23="Baja",AB23="Menor"),AND(Z23="Baja",AB23="Moderado"),AND(Z23="Media",AB23="Leve"),AND(Z23="Media",AB23="Menor"),AND(Z23="Media",AB23="Moderado"),AND(Z23="Alta",AB23="Leve"),AND(Z23="Alta",AB23="Menor")),"Moderado",IF(OR(AND(Z23="Muy Baja",AB23="Mayor"),AND(Z23="Baja",AB23="Mayor"),AND(Z23="Media",AB23="Mayor"),AND(Z23="Alta",AB23="Moderado"),AND(Z23="Alta",AB23="Mayor"),AND(Z23="Muy Alta",AB23="Leve"),AND(Z23="Muy Alta",AB23="Menor"),AND(Z23="Muy Alta",AB23="Moderado"),AND(Z23="Muy Alta",AB23="Mayor")),"Alto",IF(OR(AND(Z23="Muy Baja",AB23="Catastrófico"),AND(Z23="Baja",AB23="Catastrófico"),AND(Z23="Media",AB23="Catastrófico"),AND(Z23="Alta",AB23="Catastrófico"),AND(Z23="Muy Alta",AB23="Catastrófico")),"Extremo","")))),"")</f>
        <v>Moderado</v>
      </c>
      <c r="AE23" s="651" t="s">
        <v>26</v>
      </c>
      <c r="AF23" s="222" t="s">
        <v>1076</v>
      </c>
      <c r="AG23" s="318" t="s">
        <v>1456</v>
      </c>
      <c r="AH23" s="319">
        <v>46387</v>
      </c>
      <c r="AI23" s="222" t="s">
        <v>994</v>
      </c>
      <c r="AJ23" s="713" t="s">
        <v>1040</v>
      </c>
      <c r="AK23" s="647" t="s">
        <v>1456</v>
      </c>
      <c r="AL23" s="647"/>
      <c r="AM23" s="351"/>
      <c r="AN23" s="352"/>
      <c r="AO23" s="647"/>
      <c r="AP23" s="647"/>
      <c r="AQ23" s="650"/>
      <c r="AR23" s="647"/>
      <c r="AS23" s="647"/>
      <c r="AT23" s="645"/>
      <c r="AU23" s="342"/>
      <c r="AV23" s="342"/>
      <c r="AW23" s="342"/>
      <c r="AX23" s="342"/>
      <c r="AY23" s="342"/>
      <c r="AZ23" s="342"/>
      <c r="BA23" s="342"/>
      <c r="BB23" s="342"/>
      <c r="BC23" s="342"/>
      <c r="BD23" s="342"/>
      <c r="BE23" s="342"/>
      <c r="BF23" s="342"/>
      <c r="BG23" s="342"/>
      <c r="BH23" s="342"/>
      <c r="BI23" s="342"/>
      <c r="BJ23" s="342"/>
      <c r="BK23" s="342"/>
    </row>
    <row r="24" spans="1:63" s="343" customFormat="1" x14ac:dyDescent="0.2">
      <c r="A24" s="659"/>
      <c r="B24" s="660"/>
      <c r="C24" s="713"/>
      <c r="D24" s="655"/>
      <c r="E24" s="655"/>
      <c r="F24" s="655"/>
      <c r="G24" s="647"/>
      <c r="H24" s="662"/>
      <c r="I24" s="663"/>
      <c r="J24" s="664"/>
      <c r="K24" s="665"/>
      <c r="L24" s="664">
        <f t="shared" ref="L24:L28" si="15">IF(NOT(ISERROR(MATCH(K24,_xlfn.ANCHORARRAY(F35),0))),J37&amp;"Por favor no seleccionar los criterios de impacto",K24)</f>
        <v>0</v>
      </c>
      <c r="M24" s="663"/>
      <c r="N24" s="664"/>
      <c r="O24" s="666"/>
      <c r="P24" s="344">
        <v>2</v>
      </c>
      <c r="Q24" s="222"/>
      <c r="R24" s="344" t="str">
        <f t="shared" si="0"/>
        <v/>
      </c>
      <c r="S24" s="345"/>
      <c r="T24" s="345"/>
      <c r="U24" s="346" t="str">
        <f t="shared" si="1"/>
        <v/>
      </c>
      <c r="V24" s="345"/>
      <c r="W24" s="345"/>
      <c r="X24" s="345"/>
      <c r="Y24" s="385" t="str">
        <f>IFERROR(IF(AND(R23="Probabilidad",R24="Probabilidad"),(AA23-(+AA23*U24)),IF(R24="Probabilidad",(J23-(+J23*U24)),IF(R24="Impacto",AA23,""))),"")</f>
        <v/>
      </c>
      <c r="Z24" s="386" t="str">
        <f t="shared" ref="Z24:Z28" si="16">IFERROR(IF(Y24="","",IF(Y24&lt;=0.2,"Muy Baja",IF(Y24&lt;=0.4,"Baja",IF(Y24&lt;=0.6,"Media",IF(Y24&lt;=0.8,"Alta","Muy Alta"))))),"")</f>
        <v/>
      </c>
      <c r="AA24" s="387" t="str">
        <f t="shared" ref="AA24:AA28" si="17">+Y24</f>
        <v/>
      </c>
      <c r="AB24" s="386" t="str">
        <f t="shared" ref="AB24:AB28" si="18">IFERROR(IF(AC24="","",IF(AC24&lt;=0.2,"Leve",IF(AC24&lt;=0.4,"Menor",IF(AC24&lt;=0.6,"Moderado",IF(AC24&lt;=0.8,"Mayor","Catastrófico"))))),"")</f>
        <v/>
      </c>
      <c r="AC24" s="387" t="str">
        <f>IFERROR(IF(AND(R23="Impacto",R24="Impacto"),(AC23-(+AC23*U24)),IF(R24="Impacto",(N23-(+N23*U24)),IF(R24="Probabilidad",AC23,""))),"")</f>
        <v/>
      </c>
      <c r="AD24" s="388" t="str">
        <f t="shared" ref="AD24:AD25" si="19">IFERROR(IF(OR(AND(Z24="Muy Baja",AB24="Leve"),AND(Z24="Muy Baja",AB24="Menor"),AND(Z24="Baja",AB24="Leve")),"Bajo",IF(OR(AND(Z24="Muy baja",AB24="Moderado"),AND(Z24="Baja",AB24="Menor"),AND(Z24="Baja",AB24="Moderado"),AND(Z24="Media",AB24="Leve"),AND(Z24="Media",AB24="Menor"),AND(Z24="Media",AB24="Moderado"),AND(Z24="Alta",AB24="Leve"),AND(Z24="Alta",AB24="Menor")),"Moderado",IF(OR(AND(Z24="Muy Baja",AB24="Mayor"),AND(Z24="Baja",AB24="Mayor"),AND(Z24="Media",AB24="Mayor"),AND(Z24="Alta",AB24="Moderado"),AND(Z24="Alta",AB24="Mayor"),AND(Z24="Muy Alta",AB24="Leve"),AND(Z24="Muy Alta",AB24="Menor"),AND(Z24="Muy Alta",AB24="Moderado"),AND(Z24="Muy Alta",AB24="Mayor")),"Alto",IF(OR(AND(Z24="Muy Baja",AB24="Catastrófico"),AND(Z24="Baja",AB24="Catastrófico"),AND(Z24="Media",AB24="Catastrófico"),AND(Z24="Alta",AB24="Catastrófico"),AND(Z24="Muy Alta",AB24="Catastrófico")),"Extremo","")))),"")</f>
        <v/>
      </c>
      <c r="AE24" s="651"/>
      <c r="AF24" s="307"/>
      <c r="AG24" s="309"/>
      <c r="AH24" s="209"/>
      <c r="AI24" s="307"/>
      <c r="AJ24" s="713"/>
      <c r="AK24" s="647"/>
      <c r="AL24" s="647"/>
      <c r="AM24" s="351"/>
      <c r="AN24" s="352"/>
      <c r="AO24" s="647"/>
      <c r="AP24" s="647"/>
      <c r="AQ24" s="647"/>
      <c r="AR24" s="647"/>
      <c r="AS24" s="647"/>
      <c r="AT24" s="645"/>
      <c r="AU24" s="342"/>
      <c r="AV24" s="342"/>
      <c r="AW24" s="342"/>
      <c r="AX24" s="342"/>
      <c r="AY24" s="342"/>
      <c r="AZ24" s="342"/>
      <c r="BA24" s="342"/>
      <c r="BB24" s="342"/>
      <c r="BC24" s="342"/>
      <c r="BD24" s="342"/>
      <c r="BE24" s="342"/>
      <c r="BF24" s="342"/>
      <c r="BG24" s="342"/>
      <c r="BH24" s="342"/>
      <c r="BI24" s="342"/>
      <c r="BJ24" s="342"/>
      <c r="BK24" s="342"/>
    </row>
    <row r="25" spans="1:63" s="343" customFormat="1" ht="14.1" customHeight="1" x14ac:dyDescent="0.2">
      <c r="A25" s="659"/>
      <c r="B25" s="660"/>
      <c r="C25" s="713"/>
      <c r="D25" s="655"/>
      <c r="E25" s="655"/>
      <c r="F25" s="655"/>
      <c r="G25" s="647"/>
      <c r="H25" s="662"/>
      <c r="I25" s="663"/>
      <c r="J25" s="664"/>
      <c r="K25" s="665"/>
      <c r="L25" s="664">
        <f t="shared" si="15"/>
        <v>0</v>
      </c>
      <c r="M25" s="663"/>
      <c r="N25" s="664"/>
      <c r="O25" s="666"/>
      <c r="P25" s="344">
        <v>3</v>
      </c>
      <c r="Q25" s="353"/>
      <c r="R25" s="344" t="str">
        <f t="shared" si="0"/>
        <v/>
      </c>
      <c r="S25" s="345"/>
      <c r="T25" s="345"/>
      <c r="U25" s="346" t="str">
        <f t="shared" si="1"/>
        <v/>
      </c>
      <c r="V25" s="345"/>
      <c r="W25" s="345"/>
      <c r="X25" s="345"/>
      <c r="Y25" s="385" t="str">
        <f>IFERROR(IF(AND(R24="Probabilidad",R25="Probabilidad"),(AA24-(+AA24*U25)),IF(AND(R24="Impacto",R25="Probabilidad"),(AA23-(+AA23*U25)),IF(R25="Impacto",AA24,""))),"")</f>
        <v/>
      </c>
      <c r="Z25" s="386" t="str">
        <f t="shared" si="16"/>
        <v/>
      </c>
      <c r="AA25" s="387" t="str">
        <f t="shared" si="17"/>
        <v/>
      </c>
      <c r="AB25" s="386" t="str">
        <f t="shared" si="18"/>
        <v/>
      </c>
      <c r="AC25" s="387" t="str">
        <f>IFERROR(IF(AND(R24="Impacto",R25="Impacto"),(AC24-(+AC24*U25)),IF(AND(R24="Probabilidad",R25="Impacto"),(AC23-(+AC23*U25)),IF(R25="Probabilidad",AC24,""))),"")</f>
        <v/>
      </c>
      <c r="AD25" s="388" t="str">
        <f t="shared" si="19"/>
        <v/>
      </c>
      <c r="AE25" s="651"/>
      <c r="AF25" s="307"/>
      <c r="AG25" s="309"/>
      <c r="AH25" s="209"/>
      <c r="AI25" s="307"/>
      <c r="AJ25" s="713"/>
      <c r="AK25" s="647"/>
      <c r="AL25" s="647"/>
      <c r="AM25" s="351"/>
      <c r="AN25" s="352"/>
      <c r="AO25" s="647"/>
      <c r="AP25" s="647"/>
      <c r="AQ25" s="647"/>
      <c r="AR25" s="647"/>
      <c r="AS25" s="647"/>
      <c r="AT25" s="645"/>
      <c r="AU25" s="342"/>
      <c r="AV25" s="342"/>
      <c r="AW25" s="342"/>
      <c r="AX25" s="342"/>
      <c r="AY25" s="342"/>
      <c r="AZ25" s="342"/>
      <c r="BA25" s="342"/>
      <c r="BB25" s="342"/>
      <c r="BC25" s="342"/>
      <c r="BD25" s="342"/>
      <c r="BE25" s="342"/>
      <c r="BF25" s="342"/>
      <c r="BG25" s="342"/>
      <c r="BH25" s="342"/>
      <c r="BI25" s="342"/>
      <c r="BJ25" s="342"/>
      <c r="BK25" s="342"/>
    </row>
    <row r="26" spans="1:63" s="343" customFormat="1" ht="14.1" customHeight="1" x14ac:dyDescent="0.2">
      <c r="A26" s="659"/>
      <c r="B26" s="660"/>
      <c r="C26" s="713"/>
      <c r="D26" s="655"/>
      <c r="E26" s="655"/>
      <c r="F26" s="655"/>
      <c r="G26" s="647"/>
      <c r="H26" s="662"/>
      <c r="I26" s="663"/>
      <c r="J26" s="664"/>
      <c r="K26" s="665"/>
      <c r="L26" s="664">
        <f t="shared" si="15"/>
        <v>0</v>
      </c>
      <c r="M26" s="663"/>
      <c r="N26" s="664"/>
      <c r="O26" s="666"/>
      <c r="P26" s="344">
        <v>4</v>
      </c>
      <c r="Q26" s="210"/>
      <c r="R26" s="344" t="str">
        <f t="shared" si="0"/>
        <v/>
      </c>
      <c r="S26" s="345"/>
      <c r="T26" s="345"/>
      <c r="U26" s="346" t="str">
        <f t="shared" si="1"/>
        <v/>
      </c>
      <c r="V26" s="345"/>
      <c r="W26" s="345"/>
      <c r="X26" s="345"/>
      <c r="Y26" s="385" t="str">
        <f t="shared" ref="Y26:Y28" si="20">IFERROR(IF(AND(R25="Probabilidad",R26="Probabilidad"),(AA25-(+AA25*U26)),IF(AND(R25="Impacto",R26="Probabilidad"),(AA24-(+AA24*U26)),IF(R26="Impacto",AA25,""))),"")</f>
        <v/>
      </c>
      <c r="Z26" s="386" t="str">
        <f t="shared" si="16"/>
        <v/>
      </c>
      <c r="AA26" s="387" t="str">
        <f t="shared" si="17"/>
        <v/>
      </c>
      <c r="AB26" s="386" t="str">
        <f t="shared" si="18"/>
        <v/>
      </c>
      <c r="AC26" s="387" t="str">
        <f t="shared" ref="AC26:AC28" si="21">IFERROR(IF(AND(R25="Impacto",R26="Impacto"),(AC25-(+AC25*U26)),IF(AND(R25="Probabilidad",R26="Impacto"),(AC24-(+AC24*U26)),IF(R26="Probabilidad",AC25,""))),"")</f>
        <v/>
      </c>
      <c r="AD26" s="388" t="str">
        <f>IFERROR(IF(OR(AND(Z26="Muy Baja",AB26="Leve"),AND(Z26="Muy Baja",AB26="Menor"),AND(Z26="Baja",AB26="Leve")),"Bajo",IF(OR(AND(Z26="Muy baja",AB26="Moderado"),AND(Z26="Baja",AB26="Menor"),AND(Z26="Baja",AB26="Moderado"),AND(Z26="Media",AB26="Leve"),AND(Z26="Media",AB26="Menor"),AND(Z26="Media",AB26="Moderado"),AND(Z26="Alta",AB26="Leve"),AND(Z26="Alta",AB26="Menor")),"Moderado",IF(OR(AND(Z26="Muy Baja",AB26="Mayor"),AND(Z26="Baja",AB26="Mayor"),AND(Z26="Media",AB26="Mayor"),AND(Z26="Alta",AB26="Moderado"),AND(Z26="Alta",AB26="Mayor"),AND(Z26="Muy Alta",AB26="Leve"),AND(Z26="Muy Alta",AB26="Menor"),AND(Z26="Muy Alta",AB26="Moderado"),AND(Z26="Muy Alta",AB26="Mayor")),"Alto",IF(OR(AND(Z26="Muy Baja",AB26="Catastrófico"),AND(Z26="Baja",AB26="Catastrófico"),AND(Z26="Media",AB26="Catastrófico"),AND(Z26="Alta",AB26="Catastrófico"),AND(Z26="Muy Alta",AB26="Catastrófico")),"Extremo","")))),"")</f>
        <v/>
      </c>
      <c r="AE26" s="651"/>
      <c r="AF26" s="222"/>
      <c r="AG26" s="344"/>
      <c r="AH26" s="209"/>
      <c r="AI26" s="222"/>
      <c r="AJ26" s="713"/>
      <c r="AK26" s="647"/>
      <c r="AL26" s="647"/>
      <c r="AM26" s="351"/>
      <c r="AN26" s="352"/>
      <c r="AO26" s="647"/>
      <c r="AP26" s="647"/>
      <c r="AQ26" s="647"/>
      <c r="AR26" s="647"/>
      <c r="AS26" s="647"/>
      <c r="AT26" s="645"/>
      <c r="AU26" s="342"/>
      <c r="AV26" s="342"/>
      <c r="AW26" s="342"/>
      <c r="AX26" s="342"/>
      <c r="AY26" s="342"/>
      <c r="AZ26" s="342"/>
      <c r="BA26" s="342"/>
      <c r="BB26" s="342"/>
      <c r="BC26" s="342"/>
      <c r="BD26" s="342"/>
      <c r="BE26" s="342"/>
      <c r="BF26" s="342"/>
      <c r="BG26" s="342"/>
      <c r="BH26" s="342"/>
      <c r="BI26" s="342"/>
      <c r="BJ26" s="342"/>
      <c r="BK26" s="342"/>
    </row>
    <row r="27" spans="1:63" s="343" customFormat="1" ht="14.1" customHeight="1" x14ac:dyDescent="0.2">
      <c r="A27" s="659"/>
      <c r="B27" s="660"/>
      <c r="C27" s="713"/>
      <c r="D27" s="655"/>
      <c r="E27" s="655"/>
      <c r="F27" s="655"/>
      <c r="G27" s="647"/>
      <c r="H27" s="662"/>
      <c r="I27" s="663"/>
      <c r="J27" s="664"/>
      <c r="K27" s="665"/>
      <c r="L27" s="664">
        <f t="shared" si="15"/>
        <v>0</v>
      </c>
      <c r="M27" s="663"/>
      <c r="N27" s="664"/>
      <c r="O27" s="666"/>
      <c r="P27" s="344">
        <v>5</v>
      </c>
      <c r="Q27" s="210"/>
      <c r="R27" s="344" t="str">
        <f t="shared" si="0"/>
        <v/>
      </c>
      <c r="S27" s="345"/>
      <c r="T27" s="345"/>
      <c r="U27" s="346" t="str">
        <f t="shared" si="1"/>
        <v/>
      </c>
      <c r="V27" s="345"/>
      <c r="W27" s="345"/>
      <c r="X27" s="345"/>
      <c r="Y27" s="385" t="str">
        <f t="shared" si="20"/>
        <v/>
      </c>
      <c r="Z27" s="386" t="str">
        <f t="shared" si="16"/>
        <v/>
      </c>
      <c r="AA27" s="387" t="str">
        <f t="shared" si="17"/>
        <v/>
      </c>
      <c r="AB27" s="386" t="str">
        <f t="shared" si="18"/>
        <v/>
      </c>
      <c r="AC27" s="387" t="str">
        <f t="shared" si="21"/>
        <v/>
      </c>
      <c r="AD27" s="388" t="str">
        <f t="shared" ref="AD27:AD28" si="22">IFERROR(IF(OR(AND(Z27="Muy Baja",AB27="Leve"),AND(Z27="Muy Baja",AB27="Menor"),AND(Z27="Baja",AB27="Leve")),"Bajo",IF(OR(AND(Z27="Muy baja",AB27="Moderado"),AND(Z27="Baja",AB27="Menor"),AND(Z27="Baja",AB27="Moderado"),AND(Z27="Media",AB27="Leve"),AND(Z27="Media",AB27="Menor"),AND(Z27="Media",AB27="Moderado"),AND(Z27="Alta",AB27="Leve"),AND(Z27="Alta",AB27="Menor")),"Moderado",IF(OR(AND(Z27="Muy Baja",AB27="Mayor"),AND(Z27="Baja",AB27="Mayor"),AND(Z27="Media",AB27="Mayor"),AND(Z27="Alta",AB27="Moderado"),AND(Z27="Alta",AB27="Mayor"),AND(Z27="Muy Alta",AB27="Leve"),AND(Z27="Muy Alta",AB27="Menor"),AND(Z27="Muy Alta",AB27="Moderado"),AND(Z27="Muy Alta",AB27="Mayor")),"Alto",IF(OR(AND(Z27="Muy Baja",AB27="Catastrófico"),AND(Z27="Baja",AB27="Catastrófico"),AND(Z27="Media",AB27="Catastrófico"),AND(Z27="Alta",AB27="Catastrófico"),AND(Z27="Muy Alta",AB27="Catastrófico")),"Extremo","")))),"")</f>
        <v/>
      </c>
      <c r="AE27" s="651"/>
      <c r="AF27" s="309"/>
      <c r="AG27" s="352"/>
      <c r="AH27" s="351"/>
      <c r="AI27" s="351"/>
      <c r="AJ27" s="713"/>
      <c r="AK27" s="647"/>
      <c r="AL27" s="647"/>
      <c r="AM27" s="351"/>
      <c r="AN27" s="352"/>
      <c r="AO27" s="647"/>
      <c r="AP27" s="647"/>
      <c r="AQ27" s="647"/>
      <c r="AR27" s="647"/>
      <c r="AS27" s="647"/>
      <c r="AT27" s="645"/>
      <c r="AU27" s="342"/>
      <c r="AV27" s="342"/>
      <c r="AW27" s="342"/>
      <c r="AX27" s="342"/>
      <c r="AY27" s="342"/>
      <c r="AZ27" s="342"/>
      <c r="BA27" s="342"/>
      <c r="BB27" s="342"/>
      <c r="BC27" s="342"/>
      <c r="BD27" s="342"/>
      <c r="BE27" s="342"/>
      <c r="BF27" s="342"/>
      <c r="BG27" s="342"/>
      <c r="BH27" s="342"/>
      <c r="BI27" s="342"/>
      <c r="BJ27" s="342"/>
      <c r="BK27" s="342"/>
    </row>
    <row r="28" spans="1:63" s="343" customFormat="1" ht="14.1" customHeight="1" x14ac:dyDescent="0.2">
      <c r="A28" s="659"/>
      <c r="B28" s="660"/>
      <c r="C28" s="713"/>
      <c r="D28" s="655"/>
      <c r="E28" s="655"/>
      <c r="F28" s="655"/>
      <c r="G28" s="647"/>
      <c r="H28" s="662"/>
      <c r="I28" s="663"/>
      <c r="J28" s="664"/>
      <c r="K28" s="665"/>
      <c r="L28" s="664">
        <f t="shared" si="15"/>
        <v>0</v>
      </c>
      <c r="M28" s="663"/>
      <c r="N28" s="664"/>
      <c r="O28" s="666"/>
      <c r="P28" s="344">
        <v>6</v>
      </c>
      <c r="Q28" s="210"/>
      <c r="R28" s="344" t="str">
        <f t="shared" si="0"/>
        <v/>
      </c>
      <c r="S28" s="345"/>
      <c r="T28" s="345"/>
      <c r="U28" s="346" t="str">
        <f t="shared" si="1"/>
        <v/>
      </c>
      <c r="V28" s="345"/>
      <c r="W28" s="345"/>
      <c r="X28" s="345"/>
      <c r="Y28" s="385" t="str">
        <f t="shared" si="20"/>
        <v/>
      </c>
      <c r="Z28" s="386" t="str">
        <f t="shared" si="16"/>
        <v/>
      </c>
      <c r="AA28" s="387" t="str">
        <f t="shared" si="17"/>
        <v/>
      </c>
      <c r="AB28" s="386" t="str">
        <f t="shared" si="18"/>
        <v/>
      </c>
      <c r="AC28" s="387" t="str">
        <f t="shared" si="21"/>
        <v/>
      </c>
      <c r="AD28" s="388" t="str">
        <f t="shared" si="22"/>
        <v/>
      </c>
      <c r="AE28" s="651"/>
      <c r="AF28" s="309"/>
      <c r="AG28" s="352"/>
      <c r="AH28" s="351"/>
      <c r="AI28" s="351"/>
      <c r="AJ28" s="713"/>
      <c r="AK28" s="647"/>
      <c r="AL28" s="647"/>
      <c r="AM28" s="351"/>
      <c r="AN28" s="352"/>
      <c r="AO28" s="647"/>
      <c r="AP28" s="647"/>
      <c r="AQ28" s="647"/>
      <c r="AR28" s="647"/>
      <c r="AS28" s="647"/>
      <c r="AT28" s="645"/>
      <c r="AU28" s="342"/>
      <c r="AV28" s="342"/>
      <c r="AW28" s="342"/>
      <c r="AX28" s="342"/>
      <c r="AY28" s="342"/>
      <c r="AZ28" s="342"/>
      <c r="BA28" s="342"/>
      <c r="BB28" s="342"/>
      <c r="BC28" s="342"/>
      <c r="BD28" s="342"/>
      <c r="BE28" s="342"/>
      <c r="BF28" s="342"/>
      <c r="BG28" s="342"/>
      <c r="BH28" s="342"/>
      <c r="BI28" s="342"/>
      <c r="BJ28" s="342"/>
      <c r="BK28" s="342"/>
    </row>
    <row r="29" spans="1:63" s="343" customFormat="1" ht="74.25" x14ac:dyDescent="0.2">
      <c r="A29" s="659">
        <v>4</v>
      </c>
      <c r="B29" s="660" t="s">
        <v>342</v>
      </c>
      <c r="C29" s="655" t="s">
        <v>1137</v>
      </c>
      <c r="D29" s="655" t="s">
        <v>1138</v>
      </c>
      <c r="E29" s="655" t="s">
        <v>1139</v>
      </c>
      <c r="F29" s="655" t="s">
        <v>1140</v>
      </c>
      <c r="G29" s="647" t="s">
        <v>690</v>
      </c>
      <c r="H29" s="662">
        <v>1</v>
      </c>
      <c r="I29" s="663" t="str">
        <f>IF(H29&lt;=0,"",IF(H29&lt;=2,"Muy Baja",IF(H29&lt;=24,"Baja",IF(H29&lt;=500,"Media",IF(H29&lt;=5000,"Alta","Muy Alta")))))</f>
        <v>Muy Baja</v>
      </c>
      <c r="J29" s="664">
        <f>IF(I29="","",IF(I29="Muy Baja",0.2,IF(I29="Baja",0.4,IF(I29="Media",0.6,IF(I29="Alta",0.8,IF(I29="Muy Alta",1,))))))</f>
        <v>0.2</v>
      </c>
      <c r="K29" s="665" t="s">
        <v>122</v>
      </c>
      <c r="L29" s="664" t="str">
        <f>IF(NOT(ISERROR(MATCH(K29,'Tabla Impacto'!$B$221:$B$223,0))),'Tabla Impacto'!$F$223&amp;"Por favor no seleccionar los criterios de impacto(Afectación Económica o presupuestal y Pérdida Reputacional)",K29)</f>
        <v xml:space="preserve">     Entre 10 y 50 SMLMV </v>
      </c>
      <c r="M29" s="663" t="str">
        <f>IF(OR(L29='Tabla Impacto'!$C$11,L29='Tabla Impacto'!$D$11),"Leve",IF(OR(L29='Tabla Impacto'!$C$12,L29='Tabla Impacto'!$D$12),"Menor",IF(OR(L29='Tabla Impacto'!$C$13,L29='Tabla Impacto'!$D$13),"Moderado",IF(OR(L29='Tabla Impacto'!$C$14,L29='Tabla Impacto'!$D$14),"Mayor",IF(OR(L29='Tabla Impacto'!$C$15,L29='Tabla Impacto'!$D$15),"Catastrófico","")))))</f>
        <v>Menor</v>
      </c>
      <c r="N29" s="664">
        <f>IF(M29="","",IF(M29="Leve",0.2,IF(M29="Menor",0.4,IF(M29="Moderado",0.6,IF(M29="Mayor",0.8,IF(M29="Catastrófico",1,))))))</f>
        <v>0.4</v>
      </c>
      <c r="O29" s="666" t="str">
        <f>IF(OR(AND(I29="Muy Baja",M29="Leve"),AND(I29="Muy Baja",M29="Menor"),AND(I29="Baja",M29="Leve")),"Bajo",IF(OR(AND(I29="Muy baja",M29="Moderado"),AND(I29="Baja",M29="Menor"),AND(I29="Baja",M29="Moderado"),AND(I29="Media",M29="Leve"),AND(I29="Media",M29="Menor"),AND(I29="Media",M29="Moderado"),AND(I29="Alta",M29="Leve"),AND(I29="Alta",M29="Menor")),"Moderado",IF(OR(AND(I29="Muy Baja",M29="Mayor"),AND(I29="Baja",M29="Mayor"),AND(I29="Media",M29="Mayor"),AND(I29="Alta",M29="Moderado"),AND(I29="Alta",M29="Mayor"),AND(I29="Muy Alta",M29="Leve"),AND(I29="Muy Alta",M29="Menor"),AND(I29="Muy Alta",M29="Moderado"),AND(I29="Muy Alta",M29="Mayor")),"Alto",IF(OR(AND(I29="Muy Baja",M29="Catastrófico"),AND(I29="Baja",M29="Catastrófico"),AND(I29="Media",M29="Catastrófico"),AND(I29="Alta",M29="Catastrófico"),AND(I29="Muy Alta",M29="Catastrófico")),"Extremo",""))))</f>
        <v>Bajo</v>
      </c>
      <c r="P29" s="344">
        <v>1</v>
      </c>
      <c r="Q29" s="210" t="s">
        <v>1141</v>
      </c>
      <c r="R29" s="344" t="str">
        <f t="shared" si="0"/>
        <v>Probabilidad</v>
      </c>
      <c r="S29" s="345" t="s">
        <v>14</v>
      </c>
      <c r="T29" s="345" t="s">
        <v>8</v>
      </c>
      <c r="U29" s="346" t="str">
        <f t="shared" si="1"/>
        <v>30%</v>
      </c>
      <c r="V29" s="345" t="s">
        <v>18</v>
      </c>
      <c r="W29" s="345" t="s">
        <v>21</v>
      </c>
      <c r="X29" s="345" t="s">
        <v>104</v>
      </c>
      <c r="Y29" s="385">
        <f>IFERROR(IF(R29="Probabilidad",(J29-(+J29*U29)),IF(R29="Impacto",J29,"")),"")</f>
        <v>0.14000000000000001</v>
      </c>
      <c r="Z29" s="386" t="str">
        <f>IFERROR(IF(Y29="","",IF(Y29&lt;=0.2,"Muy Baja",IF(Y29&lt;=0.4,"Baja",IF(Y29&lt;=0.6,"Media",IF(Y29&lt;=0.8,"Alta","Muy Alta"))))),"")</f>
        <v>Muy Baja</v>
      </c>
      <c r="AA29" s="387">
        <f>+Y29</f>
        <v>0.14000000000000001</v>
      </c>
      <c r="AB29" s="386" t="str">
        <f>IFERROR(IF(AC29="","",IF(AC29&lt;=0.2,"Leve",IF(AC29&lt;=0.4,"Menor",IF(AC29&lt;=0.6,"Moderado",IF(AC29&lt;=0.8,"Mayor","Catastrófico"))))),"")</f>
        <v>Menor</v>
      </c>
      <c r="AC29" s="387">
        <f>IFERROR(IF(R29="Impacto",(N29-(+N29*U29)),IF(R29="Probabilidad",N29,"")),"")</f>
        <v>0.4</v>
      </c>
      <c r="AD29" s="388" t="str">
        <f>IFERROR(IF(OR(AND(Z29="Muy Baja",AB29="Leve"),AND(Z29="Muy Baja",AB29="Menor"),AND(Z29="Baja",AB29="Leve")),"Bajo",IF(OR(AND(Z29="Muy baja",AB29="Moderado"),AND(Z29="Baja",AB29="Menor"),AND(Z29="Baja",AB29="Moderado"),AND(Z29="Media",AB29="Leve"),AND(Z29="Media",AB29="Menor"),AND(Z29="Media",AB29="Moderado"),AND(Z29="Alta",AB29="Leve"),AND(Z29="Alta",AB29="Menor")),"Moderado",IF(OR(AND(Z29="Muy Baja",AB29="Mayor"),AND(Z29="Baja",AB29="Mayor"),AND(Z29="Media",AB29="Mayor"),AND(Z29="Alta",AB29="Moderado"),AND(Z29="Alta",AB29="Mayor"),AND(Z29="Muy Alta",AB29="Leve"),AND(Z29="Muy Alta",AB29="Menor"),AND(Z29="Muy Alta",AB29="Moderado"),AND(Z29="Muy Alta",AB29="Mayor")),"Alto",IF(OR(AND(Z29="Muy Baja",AB29="Catastrófico"),AND(Z29="Baja",AB29="Catastrófico"),AND(Z29="Media",AB29="Catastrófico"),AND(Z29="Alta",AB29="Catastrófico"),AND(Z29="Muy Alta",AB29="Catastrófico")),"Extremo","")))),"")</f>
        <v>Bajo</v>
      </c>
      <c r="AE29" s="651" t="s">
        <v>26</v>
      </c>
      <c r="AF29" s="309"/>
      <c r="AG29" s="352"/>
      <c r="AH29" s="351"/>
      <c r="AI29" s="351"/>
      <c r="AJ29" s="793" t="s">
        <v>1040</v>
      </c>
      <c r="AK29" s="656" t="s">
        <v>1456</v>
      </c>
      <c r="AL29" s="647"/>
      <c r="AM29" s="351"/>
      <c r="AN29" s="352"/>
      <c r="AO29" s="647"/>
      <c r="AP29" s="647"/>
      <c r="AQ29" s="650"/>
      <c r="AR29" s="647"/>
      <c r="AS29" s="647"/>
      <c r="AT29" s="645"/>
      <c r="AU29" s="342"/>
      <c r="AV29" s="342"/>
      <c r="AW29" s="342"/>
      <c r="AX29" s="342"/>
      <c r="AY29" s="342"/>
      <c r="AZ29" s="342"/>
      <c r="BA29" s="342"/>
      <c r="BB29" s="342"/>
      <c r="BC29" s="342"/>
      <c r="BD29" s="342"/>
      <c r="BE29" s="342"/>
      <c r="BF29" s="342"/>
      <c r="BG29" s="342"/>
      <c r="BH29" s="342"/>
      <c r="BI29" s="342"/>
      <c r="BJ29" s="342"/>
      <c r="BK29" s="342"/>
    </row>
    <row r="30" spans="1:63" s="343" customFormat="1" ht="99.75" x14ac:dyDescent="0.2">
      <c r="A30" s="659"/>
      <c r="B30" s="660"/>
      <c r="C30" s="655"/>
      <c r="D30" s="655"/>
      <c r="E30" s="655"/>
      <c r="F30" s="655"/>
      <c r="G30" s="647"/>
      <c r="H30" s="662"/>
      <c r="I30" s="663"/>
      <c r="J30" s="664"/>
      <c r="K30" s="665"/>
      <c r="L30" s="664">
        <f t="shared" ref="L30:L34" si="23">IF(NOT(ISERROR(MATCH(K30,_xlfn.ANCHORARRAY(F41),0))),J43&amp;"Por favor no seleccionar los criterios de impacto",K30)</f>
        <v>0</v>
      </c>
      <c r="M30" s="663"/>
      <c r="N30" s="664"/>
      <c r="O30" s="666"/>
      <c r="P30" s="344">
        <v>2</v>
      </c>
      <c r="Q30" s="210" t="s">
        <v>1142</v>
      </c>
      <c r="R30" s="344" t="str">
        <f t="shared" si="0"/>
        <v>Probabilidad</v>
      </c>
      <c r="S30" s="345" t="s">
        <v>13</v>
      </c>
      <c r="T30" s="345" t="s">
        <v>8</v>
      </c>
      <c r="U30" s="346" t="str">
        <f t="shared" si="1"/>
        <v>40%</v>
      </c>
      <c r="V30" s="345" t="s">
        <v>18</v>
      </c>
      <c r="W30" s="345" t="s">
        <v>21</v>
      </c>
      <c r="X30" s="345" t="s">
        <v>104</v>
      </c>
      <c r="Y30" s="385">
        <f>IFERROR(IF(AND(R29="Probabilidad",R30="Probabilidad"),(AA29-(+AA29*U30)),IF(R30="Probabilidad",(J29-(+J29*U30)),IF(R30="Impacto",AA29,""))),"")</f>
        <v>8.4000000000000005E-2</v>
      </c>
      <c r="Z30" s="386" t="str">
        <f t="shared" ref="Z30:Z34" si="24">IFERROR(IF(Y30="","",IF(Y30&lt;=0.2,"Muy Baja",IF(Y30&lt;=0.4,"Baja",IF(Y30&lt;=0.6,"Media",IF(Y30&lt;=0.8,"Alta","Muy Alta"))))),"")</f>
        <v>Muy Baja</v>
      </c>
      <c r="AA30" s="387">
        <f t="shared" ref="AA30:AA34" si="25">+Y30</f>
        <v>8.4000000000000005E-2</v>
      </c>
      <c r="AB30" s="386" t="str">
        <f t="shared" ref="AB30:AB34" si="26">IFERROR(IF(AC30="","",IF(AC30&lt;=0.2,"Leve",IF(AC30&lt;=0.4,"Menor",IF(AC30&lt;=0.6,"Moderado",IF(AC30&lt;=0.8,"Mayor","Catastrófico"))))),"")</f>
        <v>Menor</v>
      </c>
      <c r="AC30" s="387">
        <f>IFERROR(IF(AND(R29="Impacto",R30="Impacto"),(AC29-(+AC29*U30)),IF(R30="Impacto",(N29-(+N29*U30)),IF(R30="Probabilidad",AC29,""))),"")</f>
        <v>0.4</v>
      </c>
      <c r="AD30" s="388" t="str">
        <f t="shared" ref="AD30:AD31" si="27">IFERROR(IF(OR(AND(Z30="Muy Baja",AB30="Leve"),AND(Z30="Muy Baja",AB30="Menor"),AND(Z30="Baja",AB30="Leve")),"Bajo",IF(OR(AND(Z30="Muy baja",AB30="Moderado"),AND(Z30="Baja",AB30="Menor"),AND(Z30="Baja",AB30="Moderado"),AND(Z30="Media",AB30="Leve"),AND(Z30="Media",AB30="Menor"),AND(Z30="Media",AB30="Moderado"),AND(Z30="Alta",AB30="Leve"),AND(Z30="Alta",AB30="Menor")),"Moderado",IF(OR(AND(Z30="Muy Baja",AB30="Mayor"),AND(Z30="Baja",AB30="Mayor"),AND(Z30="Media",AB30="Mayor"),AND(Z30="Alta",AB30="Moderado"),AND(Z30="Alta",AB30="Mayor"),AND(Z30="Muy Alta",AB30="Leve"),AND(Z30="Muy Alta",AB30="Menor"),AND(Z30="Muy Alta",AB30="Moderado"),AND(Z30="Muy Alta",AB30="Mayor")),"Alto",IF(OR(AND(Z30="Muy Baja",AB30="Catastrófico"),AND(Z30="Baja",AB30="Catastrófico"),AND(Z30="Media",AB30="Catastrófico"),AND(Z30="Alta",AB30="Catastrófico"),AND(Z30="Muy Alta",AB30="Catastrófico")),"Extremo","")))),"")</f>
        <v>Bajo</v>
      </c>
      <c r="AE30" s="651"/>
      <c r="AF30" s="309"/>
      <c r="AG30" s="352"/>
      <c r="AH30" s="351"/>
      <c r="AI30" s="351"/>
      <c r="AJ30" s="793"/>
      <c r="AK30" s="656"/>
      <c r="AL30" s="647"/>
      <c r="AM30" s="351"/>
      <c r="AN30" s="352"/>
      <c r="AO30" s="647"/>
      <c r="AP30" s="647"/>
      <c r="AQ30" s="647"/>
      <c r="AR30" s="647"/>
      <c r="AS30" s="647"/>
      <c r="AT30" s="645"/>
      <c r="AU30" s="342"/>
      <c r="AV30" s="342"/>
      <c r="AW30" s="342"/>
      <c r="AX30" s="342"/>
      <c r="AY30" s="342"/>
      <c r="AZ30" s="342"/>
      <c r="BA30" s="342"/>
      <c r="BB30" s="342"/>
      <c r="BC30" s="342"/>
      <c r="BD30" s="342"/>
      <c r="BE30" s="342"/>
      <c r="BF30" s="342"/>
      <c r="BG30" s="342"/>
      <c r="BH30" s="342"/>
      <c r="BI30" s="342"/>
      <c r="BJ30" s="342"/>
      <c r="BK30" s="342"/>
    </row>
    <row r="31" spans="1:63" s="343" customFormat="1" ht="14.1" customHeight="1" x14ac:dyDescent="0.2">
      <c r="A31" s="659"/>
      <c r="B31" s="660"/>
      <c r="C31" s="655"/>
      <c r="D31" s="655"/>
      <c r="E31" s="655"/>
      <c r="F31" s="655"/>
      <c r="G31" s="647"/>
      <c r="H31" s="662"/>
      <c r="I31" s="663"/>
      <c r="J31" s="664"/>
      <c r="K31" s="665"/>
      <c r="L31" s="664">
        <f t="shared" si="23"/>
        <v>0</v>
      </c>
      <c r="M31" s="663"/>
      <c r="N31" s="664"/>
      <c r="O31" s="666"/>
      <c r="P31" s="344">
        <v>3</v>
      </c>
      <c r="Q31" s="353"/>
      <c r="R31" s="344" t="str">
        <f t="shared" si="0"/>
        <v/>
      </c>
      <c r="S31" s="345"/>
      <c r="T31" s="345"/>
      <c r="U31" s="346" t="str">
        <f t="shared" si="1"/>
        <v/>
      </c>
      <c r="V31" s="345"/>
      <c r="W31" s="345"/>
      <c r="X31" s="345"/>
      <c r="Y31" s="385" t="str">
        <f>IFERROR(IF(AND(R30="Probabilidad",R31="Probabilidad"),(AA30-(+AA30*U31)),IF(AND(R30="Impacto",R31="Probabilidad"),(AA29-(+AA29*U31)),IF(R31="Impacto",AA30,""))),"")</f>
        <v/>
      </c>
      <c r="Z31" s="386" t="str">
        <f t="shared" si="24"/>
        <v/>
      </c>
      <c r="AA31" s="387" t="str">
        <f t="shared" si="25"/>
        <v/>
      </c>
      <c r="AB31" s="386" t="str">
        <f t="shared" si="26"/>
        <v/>
      </c>
      <c r="AC31" s="387" t="str">
        <f>IFERROR(IF(AND(R30="Impacto",R31="Impacto"),(AC30-(+AC30*U31)),IF(AND(R30="Probabilidad",R31="Impacto"),(AC29-(+AC29*U31)),IF(R31="Probabilidad",AC30,""))),"")</f>
        <v/>
      </c>
      <c r="AD31" s="388" t="str">
        <f t="shared" si="27"/>
        <v/>
      </c>
      <c r="AE31" s="651"/>
      <c r="AF31" s="309"/>
      <c r="AG31" s="352"/>
      <c r="AH31" s="351"/>
      <c r="AI31" s="351"/>
      <c r="AJ31" s="793"/>
      <c r="AK31" s="656"/>
      <c r="AL31" s="647"/>
      <c r="AM31" s="351"/>
      <c r="AN31" s="352"/>
      <c r="AO31" s="647"/>
      <c r="AP31" s="647"/>
      <c r="AQ31" s="647"/>
      <c r="AR31" s="647"/>
      <c r="AS31" s="647"/>
      <c r="AT31" s="645"/>
      <c r="AU31" s="342"/>
      <c r="AV31" s="342"/>
      <c r="AW31" s="342"/>
      <c r="AX31" s="342"/>
      <c r="AY31" s="342"/>
      <c r="AZ31" s="342"/>
      <c r="BA31" s="342"/>
      <c r="BB31" s="342"/>
      <c r="BC31" s="342"/>
      <c r="BD31" s="342"/>
      <c r="BE31" s="342"/>
      <c r="BF31" s="342"/>
      <c r="BG31" s="342"/>
      <c r="BH31" s="342"/>
      <c r="BI31" s="342"/>
      <c r="BJ31" s="342"/>
      <c r="BK31" s="342"/>
    </row>
    <row r="32" spans="1:63" s="343" customFormat="1" ht="14.1" customHeight="1" x14ac:dyDescent="0.2">
      <c r="A32" s="659"/>
      <c r="B32" s="660"/>
      <c r="C32" s="655"/>
      <c r="D32" s="655"/>
      <c r="E32" s="655"/>
      <c r="F32" s="655"/>
      <c r="G32" s="647"/>
      <c r="H32" s="662"/>
      <c r="I32" s="663"/>
      <c r="J32" s="664"/>
      <c r="K32" s="665"/>
      <c r="L32" s="664">
        <f t="shared" si="23"/>
        <v>0</v>
      </c>
      <c r="M32" s="663"/>
      <c r="N32" s="664"/>
      <c r="O32" s="666"/>
      <c r="P32" s="344">
        <v>4</v>
      </c>
      <c r="Q32" s="210"/>
      <c r="R32" s="344" t="str">
        <f t="shared" si="0"/>
        <v/>
      </c>
      <c r="S32" s="345"/>
      <c r="T32" s="345"/>
      <c r="U32" s="346" t="str">
        <f t="shared" si="1"/>
        <v/>
      </c>
      <c r="V32" s="345"/>
      <c r="W32" s="345"/>
      <c r="X32" s="345"/>
      <c r="Y32" s="385" t="str">
        <f t="shared" ref="Y32:Y34" si="28">IFERROR(IF(AND(R31="Probabilidad",R32="Probabilidad"),(AA31-(+AA31*U32)),IF(AND(R31="Impacto",R32="Probabilidad"),(AA30-(+AA30*U32)),IF(R32="Impacto",AA31,""))),"")</f>
        <v/>
      </c>
      <c r="Z32" s="386" t="str">
        <f t="shared" si="24"/>
        <v/>
      </c>
      <c r="AA32" s="387" t="str">
        <f t="shared" si="25"/>
        <v/>
      </c>
      <c r="AB32" s="386" t="str">
        <f t="shared" si="26"/>
        <v/>
      </c>
      <c r="AC32" s="387" t="str">
        <f t="shared" ref="AC32:AC34" si="29">IFERROR(IF(AND(R31="Impacto",R32="Impacto"),(AC31-(+AC31*U32)),IF(AND(R31="Probabilidad",R32="Impacto"),(AC30-(+AC30*U32)),IF(R32="Probabilidad",AC31,""))),"")</f>
        <v/>
      </c>
      <c r="AD32" s="388" t="str">
        <f>IFERROR(IF(OR(AND(Z32="Muy Baja",AB32="Leve"),AND(Z32="Muy Baja",AB32="Menor"),AND(Z32="Baja",AB32="Leve")),"Bajo",IF(OR(AND(Z32="Muy baja",AB32="Moderado"),AND(Z32="Baja",AB32="Menor"),AND(Z32="Baja",AB32="Moderado"),AND(Z32="Media",AB32="Leve"),AND(Z32="Media",AB32="Menor"),AND(Z32="Media",AB32="Moderado"),AND(Z32="Alta",AB32="Leve"),AND(Z32="Alta",AB32="Menor")),"Moderado",IF(OR(AND(Z32="Muy Baja",AB32="Mayor"),AND(Z32="Baja",AB32="Mayor"),AND(Z32="Media",AB32="Mayor"),AND(Z32="Alta",AB32="Moderado"),AND(Z32="Alta",AB32="Mayor"),AND(Z32="Muy Alta",AB32="Leve"),AND(Z32="Muy Alta",AB32="Menor"),AND(Z32="Muy Alta",AB32="Moderado"),AND(Z32="Muy Alta",AB32="Mayor")),"Alto",IF(OR(AND(Z32="Muy Baja",AB32="Catastrófico"),AND(Z32="Baja",AB32="Catastrófico"),AND(Z32="Media",AB32="Catastrófico"),AND(Z32="Alta",AB32="Catastrófico"),AND(Z32="Muy Alta",AB32="Catastrófico")),"Extremo","")))),"")</f>
        <v/>
      </c>
      <c r="AE32" s="651"/>
      <c r="AF32" s="309"/>
      <c r="AG32" s="352"/>
      <c r="AH32" s="351"/>
      <c r="AI32" s="351"/>
      <c r="AJ32" s="793"/>
      <c r="AK32" s="656"/>
      <c r="AL32" s="647"/>
      <c r="AM32" s="351"/>
      <c r="AN32" s="352"/>
      <c r="AO32" s="647"/>
      <c r="AP32" s="647"/>
      <c r="AQ32" s="647"/>
      <c r="AR32" s="647"/>
      <c r="AS32" s="647"/>
      <c r="AT32" s="645"/>
      <c r="AU32" s="342"/>
      <c r="AV32" s="342"/>
      <c r="AW32" s="342"/>
      <c r="AX32" s="342"/>
      <c r="AY32" s="342"/>
      <c r="AZ32" s="342"/>
      <c r="BA32" s="342"/>
      <c r="BB32" s="342"/>
      <c r="BC32" s="342"/>
      <c r="BD32" s="342"/>
      <c r="BE32" s="342"/>
      <c r="BF32" s="342"/>
      <c r="BG32" s="342"/>
      <c r="BH32" s="342"/>
      <c r="BI32" s="342"/>
      <c r="BJ32" s="342"/>
      <c r="BK32" s="342"/>
    </row>
    <row r="33" spans="1:63" s="343" customFormat="1" ht="14.1" customHeight="1" x14ac:dyDescent="0.2">
      <c r="A33" s="659"/>
      <c r="B33" s="660"/>
      <c r="C33" s="655"/>
      <c r="D33" s="655"/>
      <c r="E33" s="655"/>
      <c r="F33" s="655"/>
      <c r="G33" s="647"/>
      <c r="H33" s="662"/>
      <c r="I33" s="663"/>
      <c r="J33" s="664"/>
      <c r="K33" s="665"/>
      <c r="L33" s="664">
        <f t="shared" si="23"/>
        <v>0</v>
      </c>
      <c r="M33" s="663"/>
      <c r="N33" s="664"/>
      <c r="O33" s="666"/>
      <c r="P33" s="344">
        <v>5</v>
      </c>
      <c r="Q33" s="210"/>
      <c r="R33" s="344" t="str">
        <f t="shared" si="0"/>
        <v/>
      </c>
      <c r="S33" s="345"/>
      <c r="T33" s="345"/>
      <c r="U33" s="346" t="str">
        <f t="shared" si="1"/>
        <v/>
      </c>
      <c r="V33" s="345"/>
      <c r="W33" s="345"/>
      <c r="X33" s="345"/>
      <c r="Y33" s="385" t="str">
        <f t="shared" si="28"/>
        <v/>
      </c>
      <c r="Z33" s="386" t="str">
        <f t="shared" si="24"/>
        <v/>
      </c>
      <c r="AA33" s="387" t="str">
        <f t="shared" si="25"/>
        <v/>
      </c>
      <c r="AB33" s="386" t="str">
        <f t="shared" si="26"/>
        <v/>
      </c>
      <c r="AC33" s="387" t="str">
        <f t="shared" si="29"/>
        <v/>
      </c>
      <c r="AD33" s="388" t="str">
        <f t="shared" ref="AD33:AD34" si="30">IFERROR(IF(OR(AND(Z33="Muy Baja",AB33="Leve"),AND(Z33="Muy Baja",AB33="Menor"),AND(Z33="Baja",AB33="Leve")),"Bajo",IF(OR(AND(Z33="Muy baja",AB33="Moderado"),AND(Z33="Baja",AB33="Menor"),AND(Z33="Baja",AB33="Moderado"),AND(Z33="Media",AB33="Leve"),AND(Z33="Media",AB33="Menor"),AND(Z33="Media",AB33="Moderado"),AND(Z33="Alta",AB33="Leve"),AND(Z33="Alta",AB33="Menor")),"Moderado",IF(OR(AND(Z33="Muy Baja",AB33="Mayor"),AND(Z33="Baja",AB33="Mayor"),AND(Z33="Media",AB33="Mayor"),AND(Z33="Alta",AB33="Moderado"),AND(Z33="Alta",AB33="Mayor"),AND(Z33="Muy Alta",AB33="Leve"),AND(Z33="Muy Alta",AB33="Menor"),AND(Z33="Muy Alta",AB33="Moderado"),AND(Z33="Muy Alta",AB33="Mayor")),"Alto",IF(OR(AND(Z33="Muy Baja",AB33="Catastrófico"),AND(Z33="Baja",AB33="Catastrófico"),AND(Z33="Media",AB33="Catastrófico"),AND(Z33="Alta",AB33="Catastrófico"),AND(Z33="Muy Alta",AB33="Catastrófico")),"Extremo","")))),"")</f>
        <v/>
      </c>
      <c r="AE33" s="651"/>
      <c r="AF33" s="309"/>
      <c r="AG33" s="352"/>
      <c r="AH33" s="351"/>
      <c r="AI33" s="351"/>
      <c r="AJ33" s="793"/>
      <c r="AK33" s="656"/>
      <c r="AL33" s="647"/>
      <c r="AM33" s="351"/>
      <c r="AN33" s="352"/>
      <c r="AO33" s="647"/>
      <c r="AP33" s="647"/>
      <c r="AQ33" s="647"/>
      <c r="AR33" s="647"/>
      <c r="AS33" s="647"/>
      <c r="AT33" s="645"/>
      <c r="AU33" s="342"/>
      <c r="AV33" s="342"/>
      <c r="AW33" s="342"/>
      <c r="AX33" s="342"/>
      <c r="AY33" s="342"/>
      <c r="AZ33" s="342"/>
      <c r="BA33" s="342"/>
      <c r="BB33" s="342"/>
      <c r="BC33" s="342"/>
      <c r="BD33" s="342"/>
      <c r="BE33" s="342"/>
      <c r="BF33" s="342"/>
      <c r="BG33" s="342"/>
      <c r="BH33" s="342"/>
      <c r="BI33" s="342"/>
      <c r="BJ33" s="342"/>
      <c r="BK33" s="342"/>
    </row>
    <row r="34" spans="1:63" s="343" customFormat="1" ht="14.1" customHeight="1" x14ac:dyDescent="0.2">
      <c r="A34" s="659"/>
      <c r="B34" s="660"/>
      <c r="C34" s="655"/>
      <c r="D34" s="655"/>
      <c r="E34" s="655"/>
      <c r="F34" s="655"/>
      <c r="G34" s="647"/>
      <c r="H34" s="662"/>
      <c r="I34" s="663"/>
      <c r="J34" s="664"/>
      <c r="K34" s="665"/>
      <c r="L34" s="664">
        <f t="shared" si="23"/>
        <v>0</v>
      </c>
      <c r="M34" s="663"/>
      <c r="N34" s="664"/>
      <c r="O34" s="666"/>
      <c r="P34" s="344">
        <v>6</v>
      </c>
      <c r="Q34" s="210"/>
      <c r="R34" s="344" t="str">
        <f t="shared" si="0"/>
        <v/>
      </c>
      <c r="S34" s="345"/>
      <c r="T34" s="345"/>
      <c r="U34" s="346" t="str">
        <f t="shared" si="1"/>
        <v/>
      </c>
      <c r="V34" s="345"/>
      <c r="W34" s="345"/>
      <c r="X34" s="345"/>
      <c r="Y34" s="385" t="str">
        <f t="shared" si="28"/>
        <v/>
      </c>
      <c r="Z34" s="386" t="str">
        <f t="shared" si="24"/>
        <v/>
      </c>
      <c r="AA34" s="387" t="str">
        <f t="shared" si="25"/>
        <v/>
      </c>
      <c r="AB34" s="386" t="str">
        <f t="shared" si="26"/>
        <v/>
      </c>
      <c r="AC34" s="387" t="str">
        <f t="shared" si="29"/>
        <v/>
      </c>
      <c r="AD34" s="388" t="str">
        <f t="shared" si="30"/>
        <v/>
      </c>
      <c r="AE34" s="651"/>
      <c r="AF34" s="309"/>
      <c r="AG34" s="352"/>
      <c r="AH34" s="351"/>
      <c r="AI34" s="351"/>
      <c r="AJ34" s="793"/>
      <c r="AK34" s="656"/>
      <c r="AL34" s="647"/>
      <c r="AM34" s="351"/>
      <c r="AN34" s="352"/>
      <c r="AO34" s="647"/>
      <c r="AP34" s="647"/>
      <c r="AQ34" s="647"/>
      <c r="AR34" s="647"/>
      <c r="AS34" s="647"/>
      <c r="AT34" s="645"/>
      <c r="AU34" s="342"/>
      <c r="AV34" s="342"/>
      <c r="AW34" s="342"/>
      <c r="AX34" s="342"/>
      <c r="AY34" s="342"/>
      <c r="AZ34" s="342"/>
      <c r="BA34" s="342"/>
      <c r="BB34" s="342"/>
      <c r="BC34" s="342"/>
      <c r="BD34" s="342"/>
      <c r="BE34" s="342"/>
      <c r="BF34" s="342"/>
      <c r="BG34" s="342"/>
      <c r="BH34" s="342"/>
      <c r="BI34" s="342"/>
      <c r="BJ34" s="342"/>
      <c r="BK34" s="342"/>
    </row>
    <row r="35" spans="1:63" s="343" customFormat="1" ht="146.25" customHeight="1" x14ac:dyDescent="0.2">
      <c r="A35" s="659">
        <v>5</v>
      </c>
      <c r="B35" s="660" t="s">
        <v>347</v>
      </c>
      <c r="C35" s="713" t="s">
        <v>712</v>
      </c>
      <c r="D35" s="655" t="s">
        <v>1159</v>
      </c>
      <c r="E35" s="655" t="s">
        <v>1160</v>
      </c>
      <c r="F35" s="655" t="s">
        <v>1161</v>
      </c>
      <c r="G35" s="647" t="s">
        <v>690</v>
      </c>
      <c r="H35" s="662">
        <v>10</v>
      </c>
      <c r="I35" s="663" t="str">
        <f>IF(H35&lt;=0,"",IF(H35&lt;=2,"Muy Baja",IF(H35&lt;=24,"Baja",IF(H35&lt;=500,"Media",IF(H35&lt;=5000,"Alta","Muy Alta")))))</f>
        <v>Baja</v>
      </c>
      <c r="J35" s="664">
        <f>IF(I35="","",IF(I35="Muy Baja",0.2,IF(I35="Baja",0.4,IF(I35="Media",0.6,IF(I35="Alta",0.8,IF(I35="Muy Alta",1,))))))</f>
        <v>0.4</v>
      </c>
      <c r="K35" s="665" t="s">
        <v>121</v>
      </c>
      <c r="L35" s="664" t="str">
        <f>IF(NOT(ISERROR(MATCH(K35,'Tabla Impacto'!$B$221:$B$223,0))),'Tabla Impacto'!$F$223&amp;"Por favor no seleccionar los criterios de impacto(Afectación Económica o presupuestal y Pérdida Reputacional)",K35)</f>
        <v xml:space="preserve">     Entre 50 y 100 SMLMV </v>
      </c>
      <c r="M35" s="663" t="str">
        <f>IF(OR(L35='Tabla Impacto'!$C$11,L35='Tabla Impacto'!$D$11),"Leve",IF(OR(L35='Tabla Impacto'!$C$12,L35='Tabla Impacto'!$D$12),"Menor",IF(OR(L35='Tabla Impacto'!$C$13,L35='Tabla Impacto'!$D$13),"Moderado",IF(OR(L35='Tabla Impacto'!$C$14,L35='Tabla Impacto'!$D$14),"Mayor",IF(OR(L35='Tabla Impacto'!$C$15,L35='Tabla Impacto'!$D$15),"Catastrófico","")))))</f>
        <v>Moderado</v>
      </c>
      <c r="N35" s="664">
        <f>IF(M35="","",IF(M35="Leve",0.2,IF(M35="Menor",0.4,IF(M35="Moderado",0.6,IF(M35="Mayor",0.8,IF(M35="Catastrófico",1,))))))</f>
        <v>0.6</v>
      </c>
      <c r="O35" s="666" t="str">
        <f>IF(OR(AND(I35="Muy Baja",M35="Leve"),AND(I35="Muy Baja",M35="Menor"),AND(I35="Baja",M35="Leve")),"Bajo",IF(OR(AND(I35="Muy baja",M35="Moderado"),AND(I35="Baja",M35="Menor"),AND(I35="Baja",M35="Moderado"),AND(I35="Media",M35="Leve"),AND(I35="Media",M35="Menor"),AND(I35="Media",M35="Moderado"),AND(I35="Alta",M35="Leve"),AND(I35="Alta",M35="Menor")),"Moderado",IF(OR(AND(I35="Muy Baja",M35="Mayor"),AND(I35="Baja",M35="Mayor"),AND(I35="Media",M35="Mayor"),AND(I35="Alta",M35="Moderado"),AND(I35="Alta",M35="Mayor"),AND(I35="Muy Alta",M35="Leve"),AND(I35="Muy Alta",M35="Menor"),AND(I35="Muy Alta",M35="Moderado"),AND(I35="Muy Alta",M35="Mayor")),"Alto",IF(OR(AND(I35="Muy Baja",M35="Catastrófico"),AND(I35="Baja",M35="Catastrófico"),AND(I35="Media",M35="Catastrófico"),AND(I35="Alta",M35="Catastrófico"),AND(I35="Muy Alta",M35="Catastrófico")),"Extremo",""))))</f>
        <v>Moderado</v>
      </c>
      <c r="P35" s="344">
        <v>1</v>
      </c>
      <c r="Q35" s="210" t="s">
        <v>1407</v>
      </c>
      <c r="R35" s="344" t="str">
        <f t="shared" si="0"/>
        <v>Probabilidad</v>
      </c>
      <c r="S35" s="345" t="s">
        <v>14</v>
      </c>
      <c r="T35" s="345" t="s">
        <v>8</v>
      </c>
      <c r="U35" s="346" t="str">
        <f t="shared" si="1"/>
        <v>30%</v>
      </c>
      <c r="V35" s="345" t="s">
        <v>18</v>
      </c>
      <c r="W35" s="345" t="s">
        <v>21</v>
      </c>
      <c r="X35" s="345" t="s">
        <v>104</v>
      </c>
      <c r="Y35" s="385">
        <f>IFERROR(IF(R35="Probabilidad",(J35-(+J35*U35)),IF(R35="Impacto",J35,"")),"")</f>
        <v>0.28000000000000003</v>
      </c>
      <c r="Z35" s="386" t="str">
        <f>IFERROR(IF(Y35="","",IF(Y35&lt;=0.2,"Muy Baja",IF(Y35&lt;=0.4,"Baja",IF(Y35&lt;=0.6,"Media",IF(Y35&lt;=0.8,"Alta","Muy Alta"))))),"")</f>
        <v>Baja</v>
      </c>
      <c r="AA35" s="387">
        <f>+Y35</f>
        <v>0.28000000000000003</v>
      </c>
      <c r="AB35" s="386" t="str">
        <f>IFERROR(IF(AC35="","",IF(AC35&lt;=0.2,"Leve",IF(AC35&lt;=0.4,"Menor",IF(AC35&lt;=0.6,"Moderado",IF(AC35&lt;=0.8,"Mayor","Catastrófico"))))),"")</f>
        <v>Moderado</v>
      </c>
      <c r="AC35" s="387">
        <f>IFERROR(IF(R35="Impacto",(N35-(+N35*U35)),IF(R35="Probabilidad",N35,"")),"")</f>
        <v>0.6</v>
      </c>
      <c r="AD35" s="388" t="str">
        <f>IFERROR(IF(OR(AND(Z35="Muy Baja",AB35="Leve"),AND(Z35="Muy Baja",AB35="Menor"),AND(Z35="Baja",AB35="Leve")),"Bajo",IF(OR(AND(Z35="Muy baja",AB35="Moderado"),AND(Z35="Baja",AB35="Menor"),AND(Z35="Baja",AB35="Moderado"),AND(Z35="Media",AB35="Leve"),AND(Z35="Media",AB35="Menor"),AND(Z35="Media",AB35="Moderado"),AND(Z35="Alta",AB35="Leve"),AND(Z35="Alta",AB35="Menor")),"Moderado",IF(OR(AND(Z35="Muy Baja",AB35="Mayor"),AND(Z35="Baja",AB35="Mayor"),AND(Z35="Media",AB35="Mayor"),AND(Z35="Alta",AB35="Moderado"),AND(Z35="Alta",AB35="Mayor"),AND(Z35="Muy Alta",AB35="Leve"),AND(Z35="Muy Alta",AB35="Menor"),AND(Z35="Muy Alta",AB35="Moderado"),AND(Z35="Muy Alta",AB35="Mayor")),"Alto",IF(OR(AND(Z35="Muy Baja",AB35="Catastrófico"),AND(Z35="Baja",AB35="Catastrófico"),AND(Z35="Media",AB35="Catastrófico"),AND(Z35="Alta",AB35="Catastrófico"),AND(Z35="Muy Alta",AB35="Catastrófico")),"Extremo","")))),"")</f>
        <v>Moderado</v>
      </c>
      <c r="AE35" s="651" t="s">
        <v>26</v>
      </c>
      <c r="AF35" s="358" t="s">
        <v>1162</v>
      </c>
      <c r="AG35" s="318" t="s">
        <v>1457</v>
      </c>
      <c r="AH35" s="319">
        <v>46021</v>
      </c>
      <c r="AI35" s="222" t="s">
        <v>1163</v>
      </c>
      <c r="AJ35" s="793" t="s">
        <v>1040</v>
      </c>
      <c r="AK35" s="656" t="s">
        <v>1458</v>
      </c>
      <c r="AL35" s="647"/>
      <c r="AM35" s="351"/>
      <c r="AN35" s="352"/>
      <c r="AO35" s="647"/>
      <c r="AP35" s="647"/>
      <c r="AQ35" s="650"/>
      <c r="AR35" s="647"/>
      <c r="AS35" s="647"/>
      <c r="AT35" s="645"/>
      <c r="AU35" s="342"/>
      <c r="AV35" s="342"/>
      <c r="AW35" s="342"/>
      <c r="AX35" s="342"/>
      <c r="AY35" s="342"/>
      <c r="AZ35" s="342"/>
      <c r="BA35" s="342"/>
      <c r="BB35" s="342"/>
      <c r="BC35" s="342"/>
      <c r="BD35" s="342"/>
      <c r="BE35" s="342"/>
      <c r="BF35" s="342"/>
      <c r="BG35" s="342"/>
      <c r="BH35" s="342"/>
      <c r="BI35" s="342"/>
      <c r="BJ35" s="342"/>
      <c r="BK35" s="342"/>
    </row>
    <row r="36" spans="1:63" s="343" customFormat="1" x14ac:dyDescent="0.2">
      <c r="A36" s="659"/>
      <c r="B36" s="660"/>
      <c r="C36" s="713"/>
      <c r="D36" s="655"/>
      <c r="E36" s="655"/>
      <c r="F36" s="655"/>
      <c r="G36" s="647"/>
      <c r="H36" s="662"/>
      <c r="I36" s="663"/>
      <c r="J36" s="664"/>
      <c r="K36" s="665"/>
      <c r="L36" s="664">
        <f t="shared" ref="L36:L40" si="31">IF(NOT(ISERROR(MATCH(K36,_xlfn.ANCHORARRAY(F47),0))),J49&amp;"Por favor no seleccionar los criterios de impacto",K36)</f>
        <v>0</v>
      </c>
      <c r="M36" s="663"/>
      <c r="N36" s="664"/>
      <c r="O36" s="666"/>
      <c r="P36" s="344">
        <v>2</v>
      </c>
      <c r="Q36" s="210"/>
      <c r="R36" s="344" t="str">
        <f t="shared" si="0"/>
        <v/>
      </c>
      <c r="S36" s="345"/>
      <c r="T36" s="345"/>
      <c r="U36" s="346" t="str">
        <f t="shared" si="1"/>
        <v/>
      </c>
      <c r="V36" s="345"/>
      <c r="W36" s="345"/>
      <c r="X36" s="345"/>
      <c r="Y36" s="385" t="str">
        <f>IFERROR(IF(AND(R35="Probabilidad",R36="Probabilidad"),(AA35-(+AA35*U36)),IF(R36="Probabilidad",(J35-(+J35*U36)),IF(R36="Impacto",AA35,""))),"")</f>
        <v/>
      </c>
      <c r="Z36" s="386" t="str">
        <f t="shared" ref="Z36:Z40" si="32">IFERROR(IF(Y36="","",IF(Y36&lt;=0.2,"Muy Baja",IF(Y36&lt;=0.4,"Baja",IF(Y36&lt;=0.6,"Media",IF(Y36&lt;=0.8,"Alta","Muy Alta"))))),"")</f>
        <v/>
      </c>
      <c r="AA36" s="387" t="str">
        <f t="shared" ref="AA36:AA40" si="33">+Y36</f>
        <v/>
      </c>
      <c r="AB36" s="386" t="str">
        <f t="shared" ref="AB36:AB40" si="34">IFERROR(IF(AC36="","",IF(AC36&lt;=0.2,"Leve",IF(AC36&lt;=0.4,"Menor",IF(AC36&lt;=0.6,"Moderado",IF(AC36&lt;=0.8,"Mayor","Catastrófico"))))),"")</f>
        <v/>
      </c>
      <c r="AC36" s="387" t="str">
        <f>IFERROR(IF(AND(R35="Impacto",R36="Impacto"),(AC35-(+AC35*U36)),IF(R36="Impacto",(N35-(+N35*U36)),IF(R36="Probabilidad",AC35,""))),"")</f>
        <v/>
      </c>
      <c r="AD36" s="388" t="str">
        <f t="shared" ref="AD36:AD37" si="35">IFERROR(IF(OR(AND(Z36="Muy Baja",AB36="Leve"),AND(Z36="Muy Baja",AB36="Menor"),AND(Z36="Baja",AB36="Leve")),"Bajo",IF(OR(AND(Z36="Muy baja",AB36="Moderado"),AND(Z36="Baja",AB36="Menor"),AND(Z36="Baja",AB36="Moderado"),AND(Z36="Media",AB36="Leve"),AND(Z36="Media",AB36="Menor"),AND(Z36="Media",AB36="Moderado"),AND(Z36="Alta",AB36="Leve"),AND(Z36="Alta",AB36="Menor")),"Moderado",IF(OR(AND(Z36="Muy Baja",AB36="Mayor"),AND(Z36="Baja",AB36="Mayor"),AND(Z36="Media",AB36="Mayor"),AND(Z36="Alta",AB36="Moderado"),AND(Z36="Alta",AB36="Mayor"),AND(Z36="Muy Alta",AB36="Leve"),AND(Z36="Muy Alta",AB36="Menor"),AND(Z36="Muy Alta",AB36="Moderado"),AND(Z36="Muy Alta",AB36="Mayor")),"Alto",IF(OR(AND(Z36="Muy Baja",AB36="Catastrófico"),AND(Z36="Baja",AB36="Catastrófico"),AND(Z36="Media",AB36="Catastrófico"),AND(Z36="Alta",AB36="Catastrófico"),AND(Z36="Muy Alta",AB36="Catastrófico")),"Extremo","")))),"")</f>
        <v/>
      </c>
      <c r="AE36" s="651"/>
      <c r="AF36" s="357"/>
      <c r="AG36" s="357"/>
      <c r="AH36" s="357"/>
      <c r="AI36" s="357"/>
      <c r="AJ36" s="793"/>
      <c r="AK36" s="656"/>
      <c r="AL36" s="647"/>
      <c r="AM36" s="351"/>
      <c r="AN36" s="352"/>
      <c r="AO36" s="647"/>
      <c r="AP36" s="647"/>
      <c r="AQ36" s="647"/>
      <c r="AR36" s="647"/>
      <c r="AS36" s="647"/>
      <c r="AT36" s="645"/>
      <c r="AU36" s="342"/>
      <c r="AV36" s="342"/>
      <c r="AW36" s="342"/>
      <c r="AX36" s="342"/>
      <c r="AY36" s="342"/>
      <c r="AZ36" s="342"/>
      <c r="BA36" s="342"/>
      <c r="BB36" s="342"/>
      <c r="BC36" s="342"/>
      <c r="BD36" s="342"/>
      <c r="BE36" s="342"/>
      <c r="BF36" s="342"/>
      <c r="BG36" s="342"/>
      <c r="BH36" s="342"/>
      <c r="BI36" s="342"/>
      <c r="BJ36" s="342"/>
      <c r="BK36" s="342"/>
    </row>
    <row r="37" spans="1:63" s="343" customFormat="1" ht="14.1" customHeight="1" x14ac:dyDescent="0.2">
      <c r="A37" s="659"/>
      <c r="B37" s="660"/>
      <c r="C37" s="713"/>
      <c r="D37" s="655"/>
      <c r="E37" s="655"/>
      <c r="F37" s="655"/>
      <c r="G37" s="647"/>
      <c r="H37" s="662"/>
      <c r="I37" s="663"/>
      <c r="J37" s="664"/>
      <c r="K37" s="665"/>
      <c r="L37" s="664">
        <f t="shared" si="31"/>
        <v>0</v>
      </c>
      <c r="M37" s="663"/>
      <c r="N37" s="664"/>
      <c r="O37" s="666"/>
      <c r="P37" s="344">
        <v>3</v>
      </c>
      <c r="Q37" s="353"/>
      <c r="R37" s="344" t="str">
        <f t="shared" si="0"/>
        <v/>
      </c>
      <c r="S37" s="345"/>
      <c r="T37" s="345"/>
      <c r="U37" s="346" t="str">
        <f t="shared" si="1"/>
        <v/>
      </c>
      <c r="V37" s="345"/>
      <c r="W37" s="345"/>
      <c r="X37" s="345"/>
      <c r="Y37" s="385" t="str">
        <f>IFERROR(IF(AND(R36="Probabilidad",R37="Probabilidad"),(AA36-(+AA36*U37)),IF(AND(R36="Impacto",R37="Probabilidad"),(AA35-(+AA35*U37)),IF(R37="Impacto",AA36,""))),"")</f>
        <v/>
      </c>
      <c r="Z37" s="386" t="str">
        <f t="shared" si="32"/>
        <v/>
      </c>
      <c r="AA37" s="387" t="str">
        <f t="shared" si="33"/>
        <v/>
      </c>
      <c r="AB37" s="386" t="str">
        <f t="shared" si="34"/>
        <v/>
      </c>
      <c r="AC37" s="387" t="str">
        <f>IFERROR(IF(AND(R36="Impacto",R37="Impacto"),(AC36-(+AC36*U37)),IF(AND(R36="Probabilidad",R37="Impacto"),(AC35-(+AC35*U37)),IF(R37="Probabilidad",AC36,""))),"")</f>
        <v/>
      </c>
      <c r="AD37" s="388" t="str">
        <f t="shared" si="35"/>
        <v/>
      </c>
      <c r="AE37" s="651"/>
      <c r="AF37" s="357"/>
      <c r="AG37" s="357"/>
      <c r="AH37" s="357"/>
      <c r="AI37" s="357"/>
      <c r="AJ37" s="793"/>
      <c r="AK37" s="656"/>
      <c r="AL37" s="647"/>
      <c r="AM37" s="351"/>
      <c r="AN37" s="352"/>
      <c r="AO37" s="647"/>
      <c r="AP37" s="647"/>
      <c r="AQ37" s="647"/>
      <c r="AR37" s="647"/>
      <c r="AS37" s="647"/>
      <c r="AT37" s="645"/>
      <c r="AU37" s="342"/>
      <c r="AV37" s="342"/>
      <c r="AW37" s="342"/>
      <c r="AX37" s="342"/>
      <c r="AY37" s="342"/>
      <c r="AZ37" s="342"/>
      <c r="BA37" s="342"/>
      <c r="BB37" s="342"/>
      <c r="BC37" s="342"/>
      <c r="BD37" s="342"/>
      <c r="BE37" s="342"/>
      <c r="BF37" s="342"/>
      <c r="BG37" s="342"/>
      <c r="BH37" s="342"/>
      <c r="BI37" s="342"/>
      <c r="BJ37" s="342"/>
      <c r="BK37" s="342"/>
    </row>
    <row r="38" spans="1:63" s="343" customFormat="1" ht="14.1" customHeight="1" x14ac:dyDescent="0.2">
      <c r="A38" s="659"/>
      <c r="B38" s="660"/>
      <c r="C38" s="713"/>
      <c r="D38" s="655"/>
      <c r="E38" s="655"/>
      <c r="F38" s="655"/>
      <c r="G38" s="647"/>
      <c r="H38" s="662"/>
      <c r="I38" s="663"/>
      <c r="J38" s="664"/>
      <c r="K38" s="665"/>
      <c r="L38" s="664">
        <f t="shared" si="31"/>
        <v>0</v>
      </c>
      <c r="M38" s="663"/>
      <c r="N38" s="664"/>
      <c r="O38" s="666"/>
      <c r="P38" s="344">
        <v>4</v>
      </c>
      <c r="Q38" s="210"/>
      <c r="R38" s="344" t="str">
        <f t="shared" si="0"/>
        <v/>
      </c>
      <c r="S38" s="345"/>
      <c r="T38" s="345"/>
      <c r="U38" s="346" t="str">
        <f t="shared" si="1"/>
        <v/>
      </c>
      <c r="V38" s="345"/>
      <c r="W38" s="345"/>
      <c r="X38" s="345"/>
      <c r="Y38" s="385" t="str">
        <f t="shared" ref="Y38:Y40" si="36">IFERROR(IF(AND(R37="Probabilidad",R38="Probabilidad"),(AA37-(+AA37*U38)),IF(AND(R37="Impacto",R38="Probabilidad"),(AA36-(+AA36*U38)),IF(R38="Impacto",AA37,""))),"")</f>
        <v/>
      </c>
      <c r="Z38" s="386" t="str">
        <f t="shared" si="32"/>
        <v/>
      </c>
      <c r="AA38" s="387" t="str">
        <f t="shared" si="33"/>
        <v/>
      </c>
      <c r="AB38" s="386" t="str">
        <f t="shared" si="34"/>
        <v/>
      </c>
      <c r="AC38" s="387" t="str">
        <f t="shared" ref="AC38:AC40" si="37">IFERROR(IF(AND(R37="Impacto",R38="Impacto"),(AC37-(+AC37*U38)),IF(AND(R37="Probabilidad",R38="Impacto"),(AC36-(+AC36*U38)),IF(R38="Probabilidad",AC37,""))),"")</f>
        <v/>
      </c>
      <c r="AD38" s="388" t="str">
        <f>IFERROR(IF(OR(AND(Z38="Muy Baja",AB38="Leve"),AND(Z38="Muy Baja",AB38="Menor"),AND(Z38="Baja",AB38="Leve")),"Bajo",IF(OR(AND(Z38="Muy baja",AB38="Moderado"),AND(Z38="Baja",AB38="Menor"),AND(Z38="Baja",AB38="Moderado"),AND(Z38="Media",AB38="Leve"),AND(Z38="Media",AB38="Menor"),AND(Z38="Media",AB38="Moderado"),AND(Z38="Alta",AB38="Leve"),AND(Z38="Alta",AB38="Menor")),"Moderado",IF(OR(AND(Z38="Muy Baja",AB38="Mayor"),AND(Z38="Baja",AB38="Mayor"),AND(Z38="Media",AB38="Mayor"),AND(Z38="Alta",AB38="Moderado"),AND(Z38="Alta",AB38="Mayor"),AND(Z38="Muy Alta",AB38="Leve"),AND(Z38="Muy Alta",AB38="Menor"),AND(Z38="Muy Alta",AB38="Moderado"),AND(Z38="Muy Alta",AB38="Mayor")),"Alto",IF(OR(AND(Z38="Muy Baja",AB38="Catastrófico"),AND(Z38="Baja",AB38="Catastrófico"),AND(Z38="Media",AB38="Catastrófico"),AND(Z38="Alta",AB38="Catastrófico"),AND(Z38="Muy Alta",AB38="Catastrófico")),"Extremo","")))),"")</f>
        <v/>
      </c>
      <c r="AE38" s="651"/>
      <c r="AF38" s="357"/>
      <c r="AG38" s="357"/>
      <c r="AH38" s="357"/>
      <c r="AI38" s="357"/>
      <c r="AJ38" s="793"/>
      <c r="AK38" s="656"/>
      <c r="AL38" s="647"/>
      <c r="AM38" s="351"/>
      <c r="AN38" s="352"/>
      <c r="AO38" s="647"/>
      <c r="AP38" s="647"/>
      <c r="AQ38" s="647"/>
      <c r="AR38" s="647"/>
      <c r="AS38" s="647"/>
      <c r="AT38" s="645"/>
      <c r="AU38" s="342"/>
      <c r="AV38" s="342"/>
      <c r="AW38" s="342"/>
      <c r="AX38" s="342"/>
      <c r="AY38" s="342"/>
      <c r="AZ38" s="342"/>
      <c r="BA38" s="342"/>
      <c r="BB38" s="342"/>
      <c r="BC38" s="342"/>
      <c r="BD38" s="342"/>
      <c r="BE38" s="342"/>
      <c r="BF38" s="342"/>
      <c r="BG38" s="342"/>
      <c r="BH38" s="342"/>
      <c r="BI38" s="342"/>
      <c r="BJ38" s="342"/>
      <c r="BK38" s="342"/>
    </row>
    <row r="39" spans="1:63" s="343" customFormat="1" ht="14.1" customHeight="1" x14ac:dyDescent="0.2">
      <c r="A39" s="659"/>
      <c r="B39" s="660"/>
      <c r="C39" s="713"/>
      <c r="D39" s="655"/>
      <c r="E39" s="655"/>
      <c r="F39" s="655"/>
      <c r="G39" s="647"/>
      <c r="H39" s="662"/>
      <c r="I39" s="663"/>
      <c r="J39" s="664"/>
      <c r="K39" s="665"/>
      <c r="L39" s="664">
        <f t="shared" si="31"/>
        <v>0</v>
      </c>
      <c r="M39" s="663"/>
      <c r="N39" s="664"/>
      <c r="O39" s="666"/>
      <c r="P39" s="344">
        <v>5</v>
      </c>
      <c r="Q39" s="210"/>
      <c r="R39" s="344" t="str">
        <f t="shared" si="0"/>
        <v/>
      </c>
      <c r="S39" s="345"/>
      <c r="T39" s="345"/>
      <c r="U39" s="346" t="str">
        <f t="shared" si="1"/>
        <v/>
      </c>
      <c r="V39" s="345"/>
      <c r="W39" s="345"/>
      <c r="X39" s="345"/>
      <c r="Y39" s="385" t="str">
        <f t="shared" si="36"/>
        <v/>
      </c>
      <c r="Z39" s="386" t="str">
        <f t="shared" si="32"/>
        <v/>
      </c>
      <c r="AA39" s="387" t="str">
        <f t="shared" si="33"/>
        <v/>
      </c>
      <c r="AB39" s="386" t="str">
        <f t="shared" si="34"/>
        <v/>
      </c>
      <c r="AC39" s="387" t="str">
        <f t="shared" si="37"/>
        <v/>
      </c>
      <c r="AD39" s="388" t="str">
        <f t="shared" ref="AD39:AD40" si="38">IFERROR(IF(OR(AND(Z39="Muy Baja",AB39="Leve"),AND(Z39="Muy Baja",AB39="Menor"),AND(Z39="Baja",AB39="Leve")),"Bajo",IF(OR(AND(Z39="Muy baja",AB39="Moderado"),AND(Z39="Baja",AB39="Menor"),AND(Z39="Baja",AB39="Moderado"),AND(Z39="Media",AB39="Leve"),AND(Z39="Media",AB39="Menor"),AND(Z39="Media",AB39="Moderado"),AND(Z39="Alta",AB39="Leve"),AND(Z39="Alta",AB39="Menor")),"Moderado",IF(OR(AND(Z39="Muy Baja",AB39="Mayor"),AND(Z39="Baja",AB39="Mayor"),AND(Z39="Media",AB39="Mayor"),AND(Z39="Alta",AB39="Moderado"),AND(Z39="Alta",AB39="Mayor"),AND(Z39="Muy Alta",AB39="Leve"),AND(Z39="Muy Alta",AB39="Menor"),AND(Z39="Muy Alta",AB39="Moderado"),AND(Z39="Muy Alta",AB39="Mayor")),"Alto",IF(OR(AND(Z39="Muy Baja",AB39="Catastrófico"),AND(Z39="Baja",AB39="Catastrófico"),AND(Z39="Media",AB39="Catastrófico"),AND(Z39="Alta",AB39="Catastrófico"),AND(Z39="Muy Alta",AB39="Catastrófico")),"Extremo","")))),"")</f>
        <v/>
      </c>
      <c r="AE39" s="651"/>
      <c r="AF39" s="357"/>
      <c r="AG39" s="357"/>
      <c r="AH39" s="357"/>
      <c r="AI39" s="357"/>
      <c r="AJ39" s="793"/>
      <c r="AK39" s="656"/>
      <c r="AL39" s="647"/>
      <c r="AM39" s="351"/>
      <c r="AN39" s="352"/>
      <c r="AO39" s="647"/>
      <c r="AP39" s="647"/>
      <c r="AQ39" s="647"/>
      <c r="AR39" s="647"/>
      <c r="AS39" s="647"/>
      <c r="AT39" s="645"/>
      <c r="AU39" s="342"/>
      <c r="AV39" s="342"/>
      <c r="AW39" s="342"/>
      <c r="AX39" s="342"/>
      <c r="AY39" s="342"/>
      <c r="AZ39" s="342"/>
      <c r="BA39" s="342"/>
      <c r="BB39" s="342"/>
      <c r="BC39" s="342"/>
      <c r="BD39" s="342"/>
      <c r="BE39" s="342"/>
      <c r="BF39" s="342"/>
      <c r="BG39" s="342"/>
      <c r="BH39" s="342"/>
      <c r="BI39" s="342"/>
      <c r="BJ39" s="342"/>
      <c r="BK39" s="342"/>
    </row>
    <row r="40" spans="1:63" s="343" customFormat="1" ht="14.1" customHeight="1" x14ac:dyDescent="0.2">
      <c r="A40" s="659"/>
      <c r="B40" s="660"/>
      <c r="C40" s="713"/>
      <c r="D40" s="655"/>
      <c r="E40" s="655"/>
      <c r="F40" s="655"/>
      <c r="G40" s="647"/>
      <c r="H40" s="662"/>
      <c r="I40" s="663"/>
      <c r="J40" s="664"/>
      <c r="K40" s="665"/>
      <c r="L40" s="664">
        <f t="shared" si="31"/>
        <v>0</v>
      </c>
      <c r="M40" s="663"/>
      <c r="N40" s="664"/>
      <c r="O40" s="666"/>
      <c r="P40" s="344">
        <v>6</v>
      </c>
      <c r="Q40" s="210"/>
      <c r="R40" s="344" t="str">
        <f t="shared" si="0"/>
        <v/>
      </c>
      <c r="S40" s="345"/>
      <c r="T40" s="345"/>
      <c r="U40" s="346" t="str">
        <f t="shared" si="1"/>
        <v/>
      </c>
      <c r="V40" s="345"/>
      <c r="W40" s="345"/>
      <c r="X40" s="345"/>
      <c r="Y40" s="385" t="str">
        <f t="shared" si="36"/>
        <v/>
      </c>
      <c r="Z40" s="386" t="str">
        <f t="shared" si="32"/>
        <v/>
      </c>
      <c r="AA40" s="387" t="str">
        <f t="shared" si="33"/>
        <v/>
      </c>
      <c r="AB40" s="386" t="str">
        <f t="shared" si="34"/>
        <v/>
      </c>
      <c r="AC40" s="387" t="str">
        <f t="shared" si="37"/>
        <v/>
      </c>
      <c r="AD40" s="388" t="str">
        <f t="shared" si="38"/>
        <v/>
      </c>
      <c r="AE40" s="651"/>
      <c r="AF40" s="357"/>
      <c r="AG40" s="357"/>
      <c r="AH40" s="357"/>
      <c r="AI40" s="357"/>
      <c r="AJ40" s="793"/>
      <c r="AK40" s="656"/>
      <c r="AL40" s="647"/>
      <c r="AM40" s="351"/>
      <c r="AN40" s="352"/>
      <c r="AO40" s="647"/>
      <c r="AP40" s="647"/>
      <c r="AQ40" s="647"/>
      <c r="AR40" s="647"/>
      <c r="AS40" s="647"/>
      <c r="AT40" s="645"/>
      <c r="AU40" s="342"/>
      <c r="AV40" s="342"/>
      <c r="AW40" s="342"/>
      <c r="AX40" s="342"/>
      <c r="AY40" s="342"/>
      <c r="AZ40" s="342"/>
      <c r="BA40" s="342"/>
      <c r="BB40" s="342"/>
      <c r="BC40" s="342"/>
      <c r="BD40" s="342"/>
      <c r="BE40" s="342"/>
      <c r="BF40" s="342"/>
      <c r="BG40" s="342"/>
      <c r="BH40" s="342"/>
      <c r="BI40" s="342"/>
      <c r="BJ40" s="342"/>
      <c r="BK40" s="342"/>
    </row>
    <row r="41" spans="1:63" s="343" customFormat="1" x14ac:dyDescent="0.2">
      <c r="A41" s="659">
        <v>6</v>
      </c>
      <c r="B41" s="660"/>
      <c r="C41" s="713"/>
      <c r="D41" s="647"/>
      <c r="E41" s="647"/>
      <c r="F41" s="661" t="s">
        <v>390</v>
      </c>
      <c r="G41" s="647" t="s">
        <v>690</v>
      </c>
      <c r="H41" s="662"/>
      <c r="I41" s="663" t="str">
        <f>IF(H41&lt;=0,"",IF(H41&lt;=2,"Muy Baja",IF(H41&lt;=24,"Baja",IF(H41&lt;=500,"Media",IF(H41&lt;=5000,"Alta","Muy Alta")))))</f>
        <v/>
      </c>
      <c r="J41" s="664" t="str">
        <f>IF(I41="","",IF(I41="Muy Baja",0.2,IF(I41="Baja",0.4,IF(I41="Media",0.6,IF(I41="Alta",0.8,IF(I41="Muy Alta",1,))))))</f>
        <v/>
      </c>
      <c r="K41" s="665"/>
      <c r="L41" s="664">
        <f>IF(NOT(ISERROR(MATCH(K41,'Tabla Impacto'!$B$221:$B$223,0))),'Tabla Impacto'!$F$223&amp;"Por favor no seleccionar los criterios de impacto(Afectación Económica o presupuestal y Pérdida Reputacional)",K41)</f>
        <v>0</v>
      </c>
      <c r="M41" s="663" t="str">
        <f>IF(OR(L41='Tabla Impacto'!$C$11,L41='Tabla Impacto'!$D$11),"Leve",IF(OR(L41='Tabla Impacto'!$C$12,L41='Tabla Impacto'!$D$12),"Menor",IF(OR(L41='Tabla Impacto'!$C$13,L41='Tabla Impacto'!$D$13),"Moderado",IF(OR(L41='Tabla Impacto'!$C$14,L41='Tabla Impacto'!$D$14),"Mayor",IF(OR(L41='Tabla Impacto'!$C$15,L41='Tabla Impacto'!$D$15),"Catastrófico","")))))</f>
        <v/>
      </c>
      <c r="N41" s="664" t="str">
        <f>IF(M41="","",IF(M41="Leve",0.2,IF(M41="Menor",0.4,IF(M41="Moderado",0.6,IF(M41="Mayor",0.8,IF(M41="Catastrófico",1,))))))</f>
        <v/>
      </c>
      <c r="O41" s="666" t="str">
        <f>IF(OR(AND(I41="Muy Baja",M41="Leve"),AND(I41="Muy Baja",M41="Menor"),AND(I41="Baja",M41="Leve")),"Bajo",IF(OR(AND(I41="Muy baja",M41="Moderado"),AND(I41="Baja",M41="Menor"),AND(I41="Baja",M41="Moderado"),AND(I41="Media",M41="Leve"),AND(I41="Media",M41="Menor"),AND(I41="Media",M41="Moderado"),AND(I41="Alta",M41="Leve"),AND(I41="Alta",M41="Menor")),"Moderado",IF(OR(AND(I41="Muy Baja",M41="Mayor"),AND(I41="Baja",M41="Mayor"),AND(I41="Media",M41="Mayor"),AND(I41="Alta",M41="Moderado"),AND(I41="Alta",M41="Mayor"),AND(I41="Muy Alta",M41="Leve"),AND(I41="Muy Alta",M41="Menor"),AND(I41="Muy Alta",M41="Moderado"),AND(I41="Muy Alta",M41="Mayor")),"Alto",IF(OR(AND(I41="Muy Baja",M41="Catastrófico"),AND(I41="Baja",M41="Catastrófico"),AND(I41="Media",M41="Catastrófico"),AND(I41="Alta",M41="Catastrófico"),AND(I41="Muy Alta",M41="Catastrófico")),"Extremo",""))))</f>
        <v/>
      </c>
      <c r="P41" s="344">
        <v>1</v>
      </c>
      <c r="Q41" s="210"/>
      <c r="R41" s="344" t="str">
        <f t="shared" si="0"/>
        <v/>
      </c>
      <c r="S41" s="345"/>
      <c r="T41" s="345"/>
      <c r="U41" s="346" t="str">
        <f t="shared" si="1"/>
        <v/>
      </c>
      <c r="V41" s="345"/>
      <c r="W41" s="345"/>
      <c r="X41" s="345"/>
      <c r="Y41" s="385" t="str">
        <f>IFERROR(IF(R41="Probabilidad",(J41-(+J41*U41)),IF(R41="Impacto",J41,"")),"")</f>
        <v/>
      </c>
      <c r="Z41" s="386" t="str">
        <f>IFERROR(IF(Y41="","",IF(Y41&lt;=0.2,"Muy Baja",IF(Y41&lt;=0.4,"Baja",IF(Y41&lt;=0.6,"Media",IF(Y41&lt;=0.8,"Alta","Muy Alta"))))),"")</f>
        <v/>
      </c>
      <c r="AA41" s="387" t="str">
        <f>+Y41</f>
        <v/>
      </c>
      <c r="AB41" s="386" t="str">
        <f>IFERROR(IF(AC41="","",IF(AC41&lt;=0.2,"Leve",IF(AC41&lt;=0.4,"Menor",IF(AC41&lt;=0.6,"Moderado",IF(AC41&lt;=0.8,"Mayor","Catastrófico"))))),"")</f>
        <v/>
      </c>
      <c r="AC41" s="387" t="str">
        <f>IFERROR(IF(R41="Impacto",(N41-(+N41*U41)),IF(R41="Probabilidad",N41,"")),"")</f>
        <v/>
      </c>
      <c r="AD41" s="388" t="str">
        <f>IFERROR(IF(OR(AND(Z41="Muy Baja",AB41="Leve"),AND(Z41="Muy Baja",AB41="Menor"),AND(Z41="Baja",AB41="Leve")),"Bajo",IF(OR(AND(Z41="Muy baja",AB41="Moderado"),AND(Z41="Baja",AB41="Menor"),AND(Z41="Baja",AB41="Moderado"),AND(Z41="Media",AB41="Leve"),AND(Z41="Media",AB41="Menor"),AND(Z41="Media",AB41="Moderado"),AND(Z41="Alta",AB41="Leve"),AND(Z41="Alta",AB41="Menor")),"Moderado",IF(OR(AND(Z41="Muy Baja",AB41="Mayor"),AND(Z41="Baja",AB41="Mayor"),AND(Z41="Media",AB41="Mayor"),AND(Z41="Alta",AB41="Moderado"),AND(Z41="Alta",AB41="Mayor"),AND(Z41="Muy Alta",AB41="Leve"),AND(Z41="Muy Alta",AB41="Menor"),AND(Z41="Muy Alta",AB41="Moderado"),AND(Z41="Muy Alta",AB41="Mayor")),"Alto",IF(OR(AND(Z41="Muy Baja",AB41="Catastrófico"),AND(Z41="Baja",AB41="Catastrófico"),AND(Z41="Media",AB41="Catastrófico"),AND(Z41="Alta",AB41="Catastrófico"),AND(Z41="Muy Alta",AB41="Catastrófico")),"Extremo","")))),"")</f>
        <v/>
      </c>
      <c r="AE41" s="651"/>
      <c r="AF41" s="309"/>
      <c r="AG41" s="352"/>
      <c r="AH41" s="351"/>
      <c r="AI41" s="351"/>
      <c r="AJ41" s="647"/>
      <c r="AK41" s="647"/>
      <c r="AL41" s="647"/>
      <c r="AM41" s="351"/>
      <c r="AN41" s="352"/>
      <c r="AO41" s="647"/>
      <c r="AP41" s="647"/>
      <c r="AQ41" s="650"/>
      <c r="AR41" s="647"/>
      <c r="AS41" s="647"/>
      <c r="AT41" s="645"/>
      <c r="AU41" s="342"/>
      <c r="AV41" s="342"/>
      <c r="AW41" s="342"/>
      <c r="AX41" s="342"/>
      <c r="AY41" s="342"/>
      <c r="AZ41" s="342"/>
      <c r="BA41" s="342"/>
      <c r="BB41" s="342"/>
      <c r="BC41" s="342"/>
      <c r="BD41" s="342"/>
      <c r="BE41" s="342"/>
      <c r="BF41" s="342"/>
      <c r="BG41" s="342"/>
      <c r="BH41" s="342"/>
      <c r="BI41" s="342"/>
      <c r="BJ41" s="342"/>
      <c r="BK41" s="342"/>
    </row>
    <row r="42" spans="1:63" s="343" customFormat="1" x14ac:dyDescent="0.2">
      <c r="A42" s="659"/>
      <c r="B42" s="660"/>
      <c r="C42" s="713"/>
      <c r="D42" s="647"/>
      <c r="E42" s="647"/>
      <c r="F42" s="661"/>
      <c r="G42" s="647"/>
      <c r="H42" s="662"/>
      <c r="I42" s="663"/>
      <c r="J42" s="664"/>
      <c r="K42" s="665"/>
      <c r="L42" s="664">
        <f t="shared" ref="L42:L46" si="39">IF(NOT(ISERROR(MATCH(K42,_xlfn.ANCHORARRAY(F53),0))),J55&amp;"Por favor no seleccionar los criterios de impacto",K42)</f>
        <v>0</v>
      </c>
      <c r="M42" s="663"/>
      <c r="N42" s="664"/>
      <c r="O42" s="666"/>
      <c r="P42" s="344">
        <v>2</v>
      </c>
      <c r="Q42" s="210"/>
      <c r="R42" s="344" t="str">
        <f t="shared" si="0"/>
        <v/>
      </c>
      <c r="S42" s="345"/>
      <c r="T42" s="345"/>
      <c r="U42" s="346" t="str">
        <f t="shared" si="1"/>
        <v/>
      </c>
      <c r="V42" s="345"/>
      <c r="W42" s="345"/>
      <c r="X42" s="345"/>
      <c r="Y42" s="385" t="str">
        <f>IFERROR(IF(AND(R41="Probabilidad",R42="Probabilidad"),(AA41-(+AA41*U42)),IF(R42="Probabilidad",(J41-(+J41*U42)),IF(R42="Impacto",AA41,""))),"")</f>
        <v/>
      </c>
      <c r="Z42" s="386" t="str">
        <f t="shared" ref="Z42:Z46" si="40">IFERROR(IF(Y42="","",IF(Y42&lt;=0.2,"Muy Baja",IF(Y42&lt;=0.4,"Baja",IF(Y42&lt;=0.6,"Media",IF(Y42&lt;=0.8,"Alta","Muy Alta"))))),"")</f>
        <v/>
      </c>
      <c r="AA42" s="387" t="str">
        <f t="shared" ref="AA42:AA46" si="41">+Y42</f>
        <v/>
      </c>
      <c r="AB42" s="386" t="str">
        <f t="shared" ref="AB42:AB46" si="42">IFERROR(IF(AC42="","",IF(AC42&lt;=0.2,"Leve",IF(AC42&lt;=0.4,"Menor",IF(AC42&lt;=0.6,"Moderado",IF(AC42&lt;=0.8,"Mayor","Catastrófico"))))),"")</f>
        <v/>
      </c>
      <c r="AC42" s="387" t="str">
        <f>IFERROR(IF(AND(R41="Impacto",R42="Impacto"),(AC41-(+AC41*U42)),IF(R42="Impacto",(N41-(+N41*U42)),IF(R42="Probabilidad",AC41,""))),"")</f>
        <v/>
      </c>
      <c r="AD42" s="388" t="str">
        <f t="shared" ref="AD42:AD43" si="43">IFERROR(IF(OR(AND(Z42="Muy Baja",AB42="Leve"),AND(Z42="Muy Baja",AB42="Menor"),AND(Z42="Baja",AB42="Leve")),"Bajo",IF(OR(AND(Z42="Muy baja",AB42="Moderado"),AND(Z42="Baja",AB42="Menor"),AND(Z42="Baja",AB42="Moderado"),AND(Z42="Media",AB42="Leve"),AND(Z42="Media",AB42="Menor"),AND(Z42="Media",AB42="Moderado"),AND(Z42="Alta",AB42="Leve"),AND(Z42="Alta",AB42="Menor")),"Moderado",IF(OR(AND(Z42="Muy Baja",AB42="Mayor"),AND(Z42="Baja",AB42="Mayor"),AND(Z42="Media",AB42="Mayor"),AND(Z42="Alta",AB42="Moderado"),AND(Z42="Alta",AB42="Mayor"),AND(Z42="Muy Alta",AB42="Leve"),AND(Z42="Muy Alta",AB42="Menor"),AND(Z42="Muy Alta",AB42="Moderado"),AND(Z42="Muy Alta",AB42="Mayor")),"Alto",IF(OR(AND(Z42="Muy Baja",AB42="Catastrófico"),AND(Z42="Baja",AB42="Catastrófico"),AND(Z42="Media",AB42="Catastrófico"),AND(Z42="Alta",AB42="Catastrófico"),AND(Z42="Muy Alta",AB42="Catastrófico")),"Extremo","")))),"")</f>
        <v/>
      </c>
      <c r="AE42" s="651"/>
      <c r="AF42" s="309"/>
      <c r="AG42" s="352"/>
      <c r="AH42" s="351"/>
      <c r="AI42" s="351"/>
      <c r="AJ42" s="647"/>
      <c r="AK42" s="647"/>
      <c r="AL42" s="647"/>
      <c r="AM42" s="351"/>
      <c r="AN42" s="352"/>
      <c r="AO42" s="647"/>
      <c r="AP42" s="647"/>
      <c r="AQ42" s="647"/>
      <c r="AR42" s="647"/>
      <c r="AS42" s="647"/>
      <c r="AT42" s="645"/>
      <c r="AU42" s="342"/>
      <c r="AV42" s="342"/>
      <c r="AW42" s="342"/>
      <c r="AX42" s="342"/>
      <c r="AY42" s="342"/>
      <c r="AZ42" s="342"/>
      <c r="BA42" s="342"/>
      <c r="BB42" s="342"/>
      <c r="BC42" s="342"/>
      <c r="BD42" s="342"/>
      <c r="BE42" s="342"/>
      <c r="BF42" s="342"/>
      <c r="BG42" s="342"/>
      <c r="BH42" s="342"/>
      <c r="BI42" s="342"/>
      <c r="BJ42" s="342"/>
      <c r="BK42" s="342"/>
    </row>
    <row r="43" spans="1:63" s="343" customFormat="1" x14ac:dyDescent="0.2">
      <c r="A43" s="659"/>
      <c r="B43" s="660"/>
      <c r="C43" s="713"/>
      <c r="D43" s="647"/>
      <c r="E43" s="647"/>
      <c r="F43" s="661"/>
      <c r="G43" s="647"/>
      <c r="H43" s="662"/>
      <c r="I43" s="663"/>
      <c r="J43" s="664"/>
      <c r="K43" s="665"/>
      <c r="L43" s="664">
        <f t="shared" si="39"/>
        <v>0</v>
      </c>
      <c r="M43" s="663"/>
      <c r="N43" s="664"/>
      <c r="O43" s="666"/>
      <c r="P43" s="344">
        <v>3</v>
      </c>
      <c r="Q43" s="353"/>
      <c r="R43" s="344" t="str">
        <f t="shared" si="0"/>
        <v/>
      </c>
      <c r="S43" s="345"/>
      <c r="T43" s="345"/>
      <c r="U43" s="346" t="str">
        <f t="shared" si="1"/>
        <v/>
      </c>
      <c r="V43" s="345"/>
      <c r="W43" s="345"/>
      <c r="X43" s="345"/>
      <c r="Y43" s="385" t="str">
        <f>IFERROR(IF(AND(R42="Probabilidad",R43="Probabilidad"),(AA42-(+AA42*U43)),IF(AND(R42="Impacto",R43="Probabilidad"),(AA41-(+AA41*U43)),IF(R43="Impacto",AA42,""))),"")</f>
        <v/>
      </c>
      <c r="Z43" s="386" t="str">
        <f t="shared" si="40"/>
        <v/>
      </c>
      <c r="AA43" s="387" t="str">
        <f t="shared" si="41"/>
        <v/>
      </c>
      <c r="AB43" s="386" t="str">
        <f t="shared" si="42"/>
        <v/>
      </c>
      <c r="AC43" s="387" t="str">
        <f>IFERROR(IF(AND(R42="Impacto",R43="Impacto"),(AC42-(+AC42*U43)),IF(AND(R42="Probabilidad",R43="Impacto"),(AC41-(+AC41*U43)),IF(R43="Probabilidad",AC42,""))),"")</f>
        <v/>
      </c>
      <c r="AD43" s="388" t="str">
        <f t="shared" si="43"/>
        <v/>
      </c>
      <c r="AE43" s="651"/>
      <c r="AF43" s="309"/>
      <c r="AG43" s="352"/>
      <c r="AH43" s="351"/>
      <c r="AI43" s="351"/>
      <c r="AJ43" s="647"/>
      <c r="AK43" s="647"/>
      <c r="AL43" s="647"/>
      <c r="AM43" s="351"/>
      <c r="AN43" s="352"/>
      <c r="AO43" s="647"/>
      <c r="AP43" s="647"/>
      <c r="AQ43" s="647"/>
      <c r="AR43" s="647"/>
      <c r="AS43" s="647"/>
      <c r="AT43" s="645"/>
      <c r="AU43" s="342"/>
      <c r="AV43" s="342"/>
      <c r="AW43" s="342"/>
      <c r="AX43" s="342"/>
      <c r="AY43" s="342"/>
      <c r="AZ43" s="342"/>
      <c r="BA43" s="342"/>
      <c r="BB43" s="342"/>
      <c r="BC43" s="342"/>
      <c r="BD43" s="342"/>
      <c r="BE43" s="342"/>
      <c r="BF43" s="342"/>
      <c r="BG43" s="342"/>
      <c r="BH43" s="342"/>
      <c r="BI43" s="342"/>
      <c r="BJ43" s="342"/>
      <c r="BK43" s="342"/>
    </row>
    <row r="44" spans="1:63" s="343" customFormat="1" x14ac:dyDescent="0.2">
      <c r="A44" s="659"/>
      <c r="B44" s="660"/>
      <c r="C44" s="713"/>
      <c r="D44" s="647"/>
      <c r="E44" s="647"/>
      <c r="F44" s="661"/>
      <c r="G44" s="647"/>
      <c r="H44" s="662"/>
      <c r="I44" s="663"/>
      <c r="J44" s="664"/>
      <c r="K44" s="665"/>
      <c r="L44" s="664">
        <f t="shared" si="39"/>
        <v>0</v>
      </c>
      <c r="M44" s="663"/>
      <c r="N44" s="664"/>
      <c r="O44" s="666"/>
      <c r="P44" s="344">
        <v>4</v>
      </c>
      <c r="Q44" s="210"/>
      <c r="R44" s="344" t="str">
        <f t="shared" si="0"/>
        <v/>
      </c>
      <c r="S44" s="345"/>
      <c r="T44" s="345"/>
      <c r="U44" s="346" t="str">
        <f t="shared" si="1"/>
        <v/>
      </c>
      <c r="V44" s="345"/>
      <c r="W44" s="345"/>
      <c r="X44" s="345"/>
      <c r="Y44" s="385" t="str">
        <f t="shared" ref="Y44:Y46" si="44">IFERROR(IF(AND(R43="Probabilidad",R44="Probabilidad"),(AA43-(+AA43*U44)),IF(AND(R43="Impacto",R44="Probabilidad"),(AA42-(+AA42*U44)),IF(R44="Impacto",AA43,""))),"")</f>
        <v/>
      </c>
      <c r="Z44" s="386" t="str">
        <f t="shared" si="40"/>
        <v/>
      </c>
      <c r="AA44" s="387" t="str">
        <f t="shared" si="41"/>
        <v/>
      </c>
      <c r="AB44" s="386" t="str">
        <f t="shared" si="42"/>
        <v/>
      </c>
      <c r="AC44" s="387" t="str">
        <f t="shared" ref="AC44:AC46" si="45">IFERROR(IF(AND(R43="Impacto",R44="Impacto"),(AC43-(+AC43*U44)),IF(AND(R43="Probabilidad",R44="Impacto"),(AC42-(+AC42*U44)),IF(R44="Probabilidad",AC43,""))),"")</f>
        <v/>
      </c>
      <c r="AD44" s="388" t="str">
        <f>IFERROR(IF(OR(AND(Z44="Muy Baja",AB44="Leve"),AND(Z44="Muy Baja",AB44="Menor"),AND(Z44="Baja",AB44="Leve")),"Bajo",IF(OR(AND(Z44="Muy baja",AB44="Moderado"),AND(Z44="Baja",AB44="Menor"),AND(Z44="Baja",AB44="Moderado"),AND(Z44="Media",AB44="Leve"),AND(Z44="Media",AB44="Menor"),AND(Z44="Media",AB44="Moderado"),AND(Z44="Alta",AB44="Leve"),AND(Z44="Alta",AB44="Menor")),"Moderado",IF(OR(AND(Z44="Muy Baja",AB44="Mayor"),AND(Z44="Baja",AB44="Mayor"),AND(Z44="Media",AB44="Mayor"),AND(Z44="Alta",AB44="Moderado"),AND(Z44="Alta",AB44="Mayor"),AND(Z44="Muy Alta",AB44="Leve"),AND(Z44="Muy Alta",AB44="Menor"),AND(Z44="Muy Alta",AB44="Moderado"),AND(Z44="Muy Alta",AB44="Mayor")),"Alto",IF(OR(AND(Z44="Muy Baja",AB44="Catastrófico"),AND(Z44="Baja",AB44="Catastrófico"),AND(Z44="Media",AB44="Catastrófico"),AND(Z44="Alta",AB44="Catastrófico"),AND(Z44="Muy Alta",AB44="Catastrófico")),"Extremo","")))),"")</f>
        <v/>
      </c>
      <c r="AE44" s="651"/>
      <c r="AF44" s="309"/>
      <c r="AG44" s="352"/>
      <c r="AH44" s="351"/>
      <c r="AI44" s="351"/>
      <c r="AJ44" s="647"/>
      <c r="AK44" s="647"/>
      <c r="AL44" s="647"/>
      <c r="AM44" s="351"/>
      <c r="AN44" s="352"/>
      <c r="AO44" s="647"/>
      <c r="AP44" s="647"/>
      <c r="AQ44" s="647"/>
      <c r="AR44" s="647"/>
      <c r="AS44" s="647"/>
      <c r="AT44" s="645"/>
      <c r="AU44" s="342"/>
      <c r="AV44" s="342"/>
      <c r="AW44" s="342"/>
      <c r="AX44" s="342"/>
      <c r="AY44" s="342"/>
      <c r="AZ44" s="342"/>
      <c r="BA44" s="342"/>
      <c r="BB44" s="342"/>
      <c r="BC44" s="342"/>
      <c r="BD44" s="342"/>
      <c r="BE44" s="342"/>
      <c r="BF44" s="342"/>
      <c r="BG44" s="342"/>
      <c r="BH44" s="342"/>
      <c r="BI44" s="342"/>
      <c r="BJ44" s="342"/>
      <c r="BK44" s="342"/>
    </row>
    <row r="45" spans="1:63" s="343" customFormat="1" x14ac:dyDescent="0.2">
      <c r="A45" s="659"/>
      <c r="B45" s="660"/>
      <c r="C45" s="713"/>
      <c r="D45" s="647"/>
      <c r="E45" s="647"/>
      <c r="F45" s="661"/>
      <c r="G45" s="647"/>
      <c r="H45" s="662"/>
      <c r="I45" s="663"/>
      <c r="J45" s="664"/>
      <c r="K45" s="665"/>
      <c r="L45" s="664">
        <f t="shared" si="39"/>
        <v>0</v>
      </c>
      <c r="M45" s="663"/>
      <c r="N45" s="664"/>
      <c r="O45" s="666"/>
      <c r="P45" s="344">
        <v>5</v>
      </c>
      <c r="Q45" s="210"/>
      <c r="R45" s="344" t="str">
        <f t="shared" si="0"/>
        <v/>
      </c>
      <c r="S45" s="345"/>
      <c r="T45" s="345"/>
      <c r="U45" s="346" t="str">
        <f t="shared" si="1"/>
        <v/>
      </c>
      <c r="V45" s="345"/>
      <c r="W45" s="345"/>
      <c r="X45" s="345"/>
      <c r="Y45" s="385" t="str">
        <f t="shared" si="44"/>
        <v/>
      </c>
      <c r="Z45" s="386" t="str">
        <f t="shared" si="40"/>
        <v/>
      </c>
      <c r="AA45" s="387" t="str">
        <f t="shared" si="41"/>
        <v/>
      </c>
      <c r="AB45" s="386" t="str">
        <f t="shared" si="42"/>
        <v/>
      </c>
      <c r="AC45" s="387" t="str">
        <f t="shared" si="45"/>
        <v/>
      </c>
      <c r="AD45" s="388" t="str">
        <f t="shared" ref="AD45:AD46" si="46">IFERROR(IF(OR(AND(Z45="Muy Baja",AB45="Leve"),AND(Z45="Muy Baja",AB45="Menor"),AND(Z45="Baja",AB45="Leve")),"Bajo",IF(OR(AND(Z45="Muy baja",AB45="Moderado"),AND(Z45="Baja",AB45="Menor"),AND(Z45="Baja",AB45="Moderado"),AND(Z45="Media",AB45="Leve"),AND(Z45="Media",AB45="Menor"),AND(Z45="Media",AB45="Moderado"),AND(Z45="Alta",AB45="Leve"),AND(Z45="Alta",AB45="Menor")),"Moderado",IF(OR(AND(Z45="Muy Baja",AB45="Mayor"),AND(Z45="Baja",AB45="Mayor"),AND(Z45="Media",AB45="Mayor"),AND(Z45="Alta",AB45="Moderado"),AND(Z45="Alta",AB45="Mayor"),AND(Z45="Muy Alta",AB45="Leve"),AND(Z45="Muy Alta",AB45="Menor"),AND(Z45="Muy Alta",AB45="Moderado"),AND(Z45="Muy Alta",AB45="Mayor")),"Alto",IF(OR(AND(Z45="Muy Baja",AB45="Catastrófico"),AND(Z45="Baja",AB45="Catastrófico"),AND(Z45="Media",AB45="Catastrófico"),AND(Z45="Alta",AB45="Catastrófico"),AND(Z45="Muy Alta",AB45="Catastrófico")),"Extremo","")))),"")</f>
        <v/>
      </c>
      <c r="AE45" s="651"/>
      <c r="AF45" s="309"/>
      <c r="AG45" s="352"/>
      <c r="AH45" s="351"/>
      <c r="AI45" s="351"/>
      <c r="AJ45" s="647"/>
      <c r="AK45" s="647"/>
      <c r="AL45" s="647"/>
      <c r="AM45" s="351"/>
      <c r="AN45" s="352"/>
      <c r="AO45" s="647"/>
      <c r="AP45" s="647"/>
      <c r="AQ45" s="647"/>
      <c r="AR45" s="647"/>
      <c r="AS45" s="647"/>
      <c r="AT45" s="645"/>
      <c r="AU45" s="342"/>
      <c r="AV45" s="342"/>
      <c r="AW45" s="342"/>
      <c r="AX45" s="342"/>
      <c r="AY45" s="342"/>
      <c r="AZ45" s="342"/>
      <c r="BA45" s="342"/>
      <c r="BB45" s="342"/>
      <c r="BC45" s="342"/>
      <c r="BD45" s="342"/>
      <c r="BE45" s="342"/>
      <c r="BF45" s="342"/>
      <c r="BG45" s="342"/>
      <c r="BH45" s="342"/>
      <c r="BI45" s="342"/>
      <c r="BJ45" s="342"/>
      <c r="BK45" s="342"/>
    </row>
    <row r="46" spans="1:63" s="343" customFormat="1" x14ac:dyDescent="0.2">
      <c r="A46" s="659"/>
      <c r="B46" s="660"/>
      <c r="C46" s="713"/>
      <c r="D46" s="647"/>
      <c r="E46" s="647"/>
      <c r="F46" s="661"/>
      <c r="G46" s="647"/>
      <c r="H46" s="662"/>
      <c r="I46" s="663"/>
      <c r="J46" s="664"/>
      <c r="K46" s="665"/>
      <c r="L46" s="664">
        <f t="shared" si="39"/>
        <v>0</v>
      </c>
      <c r="M46" s="663"/>
      <c r="N46" s="664"/>
      <c r="O46" s="666"/>
      <c r="P46" s="344">
        <v>6</v>
      </c>
      <c r="Q46" s="210"/>
      <c r="R46" s="344" t="str">
        <f t="shared" si="0"/>
        <v/>
      </c>
      <c r="S46" s="345"/>
      <c r="T46" s="345"/>
      <c r="U46" s="346" t="str">
        <f t="shared" si="1"/>
        <v/>
      </c>
      <c r="V46" s="345"/>
      <c r="W46" s="345"/>
      <c r="X46" s="345"/>
      <c r="Y46" s="385" t="str">
        <f t="shared" si="44"/>
        <v/>
      </c>
      <c r="Z46" s="386" t="str">
        <f t="shared" si="40"/>
        <v/>
      </c>
      <c r="AA46" s="387" t="str">
        <f t="shared" si="41"/>
        <v/>
      </c>
      <c r="AB46" s="386" t="str">
        <f t="shared" si="42"/>
        <v/>
      </c>
      <c r="AC46" s="387" t="str">
        <f t="shared" si="45"/>
        <v/>
      </c>
      <c r="AD46" s="388" t="str">
        <f t="shared" si="46"/>
        <v/>
      </c>
      <c r="AE46" s="651"/>
      <c r="AF46" s="309"/>
      <c r="AG46" s="352"/>
      <c r="AH46" s="351"/>
      <c r="AI46" s="351"/>
      <c r="AJ46" s="647"/>
      <c r="AK46" s="647"/>
      <c r="AL46" s="647"/>
      <c r="AM46" s="351"/>
      <c r="AN46" s="352"/>
      <c r="AO46" s="647"/>
      <c r="AP46" s="647"/>
      <c r="AQ46" s="647"/>
      <c r="AR46" s="647"/>
      <c r="AS46" s="647"/>
      <c r="AT46" s="645"/>
      <c r="AU46" s="342"/>
      <c r="AV46" s="342"/>
      <c r="AW46" s="342"/>
      <c r="AX46" s="342"/>
      <c r="AY46" s="342"/>
      <c r="AZ46" s="342"/>
      <c r="BA46" s="342"/>
      <c r="BB46" s="342"/>
      <c r="BC46" s="342"/>
      <c r="BD46" s="342"/>
      <c r="BE46" s="342"/>
      <c r="BF46" s="342"/>
      <c r="BG46" s="342"/>
      <c r="BH46" s="342"/>
      <c r="BI46" s="342"/>
      <c r="BJ46" s="342"/>
      <c r="BK46" s="342"/>
    </row>
    <row r="47" spans="1:63" s="343" customFormat="1" x14ac:dyDescent="0.2">
      <c r="A47" s="659">
        <v>7</v>
      </c>
      <c r="B47" s="660"/>
      <c r="C47" s="713"/>
      <c r="D47" s="647"/>
      <c r="E47" s="647"/>
      <c r="F47" s="661" t="s">
        <v>390</v>
      </c>
      <c r="G47" s="647" t="s">
        <v>690</v>
      </c>
      <c r="H47" s="662"/>
      <c r="I47" s="663" t="str">
        <f>IF(H47&lt;=0,"",IF(H47&lt;=2,"Muy Baja",IF(H47&lt;=24,"Baja",IF(H47&lt;=500,"Media",IF(H47&lt;=5000,"Alta","Muy Alta")))))</f>
        <v/>
      </c>
      <c r="J47" s="664" t="str">
        <f>IF(I47="","",IF(I47="Muy Baja",0.2,IF(I47="Baja",0.4,IF(I47="Media",0.6,IF(I47="Alta",0.8,IF(I47="Muy Alta",1,))))))</f>
        <v/>
      </c>
      <c r="K47" s="665"/>
      <c r="L47" s="664">
        <f>IF(NOT(ISERROR(MATCH(K47,'Tabla Impacto'!$B$221:$B$223,0))),'Tabla Impacto'!$F$223&amp;"Por favor no seleccionar los criterios de impacto(Afectación Económica o presupuestal y Pérdida Reputacional)",K47)</f>
        <v>0</v>
      </c>
      <c r="M47" s="663" t="str">
        <f>IF(OR(L47='Tabla Impacto'!$C$11,L47='Tabla Impacto'!$D$11),"Leve",IF(OR(L47='Tabla Impacto'!$C$12,L47='Tabla Impacto'!$D$12),"Menor",IF(OR(L47='Tabla Impacto'!$C$13,L47='Tabla Impacto'!$D$13),"Moderado",IF(OR(L47='Tabla Impacto'!$C$14,L47='Tabla Impacto'!$D$14),"Mayor",IF(OR(L47='Tabla Impacto'!$C$15,L47='Tabla Impacto'!$D$15),"Catastrófico","")))))</f>
        <v/>
      </c>
      <c r="N47" s="664" t="str">
        <f>IF(M47="","",IF(M47="Leve",0.2,IF(M47="Menor",0.4,IF(M47="Moderado",0.6,IF(M47="Mayor",0.8,IF(M47="Catastrófico",1,))))))</f>
        <v/>
      </c>
      <c r="O47" s="666" t="str">
        <f>IF(OR(AND(I47="Muy Baja",M47="Leve"),AND(I47="Muy Baja",M47="Menor"),AND(I47="Baja",M47="Leve")),"Bajo",IF(OR(AND(I47="Muy baja",M47="Moderado"),AND(I47="Baja",M47="Menor"),AND(I47="Baja",M47="Moderado"),AND(I47="Media",M47="Leve"),AND(I47="Media",M47="Menor"),AND(I47="Media",M47="Moderado"),AND(I47="Alta",M47="Leve"),AND(I47="Alta",M47="Menor")),"Moderado",IF(OR(AND(I47="Muy Baja",M47="Mayor"),AND(I47="Baja",M47="Mayor"),AND(I47="Media",M47="Mayor"),AND(I47="Alta",M47="Moderado"),AND(I47="Alta",M47="Mayor"),AND(I47="Muy Alta",M47="Leve"),AND(I47="Muy Alta",M47="Menor"),AND(I47="Muy Alta",M47="Moderado"),AND(I47="Muy Alta",M47="Mayor")),"Alto",IF(OR(AND(I47="Muy Baja",M47="Catastrófico"),AND(I47="Baja",M47="Catastrófico"),AND(I47="Media",M47="Catastrófico"),AND(I47="Alta",M47="Catastrófico"),AND(I47="Muy Alta",M47="Catastrófico")),"Extremo",""))))</f>
        <v/>
      </c>
      <c r="P47" s="344">
        <v>1</v>
      </c>
      <c r="Q47" s="210"/>
      <c r="R47" s="344" t="str">
        <f t="shared" si="0"/>
        <v/>
      </c>
      <c r="S47" s="345"/>
      <c r="T47" s="345"/>
      <c r="U47" s="346" t="str">
        <f t="shared" si="1"/>
        <v/>
      </c>
      <c r="V47" s="345"/>
      <c r="W47" s="345"/>
      <c r="X47" s="345"/>
      <c r="Y47" s="385" t="str">
        <f>IFERROR(IF(R47="Probabilidad",(J47-(+J47*U47)),IF(R47="Impacto",J47,"")),"")</f>
        <v/>
      </c>
      <c r="Z47" s="386" t="str">
        <f>IFERROR(IF(Y47="","",IF(Y47&lt;=0.2,"Muy Baja",IF(Y47&lt;=0.4,"Baja",IF(Y47&lt;=0.6,"Media",IF(Y47&lt;=0.8,"Alta","Muy Alta"))))),"")</f>
        <v/>
      </c>
      <c r="AA47" s="387" t="str">
        <f>+Y47</f>
        <v/>
      </c>
      <c r="AB47" s="386" t="str">
        <f>IFERROR(IF(AC47="","",IF(AC47&lt;=0.2,"Leve",IF(AC47&lt;=0.4,"Menor",IF(AC47&lt;=0.6,"Moderado",IF(AC47&lt;=0.8,"Mayor","Catastrófico"))))),"")</f>
        <v/>
      </c>
      <c r="AC47" s="387" t="str">
        <f>IFERROR(IF(R47="Impacto",(N47-(+N47*U47)),IF(R47="Probabilidad",N47,"")),"")</f>
        <v/>
      </c>
      <c r="AD47" s="388" t="str">
        <f>IFERROR(IF(OR(AND(Z47="Muy Baja",AB47="Leve"),AND(Z47="Muy Baja",AB47="Menor"),AND(Z47="Baja",AB47="Leve")),"Bajo",IF(OR(AND(Z47="Muy baja",AB47="Moderado"),AND(Z47="Baja",AB47="Menor"),AND(Z47="Baja",AB47="Moderado"),AND(Z47="Media",AB47="Leve"),AND(Z47="Media",AB47="Menor"),AND(Z47="Media",AB47="Moderado"),AND(Z47="Alta",AB47="Leve"),AND(Z47="Alta",AB47="Menor")),"Moderado",IF(OR(AND(Z47="Muy Baja",AB47="Mayor"),AND(Z47="Baja",AB47="Mayor"),AND(Z47="Media",AB47="Mayor"),AND(Z47="Alta",AB47="Moderado"),AND(Z47="Alta",AB47="Mayor"),AND(Z47="Muy Alta",AB47="Leve"),AND(Z47="Muy Alta",AB47="Menor"),AND(Z47="Muy Alta",AB47="Moderado"),AND(Z47="Muy Alta",AB47="Mayor")),"Alto",IF(OR(AND(Z47="Muy Baja",AB47="Catastrófico"),AND(Z47="Baja",AB47="Catastrófico"),AND(Z47="Media",AB47="Catastrófico"),AND(Z47="Alta",AB47="Catastrófico"),AND(Z47="Muy Alta",AB47="Catastrófico")),"Extremo","")))),"")</f>
        <v/>
      </c>
      <c r="AE47" s="651"/>
      <c r="AF47" s="309"/>
      <c r="AG47" s="352"/>
      <c r="AH47" s="351"/>
      <c r="AI47" s="351"/>
      <c r="AJ47" s="647"/>
      <c r="AK47" s="647"/>
      <c r="AL47" s="647"/>
      <c r="AM47" s="351"/>
      <c r="AN47" s="352"/>
      <c r="AO47" s="647"/>
      <c r="AP47" s="647"/>
      <c r="AQ47" s="650"/>
      <c r="AR47" s="647"/>
      <c r="AS47" s="647"/>
      <c r="AT47" s="645"/>
      <c r="AU47" s="342"/>
      <c r="AV47" s="342"/>
      <c r="AW47" s="342"/>
      <c r="AX47" s="342"/>
      <c r="AY47" s="342"/>
      <c r="AZ47" s="342"/>
      <c r="BA47" s="342"/>
      <c r="BB47" s="342"/>
      <c r="BC47" s="342"/>
      <c r="BD47" s="342"/>
      <c r="BE47" s="342"/>
      <c r="BF47" s="342"/>
      <c r="BG47" s="342"/>
      <c r="BH47" s="342"/>
      <c r="BI47" s="342"/>
      <c r="BJ47" s="342"/>
      <c r="BK47" s="342"/>
    </row>
    <row r="48" spans="1:63" s="343" customFormat="1" x14ac:dyDescent="0.2">
      <c r="A48" s="659"/>
      <c r="B48" s="660"/>
      <c r="C48" s="713"/>
      <c r="D48" s="647"/>
      <c r="E48" s="647"/>
      <c r="F48" s="661"/>
      <c r="G48" s="647"/>
      <c r="H48" s="662"/>
      <c r="I48" s="663"/>
      <c r="J48" s="664"/>
      <c r="K48" s="665"/>
      <c r="L48" s="664">
        <f t="shared" ref="L48:L52" si="47">IF(NOT(ISERROR(MATCH(K48,_xlfn.ANCHORARRAY(F59),0))),J61&amp;"Por favor no seleccionar los criterios de impacto",K48)</f>
        <v>0</v>
      </c>
      <c r="M48" s="663"/>
      <c r="N48" s="664"/>
      <c r="O48" s="666"/>
      <c r="P48" s="344">
        <v>2</v>
      </c>
      <c r="Q48" s="210"/>
      <c r="R48" s="344" t="str">
        <f t="shared" si="0"/>
        <v/>
      </c>
      <c r="S48" s="345"/>
      <c r="T48" s="345"/>
      <c r="U48" s="346" t="str">
        <f t="shared" si="1"/>
        <v/>
      </c>
      <c r="V48" s="345"/>
      <c r="W48" s="345"/>
      <c r="X48" s="345"/>
      <c r="Y48" s="385" t="str">
        <f>IFERROR(IF(AND(R47="Probabilidad",R48="Probabilidad"),(AA47-(+AA47*U48)),IF(R48="Probabilidad",(J47-(+J47*U48)),IF(R48="Impacto",AA47,""))),"")</f>
        <v/>
      </c>
      <c r="Z48" s="386" t="str">
        <f t="shared" ref="Z48:Z52" si="48">IFERROR(IF(Y48="","",IF(Y48&lt;=0.2,"Muy Baja",IF(Y48&lt;=0.4,"Baja",IF(Y48&lt;=0.6,"Media",IF(Y48&lt;=0.8,"Alta","Muy Alta"))))),"")</f>
        <v/>
      </c>
      <c r="AA48" s="387" t="str">
        <f t="shared" ref="AA48:AA52" si="49">+Y48</f>
        <v/>
      </c>
      <c r="AB48" s="386" t="str">
        <f t="shared" ref="AB48:AB52" si="50">IFERROR(IF(AC48="","",IF(AC48&lt;=0.2,"Leve",IF(AC48&lt;=0.4,"Menor",IF(AC48&lt;=0.6,"Moderado",IF(AC48&lt;=0.8,"Mayor","Catastrófico"))))),"")</f>
        <v/>
      </c>
      <c r="AC48" s="387" t="str">
        <f>IFERROR(IF(AND(R47="Impacto",R48="Impacto"),(AC47-(+AC47*U48)),IF(R48="Impacto",(N47-(+N47*U48)),IF(R48="Probabilidad",AC47,""))),"")</f>
        <v/>
      </c>
      <c r="AD48" s="388" t="str">
        <f t="shared" ref="AD48:AD49" si="51">IFERROR(IF(OR(AND(Z48="Muy Baja",AB48="Leve"),AND(Z48="Muy Baja",AB48="Menor"),AND(Z48="Baja",AB48="Leve")),"Bajo",IF(OR(AND(Z48="Muy baja",AB48="Moderado"),AND(Z48="Baja",AB48="Menor"),AND(Z48="Baja",AB48="Moderado"),AND(Z48="Media",AB48="Leve"),AND(Z48="Media",AB48="Menor"),AND(Z48="Media",AB48="Moderado"),AND(Z48="Alta",AB48="Leve"),AND(Z48="Alta",AB48="Menor")),"Moderado",IF(OR(AND(Z48="Muy Baja",AB48="Mayor"),AND(Z48="Baja",AB48="Mayor"),AND(Z48="Media",AB48="Mayor"),AND(Z48="Alta",AB48="Moderado"),AND(Z48="Alta",AB48="Mayor"),AND(Z48="Muy Alta",AB48="Leve"),AND(Z48="Muy Alta",AB48="Menor"),AND(Z48="Muy Alta",AB48="Moderado"),AND(Z48="Muy Alta",AB48="Mayor")),"Alto",IF(OR(AND(Z48="Muy Baja",AB48="Catastrófico"),AND(Z48="Baja",AB48="Catastrófico"),AND(Z48="Media",AB48="Catastrófico"),AND(Z48="Alta",AB48="Catastrófico"),AND(Z48="Muy Alta",AB48="Catastrófico")),"Extremo","")))),"")</f>
        <v/>
      </c>
      <c r="AE48" s="651"/>
      <c r="AF48" s="309"/>
      <c r="AG48" s="352"/>
      <c r="AH48" s="351"/>
      <c r="AI48" s="351"/>
      <c r="AJ48" s="647"/>
      <c r="AK48" s="647"/>
      <c r="AL48" s="647"/>
      <c r="AM48" s="351"/>
      <c r="AN48" s="352"/>
      <c r="AO48" s="647"/>
      <c r="AP48" s="647"/>
      <c r="AQ48" s="647"/>
      <c r="AR48" s="647"/>
      <c r="AS48" s="647"/>
      <c r="AT48" s="645"/>
      <c r="AU48" s="342"/>
      <c r="AV48" s="342"/>
      <c r="AW48" s="342"/>
      <c r="AX48" s="342"/>
      <c r="AY48" s="342"/>
      <c r="AZ48" s="342"/>
      <c r="BA48" s="342"/>
      <c r="BB48" s="342"/>
      <c r="BC48" s="342"/>
      <c r="BD48" s="342"/>
      <c r="BE48" s="342"/>
      <c r="BF48" s="342"/>
      <c r="BG48" s="342"/>
      <c r="BH48" s="342"/>
      <c r="BI48" s="342"/>
      <c r="BJ48" s="342"/>
      <c r="BK48" s="342"/>
    </row>
    <row r="49" spans="1:63" s="343" customFormat="1" x14ac:dyDescent="0.2">
      <c r="A49" s="659"/>
      <c r="B49" s="660"/>
      <c r="C49" s="713"/>
      <c r="D49" s="647"/>
      <c r="E49" s="647"/>
      <c r="F49" s="661"/>
      <c r="G49" s="647"/>
      <c r="H49" s="662"/>
      <c r="I49" s="663"/>
      <c r="J49" s="664"/>
      <c r="K49" s="665"/>
      <c r="L49" s="664">
        <f t="shared" si="47"/>
        <v>0</v>
      </c>
      <c r="M49" s="663"/>
      <c r="N49" s="664"/>
      <c r="O49" s="666"/>
      <c r="P49" s="344">
        <v>3</v>
      </c>
      <c r="Q49" s="353"/>
      <c r="R49" s="344" t="str">
        <f t="shared" si="0"/>
        <v/>
      </c>
      <c r="S49" s="345"/>
      <c r="T49" s="345"/>
      <c r="U49" s="346" t="str">
        <f t="shared" si="1"/>
        <v/>
      </c>
      <c r="V49" s="345"/>
      <c r="W49" s="345"/>
      <c r="X49" s="345"/>
      <c r="Y49" s="385" t="str">
        <f>IFERROR(IF(AND(R48="Probabilidad",R49="Probabilidad"),(AA48-(+AA48*U49)),IF(AND(R48="Impacto",R49="Probabilidad"),(AA47-(+AA47*U49)),IF(R49="Impacto",AA48,""))),"")</f>
        <v/>
      </c>
      <c r="Z49" s="386" t="str">
        <f t="shared" si="48"/>
        <v/>
      </c>
      <c r="AA49" s="387" t="str">
        <f t="shared" si="49"/>
        <v/>
      </c>
      <c r="AB49" s="386" t="str">
        <f t="shared" si="50"/>
        <v/>
      </c>
      <c r="AC49" s="387" t="str">
        <f>IFERROR(IF(AND(R48="Impacto",R49="Impacto"),(AC48-(+AC48*U49)),IF(AND(R48="Probabilidad",R49="Impacto"),(AC47-(+AC47*U49)),IF(R49="Probabilidad",AC48,""))),"")</f>
        <v/>
      </c>
      <c r="AD49" s="388" t="str">
        <f t="shared" si="51"/>
        <v/>
      </c>
      <c r="AE49" s="651"/>
      <c r="AF49" s="309"/>
      <c r="AG49" s="352"/>
      <c r="AH49" s="351"/>
      <c r="AI49" s="351"/>
      <c r="AJ49" s="647"/>
      <c r="AK49" s="647"/>
      <c r="AL49" s="647"/>
      <c r="AM49" s="351"/>
      <c r="AN49" s="352"/>
      <c r="AO49" s="647"/>
      <c r="AP49" s="647"/>
      <c r="AQ49" s="647"/>
      <c r="AR49" s="647"/>
      <c r="AS49" s="647"/>
      <c r="AT49" s="645"/>
      <c r="AU49" s="342"/>
      <c r="AV49" s="342"/>
      <c r="AW49" s="342"/>
      <c r="AX49" s="342"/>
      <c r="AY49" s="342"/>
      <c r="AZ49" s="342"/>
      <c r="BA49" s="342"/>
      <c r="BB49" s="342"/>
      <c r="BC49" s="342"/>
      <c r="BD49" s="342"/>
      <c r="BE49" s="342"/>
      <c r="BF49" s="342"/>
      <c r="BG49" s="342"/>
      <c r="BH49" s="342"/>
      <c r="BI49" s="342"/>
      <c r="BJ49" s="342"/>
      <c r="BK49" s="342"/>
    </row>
    <row r="50" spans="1:63" s="343" customFormat="1" x14ac:dyDescent="0.2">
      <c r="A50" s="659"/>
      <c r="B50" s="660"/>
      <c r="C50" s="713"/>
      <c r="D50" s="647"/>
      <c r="E50" s="647"/>
      <c r="F50" s="661"/>
      <c r="G50" s="647"/>
      <c r="H50" s="662"/>
      <c r="I50" s="663"/>
      <c r="J50" s="664"/>
      <c r="K50" s="665"/>
      <c r="L50" s="664">
        <f t="shared" si="47"/>
        <v>0</v>
      </c>
      <c r="M50" s="663"/>
      <c r="N50" s="664"/>
      <c r="O50" s="666"/>
      <c r="P50" s="344">
        <v>4</v>
      </c>
      <c r="Q50" s="210"/>
      <c r="R50" s="344" t="str">
        <f t="shared" si="0"/>
        <v/>
      </c>
      <c r="S50" s="345"/>
      <c r="T50" s="345"/>
      <c r="U50" s="346" t="str">
        <f t="shared" si="1"/>
        <v/>
      </c>
      <c r="V50" s="345"/>
      <c r="W50" s="345"/>
      <c r="X50" s="345"/>
      <c r="Y50" s="385" t="str">
        <f t="shared" ref="Y50:Y52" si="52">IFERROR(IF(AND(R49="Probabilidad",R50="Probabilidad"),(AA49-(+AA49*U50)),IF(AND(R49="Impacto",R50="Probabilidad"),(AA48-(+AA48*U50)),IF(R50="Impacto",AA49,""))),"")</f>
        <v/>
      </c>
      <c r="Z50" s="386" t="str">
        <f t="shared" si="48"/>
        <v/>
      </c>
      <c r="AA50" s="387" t="str">
        <f t="shared" si="49"/>
        <v/>
      </c>
      <c r="AB50" s="386" t="str">
        <f t="shared" si="50"/>
        <v/>
      </c>
      <c r="AC50" s="387" t="str">
        <f t="shared" ref="AC50:AC52" si="53">IFERROR(IF(AND(R49="Impacto",R50="Impacto"),(AC49-(+AC49*U50)),IF(AND(R49="Probabilidad",R50="Impacto"),(AC48-(+AC48*U50)),IF(R50="Probabilidad",AC49,""))),"")</f>
        <v/>
      </c>
      <c r="AD50" s="388" t="str">
        <f>IFERROR(IF(OR(AND(Z50="Muy Baja",AB50="Leve"),AND(Z50="Muy Baja",AB50="Menor"),AND(Z50="Baja",AB50="Leve")),"Bajo",IF(OR(AND(Z50="Muy baja",AB50="Moderado"),AND(Z50="Baja",AB50="Menor"),AND(Z50="Baja",AB50="Moderado"),AND(Z50="Media",AB50="Leve"),AND(Z50="Media",AB50="Menor"),AND(Z50="Media",AB50="Moderado"),AND(Z50="Alta",AB50="Leve"),AND(Z50="Alta",AB50="Menor")),"Moderado",IF(OR(AND(Z50="Muy Baja",AB50="Mayor"),AND(Z50="Baja",AB50="Mayor"),AND(Z50="Media",AB50="Mayor"),AND(Z50="Alta",AB50="Moderado"),AND(Z50="Alta",AB50="Mayor"),AND(Z50="Muy Alta",AB50="Leve"),AND(Z50="Muy Alta",AB50="Menor"),AND(Z50="Muy Alta",AB50="Moderado"),AND(Z50="Muy Alta",AB50="Mayor")),"Alto",IF(OR(AND(Z50="Muy Baja",AB50="Catastrófico"),AND(Z50="Baja",AB50="Catastrófico"),AND(Z50="Media",AB50="Catastrófico"),AND(Z50="Alta",AB50="Catastrófico"),AND(Z50="Muy Alta",AB50="Catastrófico")),"Extremo","")))),"")</f>
        <v/>
      </c>
      <c r="AE50" s="651"/>
      <c r="AF50" s="309"/>
      <c r="AG50" s="352"/>
      <c r="AH50" s="351"/>
      <c r="AI50" s="351"/>
      <c r="AJ50" s="647"/>
      <c r="AK50" s="647"/>
      <c r="AL50" s="647"/>
      <c r="AM50" s="351"/>
      <c r="AN50" s="352"/>
      <c r="AO50" s="647"/>
      <c r="AP50" s="647"/>
      <c r="AQ50" s="647"/>
      <c r="AR50" s="647"/>
      <c r="AS50" s="647"/>
      <c r="AT50" s="645"/>
      <c r="AU50" s="342"/>
      <c r="AV50" s="342"/>
      <c r="AW50" s="342"/>
      <c r="AX50" s="342"/>
      <c r="AY50" s="342"/>
      <c r="AZ50" s="342"/>
      <c r="BA50" s="342"/>
      <c r="BB50" s="342"/>
      <c r="BC50" s="342"/>
      <c r="BD50" s="342"/>
      <c r="BE50" s="342"/>
      <c r="BF50" s="342"/>
      <c r="BG50" s="342"/>
      <c r="BH50" s="342"/>
      <c r="BI50" s="342"/>
      <c r="BJ50" s="342"/>
      <c r="BK50" s="342"/>
    </row>
    <row r="51" spans="1:63" s="343" customFormat="1" x14ac:dyDescent="0.2">
      <c r="A51" s="659"/>
      <c r="B51" s="660"/>
      <c r="C51" s="713"/>
      <c r="D51" s="647"/>
      <c r="E51" s="647"/>
      <c r="F51" s="661"/>
      <c r="G51" s="647"/>
      <c r="H51" s="662"/>
      <c r="I51" s="663"/>
      <c r="J51" s="664"/>
      <c r="K51" s="665"/>
      <c r="L51" s="664">
        <f t="shared" si="47"/>
        <v>0</v>
      </c>
      <c r="M51" s="663"/>
      <c r="N51" s="664"/>
      <c r="O51" s="666"/>
      <c r="P51" s="344">
        <v>5</v>
      </c>
      <c r="Q51" s="210"/>
      <c r="R51" s="344" t="str">
        <f t="shared" si="0"/>
        <v/>
      </c>
      <c r="S51" s="345"/>
      <c r="T51" s="345"/>
      <c r="U51" s="346" t="str">
        <f t="shared" si="1"/>
        <v/>
      </c>
      <c r="V51" s="345"/>
      <c r="W51" s="345"/>
      <c r="X51" s="345"/>
      <c r="Y51" s="385" t="str">
        <f t="shared" si="52"/>
        <v/>
      </c>
      <c r="Z51" s="386" t="str">
        <f t="shared" si="48"/>
        <v/>
      </c>
      <c r="AA51" s="387" t="str">
        <f t="shared" si="49"/>
        <v/>
      </c>
      <c r="AB51" s="386" t="str">
        <f t="shared" si="50"/>
        <v/>
      </c>
      <c r="AC51" s="387" t="str">
        <f t="shared" si="53"/>
        <v/>
      </c>
      <c r="AD51" s="388" t="str">
        <f t="shared" ref="AD51:AD52" si="54">IFERROR(IF(OR(AND(Z51="Muy Baja",AB51="Leve"),AND(Z51="Muy Baja",AB51="Menor"),AND(Z51="Baja",AB51="Leve")),"Bajo",IF(OR(AND(Z51="Muy baja",AB51="Moderado"),AND(Z51="Baja",AB51="Menor"),AND(Z51="Baja",AB51="Moderado"),AND(Z51="Media",AB51="Leve"),AND(Z51="Media",AB51="Menor"),AND(Z51="Media",AB51="Moderado"),AND(Z51="Alta",AB51="Leve"),AND(Z51="Alta",AB51="Menor")),"Moderado",IF(OR(AND(Z51="Muy Baja",AB51="Mayor"),AND(Z51="Baja",AB51="Mayor"),AND(Z51="Media",AB51="Mayor"),AND(Z51="Alta",AB51="Moderado"),AND(Z51="Alta",AB51="Mayor"),AND(Z51="Muy Alta",AB51="Leve"),AND(Z51="Muy Alta",AB51="Menor"),AND(Z51="Muy Alta",AB51="Moderado"),AND(Z51="Muy Alta",AB51="Mayor")),"Alto",IF(OR(AND(Z51="Muy Baja",AB51="Catastrófico"),AND(Z51="Baja",AB51="Catastrófico"),AND(Z51="Media",AB51="Catastrófico"),AND(Z51="Alta",AB51="Catastrófico"),AND(Z51="Muy Alta",AB51="Catastrófico")),"Extremo","")))),"")</f>
        <v/>
      </c>
      <c r="AE51" s="651"/>
      <c r="AF51" s="309"/>
      <c r="AG51" s="352"/>
      <c r="AH51" s="351"/>
      <c r="AI51" s="351"/>
      <c r="AJ51" s="647"/>
      <c r="AK51" s="647"/>
      <c r="AL51" s="647"/>
      <c r="AM51" s="351"/>
      <c r="AN51" s="352"/>
      <c r="AO51" s="647"/>
      <c r="AP51" s="647"/>
      <c r="AQ51" s="647"/>
      <c r="AR51" s="647"/>
      <c r="AS51" s="647"/>
      <c r="AT51" s="645"/>
      <c r="AU51" s="342"/>
      <c r="AV51" s="342"/>
      <c r="AW51" s="342"/>
      <c r="AX51" s="342"/>
      <c r="AY51" s="342"/>
      <c r="AZ51" s="342"/>
      <c r="BA51" s="342"/>
      <c r="BB51" s="342"/>
      <c r="BC51" s="342"/>
      <c r="BD51" s="342"/>
      <c r="BE51" s="342"/>
      <c r="BF51" s="342"/>
      <c r="BG51" s="342"/>
      <c r="BH51" s="342"/>
      <c r="BI51" s="342"/>
      <c r="BJ51" s="342"/>
      <c r="BK51" s="342"/>
    </row>
    <row r="52" spans="1:63" s="343" customFormat="1" x14ac:dyDescent="0.2">
      <c r="A52" s="659"/>
      <c r="B52" s="660"/>
      <c r="C52" s="713"/>
      <c r="D52" s="647"/>
      <c r="E52" s="647"/>
      <c r="F52" s="661"/>
      <c r="G52" s="647"/>
      <c r="H52" s="662"/>
      <c r="I52" s="663"/>
      <c r="J52" s="664"/>
      <c r="K52" s="665"/>
      <c r="L52" s="664">
        <f t="shared" si="47"/>
        <v>0</v>
      </c>
      <c r="M52" s="663"/>
      <c r="N52" s="664"/>
      <c r="O52" s="666"/>
      <c r="P52" s="344">
        <v>6</v>
      </c>
      <c r="Q52" s="210"/>
      <c r="R52" s="344" t="str">
        <f t="shared" si="0"/>
        <v/>
      </c>
      <c r="S52" s="345"/>
      <c r="T52" s="345"/>
      <c r="U52" s="346" t="str">
        <f t="shared" si="1"/>
        <v/>
      </c>
      <c r="V52" s="345"/>
      <c r="W52" s="345"/>
      <c r="X52" s="345"/>
      <c r="Y52" s="385" t="str">
        <f t="shared" si="52"/>
        <v/>
      </c>
      <c r="Z52" s="386" t="str">
        <f t="shared" si="48"/>
        <v/>
      </c>
      <c r="AA52" s="387" t="str">
        <f t="shared" si="49"/>
        <v/>
      </c>
      <c r="AB52" s="386" t="str">
        <f t="shared" si="50"/>
        <v/>
      </c>
      <c r="AC52" s="387" t="str">
        <f t="shared" si="53"/>
        <v/>
      </c>
      <c r="AD52" s="388" t="str">
        <f t="shared" si="54"/>
        <v/>
      </c>
      <c r="AE52" s="651"/>
      <c r="AF52" s="309"/>
      <c r="AG52" s="352"/>
      <c r="AH52" s="351"/>
      <c r="AI52" s="351"/>
      <c r="AJ52" s="647"/>
      <c r="AK52" s="647"/>
      <c r="AL52" s="647"/>
      <c r="AM52" s="351"/>
      <c r="AN52" s="352"/>
      <c r="AO52" s="647"/>
      <c r="AP52" s="647"/>
      <c r="AQ52" s="647"/>
      <c r="AR52" s="647"/>
      <c r="AS52" s="647"/>
      <c r="AT52" s="645"/>
      <c r="AU52" s="342"/>
      <c r="AV52" s="342"/>
      <c r="AW52" s="342"/>
      <c r="AX52" s="342"/>
      <c r="AY52" s="342"/>
      <c r="AZ52" s="342"/>
      <c r="BA52" s="342"/>
      <c r="BB52" s="342"/>
      <c r="BC52" s="342"/>
      <c r="BD52" s="342"/>
      <c r="BE52" s="342"/>
      <c r="BF52" s="342"/>
      <c r="BG52" s="342"/>
      <c r="BH52" s="342"/>
      <c r="BI52" s="342"/>
      <c r="BJ52" s="342"/>
      <c r="BK52" s="342"/>
    </row>
    <row r="53" spans="1:63" s="343" customFormat="1" x14ac:dyDescent="0.2">
      <c r="A53" s="659">
        <v>8</v>
      </c>
      <c r="B53" s="660"/>
      <c r="C53" s="713"/>
      <c r="D53" s="647"/>
      <c r="E53" s="647"/>
      <c r="F53" s="661" t="s">
        <v>390</v>
      </c>
      <c r="G53" s="647" t="s">
        <v>690</v>
      </c>
      <c r="H53" s="662"/>
      <c r="I53" s="663" t="str">
        <f>IF(H53&lt;=0,"",IF(H53&lt;=2,"Muy Baja",IF(H53&lt;=24,"Baja",IF(H53&lt;=500,"Media",IF(H53&lt;=5000,"Alta","Muy Alta")))))</f>
        <v/>
      </c>
      <c r="J53" s="664" t="str">
        <f>IF(I53="","",IF(I53="Muy Baja",0.2,IF(I53="Baja",0.4,IF(I53="Media",0.6,IF(I53="Alta",0.8,IF(I53="Muy Alta",1,))))))</f>
        <v/>
      </c>
      <c r="K53" s="665"/>
      <c r="L53" s="664">
        <f>IF(NOT(ISERROR(MATCH(K53,'Tabla Impacto'!$B$221:$B$223,0))),'Tabla Impacto'!$F$223&amp;"Por favor no seleccionar los criterios de impacto(Afectación Económica o presupuestal y Pérdida Reputacional)",K53)</f>
        <v>0</v>
      </c>
      <c r="M53" s="663" t="str">
        <f>IF(OR(L53='Tabla Impacto'!$C$11,L53='Tabla Impacto'!$D$11),"Leve",IF(OR(L53='Tabla Impacto'!$C$12,L53='Tabla Impacto'!$D$12),"Menor",IF(OR(L53='Tabla Impacto'!$C$13,L53='Tabla Impacto'!$D$13),"Moderado",IF(OR(L53='Tabla Impacto'!$C$14,L53='Tabla Impacto'!$D$14),"Mayor",IF(OR(L53='Tabla Impacto'!$C$15,L53='Tabla Impacto'!$D$15),"Catastrófico","")))))</f>
        <v/>
      </c>
      <c r="N53" s="664" t="str">
        <f>IF(M53="","",IF(M53="Leve",0.2,IF(M53="Menor",0.4,IF(M53="Moderado",0.6,IF(M53="Mayor",0.8,IF(M53="Catastrófico",1,))))))</f>
        <v/>
      </c>
      <c r="O53" s="666" t="str">
        <f>IF(OR(AND(I53="Muy Baja",M53="Leve"),AND(I53="Muy Baja",M53="Menor"),AND(I53="Baja",M53="Leve")),"Bajo",IF(OR(AND(I53="Muy baja",M53="Moderado"),AND(I53="Baja",M53="Menor"),AND(I53="Baja",M53="Moderado"),AND(I53="Media",M53="Leve"),AND(I53="Media",M53="Menor"),AND(I53="Media",M53="Moderado"),AND(I53="Alta",M53="Leve"),AND(I53="Alta",M53="Menor")),"Moderado",IF(OR(AND(I53="Muy Baja",M53="Mayor"),AND(I53="Baja",M53="Mayor"),AND(I53="Media",M53="Mayor"),AND(I53="Alta",M53="Moderado"),AND(I53="Alta",M53="Mayor"),AND(I53="Muy Alta",M53="Leve"),AND(I53="Muy Alta",M53="Menor"),AND(I53="Muy Alta",M53="Moderado"),AND(I53="Muy Alta",M53="Mayor")),"Alto",IF(OR(AND(I53="Muy Baja",M53="Catastrófico"),AND(I53="Baja",M53="Catastrófico"),AND(I53="Media",M53="Catastrófico"),AND(I53="Alta",M53="Catastrófico"),AND(I53="Muy Alta",M53="Catastrófico")),"Extremo",""))))</f>
        <v/>
      </c>
      <c r="P53" s="344">
        <v>1</v>
      </c>
      <c r="Q53" s="210"/>
      <c r="R53" s="344" t="str">
        <f t="shared" si="0"/>
        <v/>
      </c>
      <c r="S53" s="345"/>
      <c r="T53" s="345"/>
      <c r="U53" s="346" t="str">
        <f t="shared" si="1"/>
        <v/>
      </c>
      <c r="V53" s="345"/>
      <c r="W53" s="345"/>
      <c r="X53" s="345"/>
      <c r="Y53" s="385" t="str">
        <f>IFERROR(IF(R53="Probabilidad",(J53-(+J53*U53)),IF(R53="Impacto",J53,"")),"")</f>
        <v/>
      </c>
      <c r="Z53" s="386" t="str">
        <f>IFERROR(IF(Y53="","",IF(Y53&lt;=0.2,"Muy Baja",IF(Y53&lt;=0.4,"Baja",IF(Y53&lt;=0.6,"Media",IF(Y53&lt;=0.8,"Alta","Muy Alta"))))),"")</f>
        <v/>
      </c>
      <c r="AA53" s="387" t="str">
        <f>+Y53</f>
        <v/>
      </c>
      <c r="AB53" s="386" t="str">
        <f>IFERROR(IF(AC53="","",IF(AC53&lt;=0.2,"Leve",IF(AC53&lt;=0.4,"Menor",IF(AC53&lt;=0.6,"Moderado",IF(AC53&lt;=0.8,"Mayor","Catastrófico"))))),"")</f>
        <v/>
      </c>
      <c r="AC53" s="387" t="str">
        <f>IFERROR(IF(R53="Impacto",(N53-(+N53*U53)),IF(R53="Probabilidad",N53,"")),"")</f>
        <v/>
      </c>
      <c r="AD53" s="388" t="str">
        <f>IFERROR(IF(OR(AND(Z53="Muy Baja",AB53="Leve"),AND(Z53="Muy Baja",AB53="Menor"),AND(Z53="Baja",AB53="Leve")),"Bajo",IF(OR(AND(Z53="Muy baja",AB53="Moderado"),AND(Z53="Baja",AB53="Menor"),AND(Z53="Baja",AB53="Moderado"),AND(Z53="Media",AB53="Leve"),AND(Z53="Media",AB53="Menor"),AND(Z53="Media",AB53="Moderado"),AND(Z53="Alta",AB53="Leve"),AND(Z53="Alta",AB53="Menor")),"Moderado",IF(OR(AND(Z53="Muy Baja",AB53="Mayor"),AND(Z53="Baja",AB53="Mayor"),AND(Z53="Media",AB53="Mayor"),AND(Z53="Alta",AB53="Moderado"),AND(Z53="Alta",AB53="Mayor"),AND(Z53="Muy Alta",AB53="Leve"),AND(Z53="Muy Alta",AB53="Menor"),AND(Z53="Muy Alta",AB53="Moderado"),AND(Z53="Muy Alta",AB53="Mayor")),"Alto",IF(OR(AND(Z53="Muy Baja",AB53="Catastrófico"),AND(Z53="Baja",AB53="Catastrófico"),AND(Z53="Media",AB53="Catastrófico"),AND(Z53="Alta",AB53="Catastrófico"),AND(Z53="Muy Alta",AB53="Catastrófico")),"Extremo","")))),"")</f>
        <v/>
      </c>
      <c r="AE53" s="651"/>
      <c r="AF53" s="309"/>
      <c r="AG53" s="352"/>
      <c r="AH53" s="351"/>
      <c r="AI53" s="351"/>
      <c r="AJ53" s="647"/>
      <c r="AK53" s="647"/>
      <c r="AL53" s="647"/>
      <c r="AM53" s="351"/>
      <c r="AN53" s="352"/>
      <c r="AO53" s="647"/>
      <c r="AP53" s="647"/>
      <c r="AQ53" s="650"/>
      <c r="AR53" s="647"/>
      <c r="AS53" s="647"/>
      <c r="AT53" s="645"/>
      <c r="AU53" s="342"/>
      <c r="AV53" s="342"/>
      <c r="AW53" s="342"/>
      <c r="AX53" s="342"/>
      <c r="AY53" s="342"/>
      <c r="AZ53" s="342"/>
      <c r="BA53" s="342"/>
      <c r="BB53" s="342"/>
      <c r="BC53" s="342"/>
      <c r="BD53" s="342"/>
      <c r="BE53" s="342"/>
      <c r="BF53" s="342"/>
      <c r="BG53" s="342"/>
      <c r="BH53" s="342"/>
      <c r="BI53" s="342"/>
      <c r="BJ53" s="342"/>
      <c r="BK53" s="342"/>
    </row>
    <row r="54" spans="1:63" s="343" customFormat="1" x14ac:dyDescent="0.2">
      <c r="A54" s="659"/>
      <c r="B54" s="660"/>
      <c r="C54" s="713"/>
      <c r="D54" s="647"/>
      <c r="E54" s="647"/>
      <c r="F54" s="661"/>
      <c r="G54" s="647"/>
      <c r="H54" s="662"/>
      <c r="I54" s="663"/>
      <c r="J54" s="664"/>
      <c r="K54" s="665"/>
      <c r="L54" s="664">
        <f>IF(NOT(ISERROR(MATCH(K54,_xlfn.ANCHORARRAY(F65),0))),J67&amp;"Por favor no seleccionar los criterios de impacto",K54)</f>
        <v>0</v>
      </c>
      <c r="M54" s="663"/>
      <c r="N54" s="664"/>
      <c r="O54" s="666"/>
      <c r="P54" s="344">
        <v>2</v>
      </c>
      <c r="Q54" s="210"/>
      <c r="R54" s="344" t="str">
        <f t="shared" si="0"/>
        <v/>
      </c>
      <c r="S54" s="345"/>
      <c r="T54" s="345"/>
      <c r="U54" s="346" t="str">
        <f t="shared" si="1"/>
        <v/>
      </c>
      <c r="V54" s="345"/>
      <c r="W54" s="345"/>
      <c r="X54" s="345"/>
      <c r="Y54" s="385" t="str">
        <f>IFERROR(IF(AND(R53="Probabilidad",R54="Probabilidad"),(AA53-(+AA53*U54)),IF(R54="Probabilidad",(J53-(+J53*U54)),IF(R54="Impacto",AA53,""))),"")</f>
        <v/>
      </c>
      <c r="Z54" s="386" t="str">
        <f t="shared" ref="Z54:Z58" si="55">IFERROR(IF(Y54="","",IF(Y54&lt;=0.2,"Muy Baja",IF(Y54&lt;=0.4,"Baja",IF(Y54&lt;=0.6,"Media",IF(Y54&lt;=0.8,"Alta","Muy Alta"))))),"")</f>
        <v/>
      </c>
      <c r="AA54" s="387" t="str">
        <f t="shared" ref="AA54:AA58" si="56">+Y54</f>
        <v/>
      </c>
      <c r="AB54" s="386" t="str">
        <f t="shared" ref="AB54:AB58" si="57">IFERROR(IF(AC54="","",IF(AC54&lt;=0.2,"Leve",IF(AC54&lt;=0.4,"Menor",IF(AC54&lt;=0.6,"Moderado",IF(AC54&lt;=0.8,"Mayor","Catastrófico"))))),"")</f>
        <v/>
      </c>
      <c r="AC54" s="387" t="str">
        <f>IFERROR(IF(AND(R53="Impacto",R54="Impacto"),(AC53-(+AC53*U54)),IF(R54="Impacto",(N53-(+N53*U54)),IF(R54="Probabilidad",AC53,""))),"")</f>
        <v/>
      </c>
      <c r="AD54" s="388" t="str">
        <f t="shared" ref="AD54:AD55" si="58">IFERROR(IF(OR(AND(Z54="Muy Baja",AB54="Leve"),AND(Z54="Muy Baja",AB54="Menor"),AND(Z54="Baja",AB54="Leve")),"Bajo",IF(OR(AND(Z54="Muy baja",AB54="Moderado"),AND(Z54="Baja",AB54="Menor"),AND(Z54="Baja",AB54="Moderado"),AND(Z54="Media",AB54="Leve"),AND(Z54="Media",AB54="Menor"),AND(Z54="Media",AB54="Moderado"),AND(Z54="Alta",AB54="Leve"),AND(Z54="Alta",AB54="Menor")),"Moderado",IF(OR(AND(Z54="Muy Baja",AB54="Mayor"),AND(Z54="Baja",AB54="Mayor"),AND(Z54="Media",AB54="Mayor"),AND(Z54="Alta",AB54="Moderado"),AND(Z54="Alta",AB54="Mayor"),AND(Z54="Muy Alta",AB54="Leve"),AND(Z54="Muy Alta",AB54="Menor"),AND(Z54="Muy Alta",AB54="Moderado"),AND(Z54="Muy Alta",AB54="Mayor")),"Alto",IF(OR(AND(Z54="Muy Baja",AB54="Catastrófico"),AND(Z54="Baja",AB54="Catastrófico"),AND(Z54="Media",AB54="Catastrófico"),AND(Z54="Alta",AB54="Catastrófico"),AND(Z54="Muy Alta",AB54="Catastrófico")),"Extremo","")))),"")</f>
        <v/>
      </c>
      <c r="AE54" s="651"/>
      <c r="AF54" s="309"/>
      <c r="AG54" s="352"/>
      <c r="AH54" s="351"/>
      <c r="AI54" s="351"/>
      <c r="AJ54" s="647"/>
      <c r="AK54" s="647"/>
      <c r="AL54" s="647"/>
      <c r="AM54" s="351"/>
      <c r="AN54" s="352"/>
      <c r="AO54" s="647"/>
      <c r="AP54" s="647"/>
      <c r="AQ54" s="647"/>
      <c r="AR54" s="647"/>
      <c r="AS54" s="647"/>
      <c r="AT54" s="645"/>
      <c r="AU54" s="342"/>
      <c r="AV54" s="342"/>
      <c r="AW54" s="342"/>
      <c r="AX54" s="342"/>
      <c r="AY54" s="342"/>
      <c r="AZ54" s="342"/>
      <c r="BA54" s="342"/>
      <c r="BB54" s="342"/>
      <c r="BC54" s="342"/>
      <c r="BD54" s="342"/>
      <c r="BE54" s="342"/>
      <c r="BF54" s="342"/>
      <c r="BG54" s="342"/>
      <c r="BH54" s="342"/>
      <c r="BI54" s="342"/>
      <c r="BJ54" s="342"/>
      <c r="BK54" s="342"/>
    </row>
    <row r="55" spans="1:63" s="343" customFormat="1" x14ac:dyDescent="0.2">
      <c r="A55" s="659"/>
      <c r="B55" s="660"/>
      <c r="C55" s="713"/>
      <c r="D55" s="647"/>
      <c r="E55" s="647"/>
      <c r="F55" s="661"/>
      <c r="G55" s="647"/>
      <c r="H55" s="662"/>
      <c r="I55" s="663"/>
      <c r="J55" s="664"/>
      <c r="K55" s="665"/>
      <c r="L55" s="664">
        <f>IF(NOT(ISERROR(MATCH(K55,_xlfn.ANCHORARRAY(F66),0))),J68&amp;"Por favor no seleccionar los criterios de impacto",K55)</f>
        <v>0</v>
      </c>
      <c r="M55" s="663"/>
      <c r="N55" s="664"/>
      <c r="O55" s="666"/>
      <c r="P55" s="344">
        <v>3</v>
      </c>
      <c r="Q55" s="353"/>
      <c r="R55" s="344" t="str">
        <f t="shared" si="0"/>
        <v/>
      </c>
      <c r="S55" s="345"/>
      <c r="T55" s="345"/>
      <c r="U55" s="346" t="str">
        <f t="shared" si="1"/>
        <v/>
      </c>
      <c r="V55" s="345"/>
      <c r="W55" s="345"/>
      <c r="X55" s="345"/>
      <c r="Y55" s="385" t="str">
        <f>IFERROR(IF(AND(R54="Probabilidad",R55="Probabilidad"),(AA54-(+AA54*U55)),IF(AND(R54="Impacto",R55="Probabilidad"),(AA53-(+AA53*U55)),IF(R55="Impacto",AA54,""))),"")</f>
        <v/>
      </c>
      <c r="Z55" s="386" t="str">
        <f t="shared" si="55"/>
        <v/>
      </c>
      <c r="AA55" s="387" t="str">
        <f t="shared" si="56"/>
        <v/>
      </c>
      <c r="AB55" s="386" t="str">
        <f t="shared" si="57"/>
        <v/>
      </c>
      <c r="AC55" s="387" t="str">
        <f>IFERROR(IF(AND(R54="Impacto",R55="Impacto"),(AC54-(+AC54*U55)),IF(AND(R54="Probabilidad",R55="Impacto"),(AC53-(+AC53*U55)),IF(R55="Probabilidad",AC54,""))),"")</f>
        <v/>
      </c>
      <c r="AD55" s="388" t="str">
        <f t="shared" si="58"/>
        <v/>
      </c>
      <c r="AE55" s="651"/>
      <c r="AF55" s="309"/>
      <c r="AG55" s="352"/>
      <c r="AH55" s="351"/>
      <c r="AI55" s="351"/>
      <c r="AJ55" s="647"/>
      <c r="AK55" s="647"/>
      <c r="AL55" s="647"/>
      <c r="AM55" s="351"/>
      <c r="AN55" s="352"/>
      <c r="AO55" s="647"/>
      <c r="AP55" s="647"/>
      <c r="AQ55" s="647"/>
      <c r="AR55" s="647"/>
      <c r="AS55" s="647"/>
      <c r="AT55" s="645"/>
      <c r="AU55" s="342"/>
      <c r="AV55" s="342"/>
      <c r="AW55" s="342"/>
      <c r="AX55" s="342"/>
      <c r="AY55" s="342"/>
      <c r="AZ55" s="342"/>
      <c r="BA55" s="342"/>
      <c r="BB55" s="342"/>
      <c r="BC55" s="342"/>
      <c r="BD55" s="342"/>
      <c r="BE55" s="342"/>
      <c r="BF55" s="342"/>
      <c r="BG55" s="342"/>
      <c r="BH55" s="342"/>
      <c r="BI55" s="342"/>
      <c r="BJ55" s="342"/>
      <c r="BK55" s="342"/>
    </row>
    <row r="56" spans="1:63" s="343" customFormat="1" x14ac:dyDescent="0.2">
      <c r="A56" s="659"/>
      <c r="B56" s="660"/>
      <c r="C56" s="713"/>
      <c r="D56" s="647"/>
      <c r="E56" s="647"/>
      <c r="F56" s="661"/>
      <c r="G56" s="647"/>
      <c r="H56" s="662"/>
      <c r="I56" s="663"/>
      <c r="J56" s="664"/>
      <c r="K56" s="665"/>
      <c r="L56" s="664">
        <f>IF(NOT(ISERROR(MATCH(K56,_xlfn.ANCHORARRAY(F67),0))),J69&amp;"Por favor no seleccionar los criterios de impacto",K56)</f>
        <v>0</v>
      </c>
      <c r="M56" s="663"/>
      <c r="N56" s="664"/>
      <c r="O56" s="666"/>
      <c r="P56" s="344">
        <v>4</v>
      </c>
      <c r="Q56" s="210"/>
      <c r="R56" s="344" t="str">
        <f t="shared" si="0"/>
        <v/>
      </c>
      <c r="S56" s="345"/>
      <c r="T56" s="345"/>
      <c r="U56" s="346" t="str">
        <f t="shared" si="1"/>
        <v/>
      </c>
      <c r="V56" s="345"/>
      <c r="W56" s="345"/>
      <c r="X56" s="345"/>
      <c r="Y56" s="385" t="str">
        <f t="shared" ref="Y56:Y58" si="59">IFERROR(IF(AND(R55="Probabilidad",R56="Probabilidad"),(AA55-(+AA55*U56)),IF(AND(R55="Impacto",R56="Probabilidad"),(AA54-(+AA54*U56)),IF(R56="Impacto",AA55,""))),"")</f>
        <v/>
      </c>
      <c r="Z56" s="386" t="str">
        <f t="shared" si="55"/>
        <v/>
      </c>
      <c r="AA56" s="387" t="str">
        <f t="shared" si="56"/>
        <v/>
      </c>
      <c r="AB56" s="386" t="str">
        <f t="shared" si="57"/>
        <v/>
      </c>
      <c r="AC56" s="387" t="str">
        <f t="shared" ref="AC56:AC58" si="60">IFERROR(IF(AND(R55="Impacto",R56="Impacto"),(AC55-(+AC55*U56)),IF(AND(R55="Probabilidad",R56="Impacto"),(AC54-(+AC54*U56)),IF(R56="Probabilidad",AC55,""))),"")</f>
        <v/>
      </c>
      <c r="AD56" s="388" t="str">
        <f>IFERROR(IF(OR(AND(Z56="Muy Baja",AB56="Leve"),AND(Z56="Muy Baja",AB56="Menor"),AND(Z56="Baja",AB56="Leve")),"Bajo",IF(OR(AND(Z56="Muy baja",AB56="Moderado"),AND(Z56="Baja",AB56="Menor"),AND(Z56="Baja",AB56="Moderado"),AND(Z56="Media",AB56="Leve"),AND(Z56="Media",AB56="Menor"),AND(Z56="Media",AB56="Moderado"),AND(Z56="Alta",AB56="Leve"),AND(Z56="Alta",AB56="Menor")),"Moderado",IF(OR(AND(Z56="Muy Baja",AB56="Mayor"),AND(Z56="Baja",AB56="Mayor"),AND(Z56="Media",AB56="Mayor"),AND(Z56="Alta",AB56="Moderado"),AND(Z56="Alta",AB56="Mayor"),AND(Z56="Muy Alta",AB56="Leve"),AND(Z56="Muy Alta",AB56="Menor"),AND(Z56="Muy Alta",AB56="Moderado"),AND(Z56="Muy Alta",AB56="Mayor")),"Alto",IF(OR(AND(Z56="Muy Baja",AB56="Catastrófico"),AND(Z56="Baja",AB56="Catastrófico"),AND(Z56="Media",AB56="Catastrófico"),AND(Z56="Alta",AB56="Catastrófico"),AND(Z56="Muy Alta",AB56="Catastrófico")),"Extremo","")))),"")</f>
        <v/>
      </c>
      <c r="AE56" s="651"/>
      <c r="AF56" s="309"/>
      <c r="AG56" s="352"/>
      <c r="AH56" s="351"/>
      <c r="AI56" s="351"/>
      <c r="AJ56" s="647"/>
      <c r="AK56" s="647"/>
      <c r="AL56" s="647"/>
      <c r="AM56" s="351"/>
      <c r="AN56" s="352"/>
      <c r="AO56" s="647"/>
      <c r="AP56" s="647"/>
      <c r="AQ56" s="647"/>
      <c r="AR56" s="647"/>
      <c r="AS56" s="647"/>
      <c r="AT56" s="645"/>
      <c r="AU56" s="342"/>
      <c r="AV56" s="342"/>
      <c r="AW56" s="342"/>
      <c r="AX56" s="342"/>
      <c r="AY56" s="342"/>
      <c r="AZ56" s="342"/>
      <c r="BA56" s="342"/>
      <c r="BB56" s="342"/>
      <c r="BC56" s="342"/>
      <c r="BD56" s="342"/>
      <c r="BE56" s="342"/>
      <c r="BF56" s="342"/>
      <c r="BG56" s="342"/>
      <c r="BH56" s="342"/>
      <c r="BI56" s="342"/>
      <c r="BJ56" s="342"/>
      <c r="BK56" s="342"/>
    </row>
    <row r="57" spans="1:63" s="343" customFormat="1" x14ac:dyDescent="0.2">
      <c r="A57" s="659"/>
      <c r="B57" s="660"/>
      <c r="C57" s="713"/>
      <c r="D57" s="647"/>
      <c r="E57" s="647"/>
      <c r="F57" s="661"/>
      <c r="G57" s="647"/>
      <c r="H57" s="662"/>
      <c r="I57" s="663"/>
      <c r="J57" s="664"/>
      <c r="K57" s="665"/>
      <c r="L57" s="664">
        <f>IF(NOT(ISERROR(MATCH(K57,_xlfn.ANCHORARRAY(F68),0))),J70&amp;"Por favor no seleccionar los criterios de impacto",K57)</f>
        <v>0</v>
      </c>
      <c r="M57" s="663"/>
      <c r="N57" s="664"/>
      <c r="O57" s="666"/>
      <c r="P57" s="344">
        <v>5</v>
      </c>
      <c r="Q57" s="210"/>
      <c r="R57" s="344" t="str">
        <f t="shared" si="0"/>
        <v/>
      </c>
      <c r="S57" s="345"/>
      <c r="T57" s="345"/>
      <c r="U57" s="346" t="str">
        <f t="shared" si="1"/>
        <v/>
      </c>
      <c r="V57" s="345"/>
      <c r="W57" s="345"/>
      <c r="X57" s="345"/>
      <c r="Y57" s="385" t="str">
        <f t="shared" si="59"/>
        <v/>
      </c>
      <c r="Z57" s="386" t="str">
        <f t="shared" si="55"/>
        <v/>
      </c>
      <c r="AA57" s="387" t="str">
        <f t="shared" si="56"/>
        <v/>
      </c>
      <c r="AB57" s="386" t="str">
        <f t="shared" si="57"/>
        <v/>
      </c>
      <c r="AC57" s="387" t="str">
        <f t="shared" si="60"/>
        <v/>
      </c>
      <c r="AD57" s="388" t="str">
        <f t="shared" ref="AD57:AD58" si="61">IFERROR(IF(OR(AND(Z57="Muy Baja",AB57="Leve"),AND(Z57="Muy Baja",AB57="Menor"),AND(Z57="Baja",AB57="Leve")),"Bajo",IF(OR(AND(Z57="Muy baja",AB57="Moderado"),AND(Z57="Baja",AB57="Menor"),AND(Z57="Baja",AB57="Moderado"),AND(Z57="Media",AB57="Leve"),AND(Z57="Media",AB57="Menor"),AND(Z57="Media",AB57="Moderado"),AND(Z57="Alta",AB57="Leve"),AND(Z57="Alta",AB57="Menor")),"Moderado",IF(OR(AND(Z57="Muy Baja",AB57="Mayor"),AND(Z57="Baja",AB57="Mayor"),AND(Z57="Media",AB57="Mayor"),AND(Z57="Alta",AB57="Moderado"),AND(Z57="Alta",AB57="Mayor"),AND(Z57="Muy Alta",AB57="Leve"),AND(Z57="Muy Alta",AB57="Menor"),AND(Z57="Muy Alta",AB57="Moderado"),AND(Z57="Muy Alta",AB57="Mayor")),"Alto",IF(OR(AND(Z57="Muy Baja",AB57="Catastrófico"),AND(Z57="Baja",AB57="Catastrófico"),AND(Z57="Media",AB57="Catastrófico"),AND(Z57="Alta",AB57="Catastrófico"),AND(Z57="Muy Alta",AB57="Catastrófico")),"Extremo","")))),"")</f>
        <v/>
      </c>
      <c r="AE57" s="651"/>
      <c r="AF57" s="309"/>
      <c r="AG57" s="352"/>
      <c r="AH57" s="351"/>
      <c r="AI57" s="351"/>
      <c r="AJ57" s="647"/>
      <c r="AK57" s="647"/>
      <c r="AL57" s="647"/>
      <c r="AM57" s="351"/>
      <c r="AN57" s="352"/>
      <c r="AO57" s="647"/>
      <c r="AP57" s="647"/>
      <c r="AQ57" s="647"/>
      <c r="AR57" s="647"/>
      <c r="AS57" s="647"/>
      <c r="AT57" s="645"/>
      <c r="AU57" s="342"/>
      <c r="AV57" s="342"/>
      <c r="AW57" s="342"/>
      <c r="AX57" s="342"/>
      <c r="AY57" s="342"/>
      <c r="AZ57" s="342"/>
      <c r="BA57" s="342"/>
      <c r="BB57" s="342"/>
      <c r="BC57" s="342"/>
      <c r="BD57" s="342"/>
      <c r="BE57" s="342"/>
      <c r="BF57" s="342"/>
      <c r="BG57" s="342"/>
      <c r="BH57" s="342"/>
      <c r="BI57" s="342"/>
      <c r="BJ57" s="342"/>
      <c r="BK57" s="342"/>
    </row>
    <row r="58" spans="1:63" s="343" customFormat="1" x14ac:dyDescent="0.2">
      <c r="A58" s="659"/>
      <c r="B58" s="660"/>
      <c r="C58" s="713"/>
      <c r="D58" s="647"/>
      <c r="E58" s="647"/>
      <c r="F58" s="661"/>
      <c r="G58" s="647"/>
      <c r="H58" s="662"/>
      <c r="I58" s="663"/>
      <c r="J58" s="664"/>
      <c r="K58" s="665"/>
      <c r="L58" s="664">
        <f>IF(NOT(ISERROR(MATCH(K58,_xlfn.ANCHORARRAY(F69),0))),#REF!&amp;"Por favor no seleccionar los criterios de impacto",K58)</f>
        <v>0</v>
      </c>
      <c r="M58" s="663"/>
      <c r="N58" s="664"/>
      <c r="O58" s="666"/>
      <c r="P58" s="344">
        <v>6</v>
      </c>
      <c r="Q58" s="210"/>
      <c r="R58" s="344" t="str">
        <f t="shared" si="0"/>
        <v/>
      </c>
      <c r="S58" s="345"/>
      <c r="T58" s="345"/>
      <c r="U58" s="346" t="str">
        <f t="shared" si="1"/>
        <v/>
      </c>
      <c r="V58" s="345"/>
      <c r="W58" s="345"/>
      <c r="X58" s="345"/>
      <c r="Y58" s="385" t="str">
        <f t="shared" si="59"/>
        <v/>
      </c>
      <c r="Z58" s="386" t="str">
        <f t="shared" si="55"/>
        <v/>
      </c>
      <c r="AA58" s="387" t="str">
        <f t="shared" si="56"/>
        <v/>
      </c>
      <c r="AB58" s="386" t="str">
        <f t="shared" si="57"/>
        <v/>
      </c>
      <c r="AC58" s="387" t="str">
        <f t="shared" si="60"/>
        <v/>
      </c>
      <c r="AD58" s="388" t="str">
        <f t="shared" si="61"/>
        <v/>
      </c>
      <c r="AE58" s="651"/>
      <c r="AF58" s="309"/>
      <c r="AG58" s="352"/>
      <c r="AH58" s="351"/>
      <c r="AI58" s="351"/>
      <c r="AJ58" s="647"/>
      <c r="AK58" s="647"/>
      <c r="AL58" s="647"/>
      <c r="AM58" s="351"/>
      <c r="AN58" s="352"/>
      <c r="AO58" s="647"/>
      <c r="AP58" s="647"/>
      <c r="AQ58" s="647"/>
      <c r="AR58" s="647"/>
      <c r="AS58" s="647"/>
      <c r="AT58" s="645"/>
      <c r="AU58" s="342"/>
      <c r="AV58" s="342"/>
      <c r="AW58" s="342"/>
      <c r="AX58" s="342"/>
      <c r="AY58" s="342"/>
      <c r="AZ58" s="342"/>
      <c r="BA58" s="342"/>
      <c r="BB58" s="342"/>
      <c r="BC58" s="342"/>
      <c r="BD58" s="342"/>
      <c r="BE58" s="342"/>
      <c r="BF58" s="342"/>
      <c r="BG58" s="342"/>
      <c r="BH58" s="342"/>
      <c r="BI58" s="342"/>
      <c r="BJ58" s="342"/>
      <c r="BK58" s="342"/>
    </row>
    <row r="59" spans="1:63" s="343" customFormat="1" x14ac:dyDescent="0.2">
      <c r="A59" s="659">
        <v>9</v>
      </c>
      <c r="B59" s="660"/>
      <c r="C59" s="713"/>
      <c r="D59" s="647"/>
      <c r="E59" s="647"/>
      <c r="F59" s="661" t="s">
        <v>390</v>
      </c>
      <c r="G59" s="647" t="s">
        <v>690</v>
      </c>
      <c r="H59" s="662"/>
      <c r="I59" s="663" t="str">
        <f>IF(H59&lt;=0,"",IF(H59&lt;=2,"Muy Baja",IF(H59&lt;=24,"Baja",IF(H59&lt;=500,"Media",IF(H59&lt;=5000,"Alta","Muy Alta")))))</f>
        <v/>
      </c>
      <c r="J59" s="664" t="str">
        <f>IF(I59="","",IF(I59="Muy Baja",0.2,IF(I59="Baja",0.4,IF(I59="Media",0.6,IF(I59="Alta",0.8,IF(I59="Muy Alta",1,))))))</f>
        <v/>
      </c>
      <c r="K59" s="665"/>
      <c r="L59" s="664">
        <f>IF(NOT(ISERROR(MATCH(K59,'Tabla Impacto'!$B$221:$B$223,0))),'Tabla Impacto'!$F$223&amp;"Por favor no seleccionar los criterios de impacto(Afectación Económica o presupuestal y Pérdida Reputacional)",K59)</f>
        <v>0</v>
      </c>
      <c r="M59" s="663" t="str">
        <f>IF(OR(L59='Tabla Impacto'!$C$11,L59='Tabla Impacto'!$D$11),"Leve",IF(OR(L59='Tabla Impacto'!$C$12,L59='Tabla Impacto'!$D$12),"Menor",IF(OR(L59='Tabla Impacto'!$C$13,L59='Tabla Impacto'!$D$13),"Moderado",IF(OR(L59='Tabla Impacto'!$C$14,L59='Tabla Impacto'!$D$14),"Mayor",IF(OR(L59='Tabla Impacto'!$C$15,L59='Tabla Impacto'!$D$15),"Catastrófico","")))))</f>
        <v/>
      </c>
      <c r="N59" s="664" t="str">
        <f>IF(M59="","",IF(M59="Leve",0.2,IF(M59="Menor",0.4,IF(M59="Moderado",0.6,IF(M59="Mayor",0.8,IF(M59="Catastrófico",1,))))))</f>
        <v/>
      </c>
      <c r="O59" s="666" t="str">
        <f>IF(OR(AND(I59="Muy Baja",M59="Leve"),AND(I59="Muy Baja",M59="Menor"),AND(I59="Baja",M59="Leve")),"Bajo",IF(OR(AND(I59="Muy baja",M59="Moderado"),AND(I59="Baja",M59="Menor"),AND(I59="Baja",M59="Moderado"),AND(I59="Media",M59="Leve"),AND(I59="Media",M59="Menor"),AND(I59="Media",M59="Moderado"),AND(I59="Alta",M59="Leve"),AND(I59="Alta",M59="Menor")),"Moderado",IF(OR(AND(I59="Muy Baja",M59="Mayor"),AND(I59="Baja",M59="Mayor"),AND(I59="Media",M59="Mayor"),AND(I59="Alta",M59="Moderado"),AND(I59="Alta",M59="Mayor"),AND(I59="Muy Alta",M59="Leve"),AND(I59="Muy Alta",M59="Menor"),AND(I59="Muy Alta",M59="Moderado"),AND(I59="Muy Alta",M59="Mayor")),"Alto",IF(OR(AND(I59="Muy Baja",M59="Catastrófico"),AND(I59="Baja",M59="Catastrófico"),AND(I59="Media",M59="Catastrófico"),AND(I59="Alta",M59="Catastrófico"),AND(I59="Muy Alta",M59="Catastrófico")),"Extremo",""))))</f>
        <v/>
      </c>
      <c r="P59" s="344">
        <v>1</v>
      </c>
      <c r="Q59" s="210"/>
      <c r="R59" s="344" t="str">
        <f t="shared" si="0"/>
        <v/>
      </c>
      <c r="S59" s="345"/>
      <c r="T59" s="345"/>
      <c r="U59" s="346" t="str">
        <f t="shared" si="1"/>
        <v/>
      </c>
      <c r="V59" s="345"/>
      <c r="W59" s="345"/>
      <c r="X59" s="345"/>
      <c r="Y59" s="385" t="str">
        <f>IFERROR(IF(R59="Probabilidad",(J59-(+J59*U59)),IF(R59="Impacto",J59,"")),"")</f>
        <v/>
      </c>
      <c r="Z59" s="386" t="str">
        <f>IFERROR(IF(Y59="","",IF(Y59&lt;=0.2,"Muy Baja",IF(Y59&lt;=0.4,"Baja",IF(Y59&lt;=0.6,"Media",IF(Y59&lt;=0.8,"Alta","Muy Alta"))))),"")</f>
        <v/>
      </c>
      <c r="AA59" s="387" t="str">
        <f>+Y59</f>
        <v/>
      </c>
      <c r="AB59" s="386" t="str">
        <f>IFERROR(IF(AC59="","",IF(AC59&lt;=0.2,"Leve",IF(AC59&lt;=0.4,"Menor",IF(AC59&lt;=0.6,"Moderado",IF(AC59&lt;=0.8,"Mayor","Catastrófico"))))),"")</f>
        <v/>
      </c>
      <c r="AC59" s="387" t="str">
        <f>IFERROR(IF(R59="Impacto",(N59-(+N59*U59)),IF(R59="Probabilidad",N59,"")),"")</f>
        <v/>
      </c>
      <c r="AD59" s="388" t="str">
        <f>IFERROR(IF(OR(AND(Z59="Muy Baja",AB59="Leve"),AND(Z59="Muy Baja",AB59="Menor"),AND(Z59="Baja",AB59="Leve")),"Bajo",IF(OR(AND(Z59="Muy baja",AB59="Moderado"),AND(Z59="Baja",AB59="Menor"),AND(Z59="Baja",AB59="Moderado"),AND(Z59="Media",AB59="Leve"),AND(Z59="Media",AB59="Menor"),AND(Z59="Media",AB59="Moderado"),AND(Z59="Alta",AB59="Leve"),AND(Z59="Alta",AB59="Menor")),"Moderado",IF(OR(AND(Z59="Muy Baja",AB59="Mayor"),AND(Z59="Baja",AB59="Mayor"),AND(Z59="Media",AB59="Mayor"),AND(Z59="Alta",AB59="Moderado"),AND(Z59="Alta",AB59="Mayor"),AND(Z59="Muy Alta",AB59="Leve"),AND(Z59="Muy Alta",AB59="Menor"),AND(Z59="Muy Alta",AB59="Moderado"),AND(Z59="Muy Alta",AB59="Mayor")),"Alto",IF(OR(AND(Z59="Muy Baja",AB59="Catastrófico"),AND(Z59="Baja",AB59="Catastrófico"),AND(Z59="Media",AB59="Catastrófico"),AND(Z59="Alta",AB59="Catastrófico"),AND(Z59="Muy Alta",AB59="Catastrófico")),"Extremo","")))),"")</f>
        <v/>
      </c>
      <c r="AE59" s="651"/>
      <c r="AF59" s="309"/>
      <c r="AG59" s="352"/>
      <c r="AH59" s="351"/>
      <c r="AI59" s="351"/>
      <c r="AJ59" s="647"/>
      <c r="AK59" s="647"/>
      <c r="AL59" s="647"/>
      <c r="AM59" s="351"/>
      <c r="AN59" s="352"/>
      <c r="AO59" s="647"/>
      <c r="AP59" s="647"/>
      <c r="AQ59" s="650"/>
      <c r="AR59" s="647"/>
      <c r="AS59" s="647"/>
      <c r="AT59" s="645"/>
      <c r="AU59" s="342"/>
      <c r="AV59" s="342"/>
      <c r="AW59" s="342"/>
      <c r="AX59" s="342"/>
      <c r="AY59" s="342"/>
      <c r="AZ59" s="342"/>
      <c r="BA59" s="342"/>
      <c r="BB59" s="342"/>
      <c r="BC59" s="342"/>
      <c r="BD59" s="342"/>
      <c r="BE59" s="342"/>
      <c r="BF59" s="342"/>
      <c r="BG59" s="342"/>
      <c r="BH59" s="342"/>
      <c r="BI59" s="342"/>
      <c r="BJ59" s="342"/>
      <c r="BK59" s="342"/>
    </row>
    <row r="60" spans="1:63" s="343" customFormat="1" x14ac:dyDescent="0.2">
      <c r="A60" s="659"/>
      <c r="B60" s="660"/>
      <c r="C60" s="713"/>
      <c r="D60" s="647"/>
      <c r="E60" s="647"/>
      <c r="F60" s="661"/>
      <c r="G60" s="647"/>
      <c r="H60" s="662"/>
      <c r="I60" s="663"/>
      <c r="J60" s="664"/>
      <c r="K60" s="665"/>
      <c r="L60" s="664">
        <f>IF(NOT(ISERROR(MATCH(K60,_xlfn.ANCHORARRAY(#REF!),0))),#REF!&amp;"Por favor no seleccionar los criterios de impacto",K60)</f>
        <v>0</v>
      </c>
      <c r="M60" s="663"/>
      <c r="N60" s="664"/>
      <c r="O60" s="666"/>
      <c r="P60" s="344">
        <v>2</v>
      </c>
      <c r="Q60" s="210"/>
      <c r="R60" s="344" t="str">
        <f t="shared" si="0"/>
        <v/>
      </c>
      <c r="S60" s="345"/>
      <c r="T60" s="345"/>
      <c r="U60" s="346" t="str">
        <f t="shared" si="1"/>
        <v/>
      </c>
      <c r="V60" s="345"/>
      <c r="W60" s="345"/>
      <c r="X60" s="345"/>
      <c r="Y60" s="385" t="str">
        <f>IFERROR(IF(AND(R59="Probabilidad",R60="Probabilidad"),(AA59-(+AA59*U60)),IF(R60="Probabilidad",(J59-(+J59*U60)),IF(R60="Impacto",AA59,""))),"")</f>
        <v/>
      </c>
      <c r="Z60" s="386" t="str">
        <f t="shared" ref="Z60:Z64" si="62">IFERROR(IF(Y60="","",IF(Y60&lt;=0.2,"Muy Baja",IF(Y60&lt;=0.4,"Baja",IF(Y60&lt;=0.6,"Media",IF(Y60&lt;=0.8,"Alta","Muy Alta"))))),"")</f>
        <v/>
      </c>
      <c r="AA60" s="387" t="str">
        <f t="shared" ref="AA60:AA64" si="63">+Y60</f>
        <v/>
      </c>
      <c r="AB60" s="386" t="str">
        <f t="shared" ref="AB60:AB64" si="64">IFERROR(IF(AC60="","",IF(AC60&lt;=0.2,"Leve",IF(AC60&lt;=0.4,"Menor",IF(AC60&lt;=0.6,"Moderado",IF(AC60&lt;=0.8,"Mayor","Catastrófico"))))),"")</f>
        <v/>
      </c>
      <c r="AC60" s="387" t="str">
        <f>IFERROR(IF(AND(R59="Impacto",R60="Impacto"),(AC59-(+AC59*U60)),IF(R60="Impacto",(N59-(+N59*U60)),IF(R60="Probabilidad",AC59,""))),"")</f>
        <v/>
      </c>
      <c r="AD60" s="388" t="str">
        <f t="shared" ref="AD60:AD61" si="65">IFERROR(IF(OR(AND(Z60="Muy Baja",AB60="Leve"),AND(Z60="Muy Baja",AB60="Menor"),AND(Z60="Baja",AB60="Leve")),"Bajo",IF(OR(AND(Z60="Muy baja",AB60="Moderado"),AND(Z60="Baja",AB60="Menor"),AND(Z60="Baja",AB60="Moderado"),AND(Z60="Media",AB60="Leve"),AND(Z60="Media",AB60="Menor"),AND(Z60="Media",AB60="Moderado"),AND(Z60="Alta",AB60="Leve"),AND(Z60="Alta",AB60="Menor")),"Moderado",IF(OR(AND(Z60="Muy Baja",AB60="Mayor"),AND(Z60="Baja",AB60="Mayor"),AND(Z60="Media",AB60="Mayor"),AND(Z60="Alta",AB60="Moderado"),AND(Z60="Alta",AB60="Mayor"),AND(Z60="Muy Alta",AB60="Leve"),AND(Z60="Muy Alta",AB60="Menor"),AND(Z60="Muy Alta",AB60="Moderado"),AND(Z60="Muy Alta",AB60="Mayor")),"Alto",IF(OR(AND(Z60="Muy Baja",AB60="Catastrófico"),AND(Z60="Baja",AB60="Catastrófico"),AND(Z60="Media",AB60="Catastrófico"),AND(Z60="Alta",AB60="Catastrófico"),AND(Z60="Muy Alta",AB60="Catastrófico")),"Extremo","")))),"")</f>
        <v/>
      </c>
      <c r="AE60" s="651"/>
      <c r="AF60" s="309"/>
      <c r="AG60" s="352"/>
      <c r="AH60" s="351"/>
      <c r="AI60" s="351"/>
      <c r="AJ60" s="647"/>
      <c r="AK60" s="647"/>
      <c r="AL60" s="647"/>
      <c r="AM60" s="351"/>
      <c r="AN60" s="352"/>
      <c r="AO60" s="647"/>
      <c r="AP60" s="647"/>
      <c r="AQ60" s="647"/>
      <c r="AR60" s="647"/>
      <c r="AS60" s="647"/>
      <c r="AT60" s="645"/>
      <c r="AU60" s="342"/>
      <c r="AV60" s="342"/>
      <c r="AW60" s="342"/>
      <c r="AX60" s="342"/>
      <c r="AY60" s="342"/>
      <c r="AZ60" s="342"/>
      <c r="BA60" s="342"/>
      <c r="BB60" s="342"/>
      <c r="BC60" s="342"/>
      <c r="BD60" s="342"/>
      <c r="BE60" s="342"/>
      <c r="BF60" s="342"/>
      <c r="BG60" s="342"/>
      <c r="BH60" s="342"/>
      <c r="BI60" s="342"/>
      <c r="BJ60" s="342"/>
      <c r="BK60" s="342"/>
    </row>
    <row r="61" spans="1:63" s="343" customFormat="1" x14ac:dyDescent="0.2">
      <c r="A61" s="659"/>
      <c r="B61" s="660"/>
      <c r="C61" s="713"/>
      <c r="D61" s="647"/>
      <c r="E61" s="647"/>
      <c r="F61" s="661"/>
      <c r="G61" s="647"/>
      <c r="H61" s="662"/>
      <c r="I61" s="663"/>
      <c r="J61" s="664"/>
      <c r="K61" s="665"/>
      <c r="L61" s="664">
        <f>IF(NOT(ISERROR(MATCH(K61,_xlfn.ANCHORARRAY(F71),0))),#REF!&amp;"Por favor no seleccionar los criterios de impacto",K61)</f>
        <v>0</v>
      </c>
      <c r="M61" s="663"/>
      <c r="N61" s="664"/>
      <c r="O61" s="666"/>
      <c r="P61" s="344">
        <v>3</v>
      </c>
      <c r="Q61" s="353"/>
      <c r="R61" s="344" t="str">
        <f t="shared" si="0"/>
        <v/>
      </c>
      <c r="S61" s="345"/>
      <c r="T61" s="345"/>
      <c r="U61" s="346" t="str">
        <f t="shared" si="1"/>
        <v/>
      </c>
      <c r="V61" s="345"/>
      <c r="W61" s="345"/>
      <c r="X61" s="345"/>
      <c r="Y61" s="385" t="str">
        <f>IFERROR(IF(AND(R60="Probabilidad",R61="Probabilidad"),(AA60-(+AA60*U61)),IF(AND(R60="Impacto",R61="Probabilidad"),(AA59-(+AA59*U61)),IF(R61="Impacto",AA60,""))),"")</f>
        <v/>
      </c>
      <c r="Z61" s="386" t="str">
        <f t="shared" si="62"/>
        <v/>
      </c>
      <c r="AA61" s="387" t="str">
        <f t="shared" si="63"/>
        <v/>
      </c>
      <c r="AB61" s="386" t="str">
        <f t="shared" si="64"/>
        <v/>
      </c>
      <c r="AC61" s="387" t="str">
        <f>IFERROR(IF(AND(R60="Impacto",R61="Impacto"),(AC60-(+AC60*U61)),IF(AND(R60="Probabilidad",R61="Impacto"),(AC59-(+AC59*U61)),IF(R61="Probabilidad",AC60,""))),"")</f>
        <v/>
      </c>
      <c r="AD61" s="388" t="str">
        <f t="shared" si="65"/>
        <v/>
      </c>
      <c r="AE61" s="651"/>
      <c r="AF61" s="309"/>
      <c r="AG61" s="352"/>
      <c r="AH61" s="351"/>
      <c r="AI61" s="351"/>
      <c r="AJ61" s="647"/>
      <c r="AK61" s="647"/>
      <c r="AL61" s="647"/>
      <c r="AM61" s="351"/>
      <c r="AN61" s="352"/>
      <c r="AO61" s="647"/>
      <c r="AP61" s="647"/>
      <c r="AQ61" s="647"/>
      <c r="AR61" s="647"/>
      <c r="AS61" s="647"/>
      <c r="AT61" s="645"/>
      <c r="AU61" s="342"/>
      <c r="AV61" s="342"/>
      <c r="AW61" s="342"/>
      <c r="AX61" s="342"/>
      <c r="AY61" s="342"/>
      <c r="AZ61" s="342"/>
      <c r="BA61" s="342"/>
      <c r="BB61" s="342"/>
      <c r="BC61" s="342"/>
      <c r="BD61" s="342"/>
      <c r="BE61" s="342"/>
      <c r="BF61" s="342"/>
      <c r="BG61" s="342"/>
      <c r="BH61" s="342"/>
      <c r="BI61" s="342"/>
      <c r="BJ61" s="342"/>
      <c r="BK61" s="342"/>
    </row>
    <row r="62" spans="1:63" s="343" customFormat="1" x14ac:dyDescent="0.2">
      <c r="A62" s="659"/>
      <c r="B62" s="660"/>
      <c r="C62" s="713"/>
      <c r="D62" s="647"/>
      <c r="E62" s="647"/>
      <c r="F62" s="661"/>
      <c r="G62" s="647"/>
      <c r="H62" s="662"/>
      <c r="I62" s="663"/>
      <c r="J62" s="664"/>
      <c r="K62" s="665"/>
      <c r="L62" s="664">
        <f>IF(NOT(ISERROR(MATCH(K62,_xlfn.ANCHORARRAY(#REF!),0))),#REF!&amp;"Por favor no seleccionar los criterios de impacto",K62)</f>
        <v>0</v>
      </c>
      <c r="M62" s="663"/>
      <c r="N62" s="664"/>
      <c r="O62" s="666"/>
      <c r="P62" s="344">
        <v>4</v>
      </c>
      <c r="Q62" s="210"/>
      <c r="R62" s="344" t="str">
        <f t="shared" si="0"/>
        <v/>
      </c>
      <c r="S62" s="345"/>
      <c r="T62" s="345"/>
      <c r="U62" s="346" t="str">
        <f t="shared" si="1"/>
        <v/>
      </c>
      <c r="V62" s="345"/>
      <c r="W62" s="345"/>
      <c r="X62" s="345"/>
      <c r="Y62" s="385" t="str">
        <f t="shared" ref="Y62:Y64" si="66">IFERROR(IF(AND(R61="Probabilidad",R62="Probabilidad"),(AA61-(+AA61*U62)),IF(AND(R61="Impacto",R62="Probabilidad"),(AA60-(+AA60*U62)),IF(R62="Impacto",AA61,""))),"")</f>
        <v/>
      </c>
      <c r="Z62" s="386" t="str">
        <f t="shared" si="62"/>
        <v/>
      </c>
      <c r="AA62" s="387" t="str">
        <f t="shared" si="63"/>
        <v/>
      </c>
      <c r="AB62" s="386" t="str">
        <f t="shared" si="64"/>
        <v/>
      </c>
      <c r="AC62" s="387" t="str">
        <f t="shared" ref="AC62:AC64" si="67">IFERROR(IF(AND(R61="Impacto",R62="Impacto"),(AC61-(+AC61*U62)),IF(AND(R61="Probabilidad",R62="Impacto"),(AC60-(+AC60*U62)),IF(R62="Probabilidad",AC61,""))),"")</f>
        <v/>
      </c>
      <c r="AD62" s="388" t="str">
        <f>IFERROR(IF(OR(AND(Z62="Muy Baja",AB62="Leve"),AND(Z62="Muy Baja",AB62="Menor"),AND(Z62="Baja",AB62="Leve")),"Bajo",IF(OR(AND(Z62="Muy baja",AB62="Moderado"),AND(Z62="Baja",AB62="Menor"),AND(Z62="Baja",AB62="Moderado"),AND(Z62="Media",AB62="Leve"),AND(Z62="Media",AB62="Menor"),AND(Z62="Media",AB62="Moderado"),AND(Z62="Alta",AB62="Leve"),AND(Z62="Alta",AB62="Menor")),"Moderado",IF(OR(AND(Z62="Muy Baja",AB62="Mayor"),AND(Z62="Baja",AB62="Mayor"),AND(Z62="Media",AB62="Mayor"),AND(Z62="Alta",AB62="Moderado"),AND(Z62="Alta",AB62="Mayor"),AND(Z62="Muy Alta",AB62="Leve"),AND(Z62="Muy Alta",AB62="Menor"),AND(Z62="Muy Alta",AB62="Moderado"),AND(Z62="Muy Alta",AB62="Mayor")),"Alto",IF(OR(AND(Z62="Muy Baja",AB62="Catastrófico"),AND(Z62="Baja",AB62="Catastrófico"),AND(Z62="Media",AB62="Catastrófico"),AND(Z62="Alta",AB62="Catastrófico"),AND(Z62="Muy Alta",AB62="Catastrófico")),"Extremo","")))),"")</f>
        <v/>
      </c>
      <c r="AE62" s="651"/>
      <c r="AF62" s="309"/>
      <c r="AG62" s="352"/>
      <c r="AH62" s="351"/>
      <c r="AI62" s="351"/>
      <c r="AJ62" s="647"/>
      <c r="AK62" s="647"/>
      <c r="AL62" s="647"/>
      <c r="AM62" s="351"/>
      <c r="AN62" s="352"/>
      <c r="AO62" s="647"/>
      <c r="AP62" s="647"/>
      <c r="AQ62" s="647"/>
      <c r="AR62" s="647"/>
      <c r="AS62" s="647"/>
      <c r="AT62" s="645"/>
      <c r="AU62" s="342"/>
      <c r="AV62" s="342"/>
      <c r="AW62" s="342"/>
      <c r="AX62" s="342"/>
      <c r="AY62" s="342"/>
      <c r="AZ62" s="342"/>
      <c r="BA62" s="342"/>
      <c r="BB62" s="342"/>
      <c r="BC62" s="342"/>
      <c r="BD62" s="342"/>
      <c r="BE62" s="342"/>
      <c r="BF62" s="342"/>
      <c r="BG62" s="342"/>
      <c r="BH62" s="342"/>
      <c r="BI62" s="342"/>
      <c r="BJ62" s="342"/>
      <c r="BK62" s="342"/>
    </row>
    <row r="63" spans="1:63" s="343" customFormat="1" x14ac:dyDescent="0.2">
      <c r="A63" s="659"/>
      <c r="B63" s="660"/>
      <c r="C63" s="713"/>
      <c r="D63" s="647"/>
      <c r="E63" s="647"/>
      <c r="F63" s="661"/>
      <c r="G63" s="647"/>
      <c r="H63" s="662"/>
      <c r="I63" s="663"/>
      <c r="J63" s="664"/>
      <c r="K63" s="665"/>
      <c r="L63" s="664">
        <f>IF(NOT(ISERROR(MATCH(K63,_xlfn.ANCHORARRAY(G72),0))),#REF!&amp;"Por favor no seleccionar los criterios de impacto",K63)</f>
        <v>0</v>
      </c>
      <c r="M63" s="663"/>
      <c r="N63" s="664"/>
      <c r="O63" s="666"/>
      <c r="P63" s="344">
        <v>5</v>
      </c>
      <c r="Q63" s="210"/>
      <c r="R63" s="344" t="str">
        <f t="shared" si="0"/>
        <v/>
      </c>
      <c r="S63" s="345"/>
      <c r="T63" s="345"/>
      <c r="U63" s="346" t="str">
        <f t="shared" si="1"/>
        <v/>
      </c>
      <c r="V63" s="345"/>
      <c r="W63" s="345"/>
      <c r="X63" s="345"/>
      <c r="Y63" s="385" t="str">
        <f t="shared" si="66"/>
        <v/>
      </c>
      <c r="Z63" s="386" t="str">
        <f t="shared" si="62"/>
        <v/>
      </c>
      <c r="AA63" s="387" t="str">
        <f t="shared" si="63"/>
        <v/>
      </c>
      <c r="AB63" s="386" t="str">
        <f t="shared" si="64"/>
        <v/>
      </c>
      <c r="AC63" s="387" t="str">
        <f t="shared" si="67"/>
        <v/>
      </c>
      <c r="AD63" s="388" t="str">
        <f t="shared" ref="AD63:AD64" si="68">IFERROR(IF(OR(AND(Z63="Muy Baja",AB63="Leve"),AND(Z63="Muy Baja",AB63="Menor"),AND(Z63="Baja",AB63="Leve")),"Bajo",IF(OR(AND(Z63="Muy baja",AB63="Moderado"),AND(Z63="Baja",AB63="Menor"),AND(Z63="Baja",AB63="Moderado"),AND(Z63="Media",AB63="Leve"),AND(Z63="Media",AB63="Menor"),AND(Z63="Media",AB63="Moderado"),AND(Z63="Alta",AB63="Leve"),AND(Z63="Alta",AB63="Menor")),"Moderado",IF(OR(AND(Z63="Muy Baja",AB63="Mayor"),AND(Z63="Baja",AB63="Mayor"),AND(Z63="Media",AB63="Mayor"),AND(Z63="Alta",AB63="Moderado"),AND(Z63="Alta",AB63="Mayor"),AND(Z63="Muy Alta",AB63="Leve"),AND(Z63="Muy Alta",AB63="Menor"),AND(Z63="Muy Alta",AB63="Moderado"),AND(Z63="Muy Alta",AB63="Mayor")),"Alto",IF(OR(AND(Z63="Muy Baja",AB63="Catastrófico"),AND(Z63="Baja",AB63="Catastrófico"),AND(Z63="Media",AB63="Catastrófico"),AND(Z63="Alta",AB63="Catastrófico"),AND(Z63="Muy Alta",AB63="Catastrófico")),"Extremo","")))),"")</f>
        <v/>
      </c>
      <c r="AE63" s="651"/>
      <c r="AF63" s="309"/>
      <c r="AG63" s="352"/>
      <c r="AH63" s="351"/>
      <c r="AI63" s="351"/>
      <c r="AJ63" s="647"/>
      <c r="AK63" s="647"/>
      <c r="AL63" s="647"/>
      <c r="AM63" s="351"/>
      <c r="AN63" s="352"/>
      <c r="AO63" s="647"/>
      <c r="AP63" s="647"/>
      <c r="AQ63" s="647"/>
      <c r="AR63" s="647"/>
      <c r="AS63" s="647"/>
      <c r="AT63" s="645"/>
      <c r="AU63" s="342"/>
      <c r="AV63" s="342"/>
      <c r="AW63" s="342"/>
      <c r="AX63" s="342"/>
      <c r="AY63" s="342"/>
      <c r="AZ63" s="342"/>
      <c r="BA63" s="342"/>
      <c r="BB63" s="342"/>
      <c r="BC63" s="342"/>
      <c r="BD63" s="342"/>
      <c r="BE63" s="342"/>
      <c r="BF63" s="342"/>
      <c r="BG63" s="342"/>
      <c r="BH63" s="342"/>
      <c r="BI63" s="342"/>
      <c r="BJ63" s="342"/>
      <c r="BK63" s="342"/>
    </row>
    <row r="64" spans="1:63" s="343" customFormat="1" x14ac:dyDescent="0.2">
      <c r="A64" s="659"/>
      <c r="B64" s="660"/>
      <c r="C64" s="713"/>
      <c r="D64" s="647"/>
      <c r="E64" s="647"/>
      <c r="F64" s="661"/>
      <c r="G64" s="647"/>
      <c r="H64" s="662"/>
      <c r="I64" s="663"/>
      <c r="J64" s="664"/>
      <c r="K64" s="665"/>
      <c r="L64" s="664">
        <f>IF(NOT(ISERROR(MATCH(K64,_xlfn.ANCHORARRAY(G73),0))),J75&amp;"Por favor no seleccionar los criterios de impacto",K64)</f>
        <v>0</v>
      </c>
      <c r="M64" s="663"/>
      <c r="N64" s="664"/>
      <c r="O64" s="666"/>
      <c r="P64" s="344">
        <v>6</v>
      </c>
      <c r="Q64" s="210"/>
      <c r="R64" s="344" t="str">
        <f t="shared" si="0"/>
        <v/>
      </c>
      <c r="S64" s="345"/>
      <c r="T64" s="345"/>
      <c r="U64" s="346" t="str">
        <f t="shared" si="1"/>
        <v/>
      </c>
      <c r="V64" s="345"/>
      <c r="W64" s="345"/>
      <c r="X64" s="345"/>
      <c r="Y64" s="385" t="str">
        <f t="shared" si="66"/>
        <v/>
      </c>
      <c r="Z64" s="386" t="str">
        <f t="shared" si="62"/>
        <v/>
      </c>
      <c r="AA64" s="387" t="str">
        <f t="shared" si="63"/>
        <v/>
      </c>
      <c r="AB64" s="386" t="str">
        <f t="shared" si="64"/>
        <v/>
      </c>
      <c r="AC64" s="387" t="str">
        <f t="shared" si="67"/>
        <v/>
      </c>
      <c r="AD64" s="388" t="str">
        <f t="shared" si="68"/>
        <v/>
      </c>
      <c r="AE64" s="651"/>
      <c r="AF64" s="309"/>
      <c r="AG64" s="352"/>
      <c r="AH64" s="351"/>
      <c r="AI64" s="351"/>
      <c r="AJ64" s="647"/>
      <c r="AK64" s="647"/>
      <c r="AL64" s="647"/>
      <c r="AM64" s="351"/>
      <c r="AN64" s="352"/>
      <c r="AO64" s="647"/>
      <c r="AP64" s="647"/>
      <c r="AQ64" s="647"/>
      <c r="AR64" s="647"/>
      <c r="AS64" s="647"/>
      <c r="AT64" s="645"/>
      <c r="AU64" s="342"/>
      <c r="AV64" s="342"/>
      <c r="AW64" s="342"/>
      <c r="AX64" s="342"/>
      <c r="AY64" s="342"/>
      <c r="AZ64" s="342"/>
      <c r="BA64" s="342"/>
      <c r="BB64" s="342"/>
      <c r="BC64" s="342"/>
      <c r="BD64" s="342"/>
      <c r="BE64" s="342"/>
      <c r="BF64" s="342"/>
      <c r="BG64" s="342"/>
      <c r="BH64" s="342"/>
      <c r="BI64" s="342"/>
      <c r="BJ64" s="342"/>
      <c r="BK64" s="342"/>
    </row>
    <row r="65" spans="1:63" s="343" customFormat="1" x14ac:dyDescent="0.2">
      <c r="A65" s="659">
        <v>10</v>
      </c>
      <c r="B65" s="660"/>
      <c r="C65" s="713"/>
      <c r="D65" s="647"/>
      <c r="E65" s="647"/>
      <c r="F65" s="661" t="s">
        <v>390</v>
      </c>
      <c r="G65" s="647" t="s">
        <v>690</v>
      </c>
      <c r="H65" s="662"/>
      <c r="I65" s="663" t="str">
        <f>IF(H65&lt;=0,"",IF(H65&lt;=2,"Muy Baja",IF(H65&lt;=24,"Baja",IF(H65&lt;=500,"Media",IF(H65&lt;=5000,"Alta","Muy Alta")))))</f>
        <v/>
      </c>
      <c r="J65" s="664" t="str">
        <f>IF(I65="","",IF(I65="Muy Baja",0.2,IF(I65="Baja",0.4,IF(I65="Media",0.6,IF(I65="Alta",0.8,IF(I65="Muy Alta",1,))))))</f>
        <v/>
      </c>
      <c r="K65" s="665"/>
      <c r="L65" s="664">
        <f>IF(NOT(ISERROR(MATCH(K65,'Tabla Impacto'!$B$221:$B$223,0))),'Tabla Impacto'!$F$223&amp;"Por favor no seleccionar los criterios de impacto(Afectación Económica o presupuestal y Pérdida Reputacional)",K65)</f>
        <v>0</v>
      </c>
      <c r="M65" s="663" t="str">
        <f>IF(OR(L65='Tabla Impacto'!$C$11,L65='Tabla Impacto'!$D$11),"Leve",IF(OR(L65='Tabla Impacto'!$C$12,L65='Tabla Impacto'!$D$12),"Menor",IF(OR(L65='Tabla Impacto'!$C$13,L65='Tabla Impacto'!$D$13),"Moderado",IF(OR(L65='Tabla Impacto'!$C$14,L65='Tabla Impacto'!$D$14),"Mayor",IF(OR(L65='Tabla Impacto'!$C$15,L65='Tabla Impacto'!$D$15),"Catastrófico","")))))</f>
        <v/>
      </c>
      <c r="N65" s="664" t="str">
        <f>IF(M65="","",IF(M65="Leve",0.2,IF(M65="Menor",0.4,IF(M65="Moderado",0.6,IF(M65="Mayor",0.8,IF(M65="Catastrófico",1,))))))</f>
        <v/>
      </c>
      <c r="O65" s="666" t="str">
        <f>IF(OR(AND(I65="Muy Baja",M65="Leve"),AND(I65="Muy Baja",M65="Menor"),AND(I65="Baja",M65="Leve")),"Bajo",IF(OR(AND(I65="Muy baja",M65="Moderado"),AND(I65="Baja",M65="Menor"),AND(I65="Baja",M65="Moderado"),AND(I65="Media",M65="Leve"),AND(I65="Media",M65="Menor"),AND(I65="Media",M65="Moderado"),AND(I65="Alta",M65="Leve"),AND(I65="Alta",M65="Menor")),"Moderado",IF(OR(AND(I65="Muy Baja",M65="Mayor"),AND(I65="Baja",M65="Mayor"),AND(I65="Media",M65="Mayor"),AND(I65="Alta",M65="Moderado"),AND(I65="Alta",M65="Mayor"),AND(I65="Muy Alta",M65="Leve"),AND(I65="Muy Alta",M65="Menor"),AND(I65="Muy Alta",M65="Moderado"),AND(I65="Muy Alta",M65="Mayor")),"Alto",IF(OR(AND(I65="Muy Baja",M65="Catastrófico"),AND(I65="Baja",M65="Catastrófico"),AND(I65="Media",M65="Catastrófico"),AND(I65="Alta",M65="Catastrófico"),AND(I65="Muy Alta",M65="Catastrófico")),"Extremo",""))))</f>
        <v/>
      </c>
      <c r="P65" s="344">
        <v>1</v>
      </c>
      <c r="Q65" s="210"/>
      <c r="R65" s="344" t="str">
        <f t="shared" si="0"/>
        <v/>
      </c>
      <c r="S65" s="345"/>
      <c r="T65" s="345"/>
      <c r="U65" s="346" t="str">
        <f t="shared" si="1"/>
        <v/>
      </c>
      <c r="V65" s="345"/>
      <c r="W65" s="345"/>
      <c r="X65" s="345"/>
      <c r="Y65" s="385" t="str">
        <f>IFERROR(IF(R65="Probabilidad",(J65-(+J65*U65)),IF(R65="Impacto",J65,"")),"")</f>
        <v/>
      </c>
      <c r="Z65" s="386" t="str">
        <f>IFERROR(IF(Y65="","",IF(Y65&lt;=0.2,"Muy Baja",IF(Y65&lt;=0.4,"Baja",IF(Y65&lt;=0.6,"Media",IF(Y65&lt;=0.8,"Alta","Muy Alta"))))),"")</f>
        <v/>
      </c>
      <c r="AA65" s="387" t="str">
        <f>+Y65</f>
        <v/>
      </c>
      <c r="AB65" s="386" t="str">
        <f>IFERROR(IF(AC65="","",IF(AC65&lt;=0.2,"Leve",IF(AC65&lt;=0.4,"Menor",IF(AC65&lt;=0.6,"Moderado",IF(AC65&lt;=0.8,"Mayor","Catastrófico"))))),"")</f>
        <v/>
      </c>
      <c r="AC65" s="387" t="str">
        <f>IFERROR(IF(R65="Impacto",(N65-(+N65*U65)),IF(R65="Probabilidad",N65,"")),"")</f>
        <v/>
      </c>
      <c r="AD65" s="388" t="str">
        <f>IFERROR(IF(OR(AND(Z65="Muy Baja",AB65="Leve"),AND(Z65="Muy Baja",AB65="Menor"),AND(Z65="Baja",AB65="Leve")),"Bajo",IF(OR(AND(Z65="Muy baja",AB65="Moderado"),AND(Z65="Baja",AB65="Menor"),AND(Z65="Baja",AB65="Moderado"),AND(Z65="Media",AB65="Leve"),AND(Z65="Media",AB65="Menor"),AND(Z65="Media",AB65="Moderado"),AND(Z65="Alta",AB65="Leve"),AND(Z65="Alta",AB65="Menor")),"Moderado",IF(OR(AND(Z65="Muy Baja",AB65="Mayor"),AND(Z65="Baja",AB65="Mayor"),AND(Z65="Media",AB65="Mayor"),AND(Z65="Alta",AB65="Moderado"),AND(Z65="Alta",AB65="Mayor"),AND(Z65="Muy Alta",AB65="Leve"),AND(Z65="Muy Alta",AB65="Menor"),AND(Z65="Muy Alta",AB65="Moderado"),AND(Z65="Muy Alta",AB65="Mayor")),"Alto",IF(OR(AND(Z65="Muy Baja",AB65="Catastrófico"),AND(Z65="Baja",AB65="Catastrófico"),AND(Z65="Media",AB65="Catastrófico"),AND(Z65="Alta",AB65="Catastrófico"),AND(Z65="Muy Alta",AB65="Catastrófico")),"Extremo","")))),"")</f>
        <v/>
      </c>
      <c r="AE65" s="651"/>
      <c r="AF65" s="309"/>
      <c r="AG65" s="352"/>
      <c r="AH65" s="351"/>
      <c r="AI65" s="351"/>
      <c r="AJ65" s="647"/>
      <c r="AK65" s="647"/>
      <c r="AL65" s="647"/>
      <c r="AM65" s="351"/>
      <c r="AN65" s="352"/>
      <c r="AO65" s="647"/>
      <c r="AP65" s="647"/>
      <c r="AQ65" s="650"/>
      <c r="AR65" s="647"/>
      <c r="AS65" s="647"/>
      <c r="AT65" s="645"/>
      <c r="AU65" s="342"/>
      <c r="AV65" s="342"/>
      <c r="AW65" s="342"/>
      <c r="AX65" s="342"/>
      <c r="AY65" s="342"/>
      <c r="AZ65" s="342"/>
      <c r="BA65" s="342"/>
      <c r="BB65" s="342"/>
      <c r="BC65" s="342"/>
      <c r="BD65" s="342"/>
      <c r="BE65" s="342"/>
      <c r="BF65" s="342"/>
      <c r="BG65" s="342"/>
      <c r="BH65" s="342"/>
      <c r="BI65" s="342"/>
      <c r="BJ65" s="342"/>
      <c r="BK65" s="342"/>
    </row>
    <row r="66" spans="1:63" s="343" customFormat="1" x14ac:dyDescent="0.2">
      <c r="A66" s="659"/>
      <c r="B66" s="660"/>
      <c r="C66" s="713"/>
      <c r="D66" s="647"/>
      <c r="E66" s="647"/>
      <c r="F66" s="661"/>
      <c r="G66" s="647"/>
      <c r="H66" s="662"/>
      <c r="I66" s="663"/>
      <c r="J66" s="664"/>
      <c r="K66" s="665"/>
      <c r="L66" s="664">
        <f>IF(NOT(ISERROR(MATCH(K66,_xlfn.ANCHORARRAY(F75),0))),J77&amp;"Por favor no seleccionar los criterios de impacto",K66)</f>
        <v>0</v>
      </c>
      <c r="M66" s="663"/>
      <c r="N66" s="664"/>
      <c r="O66" s="666"/>
      <c r="P66" s="344">
        <v>2</v>
      </c>
      <c r="Q66" s="210"/>
      <c r="R66" s="344" t="str">
        <f t="shared" si="0"/>
        <v/>
      </c>
      <c r="S66" s="345"/>
      <c r="T66" s="345"/>
      <c r="U66" s="346" t="str">
        <f t="shared" si="1"/>
        <v/>
      </c>
      <c r="V66" s="345"/>
      <c r="W66" s="345"/>
      <c r="X66" s="345"/>
      <c r="Y66" s="385" t="str">
        <f>IFERROR(IF(AND(R65="Probabilidad",R66="Probabilidad"),(AA65-(+AA65*U66)),IF(R66="Probabilidad",(J65-(+J65*U66)),IF(R66="Impacto",AA65,""))),"")</f>
        <v/>
      </c>
      <c r="Z66" s="386" t="str">
        <f t="shared" ref="Z66:Z70" si="69">IFERROR(IF(Y66="","",IF(Y66&lt;=0.2,"Muy Baja",IF(Y66&lt;=0.4,"Baja",IF(Y66&lt;=0.6,"Media",IF(Y66&lt;=0.8,"Alta","Muy Alta"))))),"")</f>
        <v/>
      </c>
      <c r="AA66" s="387" t="str">
        <f t="shared" ref="AA66:AA70" si="70">+Y66</f>
        <v/>
      </c>
      <c r="AB66" s="386" t="str">
        <f t="shared" ref="AB66:AB70" si="71">IFERROR(IF(AC66="","",IF(AC66&lt;=0.2,"Leve",IF(AC66&lt;=0.4,"Menor",IF(AC66&lt;=0.6,"Moderado",IF(AC66&lt;=0.8,"Mayor","Catastrófico"))))),"")</f>
        <v/>
      </c>
      <c r="AC66" s="387" t="str">
        <f>IFERROR(IF(AND(R65="Impacto",R66="Impacto"),(AC65-(+AC65*U66)),IF(R66="Impacto",(N65-(+N65*U66)),IF(R66="Probabilidad",AC65,""))),"")</f>
        <v/>
      </c>
      <c r="AD66" s="388" t="str">
        <f t="shared" ref="AD66:AD67" si="72">IFERROR(IF(OR(AND(Z66="Muy Baja",AB66="Leve"),AND(Z66="Muy Baja",AB66="Menor"),AND(Z66="Baja",AB66="Leve")),"Bajo",IF(OR(AND(Z66="Muy baja",AB66="Moderado"),AND(Z66="Baja",AB66="Menor"),AND(Z66="Baja",AB66="Moderado"),AND(Z66="Media",AB66="Leve"),AND(Z66="Media",AB66="Menor"),AND(Z66="Media",AB66="Moderado"),AND(Z66="Alta",AB66="Leve"),AND(Z66="Alta",AB66="Menor")),"Moderado",IF(OR(AND(Z66="Muy Baja",AB66="Mayor"),AND(Z66="Baja",AB66="Mayor"),AND(Z66="Media",AB66="Mayor"),AND(Z66="Alta",AB66="Moderado"),AND(Z66="Alta",AB66="Mayor"),AND(Z66="Muy Alta",AB66="Leve"),AND(Z66="Muy Alta",AB66="Menor"),AND(Z66="Muy Alta",AB66="Moderado"),AND(Z66="Muy Alta",AB66="Mayor")),"Alto",IF(OR(AND(Z66="Muy Baja",AB66="Catastrófico"),AND(Z66="Baja",AB66="Catastrófico"),AND(Z66="Media",AB66="Catastrófico"),AND(Z66="Alta",AB66="Catastrófico"),AND(Z66="Muy Alta",AB66="Catastrófico")),"Extremo","")))),"")</f>
        <v/>
      </c>
      <c r="AE66" s="651"/>
      <c r="AF66" s="309"/>
      <c r="AG66" s="352"/>
      <c r="AH66" s="351"/>
      <c r="AI66" s="351"/>
      <c r="AJ66" s="647"/>
      <c r="AK66" s="647"/>
      <c r="AL66" s="647"/>
      <c r="AM66" s="351"/>
      <c r="AN66" s="352"/>
      <c r="AO66" s="647"/>
      <c r="AP66" s="647"/>
      <c r="AQ66" s="647"/>
      <c r="AR66" s="647"/>
      <c r="AS66" s="647"/>
      <c r="AT66" s="645"/>
    </row>
    <row r="67" spans="1:63" s="343" customFormat="1" x14ac:dyDescent="0.2">
      <c r="A67" s="659"/>
      <c r="B67" s="660"/>
      <c r="C67" s="713"/>
      <c r="D67" s="647"/>
      <c r="E67" s="647"/>
      <c r="F67" s="661"/>
      <c r="G67" s="647"/>
      <c r="H67" s="662"/>
      <c r="I67" s="663"/>
      <c r="J67" s="664"/>
      <c r="K67" s="665"/>
      <c r="L67" s="664">
        <f>IF(NOT(ISERROR(MATCH(K67,_xlfn.ANCHORARRAY(F76),0))),J78&amp;"Por favor no seleccionar los criterios de impacto",K67)</f>
        <v>0</v>
      </c>
      <c r="M67" s="663"/>
      <c r="N67" s="664"/>
      <c r="O67" s="666"/>
      <c r="P67" s="344">
        <v>3</v>
      </c>
      <c r="Q67" s="353"/>
      <c r="R67" s="344" t="str">
        <f t="shared" si="0"/>
        <v/>
      </c>
      <c r="S67" s="345"/>
      <c r="T67" s="345"/>
      <c r="U67" s="346" t="str">
        <f t="shared" si="1"/>
        <v/>
      </c>
      <c r="V67" s="345"/>
      <c r="W67" s="345"/>
      <c r="X67" s="345"/>
      <c r="Y67" s="385" t="str">
        <f>IFERROR(IF(AND(R66="Probabilidad",R67="Probabilidad"),(AA66-(+AA66*U67)),IF(AND(R66="Impacto",R67="Probabilidad"),(AA65-(+AA65*U67)),IF(R67="Impacto",AA66,""))),"")</f>
        <v/>
      </c>
      <c r="Z67" s="386" t="str">
        <f t="shared" si="69"/>
        <v/>
      </c>
      <c r="AA67" s="387" t="str">
        <f t="shared" si="70"/>
        <v/>
      </c>
      <c r="AB67" s="386" t="str">
        <f t="shared" si="71"/>
        <v/>
      </c>
      <c r="AC67" s="387" t="str">
        <f>IFERROR(IF(AND(R66="Impacto",R67="Impacto"),(AC66-(+AC66*U67)),IF(AND(R66="Probabilidad",R67="Impacto"),(AC65-(+AC65*U67)),IF(R67="Probabilidad",AC66,""))),"")</f>
        <v/>
      </c>
      <c r="AD67" s="388" t="str">
        <f t="shared" si="72"/>
        <v/>
      </c>
      <c r="AE67" s="651"/>
      <c r="AF67" s="309"/>
      <c r="AG67" s="352"/>
      <c r="AH67" s="351"/>
      <c r="AI67" s="351"/>
      <c r="AJ67" s="647"/>
      <c r="AK67" s="647"/>
      <c r="AL67" s="647"/>
      <c r="AM67" s="351"/>
      <c r="AN67" s="352"/>
      <c r="AO67" s="647"/>
      <c r="AP67" s="647"/>
      <c r="AQ67" s="647"/>
      <c r="AR67" s="647"/>
      <c r="AS67" s="647"/>
      <c r="AT67" s="645"/>
    </row>
    <row r="68" spans="1:63" s="343" customFormat="1" x14ac:dyDescent="0.2">
      <c r="A68" s="659"/>
      <c r="B68" s="660"/>
      <c r="C68" s="713"/>
      <c r="D68" s="647"/>
      <c r="E68" s="647"/>
      <c r="F68" s="661"/>
      <c r="G68" s="647"/>
      <c r="H68" s="662"/>
      <c r="I68" s="663"/>
      <c r="J68" s="664"/>
      <c r="K68" s="665"/>
      <c r="L68" s="664">
        <f>IF(NOT(ISERROR(MATCH(K68,_xlfn.ANCHORARRAY(#REF!),0))),J79&amp;"Por favor no seleccionar los criterios de impacto",K68)</f>
        <v>0</v>
      </c>
      <c r="M68" s="663"/>
      <c r="N68" s="664"/>
      <c r="O68" s="666"/>
      <c r="P68" s="344">
        <v>4</v>
      </c>
      <c r="Q68" s="210"/>
      <c r="R68" s="344" t="str">
        <f t="shared" si="0"/>
        <v/>
      </c>
      <c r="S68" s="345"/>
      <c r="T68" s="345"/>
      <c r="U68" s="346" t="str">
        <f t="shared" si="1"/>
        <v/>
      </c>
      <c r="V68" s="345"/>
      <c r="W68" s="345"/>
      <c r="X68" s="345"/>
      <c r="Y68" s="385" t="str">
        <f t="shared" ref="Y68:Y70" si="73">IFERROR(IF(AND(R67="Probabilidad",R68="Probabilidad"),(AA67-(+AA67*U68)),IF(AND(R67="Impacto",R68="Probabilidad"),(AA66-(+AA66*U68)),IF(R68="Impacto",AA67,""))),"")</f>
        <v/>
      </c>
      <c r="Z68" s="386" t="str">
        <f t="shared" si="69"/>
        <v/>
      </c>
      <c r="AA68" s="387" t="str">
        <f t="shared" si="70"/>
        <v/>
      </c>
      <c r="AB68" s="386" t="str">
        <f t="shared" si="71"/>
        <v/>
      </c>
      <c r="AC68" s="387" t="str">
        <f t="shared" ref="AC68:AC70" si="74">IFERROR(IF(AND(R67="Impacto",R68="Impacto"),(AC67-(+AC67*U68)),IF(AND(R67="Probabilidad",R68="Impacto"),(AC66-(+AC66*U68)),IF(R68="Probabilidad",AC67,""))),"")</f>
        <v/>
      </c>
      <c r="AD68" s="388" t="str">
        <f>IFERROR(IF(OR(AND(Z68="Muy Baja",AB68="Leve"),AND(Z68="Muy Baja",AB68="Menor"),AND(Z68="Baja",AB68="Leve")),"Bajo",IF(OR(AND(Z68="Muy baja",AB68="Moderado"),AND(Z68="Baja",AB68="Menor"),AND(Z68="Baja",AB68="Moderado"),AND(Z68="Media",AB68="Leve"),AND(Z68="Media",AB68="Menor"),AND(Z68="Media",AB68="Moderado"),AND(Z68="Alta",AB68="Leve"),AND(Z68="Alta",AB68="Menor")),"Moderado",IF(OR(AND(Z68="Muy Baja",AB68="Mayor"),AND(Z68="Baja",AB68="Mayor"),AND(Z68="Media",AB68="Mayor"),AND(Z68="Alta",AB68="Moderado"),AND(Z68="Alta",AB68="Mayor"),AND(Z68="Muy Alta",AB68="Leve"),AND(Z68="Muy Alta",AB68="Menor"),AND(Z68="Muy Alta",AB68="Moderado"),AND(Z68="Muy Alta",AB68="Mayor")),"Alto",IF(OR(AND(Z68="Muy Baja",AB68="Catastrófico"),AND(Z68="Baja",AB68="Catastrófico"),AND(Z68="Media",AB68="Catastrófico"),AND(Z68="Alta",AB68="Catastrófico"),AND(Z68="Muy Alta",AB68="Catastrófico")),"Extremo","")))),"")</f>
        <v/>
      </c>
      <c r="AE68" s="651"/>
      <c r="AF68" s="309"/>
      <c r="AG68" s="352"/>
      <c r="AH68" s="351"/>
      <c r="AI68" s="351"/>
      <c r="AJ68" s="647"/>
      <c r="AK68" s="647"/>
      <c r="AL68" s="647"/>
      <c r="AM68" s="351"/>
      <c r="AN68" s="352"/>
      <c r="AO68" s="647"/>
      <c r="AP68" s="647"/>
      <c r="AQ68" s="647"/>
      <c r="AR68" s="647"/>
      <c r="AS68" s="647"/>
      <c r="AT68" s="645"/>
    </row>
    <row r="69" spans="1:63" s="343" customFormat="1" x14ac:dyDescent="0.2">
      <c r="A69" s="659"/>
      <c r="B69" s="660"/>
      <c r="C69" s="713"/>
      <c r="D69" s="647"/>
      <c r="E69" s="647"/>
      <c r="F69" s="661"/>
      <c r="G69" s="647"/>
      <c r="H69" s="662"/>
      <c r="I69" s="663"/>
      <c r="J69" s="664"/>
      <c r="K69" s="665"/>
      <c r="L69" s="664">
        <f>IF(NOT(ISERROR(MATCH(K69,_xlfn.ANCHORARRAY(#REF!),0))),J80&amp;"Por favor no seleccionar los criterios de impacto",K69)</f>
        <v>0</v>
      </c>
      <c r="M69" s="663"/>
      <c r="N69" s="664"/>
      <c r="O69" s="666"/>
      <c r="P69" s="344">
        <v>5</v>
      </c>
      <c r="Q69" s="210"/>
      <c r="R69" s="344" t="str">
        <f t="shared" si="0"/>
        <v/>
      </c>
      <c r="S69" s="345"/>
      <c r="T69" s="345"/>
      <c r="U69" s="346" t="str">
        <f t="shared" si="1"/>
        <v/>
      </c>
      <c r="V69" s="345"/>
      <c r="W69" s="345"/>
      <c r="X69" s="345"/>
      <c r="Y69" s="385" t="str">
        <f t="shared" si="73"/>
        <v/>
      </c>
      <c r="Z69" s="386" t="str">
        <f t="shared" si="69"/>
        <v/>
      </c>
      <c r="AA69" s="387" t="str">
        <f t="shared" si="70"/>
        <v/>
      </c>
      <c r="AB69" s="386" t="str">
        <f t="shared" si="71"/>
        <v/>
      </c>
      <c r="AC69" s="387" t="str">
        <f t="shared" si="74"/>
        <v/>
      </c>
      <c r="AD69" s="388" t="str">
        <f t="shared" ref="AD69:AD70" si="75">IFERROR(IF(OR(AND(Z69="Muy Baja",AB69="Leve"),AND(Z69="Muy Baja",AB69="Menor"),AND(Z69="Baja",AB69="Leve")),"Bajo",IF(OR(AND(Z69="Muy baja",AB69="Moderado"),AND(Z69="Baja",AB69="Menor"),AND(Z69="Baja",AB69="Moderado"),AND(Z69="Media",AB69="Leve"),AND(Z69="Media",AB69="Menor"),AND(Z69="Media",AB69="Moderado"),AND(Z69="Alta",AB69="Leve"),AND(Z69="Alta",AB69="Menor")),"Moderado",IF(OR(AND(Z69="Muy Baja",AB69="Mayor"),AND(Z69="Baja",AB69="Mayor"),AND(Z69="Media",AB69="Mayor"),AND(Z69="Alta",AB69="Moderado"),AND(Z69="Alta",AB69="Mayor"),AND(Z69="Muy Alta",AB69="Leve"),AND(Z69="Muy Alta",AB69="Menor"),AND(Z69="Muy Alta",AB69="Moderado"),AND(Z69="Muy Alta",AB69="Mayor")),"Alto",IF(OR(AND(Z69="Muy Baja",AB69="Catastrófico"),AND(Z69="Baja",AB69="Catastrófico"),AND(Z69="Media",AB69="Catastrófico"),AND(Z69="Alta",AB69="Catastrófico"),AND(Z69="Muy Alta",AB69="Catastrófico")),"Extremo","")))),"")</f>
        <v/>
      </c>
      <c r="AE69" s="651"/>
      <c r="AF69" s="309"/>
      <c r="AG69" s="352"/>
      <c r="AH69" s="351"/>
      <c r="AI69" s="351"/>
      <c r="AJ69" s="647"/>
      <c r="AK69" s="647"/>
      <c r="AL69" s="647"/>
      <c r="AM69" s="351"/>
      <c r="AN69" s="352"/>
      <c r="AO69" s="647"/>
      <c r="AP69" s="647"/>
      <c r="AQ69" s="647"/>
      <c r="AR69" s="647"/>
      <c r="AS69" s="647"/>
      <c r="AT69" s="645"/>
    </row>
    <row r="70" spans="1:63" s="343" customFormat="1" ht="17.25" thickBot="1" x14ac:dyDescent="0.25">
      <c r="A70" s="734"/>
      <c r="B70" s="733"/>
      <c r="C70" s="794"/>
      <c r="D70" s="728"/>
      <c r="E70" s="728"/>
      <c r="F70" s="795"/>
      <c r="G70" s="728"/>
      <c r="H70" s="736"/>
      <c r="I70" s="718"/>
      <c r="J70" s="717"/>
      <c r="K70" s="737"/>
      <c r="L70" s="717">
        <f>IF(NOT(ISERROR(MATCH(K70,_xlfn.ANCHORARRAY(#REF!),0))),J81&amp;"Por favor no seleccionar los criterios de impacto",K70)</f>
        <v>0</v>
      </c>
      <c r="M70" s="718"/>
      <c r="N70" s="717"/>
      <c r="O70" s="730"/>
      <c r="P70" s="363">
        <v>6</v>
      </c>
      <c r="Q70" s="223"/>
      <c r="R70" s="363" t="str">
        <f t="shared" si="0"/>
        <v/>
      </c>
      <c r="S70" s="365"/>
      <c r="T70" s="365"/>
      <c r="U70" s="366" t="str">
        <f t="shared" si="1"/>
        <v/>
      </c>
      <c r="V70" s="365"/>
      <c r="W70" s="365"/>
      <c r="X70" s="365"/>
      <c r="Y70" s="389" t="str">
        <f t="shared" si="73"/>
        <v/>
      </c>
      <c r="Z70" s="390" t="str">
        <f t="shared" si="69"/>
        <v/>
      </c>
      <c r="AA70" s="391" t="str">
        <f t="shared" si="70"/>
        <v/>
      </c>
      <c r="AB70" s="390" t="str">
        <f t="shared" si="71"/>
        <v/>
      </c>
      <c r="AC70" s="391" t="str">
        <f t="shared" si="74"/>
        <v/>
      </c>
      <c r="AD70" s="392" t="str">
        <f t="shared" si="75"/>
        <v/>
      </c>
      <c r="AE70" s="729"/>
      <c r="AF70" s="310"/>
      <c r="AG70" s="371"/>
      <c r="AH70" s="372"/>
      <c r="AI70" s="372"/>
      <c r="AJ70" s="728"/>
      <c r="AK70" s="728"/>
      <c r="AL70" s="728"/>
      <c r="AM70" s="372"/>
      <c r="AN70" s="371"/>
      <c r="AO70" s="728"/>
      <c r="AP70" s="728"/>
      <c r="AQ70" s="728"/>
      <c r="AR70" s="728"/>
      <c r="AS70" s="728"/>
      <c r="AT70" s="775"/>
    </row>
    <row r="71" spans="1:63" s="343" customFormat="1" ht="13.5" thickBot="1" x14ac:dyDescent="0.25">
      <c r="A71" s="373"/>
      <c r="B71" s="374"/>
      <c r="C71" s="373"/>
      <c r="D71" s="373"/>
      <c r="E71" s="373"/>
      <c r="G71" s="375"/>
    </row>
    <row r="72" spans="1:63" s="343" customFormat="1" ht="13.7" customHeight="1" x14ac:dyDescent="0.2">
      <c r="A72" s="751" t="s">
        <v>379</v>
      </c>
      <c r="B72" s="752"/>
      <c r="C72" s="752"/>
      <c r="D72" s="752"/>
      <c r="E72" s="752"/>
      <c r="F72" s="752"/>
      <c r="G72" s="753"/>
    </row>
    <row r="73" spans="1:63" s="343" customFormat="1" ht="22.5" x14ac:dyDescent="0.2">
      <c r="A73" s="746" t="s">
        <v>380</v>
      </c>
      <c r="B73" s="747"/>
      <c r="C73" s="747" t="s">
        <v>381</v>
      </c>
      <c r="D73" s="747"/>
      <c r="E73" s="747"/>
      <c r="F73" s="747"/>
      <c r="G73" s="377" t="s">
        <v>382</v>
      </c>
    </row>
    <row r="74" spans="1:63" s="343" customFormat="1" ht="28.35" customHeight="1" x14ac:dyDescent="0.2">
      <c r="A74" s="748">
        <v>6</v>
      </c>
      <c r="B74" s="749"/>
      <c r="C74" s="754" t="s">
        <v>421</v>
      </c>
      <c r="D74" s="754"/>
      <c r="E74" s="754"/>
      <c r="F74" s="754"/>
      <c r="G74" s="378" t="s">
        <v>686</v>
      </c>
    </row>
    <row r="75" spans="1:63" s="343" customFormat="1" ht="47.45" customHeight="1" thickBot="1" x14ac:dyDescent="0.3">
      <c r="A75" s="755">
        <v>7</v>
      </c>
      <c r="B75" s="756"/>
      <c r="C75" s="757" t="s">
        <v>724</v>
      </c>
      <c r="D75" s="757"/>
      <c r="E75" s="757"/>
      <c r="F75" s="757"/>
      <c r="G75" s="378" t="s">
        <v>719</v>
      </c>
      <c r="H75" s="379"/>
      <c r="I75" s="379"/>
      <c r="J75" s="379"/>
    </row>
    <row r="76" spans="1:63" s="343" customFormat="1" ht="15" customHeight="1" thickBot="1" x14ac:dyDescent="0.3">
      <c r="A76" s="380"/>
      <c r="B76" s="380"/>
      <c r="C76" s="380"/>
      <c r="D76" s="380"/>
      <c r="E76" s="380"/>
      <c r="F76" s="380"/>
      <c r="G76" s="380"/>
      <c r="H76" s="379"/>
      <c r="I76" s="379"/>
      <c r="J76" s="379"/>
    </row>
    <row r="77" spans="1:63" s="343" customFormat="1" ht="13.5" x14ac:dyDescent="0.25">
      <c r="A77" s="758" t="s">
        <v>718</v>
      </c>
      <c r="B77" s="759"/>
      <c r="C77" s="759"/>
      <c r="D77" s="759"/>
      <c r="E77" s="759"/>
      <c r="F77" s="759"/>
      <c r="G77" s="760"/>
      <c r="H77" s="379"/>
      <c r="I77" s="379"/>
      <c r="J77" s="379"/>
    </row>
    <row r="78" spans="1:63" s="343" customFormat="1" ht="13.5" x14ac:dyDescent="0.25">
      <c r="A78" s="750" t="s">
        <v>682</v>
      </c>
      <c r="B78" s="743"/>
      <c r="C78" s="743" t="s">
        <v>683</v>
      </c>
      <c r="D78" s="743"/>
      <c r="E78" s="743"/>
      <c r="F78" s="743" t="s">
        <v>684</v>
      </c>
      <c r="G78" s="744"/>
      <c r="H78" s="379"/>
      <c r="I78" s="379"/>
      <c r="J78" s="379"/>
    </row>
    <row r="79" spans="1:63" s="343" customFormat="1" ht="12.95" customHeight="1" x14ac:dyDescent="0.25">
      <c r="A79" s="745" t="s">
        <v>721</v>
      </c>
      <c r="B79" s="731"/>
      <c r="C79" s="731" t="s">
        <v>716</v>
      </c>
      <c r="D79" s="731"/>
      <c r="E79" s="731"/>
      <c r="F79" s="731" t="s">
        <v>716</v>
      </c>
      <c r="G79" s="732"/>
      <c r="H79" s="379"/>
      <c r="I79" s="379"/>
      <c r="J79" s="379"/>
    </row>
    <row r="80" spans="1:63" s="343" customFormat="1" ht="12.95" customHeight="1" x14ac:dyDescent="0.2">
      <c r="A80" s="745" t="s">
        <v>722</v>
      </c>
      <c r="B80" s="731"/>
      <c r="C80" s="731" t="s">
        <v>717</v>
      </c>
      <c r="D80" s="731"/>
      <c r="E80" s="731"/>
      <c r="F80" s="731" t="s">
        <v>717</v>
      </c>
      <c r="G80" s="732"/>
    </row>
    <row r="81" spans="1:7" s="343" customFormat="1" ht="13.5" customHeight="1" thickBot="1" x14ac:dyDescent="0.25">
      <c r="A81" s="739" t="s">
        <v>723</v>
      </c>
      <c r="B81" s="740"/>
      <c r="C81" s="740" t="s">
        <v>720</v>
      </c>
      <c r="D81" s="740"/>
      <c r="E81" s="740"/>
      <c r="F81" s="741" t="s">
        <v>720</v>
      </c>
      <c r="G81" s="742"/>
    </row>
    <row r="82" spans="1:7" s="343" customFormat="1" ht="12.75" x14ac:dyDescent="0.2">
      <c r="A82" s="373"/>
      <c r="B82" s="374"/>
      <c r="C82" s="373"/>
      <c r="D82" s="373"/>
      <c r="E82" s="373"/>
      <c r="G82" s="375"/>
    </row>
    <row r="83" spans="1:7" s="343" customFormat="1" ht="12.75" x14ac:dyDescent="0.2">
      <c r="A83" s="373"/>
      <c r="B83" s="374"/>
      <c r="C83" s="373"/>
      <c r="D83" s="373"/>
      <c r="E83" s="373"/>
      <c r="G83" s="375"/>
    </row>
    <row r="84" spans="1:7" s="343" customFormat="1" ht="12.75" x14ac:dyDescent="0.2">
      <c r="A84" s="373"/>
      <c r="B84" s="374"/>
      <c r="C84" s="373"/>
      <c r="D84" s="373"/>
      <c r="E84" s="373"/>
      <c r="G84" s="375"/>
    </row>
    <row r="85" spans="1:7" s="343" customFormat="1" ht="12.75" x14ac:dyDescent="0.2">
      <c r="A85" s="373"/>
      <c r="B85" s="374"/>
      <c r="C85" s="373"/>
      <c r="D85" s="373"/>
      <c r="E85" s="373"/>
      <c r="G85" s="375"/>
    </row>
    <row r="86" spans="1:7" s="343" customFormat="1" ht="12.75" x14ac:dyDescent="0.2">
      <c r="A86" s="373"/>
      <c r="B86" s="374"/>
      <c r="C86" s="373"/>
      <c r="D86" s="373"/>
      <c r="E86" s="373"/>
      <c r="G86" s="375"/>
    </row>
    <row r="87" spans="1:7" s="343" customFormat="1" ht="12.75" x14ac:dyDescent="0.2">
      <c r="A87" s="373"/>
      <c r="B87" s="374"/>
      <c r="C87" s="373"/>
      <c r="D87" s="373"/>
      <c r="E87" s="373"/>
      <c r="G87" s="375"/>
    </row>
    <row r="88" spans="1:7" s="343" customFormat="1" ht="12.75" x14ac:dyDescent="0.2">
      <c r="A88" s="373"/>
      <c r="B88" s="374"/>
      <c r="C88" s="373"/>
      <c r="D88" s="373"/>
      <c r="E88" s="373"/>
      <c r="G88" s="375"/>
    </row>
    <row r="89" spans="1:7" s="343" customFormat="1" ht="12.75" x14ac:dyDescent="0.2">
      <c r="A89" s="373"/>
      <c r="B89" s="374"/>
      <c r="C89" s="373"/>
      <c r="D89" s="373"/>
      <c r="E89" s="373"/>
      <c r="G89" s="375"/>
    </row>
    <row r="90" spans="1:7" s="343" customFormat="1" ht="12.75" x14ac:dyDescent="0.2">
      <c r="A90" s="373"/>
      <c r="B90" s="374"/>
      <c r="C90" s="373"/>
      <c r="D90" s="373"/>
      <c r="E90" s="373"/>
      <c r="G90" s="375"/>
    </row>
    <row r="91" spans="1:7" s="343" customFormat="1" ht="12.75" x14ac:dyDescent="0.2">
      <c r="A91" s="373"/>
      <c r="B91" s="374"/>
      <c r="C91" s="373"/>
      <c r="D91" s="373"/>
      <c r="E91" s="373"/>
      <c r="G91" s="375"/>
    </row>
    <row r="92" spans="1:7" s="343" customFormat="1" ht="12.75" x14ac:dyDescent="0.2">
      <c r="A92" s="373"/>
      <c r="B92" s="374"/>
      <c r="C92" s="373"/>
      <c r="D92" s="373"/>
      <c r="E92" s="373"/>
      <c r="G92" s="375"/>
    </row>
    <row r="93" spans="1:7" s="343" customFormat="1" ht="12.75" x14ac:dyDescent="0.2">
      <c r="A93" s="373"/>
      <c r="B93" s="374"/>
      <c r="C93" s="373"/>
      <c r="D93" s="373"/>
      <c r="E93" s="373"/>
      <c r="G93" s="375"/>
    </row>
    <row r="94" spans="1:7" s="343" customFormat="1" ht="12.75" x14ac:dyDescent="0.2">
      <c r="A94" s="373"/>
      <c r="B94" s="374"/>
      <c r="C94" s="373"/>
      <c r="D94" s="373"/>
      <c r="E94" s="373"/>
      <c r="G94" s="375"/>
    </row>
    <row r="95" spans="1:7" s="343" customFormat="1" ht="12.75" x14ac:dyDescent="0.2">
      <c r="A95" s="373"/>
      <c r="B95" s="374"/>
      <c r="C95" s="373"/>
      <c r="D95" s="373"/>
      <c r="E95" s="373"/>
      <c r="G95" s="375"/>
    </row>
    <row r="96" spans="1:7" s="343" customFormat="1" ht="12.75" x14ac:dyDescent="0.2">
      <c r="A96" s="373"/>
      <c r="B96" s="374"/>
      <c r="C96" s="373"/>
      <c r="D96" s="373"/>
      <c r="E96" s="373"/>
      <c r="G96" s="375"/>
    </row>
    <row r="97" spans="1:7" s="343" customFormat="1" ht="12.75" x14ac:dyDescent="0.2">
      <c r="A97" s="373"/>
      <c r="B97" s="374"/>
      <c r="C97" s="373"/>
      <c r="D97" s="373"/>
      <c r="E97" s="373"/>
      <c r="G97" s="375"/>
    </row>
    <row r="98" spans="1:7" s="343" customFormat="1" ht="12.75" x14ac:dyDescent="0.2">
      <c r="A98" s="373"/>
      <c r="B98" s="374"/>
      <c r="C98" s="373"/>
      <c r="D98" s="373"/>
      <c r="E98" s="373"/>
      <c r="G98" s="375"/>
    </row>
    <row r="99" spans="1:7" s="343" customFormat="1" ht="12.75" x14ac:dyDescent="0.2">
      <c r="A99" s="373"/>
      <c r="B99" s="374"/>
      <c r="C99" s="373"/>
      <c r="D99" s="373"/>
      <c r="E99" s="373"/>
      <c r="G99" s="375"/>
    </row>
    <row r="100" spans="1:7" s="343" customFormat="1" ht="12.75" x14ac:dyDescent="0.2">
      <c r="A100" s="373"/>
      <c r="B100" s="374"/>
      <c r="C100" s="373"/>
      <c r="D100" s="373"/>
      <c r="E100" s="373"/>
      <c r="G100" s="375"/>
    </row>
    <row r="101" spans="1:7" s="343" customFormat="1" ht="12.75" x14ac:dyDescent="0.2">
      <c r="A101" s="373"/>
      <c r="B101" s="374"/>
      <c r="C101" s="373"/>
      <c r="D101" s="373"/>
      <c r="E101" s="373"/>
      <c r="G101" s="375"/>
    </row>
    <row r="102" spans="1:7" s="343" customFormat="1" ht="12.75" x14ac:dyDescent="0.2">
      <c r="A102" s="373"/>
      <c r="B102" s="374"/>
      <c r="C102" s="373"/>
      <c r="D102" s="373"/>
      <c r="E102" s="373"/>
      <c r="G102" s="375"/>
    </row>
    <row r="103" spans="1:7" s="343" customFormat="1" ht="12.75" x14ac:dyDescent="0.2">
      <c r="A103" s="373"/>
      <c r="B103" s="374"/>
      <c r="C103" s="373"/>
      <c r="D103" s="373"/>
      <c r="E103" s="373"/>
      <c r="G103" s="375"/>
    </row>
    <row r="104" spans="1:7" s="343" customFormat="1" ht="12.75" x14ac:dyDescent="0.2">
      <c r="A104" s="373"/>
      <c r="B104" s="374"/>
      <c r="C104" s="373"/>
      <c r="D104" s="373"/>
      <c r="E104" s="373"/>
      <c r="G104" s="375"/>
    </row>
    <row r="105" spans="1:7" s="343" customFormat="1" ht="12.75" x14ac:dyDescent="0.2">
      <c r="A105" s="373"/>
      <c r="B105" s="374"/>
      <c r="C105" s="373"/>
      <c r="D105" s="373"/>
      <c r="E105" s="373"/>
      <c r="G105" s="375"/>
    </row>
    <row r="106" spans="1:7" s="343" customFormat="1" ht="12.75" x14ac:dyDescent="0.2">
      <c r="A106" s="373"/>
      <c r="B106" s="374"/>
      <c r="C106" s="373"/>
      <c r="D106" s="373"/>
      <c r="E106" s="373"/>
      <c r="G106" s="375"/>
    </row>
    <row r="107" spans="1:7" s="343" customFormat="1" ht="12.75" x14ac:dyDescent="0.2">
      <c r="A107" s="373"/>
      <c r="B107" s="374"/>
      <c r="C107" s="373"/>
      <c r="D107" s="373"/>
      <c r="E107" s="373"/>
      <c r="G107" s="375"/>
    </row>
    <row r="108" spans="1:7" s="343" customFormat="1" ht="12.75" x14ac:dyDescent="0.2">
      <c r="A108" s="373"/>
      <c r="B108" s="374"/>
      <c r="C108" s="373"/>
      <c r="D108" s="373"/>
      <c r="E108" s="373"/>
      <c r="G108" s="375"/>
    </row>
    <row r="109" spans="1:7" s="343" customFormat="1" ht="12.75" x14ac:dyDescent="0.2">
      <c r="A109" s="373"/>
      <c r="B109" s="374"/>
      <c r="C109" s="373"/>
      <c r="D109" s="373"/>
      <c r="E109" s="373"/>
      <c r="G109" s="375"/>
    </row>
    <row r="110" spans="1:7" s="343" customFormat="1" ht="12.75" x14ac:dyDescent="0.2">
      <c r="A110" s="373"/>
      <c r="B110" s="374"/>
      <c r="C110" s="373"/>
      <c r="D110" s="373"/>
      <c r="E110" s="373"/>
      <c r="G110" s="375"/>
    </row>
    <row r="111" spans="1:7" s="343" customFormat="1" ht="12.75" x14ac:dyDescent="0.2">
      <c r="A111" s="373"/>
      <c r="B111" s="374"/>
      <c r="C111" s="373"/>
      <c r="D111" s="373"/>
      <c r="E111" s="373"/>
      <c r="G111" s="375"/>
    </row>
    <row r="112" spans="1:7" s="343" customFormat="1" ht="12.75" x14ac:dyDescent="0.2">
      <c r="A112" s="373"/>
      <c r="B112" s="374"/>
      <c r="C112" s="373"/>
      <c r="D112" s="373"/>
      <c r="E112" s="373"/>
      <c r="G112" s="375"/>
    </row>
    <row r="113" spans="1:7" s="343" customFormat="1" ht="12.75" x14ac:dyDescent="0.2">
      <c r="A113" s="373"/>
      <c r="B113" s="374"/>
      <c r="C113" s="373"/>
      <c r="D113" s="373"/>
      <c r="E113" s="373"/>
      <c r="G113" s="375"/>
    </row>
    <row r="114" spans="1:7" s="343" customFormat="1" ht="12.75" x14ac:dyDescent="0.2">
      <c r="A114" s="373"/>
      <c r="B114" s="374"/>
      <c r="C114" s="373"/>
      <c r="D114" s="373"/>
      <c r="E114" s="373"/>
      <c r="G114" s="375"/>
    </row>
    <row r="115" spans="1:7" s="343" customFormat="1" ht="12.75" x14ac:dyDescent="0.2">
      <c r="A115" s="373"/>
      <c r="B115" s="374"/>
      <c r="C115" s="373"/>
      <c r="D115" s="373"/>
      <c r="E115" s="373"/>
      <c r="G115" s="375"/>
    </row>
    <row r="116" spans="1:7" s="343" customFormat="1" ht="12.75" x14ac:dyDescent="0.2">
      <c r="A116" s="373"/>
      <c r="B116" s="374"/>
      <c r="C116" s="373"/>
      <c r="D116" s="373"/>
      <c r="E116" s="373"/>
      <c r="G116" s="375"/>
    </row>
    <row r="117" spans="1:7" s="343" customFormat="1" ht="12.75" x14ac:dyDescent="0.2">
      <c r="A117" s="373"/>
      <c r="B117" s="374"/>
      <c r="C117" s="373"/>
      <c r="D117" s="373"/>
      <c r="E117" s="373"/>
      <c r="G117" s="375"/>
    </row>
    <row r="118" spans="1:7" s="343" customFormat="1" ht="12.75" x14ac:dyDescent="0.2">
      <c r="A118" s="373"/>
      <c r="B118" s="374"/>
      <c r="C118" s="373"/>
      <c r="D118" s="373"/>
      <c r="E118" s="373"/>
      <c r="G118" s="375"/>
    </row>
    <row r="119" spans="1:7" s="343" customFormat="1" ht="12.75" x14ac:dyDescent="0.2">
      <c r="A119" s="373"/>
      <c r="B119" s="374"/>
      <c r="C119" s="373"/>
      <c r="D119" s="373"/>
      <c r="E119" s="373"/>
      <c r="G119" s="375"/>
    </row>
    <row r="120" spans="1:7" s="343" customFormat="1" ht="12.75" x14ac:dyDescent="0.2">
      <c r="A120" s="373"/>
      <c r="B120" s="374"/>
      <c r="C120" s="373"/>
      <c r="D120" s="373"/>
      <c r="E120" s="373"/>
      <c r="G120" s="375"/>
    </row>
    <row r="121" spans="1:7" s="343" customFormat="1" ht="12.75" x14ac:dyDescent="0.2">
      <c r="A121" s="373"/>
      <c r="B121" s="374"/>
      <c r="C121" s="373"/>
      <c r="D121" s="373"/>
      <c r="E121" s="373"/>
      <c r="G121" s="375"/>
    </row>
    <row r="122" spans="1:7" s="343" customFormat="1" ht="12.75" x14ac:dyDescent="0.2">
      <c r="A122" s="373"/>
      <c r="B122" s="374"/>
      <c r="C122" s="373"/>
      <c r="D122" s="373"/>
      <c r="E122" s="373"/>
      <c r="G122" s="375"/>
    </row>
    <row r="123" spans="1:7" s="343" customFormat="1" ht="12.75" x14ac:dyDescent="0.2">
      <c r="A123" s="373"/>
      <c r="B123" s="374"/>
      <c r="C123" s="373"/>
      <c r="D123" s="373"/>
      <c r="E123" s="373"/>
      <c r="G123" s="375"/>
    </row>
    <row r="124" spans="1:7" s="343" customFormat="1" ht="12.75" x14ac:dyDescent="0.2">
      <c r="A124" s="373"/>
      <c r="B124" s="374"/>
      <c r="C124" s="373"/>
      <c r="D124" s="373"/>
      <c r="E124" s="373"/>
      <c r="G124" s="375"/>
    </row>
    <row r="125" spans="1:7" s="343" customFormat="1" ht="12.75" x14ac:dyDescent="0.2">
      <c r="A125" s="373"/>
      <c r="B125" s="374"/>
      <c r="C125" s="373"/>
      <c r="D125" s="373"/>
      <c r="E125" s="373"/>
      <c r="G125" s="375"/>
    </row>
    <row r="126" spans="1:7" s="343" customFormat="1" ht="12.75" x14ac:dyDescent="0.2">
      <c r="A126" s="373"/>
      <c r="B126" s="374"/>
      <c r="C126" s="373"/>
      <c r="D126" s="373"/>
      <c r="E126" s="373"/>
      <c r="G126" s="375"/>
    </row>
    <row r="127" spans="1:7" s="343" customFormat="1" ht="12.75" x14ac:dyDescent="0.2">
      <c r="A127" s="373"/>
      <c r="B127" s="374"/>
      <c r="C127" s="373"/>
      <c r="D127" s="373"/>
      <c r="E127" s="373"/>
      <c r="G127" s="375"/>
    </row>
    <row r="128" spans="1:7" s="343" customFormat="1" ht="12.75" x14ac:dyDescent="0.2">
      <c r="A128" s="373"/>
      <c r="B128" s="374"/>
      <c r="C128" s="373"/>
      <c r="D128" s="373"/>
      <c r="E128" s="373"/>
      <c r="G128" s="375"/>
    </row>
    <row r="129" spans="1:7" s="343" customFormat="1" ht="12.75" x14ac:dyDescent="0.2">
      <c r="A129" s="373"/>
      <c r="B129" s="374"/>
      <c r="C129" s="373"/>
      <c r="D129" s="373"/>
      <c r="E129" s="373"/>
      <c r="G129" s="375"/>
    </row>
    <row r="130" spans="1:7" s="343" customFormat="1" ht="12.75" x14ac:dyDescent="0.2">
      <c r="A130" s="373"/>
      <c r="B130" s="374"/>
      <c r="C130" s="373"/>
      <c r="D130" s="373"/>
      <c r="E130" s="373"/>
      <c r="G130" s="375"/>
    </row>
    <row r="131" spans="1:7" s="343" customFormat="1" ht="12.75" x14ac:dyDescent="0.2">
      <c r="A131" s="373"/>
      <c r="B131" s="374"/>
      <c r="C131" s="373"/>
      <c r="D131" s="373"/>
      <c r="E131" s="373"/>
      <c r="G131" s="375"/>
    </row>
    <row r="132" spans="1:7" s="343" customFormat="1" ht="12.75" x14ac:dyDescent="0.2">
      <c r="A132" s="373"/>
      <c r="B132" s="374"/>
      <c r="C132" s="373"/>
      <c r="D132" s="373"/>
      <c r="E132" s="373"/>
      <c r="G132" s="375"/>
    </row>
    <row r="133" spans="1:7" s="343" customFormat="1" ht="12.75" x14ac:dyDescent="0.2">
      <c r="A133" s="373"/>
      <c r="B133" s="374"/>
      <c r="C133" s="373"/>
      <c r="D133" s="373"/>
      <c r="E133" s="373"/>
      <c r="G133" s="375"/>
    </row>
    <row r="134" spans="1:7" s="343" customFormat="1" ht="12.75" x14ac:dyDescent="0.2">
      <c r="A134" s="373"/>
      <c r="B134" s="374"/>
      <c r="C134" s="373"/>
      <c r="D134" s="373"/>
      <c r="E134" s="373"/>
      <c r="G134" s="375"/>
    </row>
    <row r="135" spans="1:7" s="343" customFormat="1" ht="12.75" x14ac:dyDescent="0.2">
      <c r="A135" s="373"/>
      <c r="B135" s="374"/>
      <c r="C135" s="373"/>
      <c r="D135" s="373"/>
      <c r="E135" s="373"/>
      <c r="G135" s="375"/>
    </row>
    <row r="136" spans="1:7" s="343" customFormat="1" ht="12.75" x14ac:dyDescent="0.2">
      <c r="A136" s="373"/>
      <c r="B136" s="374"/>
      <c r="C136" s="373"/>
      <c r="D136" s="373"/>
      <c r="E136" s="373"/>
      <c r="G136" s="375"/>
    </row>
    <row r="137" spans="1:7" s="343" customFormat="1" ht="12.75" x14ac:dyDescent="0.2">
      <c r="A137" s="373"/>
      <c r="B137" s="374"/>
      <c r="C137" s="373"/>
      <c r="D137" s="373"/>
      <c r="E137" s="373"/>
      <c r="G137" s="375"/>
    </row>
    <row r="138" spans="1:7" s="343" customFormat="1" ht="12.75" x14ac:dyDescent="0.2">
      <c r="A138" s="373"/>
      <c r="B138" s="374"/>
      <c r="C138" s="373"/>
      <c r="D138" s="373"/>
      <c r="E138" s="373"/>
      <c r="G138" s="375"/>
    </row>
    <row r="139" spans="1:7" s="343" customFormat="1" ht="12.75" x14ac:dyDescent="0.2">
      <c r="A139" s="373"/>
      <c r="B139" s="374"/>
      <c r="C139" s="373"/>
      <c r="D139" s="373"/>
      <c r="E139" s="373"/>
      <c r="G139" s="375"/>
    </row>
    <row r="140" spans="1:7" s="343" customFormat="1" ht="12.75" x14ac:dyDescent="0.2">
      <c r="A140" s="373"/>
      <c r="B140" s="374"/>
      <c r="C140" s="373"/>
      <c r="D140" s="373"/>
      <c r="E140" s="373"/>
      <c r="G140" s="375"/>
    </row>
    <row r="141" spans="1:7" s="343" customFormat="1" ht="12.75" x14ac:dyDescent="0.2">
      <c r="A141" s="373"/>
      <c r="B141" s="374"/>
      <c r="C141" s="373"/>
      <c r="D141" s="373"/>
      <c r="E141" s="373"/>
      <c r="G141" s="375"/>
    </row>
    <row r="142" spans="1:7" s="343" customFormat="1" ht="12.75" x14ac:dyDescent="0.2">
      <c r="A142" s="373"/>
      <c r="B142" s="374"/>
      <c r="C142" s="373"/>
      <c r="D142" s="373"/>
      <c r="E142" s="373"/>
      <c r="G142" s="375"/>
    </row>
    <row r="143" spans="1:7" s="343" customFormat="1" ht="12.75" x14ac:dyDescent="0.2">
      <c r="A143" s="373"/>
      <c r="B143" s="374"/>
      <c r="C143" s="373"/>
      <c r="D143" s="373"/>
      <c r="E143" s="373"/>
      <c r="G143" s="375"/>
    </row>
    <row r="144" spans="1:7" s="343" customFormat="1" ht="12.75" x14ac:dyDescent="0.2">
      <c r="A144" s="373"/>
      <c r="B144" s="374"/>
      <c r="C144" s="373"/>
      <c r="D144" s="373"/>
      <c r="E144" s="373"/>
      <c r="G144" s="375"/>
    </row>
    <row r="145" spans="1:7" s="343" customFormat="1" ht="12.75" x14ac:dyDescent="0.2">
      <c r="A145" s="373"/>
      <c r="B145" s="374"/>
      <c r="C145" s="373"/>
      <c r="D145" s="373"/>
      <c r="E145" s="373"/>
      <c r="G145" s="375"/>
    </row>
    <row r="146" spans="1:7" s="343" customFormat="1" ht="12.75" x14ac:dyDescent="0.2">
      <c r="A146" s="373"/>
      <c r="B146" s="374"/>
      <c r="C146" s="373"/>
      <c r="D146" s="373"/>
      <c r="E146" s="373"/>
      <c r="G146" s="375"/>
    </row>
    <row r="147" spans="1:7" s="343" customFormat="1" ht="12.75" x14ac:dyDescent="0.2">
      <c r="A147" s="373"/>
      <c r="B147" s="374"/>
      <c r="C147" s="373"/>
      <c r="D147" s="373"/>
      <c r="E147" s="373"/>
      <c r="G147" s="375"/>
    </row>
    <row r="148" spans="1:7" s="343" customFormat="1" ht="12.75" x14ac:dyDescent="0.2">
      <c r="A148" s="373"/>
      <c r="B148" s="374"/>
      <c r="C148" s="373"/>
      <c r="D148" s="373"/>
      <c r="E148" s="373"/>
      <c r="G148" s="375"/>
    </row>
    <row r="149" spans="1:7" s="343" customFormat="1" ht="12.75" x14ac:dyDescent="0.2">
      <c r="A149" s="373"/>
      <c r="B149" s="374"/>
      <c r="C149" s="373"/>
      <c r="D149" s="373"/>
      <c r="E149" s="373"/>
      <c r="G149" s="375"/>
    </row>
    <row r="150" spans="1:7" s="343" customFormat="1" ht="12.75" x14ac:dyDescent="0.2">
      <c r="A150" s="373"/>
      <c r="B150" s="374"/>
      <c r="C150" s="373"/>
      <c r="D150" s="373"/>
      <c r="E150" s="373"/>
      <c r="G150" s="375"/>
    </row>
    <row r="151" spans="1:7" s="343" customFormat="1" ht="12.75" x14ac:dyDescent="0.2">
      <c r="A151" s="373"/>
      <c r="B151" s="374"/>
      <c r="C151" s="373"/>
      <c r="D151" s="373"/>
      <c r="E151" s="373"/>
      <c r="G151" s="375"/>
    </row>
    <row r="152" spans="1:7" s="343" customFormat="1" ht="12.75" x14ac:dyDescent="0.2">
      <c r="A152" s="373"/>
      <c r="B152" s="374"/>
      <c r="C152" s="373"/>
      <c r="D152" s="373"/>
      <c r="E152" s="373"/>
      <c r="G152" s="375"/>
    </row>
    <row r="153" spans="1:7" s="343" customFormat="1" ht="12.75" x14ac:dyDescent="0.2">
      <c r="A153" s="373"/>
      <c r="B153" s="374"/>
      <c r="C153" s="373"/>
      <c r="D153" s="373"/>
      <c r="E153" s="373"/>
      <c r="G153" s="375"/>
    </row>
    <row r="154" spans="1:7" s="343" customFormat="1" ht="12.75" x14ac:dyDescent="0.2">
      <c r="A154" s="373"/>
      <c r="B154" s="374"/>
      <c r="C154" s="373"/>
      <c r="D154" s="373"/>
      <c r="E154" s="373"/>
      <c r="G154" s="375"/>
    </row>
    <row r="155" spans="1:7" s="343" customFormat="1" ht="12.75" x14ac:dyDescent="0.2">
      <c r="A155" s="373"/>
      <c r="B155" s="374"/>
      <c r="C155" s="373"/>
      <c r="D155" s="373"/>
      <c r="E155" s="373"/>
      <c r="G155" s="375"/>
    </row>
    <row r="156" spans="1:7" s="343" customFormat="1" ht="12.75" x14ac:dyDescent="0.2">
      <c r="A156" s="373"/>
      <c r="B156" s="374"/>
      <c r="C156" s="373"/>
      <c r="D156" s="373"/>
      <c r="E156" s="373"/>
      <c r="G156" s="375"/>
    </row>
    <row r="157" spans="1:7" s="343" customFormat="1" ht="12.75" x14ac:dyDescent="0.2">
      <c r="A157" s="373"/>
      <c r="B157" s="374"/>
      <c r="C157" s="373"/>
      <c r="D157" s="373"/>
      <c r="E157" s="373"/>
      <c r="G157" s="375"/>
    </row>
    <row r="158" spans="1:7" s="343" customFormat="1" ht="12.75" x14ac:dyDescent="0.2">
      <c r="A158" s="373"/>
      <c r="B158" s="374"/>
      <c r="C158" s="373"/>
      <c r="D158" s="373"/>
      <c r="E158" s="373"/>
      <c r="G158" s="375"/>
    </row>
    <row r="159" spans="1:7" s="343" customFormat="1" ht="12.75" x14ac:dyDescent="0.2">
      <c r="A159" s="373"/>
      <c r="B159" s="374"/>
      <c r="C159" s="373"/>
      <c r="D159" s="373"/>
      <c r="E159" s="373"/>
      <c r="G159" s="375"/>
    </row>
    <row r="160" spans="1:7" s="343" customFormat="1" ht="12.75" x14ac:dyDescent="0.2">
      <c r="A160" s="373"/>
      <c r="B160" s="374"/>
      <c r="C160" s="373"/>
      <c r="D160" s="373"/>
      <c r="E160" s="373"/>
      <c r="G160" s="375"/>
    </row>
    <row r="161" spans="1:7" s="343" customFormat="1" ht="12.75" x14ac:dyDescent="0.2">
      <c r="A161" s="373"/>
      <c r="B161" s="374"/>
      <c r="C161" s="373"/>
      <c r="D161" s="373"/>
      <c r="E161" s="373"/>
      <c r="G161" s="375"/>
    </row>
    <row r="162" spans="1:7" s="343" customFormat="1" ht="12.75" x14ac:dyDescent="0.2">
      <c r="A162" s="373"/>
      <c r="B162" s="374"/>
      <c r="C162" s="373"/>
      <c r="D162" s="373"/>
      <c r="E162" s="373"/>
      <c r="G162" s="375"/>
    </row>
    <row r="163" spans="1:7" s="343" customFormat="1" ht="12.75" x14ac:dyDescent="0.2">
      <c r="A163" s="373"/>
      <c r="B163" s="374"/>
      <c r="C163" s="373"/>
      <c r="D163" s="373"/>
      <c r="E163" s="373"/>
      <c r="G163" s="375"/>
    </row>
    <row r="164" spans="1:7" s="343" customFormat="1" ht="12.75" x14ac:dyDescent="0.2">
      <c r="A164" s="373"/>
      <c r="B164" s="374"/>
      <c r="C164" s="373"/>
      <c r="D164" s="373"/>
      <c r="E164" s="373"/>
      <c r="G164" s="375"/>
    </row>
    <row r="165" spans="1:7" s="343" customFormat="1" ht="12.75" x14ac:dyDescent="0.2">
      <c r="A165" s="373"/>
      <c r="B165" s="374"/>
      <c r="C165" s="373"/>
      <c r="D165" s="373"/>
      <c r="E165" s="373"/>
      <c r="G165" s="375"/>
    </row>
    <row r="166" spans="1:7" s="343" customFormat="1" ht="12.75" x14ac:dyDescent="0.2">
      <c r="A166" s="373"/>
      <c r="B166" s="374"/>
      <c r="C166" s="373"/>
      <c r="D166" s="373"/>
      <c r="E166" s="373"/>
      <c r="G166" s="375"/>
    </row>
    <row r="167" spans="1:7" s="343" customFormat="1" ht="12.75" x14ac:dyDescent="0.2">
      <c r="A167" s="373"/>
      <c r="B167" s="374"/>
      <c r="C167" s="373"/>
      <c r="D167" s="373"/>
      <c r="E167" s="373"/>
      <c r="G167" s="375"/>
    </row>
    <row r="168" spans="1:7" s="343" customFormat="1" ht="12.75" x14ac:dyDescent="0.2">
      <c r="A168" s="373"/>
      <c r="B168" s="374"/>
      <c r="C168" s="373"/>
      <c r="D168" s="373"/>
      <c r="E168" s="373"/>
      <c r="G168" s="375"/>
    </row>
    <row r="169" spans="1:7" s="343" customFormat="1" ht="12.75" x14ac:dyDescent="0.2">
      <c r="A169" s="373"/>
      <c r="B169" s="374"/>
      <c r="C169" s="373"/>
      <c r="D169" s="373"/>
      <c r="E169" s="373"/>
      <c r="G169" s="375"/>
    </row>
    <row r="170" spans="1:7" s="343" customFormat="1" ht="12.75" x14ac:dyDescent="0.2">
      <c r="A170" s="373"/>
      <c r="B170" s="374"/>
      <c r="C170" s="373"/>
      <c r="D170" s="373"/>
      <c r="E170" s="373"/>
      <c r="G170" s="375"/>
    </row>
    <row r="171" spans="1:7" s="343" customFormat="1" ht="12.75" x14ac:dyDescent="0.2">
      <c r="A171" s="373"/>
      <c r="B171" s="374"/>
      <c r="C171" s="373"/>
      <c r="D171" s="373"/>
      <c r="E171" s="373"/>
      <c r="G171" s="375"/>
    </row>
    <row r="172" spans="1:7" s="343" customFormat="1" ht="12.75" x14ac:dyDescent="0.2">
      <c r="A172" s="373"/>
      <c r="B172" s="374"/>
      <c r="C172" s="373"/>
      <c r="D172" s="373"/>
      <c r="E172" s="373"/>
      <c r="G172" s="375"/>
    </row>
    <row r="173" spans="1:7" s="343" customFormat="1" ht="12.75" x14ac:dyDescent="0.2">
      <c r="A173" s="373"/>
      <c r="B173" s="374"/>
      <c r="C173" s="373"/>
      <c r="D173" s="373"/>
      <c r="E173" s="373"/>
      <c r="G173" s="375"/>
    </row>
    <row r="174" spans="1:7" s="343" customFormat="1" ht="12.75" x14ac:dyDescent="0.2">
      <c r="A174" s="373"/>
      <c r="B174" s="374"/>
      <c r="C174" s="373"/>
      <c r="D174" s="373"/>
      <c r="E174" s="373"/>
      <c r="G174" s="375"/>
    </row>
    <row r="175" spans="1:7" s="343" customFormat="1" ht="12.75" x14ac:dyDescent="0.2">
      <c r="A175" s="373"/>
      <c r="B175" s="374"/>
      <c r="C175" s="373"/>
      <c r="D175" s="373"/>
      <c r="E175" s="373"/>
      <c r="G175" s="375"/>
    </row>
    <row r="176" spans="1:7" s="343" customFormat="1" ht="12.75" x14ac:dyDescent="0.2">
      <c r="A176" s="373"/>
      <c r="B176" s="374"/>
      <c r="C176" s="373"/>
      <c r="D176" s="373"/>
      <c r="E176" s="373"/>
      <c r="G176" s="375"/>
    </row>
    <row r="177" spans="1:7" s="343" customFormat="1" ht="12.75" x14ac:dyDescent="0.2">
      <c r="A177" s="373"/>
      <c r="B177" s="374"/>
      <c r="C177" s="373"/>
      <c r="D177" s="373"/>
      <c r="E177" s="373"/>
      <c r="G177" s="375"/>
    </row>
    <row r="178" spans="1:7" s="343" customFormat="1" ht="12.75" x14ac:dyDescent="0.2">
      <c r="A178" s="373"/>
      <c r="B178" s="374"/>
      <c r="C178" s="373"/>
      <c r="D178" s="373"/>
      <c r="E178" s="373"/>
      <c r="G178" s="375"/>
    </row>
    <row r="179" spans="1:7" s="343" customFormat="1" ht="12.75" x14ac:dyDescent="0.2">
      <c r="A179" s="373"/>
      <c r="B179" s="374"/>
      <c r="C179" s="373"/>
      <c r="D179" s="373"/>
      <c r="E179" s="373"/>
      <c r="G179" s="375"/>
    </row>
    <row r="180" spans="1:7" s="343" customFormat="1" ht="12.75" x14ac:dyDescent="0.2">
      <c r="A180" s="373"/>
      <c r="B180" s="374"/>
      <c r="C180" s="373"/>
      <c r="D180" s="373"/>
      <c r="E180" s="373"/>
      <c r="G180" s="375"/>
    </row>
    <row r="181" spans="1:7" s="343" customFormat="1" ht="12.75" x14ac:dyDescent="0.2">
      <c r="A181" s="373"/>
      <c r="B181" s="374"/>
      <c r="C181" s="373"/>
      <c r="D181" s="373"/>
      <c r="E181" s="373"/>
      <c r="G181" s="375"/>
    </row>
    <row r="182" spans="1:7" s="343" customFormat="1" ht="12.75" x14ac:dyDescent="0.2">
      <c r="A182" s="373"/>
      <c r="B182" s="374"/>
      <c r="C182" s="373"/>
      <c r="D182" s="373"/>
      <c r="E182" s="373"/>
      <c r="G182" s="375"/>
    </row>
    <row r="183" spans="1:7" s="343" customFormat="1" ht="12.75" x14ac:dyDescent="0.2">
      <c r="A183" s="373"/>
      <c r="B183" s="374"/>
      <c r="C183" s="373"/>
      <c r="D183" s="373"/>
      <c r="E183" s="373"/>
      <c r="G183" s="375"/>
    </row>
  </sheetData>
  <mergeCells count="336">
    <mergeCell ref="A81:B81"/>
    <mergeCell ref="C81:E81"/>
    <mergeCell ref="F81:G81"/>
    <mergeCell ref="A72:G72"/>
    <mergeCell ref="C73:F73"/>
    <mergeCell ref="C74:F74"/>
    <mergeCell ref="A75:B75"/>
    <mergeCell ref="C75:F75"/>
    <mergeCell ref="A77:G77"/>
    <mergeCell ref="A80:B80"/>
    <mergeCell ref="C80:E80"/>
    <mergeCell ref="F80:G80"/>
    <mergeCell ref="A79:B79"/>
    <mergeCell ref="C79:E79"/>
    <mergeCell ref="F79:G79"/>
    <mergeCell ref="A78:B78"/>
    <mergeCell ref="A74:B74"/>
    <mergeCell ref="F78:G78"/>
    <mergeCell ref="C78:E78"/>
    <mergeCell ref="AS65:AS70"/>
    <mergeCell ref="AT65:AT70"/>
    <mergeCell ref="A73:B73"/>
    <mergeCell ref="AK65:AK70"/>
    <mergeCell ref="AL65:AL70"/>
    <mergeCell ref="AO65:AO70"/>
    <mergeCell ref="AP65:AP70"/>
    <mergeCell ref="AQ65:AQ70"/>
    <mergeCell ref="AR65:AR70"/>
    <mergeCell ref="L65:L70"/>
    <mergeCell ref="M65:M70"/>
    <mergeCell ref="N65:N70"/>
    <mergeCell ref="O65:O70"/>
    <mergeCell ref="AE65:AE70"/>
    <mergeCell ref="AJ65:AJ70"/>
    <mergeCell ref="F65:F70"/>
    <mergeCell ref="G65:G70"/>
    <mergeCell ref="H65:H70"/>
    <mergeCell ref="I65:I70"/>
    <mergeCell ref="J65:J70"/>
    <mergeCell ref="K65:K70"/>
    <mergeCell ref="AP59:AP64"/>
    <mergeCell ref="AQ59:AQ64"/>
    <mergeCell ref="AR59:AR64"/>
    <mergeCell ref="AS59:AS64"/>
    <mergeCell ref="AT59:AT64"/>
    <mergeCell ref="A65:A70"/>
    <mergeCell ref="B65:B70"/>
    <mergeCell ref="C65:C70"/>
    <mergeCell ref="D65:D70"/>
    <mergeCell ref="E65:E70"/>
    <mergeCell ref="O59:O64"/>
    <mergeCell ref="AE59:AE64"/>
    <mergeCell ref="AJ59:AJ64"/>
    <mergeCell ref="AK59:AK64"/>
    <mergeCell ref="AL59:AL64"/>
    <mergeCell ref="AO59:AO64"/>
    <mergeCell ref="I59:I64"/>
    <mergeCell ref="J59:J64"/>
    <mergeCell ref="K59:K64"/>
    <mergeCell ref="L59:L64"/>
    <mergeCell ref="M59:M64"/>
    <mergeCell ref="N59:N64"/>
    <mergeCell ref="A59:A64"/>
    <mergeCell ref="B59:B64"/>
    <mergeCell ref="C59:C64"/>
    <mergeCell ref="D59:D64"/>
    <mergeCell ref="E59:E64"/>
    <mergeCell ref="F59:F64"/>
    <mergeCell ref="G59:G64"/>
    <mergeCell ref="H59:H64"/>
    <mergeCell ref="AK53:AK58"/>
    <mergeCell ref="L53:L58"/>
    <mergeCell ref="M53:M58"/>
    <mergeCell ref="N53:N58"/>
    <mergeCell ref="O53:O58"/>
    <mergeCell ref="AE53:AE58"/>
    <mergeCell ref="AJ53:AJ58"/>
    <mergeCell ref="F53:F58"/>
    <mergeCell ref="G53:G58"/>
    <mergeCell ref="A53:A58"/>
    <mergeCell ref="B53:B58"/>
    <mergeCell ref="C53:C58"/>
    <mergeCell ref="D53:D58"/>
    <mergeCell ref="E53:E58"/>
    <mergeCell ref="H53:H58"/>
    <mergeCell ref="I53:I58"/>
    <mergeCell ref="AP47:AP52"/>
    <mergeCell ref="AQ47:AQ52"/>
    <mergeCell ref="O47:O52"/>
    <mergeCell ref="AE47:AE52"/>
    <mergeCell ref="AJ47:AJ52"/>
    <mergeCell ref="AK47:AK52"/>
    <mergeCell ref="I47:I52"/>
    <mergeCell ref="J47:J52"/>
    <mergeCell ref="K47:K52"/>
    <mergeCell ref="L47:L52"/>
    <mergeCell ref="M47:M52"/>
    <mergeCell ref="N47:N52"/>
    <mergeCell ref="J53:J58"/>
    <mergeCell ref="K53:K58"/>
    <mergeCell ref="A47:A52"/>
    <mergeCell ref="B47:B52"/>
    <mergeCell ref="C47:C52"/>
    <mergeCell ref="AR47:AR52"/>
    <mergeCell ref="AS47:AS52"/>
    <mergeCell ref="AT47:AT52"/>
    <mergeCell ref="AL47:AL52"/>
    <mergeCell ref="AO47:AO52"/>
    <mergeCell ref="AS53:AS58"/>
    <mergeCell ref="AT53:AT58"/>
    <mergeCell ref="AL53:AL58"/>
    <mergeCell ref="AO53:AO58"/>
    <mergeCell ref="AP53:AP58"/>
    <mergeCell ref="AQ53:AQ58"/>
    <mergeCell ref="AR53:AR58"/>
    <mergeCell ref="D47:D52"/>
    <mergeCell ref="E47:E52"/>
    <mergeCell ref="F47:F52"/>
    <mergeCell ref="G47:G52"/>
    <mergeCell ref="H47:H52"/>
    <mergeCell ref="AK41:AK46"/>
    <mergeCell ref="L41:L46"/>
    <mergeCell ref="M41:M46"/>
    <mergeCell ref="N41:N46"/>
    <mergeCell ref="O41:O46"/>
    <mergeCell ref="AE41:AE46"/>
    <mergeCell ref="AJ41:AJ46"/>
    <mergeCell ref="F41:F46"/>
    <mergeCell ref="G41:G46"/>
    <mergeCell ref="AP35:AP40"/>
    <mergeCell ref="AQ35:AQ40"/>
    <mergeCell ref="AR35:AR40"/>
    <mergeCell ref="AS35:AS40"/>
    <mergeCell ref="AT35:AT40"/>
    <mergeCell ref="AL35:AL40"/>
    <mergeCell ref="AO35:AO40"/>
    <mergeCell ref="AS41:AS46"/>
    <mergeCell ref="AT41:AT46"/>
    <mergeCell ref="AL41:AL46"/>
    <mergeCell ref="AO41:AO46"/>
    <mergeCell ref="AP41:AP46"/>
    <mergeCell ref="AQ41:AQ46"/>
    <mergeCell ref="AR41:AR46"/>
    <mergeCell ref="A41:A46"/>
    <mergeCell ref="B41:B46"/>
    <mergeCell ref="C41:C46"/>
    <mergeCell ref="D41:D46"/>
    <mergeCell ref="E41:E46"/>
    <mergeCell ref="O35:O40"/>
    <mergeCell ref="AE35:AE40"/>
    <mergeCell ref="AJ35:AJ40"/>
    <mergeCell ref="AK35:AK40"/>
    <mergeCell ref="I35:I40"/>
    <mergeCell ref="J35:J40"/>
    <mergeCell ref="K35:K40"/>
    <mergeCell ref="L35:L40"/>
    <mergeCell ref="M35:M40"/>
    <mergeCell ref="N35:N40"/>
    <mergeCell ref="H41:H46"/>
    <mergeCell ref="I41:I46"/>
    <mergeCell ref="J41:J46"/>
    <mergeCell ref="K41:K46"/>
    <mergeCell ref="A35:A40"/>
    <mergeCell ref="B35:B40"/>
    <mergeCell ref="C35:C40"/>
    <mergeCell ref="D35:D40"/>
    <mergeCell ref="E35:E40"/>
    <mergeCell ref="F35:F40"/>
    <mergeCell ref="G35:G40"/>
    <mergeCell ref="H35:H40"/>
    <mergeCell ref="AK29:AK34"/>
    <mergeCell ref="L29:L34"/>
    <mergeCell ref="M29:M34"/>
    <mergeCell ref="N29:N34"/>
    <mergeCell ref="O29:O34"/>
    <mergeCell ref="AE29:AE34"/>
    <mergeCell ref="AJ29:AJ34"/>
    <mergeCell ref="F29:F34"/>
    <mergeCell ref="G29:G34"/>
    <mergeCell ref="C23:C28"/>
    <mergeCell ref="D23:D28"/>
    <mergeCell ref="E23:E28"/>
    <mergeCell ref="AS23:AS28"/>
    <mergeCell ref="AT23:AT28"/>
    <mergeCell ref="AL23:AL28"/>
    <mergeCell ref="AO23:AO28"/>
    <mergeCell ref="AS29:AS34"/>
    <mergeCell ref="AT29:AT34"/>
    <mergeCell ref="AL29:AL34"/>
    <mergeCell ref="AO29:AO34"/>
    <mergeCell ref="AP29:AP34"/>
    <mergeCell ref="AQ29:AQ34"/>
    <mergeCell ref="AR29:AR34"/>
    <mergeCell ref="AP23:AP28"/>
    <mergeCell ref="AQ23:AQ28"/>
    <mergeCell ref="AR23:AR28"/>
    <mergeCell ref="A29:A34"/>
    <mergeCell ref="B29:B34"/>
    <mergeCell ref="C29:C34"/>
    <mergeCell ref="D29:D34"/>
    <mergeCell ref="E29:E34"/>
    <mergeCell ref="O23:O28"/>
    <mergeCell ref="AE23:AE28"/>
    <mergeCell ref="AJ23:AJ28"/>
    <mergeCell ref="AK23:AK28"/>
    <mergeCell ref="I23:I28"/>
    <mergeCell ref="J23:J28"/>
    <mergeCell ref="K23:K28"/>
    <mergeCell ref="L23:L28"/>
    <mergeCell ref="M23:M28"/>
    <mergeCell ref="N23:N28"/>
    <mergeCell ref="H29:H34"/>
    <mergeCell ref="I29:I34"/>
    <mergeCell ref="J29:J34"/>
    <mergeCell ref="K29:K34"/>
    <mergeCell ref="A23:A28"/>
    <mergeCell ref="B23:B28"/>
    <mergeCell ref="F23:F28"/>
    <mergeCell ref="G23:G28"/>
    <mergeCell ref="H23:H28"/>
    <mergeCell ref="AK17:AK22"/>
    <mergeCell ref="L17:L22"/>
    <mergeCell ref="M17:M22"/>
    <mergeCell ref="N17:N22"/>
    <mergeCell ref="O17:O22"/>
    <mergeCell ref="AE17:AE22"/>
    <mergeCell ref="AJ17:AJ22"/>
    <mergeCell ref="F17:F22"/>
    <mergeCell ref="G17:G22"/>
    <mergeCell ref="J17:J22"/>
    <mergeCell ref="K17:K22"/>
    <mergeCell ref="S7:X7"/>
    <mergeCell ref="Y7:Y10"/>
    <mergeCell ref="Z7:Z10"/>
    <mergeCell ref="AA7:AA10"/>
    <mergeCell ref="AB7:AB10"/>
    <mergeCell ref="AC7:AC10"/>
    <mergeCell ref="AS17:AS22"/>
    <mergeCell ref="AT17:AT22"/>
    <mergeCell ref="AL17:AL22"/>
    <mergeCell ref="AO17:AO22"/>
    <mergeCell ref="AP17:AP22"/>
    <mergeCell ref="AQ17:AQ22"/>
    <mergeCell ref="AR17:AR22"/>
    <mergeCell ref="AR6:AT7"/>
    <mergeCell ref="AJ6:AK7"/>
    <mergeCell ref="AF11:AF12"/>
    <mergeCell ref="AG11:AG12"/>
    <mergeCell ref="AH11:AH12"/>
    <mergeCell ref="AI11:AI12"/>
    <mergeCell ref="Y6:AE6"/>
    <mergeCell ref="AF6:AI6"/>
    <mergeCell ref="AT8:AT10"/>
    <mergeCell ref="AR11:AR16"/>
    <mergeCell ref="AS11:AS16"/>
    <mergeCell ref="A17:A22"/>
    <mergeCell ref="B17:B22"/>
    <mergeCell ref="C17:C22"/>
    <mergeCell ref="D17:D22"/>
    <mergeCell ref="E17:E22"/>
    <mergeCell ref="O11:O16"/>
    <mergeCell ref="AE11:AE16"/>
    <mergeCell ref="AJ11:AJ16"/>
    <mergeCell ref="AK11:AK16"/>
    <mergeCell ref="I11:I16"/>
    <mergeCell ref="J11:J16"/>
    <mergeCell ref="K11:K16"/>
    <mergeCell ref="L11:L16"/>
    <mergeCell ref="M11:M16"/>
    <mergeCell ref="N11:N16"/>
    <mergeCell ref="H17:H22"/>
    <mergeCell ref="I17:I22"/>
    <mergeCell ref="A11:A16"/>
    <mergeCell ref="B11:B16"/>
    <mergeCell ref="C11:C16"/>
    <mergeCell ref="D11:D16"/>
    <mergeCell ref="E11:E16"/>
    <mergeCell ref="F11:F16"/>
    <mergeCell ref="G11:G16"/>
    <mergeCell ref="H11:H16"/>
    <mergeCell ref="Q7:Q10"/>
    <mergeCell ref="R7:R10"/>
    <mergeCell ref="AL6:AO7"/>
    <mergeCell ref="AP6:AQ7"/>
    <mergeCell ref="X8:X10"/>
    <mergeCell ref="AJ8:AJ10"/>
    <mergeCell ref="AK8:AK10"/>
    <mergeCell ref="AL8:AL9"/>
    <mergeCell ref="AM8:AM10"/>
    <mergeCell ref="AD7:AD10"/>
    <mergeCell ref="AE7:AE10"/>
    <mergeCell ref="AI9:AI10"/>
    <mergeCell ref="AP11:AP16"/>
    <mergeCell ref="AQ11:AQ16"/>
    <mergeCell ref="O7:O10"/>
    <mergeCell ref="P7:P10"/>
    <mergeCell ref="U8:U10"/>
    <mergeCell ref="V8:V10"/>
    <mergeCell ref="P6:X6"/>
    <mergeCell ref="AN8:AN10"/>
    <mergeCell ref="AO8:AO10"/>
    <mergeCell ref="W8:W10"/>
    <mergeCell ref="AF7:AF10"/>
    <mergeCell ref="A1:H3"/>
    <mergeCell ref="I1:AT1"/>
    <mergeCell ref="I2:AT2"/>
    <mergeCell ref="I3:AG3"/>
    <mergeCell ref="AH3:AT3"/>
    <mergeCell ref="A5:AT5"/>
    <mergeCell ref="A7:A10"/>
    <mergeCell ref="B7:B10"/>
    <mergeCell ref="C7:C10"/>
    <mergeCell ref="D7:E9"/>
    <mergeCell ref="F7:F9"/>
    <mergeCell ref="G7:G10"/>
    <mergeCell ref="H7:H10"/>
    <mergeCell ref="A6:H6"/>
    <mergeCell ref="I6:O6"/>
    <mergeCell ref="I7:I10"/>
    <mergeCell ref="J7:J10"/>
    <mergeCell ref="K7:K10"/>
    <mergeCell ref="L7:L10"/>
    <mergeCell ref="M7:M10"/>
    <mergeCell ref="N7:N10"/>
    <mergeCell ref="S8:S10"/>
    <mergeCell ref="T8:T10"/>
    <mergeCell ref="AP8:AP10"/>
    <mergeCell ref="AQ8:AQ10"/>
    <mergeCell ref="AR8:AR10"/>
    <mergeCell ref="AS8:AS10"/>
    <mergeCell ref="AT11:AT16"/>
    <mergeCell ref="AL11:AL16"/>
    <mergeCell ref="AO11:AO16"/>
    <mergeCell ref="AG7:AG10"/>
    <mergeCell ref="AH7:AH10"/>
    <mergeCell ref="AI7:AI8"/>
  </mergeCells>
  <conditionalFormatting sqref="B11 B17 B23 B29 B35 B41 B47 B53 B59 B65">
    <cfRule type="cellIs" dxfId="414" priority="29" operator="equal">
      <formula>#REF!</formula>
    </cfRule>
    <cfRule type="cellIs" dxfId="413" priority="30" operator="equal">
      <formula>#REF!</formula>
    </cfRule>
    <cfRule type="cellIs" dxfId="412" priority="31" operator="equal">
      <formula>#REF!</formula>
    </cfRule>
    <cfRule type="cellIs" dxfId="411" priority="32" operator="equal">
      <formula>#REF!</formula>
    </cfRule>
    <cfRule type="cellIs" dxfId="410" priority="39" operator="equal">
      <formula>#REF!</formula>
    </cfRule>
    <cfRule type="cellIs" dxfId="409" priority="42" operator="equal">
      <formula>#REF!</formula>
    </cfRule>
  </conditionalFormatting>
  <conditionalFormatting sqref="I11 I17">
    <cfRule type="cellIs" dxfId="408" priority="133" operator="equal">
      <formula>"Muy Alta"</formula>
    </cfRule>
    <cfRule type="cellIs" dxfId="407" priority="134" operator="equal">
      <formula>"Alta"</formula>
    </cfRule>
    <cfRule type="cellIs" dxfId="406" priority="135" operator="equal">
      <formula>"Media"</formula>
    </cfRule>
    <cfRule type="cellIs" dxfId="405" priority="136" operator="equal">
      <formula>"Baja"</formula>
    </cfRule>
    <cfRule type="cellIs" dxfId="404" priority="137" operator="equal">
      <formula>"Muy Baja"</formula>
    </cfRule>
  </conditionalFormatting>
  <conditionalFormatting sqref="I23">
    <cfRule type="cellIs" dxfId="403" priority="115" operator="equal">
      <formula>"Muy Alta"</formula>
    </cfRule>
    <cfRule type="cellIs" dxfId="402" priority="116" operator="equal">
      <formula>"Alta"</formula>
    </cfRule>
    <cfRule type="cellIs" dxfId="401" priority="117" operator="equal">
      <formula>"Media"</formula>
    </cfRule>
    <cfRule type="cellIs" dxfId="400" priority="118" operator="equal">
      <formula>"Baja"</formula>
    </cfRule>
    <cfRule type="cellIs" dxfId="399" priority="119" operator="equal">
      <formula>"Muy Baja"</formula>
    </cfRule>
  </conditionalFormatting>
  <conditionalFormatting sqref="I29">
    <cfRule type="cellIs" dxfId="398" priority="106" operator="equal">
      <formula>"Muy Alta"</formula>
    </cfRule>
    <cfRule type="cellIs" dxfId="397" priority="107" operator="equal">
      <formula>"Alta"</formula>
    </cfRule>
    <cfRule type="cellIs" dxfId="396" priority="108" operator="equal">
      <formula>"Media"</formula>
    </cfRule>
    <cfRule type="cellIs" dxfId="395" priority="109" operator="equal">
      <formula>"Baja"</formula>
    </cfRule>
    <cfRule type="cellIs" dxfId="394" priority="110" operator="equal">
      <formula>"Muy Baja"</formula>
    </cfRule>
  </conditionalFormatting>
  <conditionalFormatting sqref="I35">
    <cfRule type="cellIs" dxfId="393" priority="97" operator="equal">
      <formula>"Muy Alta"</formula>
    </cfRule>
    <cfRule type="cellIs" dxfId="392" priority="98" operator="equal">
      <formula>"Alta"</formula>
    </cfRule>
    <cfRule type="cellIs" dxfId="391" priority="99" operator="equal">
      <formula>"Media"</formula>
    </cfRule>
    <cfRule type="cellIs" dxfId="390" priority="100" operator="equal">
      <formula>"Baja"</formula>
    </cfRule>
    <cfRule type="cellIs" dxfId="389" priority="101" operator="equal">
      <formula>"Muy Baja"</formula>
    </cfRule>
  </conditionalFormatting>
  <conditionalFormatting sqref="I41">
    <cfRule type="cellIs" dxfId="388" priority="88" operator="equal">
      <formula>"Muy Alta"</formula>
    </cfRule>
    <cfRule type="cellIs" dxfId="387" priority="89" operator="equal">
      <formula>"Alta"</formula>
    </cfRule>
    <cfRule type="cellIs" dxfId="386" priority="90" operator="equal">
      <formula>"Media"</formula>
    </cfRule>
    <cfRule type="cellIs" dxfId="385" priority="91" operator="equal">
      <formula>"Baja"</formula>
    </cfRule>
    <cfRule type="cellIs" dxfId="384" priority="92" operator="equal">
      <formula>"Muy Baja"</formula>
    </cfRule>
  </conditionalFormatting>
  <conditionalFormatting sqref="I47">
    <cfRule type="cellIs" dxfId="383" priority="79" operator="equal">
      <formula>"Muy Alta"</formula>
    </cfRule>
    <cfRule type="cellIs" dxfId="382" priority="80" operator="equal">
      <formula>"Alta"</formula>
    </cfRule>
    <cfRule type="cellIs" dxfId="381" priority="81" operator="equal">
      <formula>"Media"</formula>
    </cfRule>
    <cfRule type="cellIs" dxfId="380" priority="82" operator="equal">
      <formula>"Baja"</formula>
    </cfRule>
    <cfRule type="cellIs" dxfId="379" priority="83" operator="equal">
      <formula>"Muy Baja"</formula>
    </cfRule>
  </conditionalFormatting>
  <conditionalFormatting sqref="I53">
    <cfRule type="cellIs" dxfId="378" priority="70" operator="equal">
      <formula>"Muy Alta"</formula>
    </cfRule>
    <cfRule type="cellIs" dxfId="377" priority="71" operator="equal">
      <formula>"Alta"</formula>
    </cfRule>
    <cfRule type="cellIs" dxfId="376" priority="72" operator="equal">
      <formula>"Media"</formula>
    </cfRule>
    <cfRule type="cellIs" dxfId="375" priority="73" operator="equal">
      <formula>"Baja"</formula>
    </cfRule>
    <cfRule type="cellIs" dxfId="374" priority="74" operator="equal">
      <formula>"Muy Baja"</formula>
    </cfRule>
  </conditionalFormatting>
  <conditionalFormatting sqref="I59">
    <cfRule type="cellIs" dxfId="373" priority="61" operator="equal">
      <formula>"Muy Alta"</formula>
    </cfRule>
    <cfRule type="cellIs" dxfId="372" priority="62" operator="equal">
      <formula>"Alta"</formula>
    </cfRule>
    <cfRule type="cellIs" dxfId="371" priority="63" operator="equal">
      <formula>"Media"</formula>
    </cfRule>
    <cfRule type="cellIs" dxfId="370" priority="64" operator="equal">
      <formula>"Baja"</formula>
    </cfRule>
    <cfRule type="cellIs" dxfId="369" priority="65" operator="equal">
      <formula>"Muy Baja"</formula>
    </cfRule>
  </conditionalFormatting>
  <conditionalFormatting sqref="I65">
    <cfRule type="cellIs" dxfId="368" priority="52" operator="equal">
      <formula>"Muy Alta"</formula>
    </cfRule>
    <cfRule type="cellIs" dxfId="367" priority="53" operator="equal">
      <formula>"Alta"</formula>
    </cfRule>
    <cfRule type="cellIs" dxfId="366" priority="54" operator="equal">
      <formula>"Media"</formula>
    </cfRule>
    <cfRule type="cellIs" dxfId="365" priority="55" operator="equal">
      <formula>"Baja"</formula>
    </cfRule>
    <cfRule type="cellIs" dxfId="364" priority="56" operator="equal">
      <formula>"Muy Baja"</formula>
    </cfRule>
  </conditionalFormatting>
  <conditionalFormatting sqref="L11:L70">
    <cfRule type="containsText" dxfId="363" priority="47" operator="containsText" text="❌">
      <formula>NOT(ISERROR(SEARCH("❌",L11)))</formula>
    </cfRule>
  </conditionalFormatting>
  <conditionalFormatting sqref="M11 M17 M23 M29 M35 M41 M47 M53 M59 M65">
    <cfRule type="cellIs" dxfId="362" priority="128" operator="equal">
      <formula>"Catastrófico"</formula>
    </cfRule>
    <cfRule type="cellIs" dxfId="361" priority="129" operator="equal">
      <formula>"Mayor"</formula>
    </cfRule>
    <cfRule type="cellIs" dxfId="360" priority="130" operator="equal">
      <formula>"Moderado"</formula>
    </cfRule>
    <cfRule type="cellIs" dxfId="359" priority="131" operator="equal">
      <formula>"Menor"</formula>
    </cfRule>
    <cfRule type="cellIs" dxfId="358" priority="132" operator="equal">
      <formula>"Leve"</formula>
    </cfRule>
  </conditionalFormatting>
  <conditionalFormatting sqref="O11">
    <cfRule type="cellIs" dxfId="357" priority="124" operator="equal">
      <formula>"Extremo"</formula>
    </cfRule>
    <cfRule type="cellIs" dxfId="356" priority="125" operator="equal">
      <formula>"Alto"</formula>
    </cfRule>
    <cfRule type="cellIs" dxfId="355" priority="126" operator="equal">
      <formula>"Moderado"</formula>
    </cfRule>
    <cfRule type="cellIs" dxfId="354" priority="127" operator="equal">
      <formula>"Bajo"</formula>
    </cfRule>
  </conditionalFormatting>
  <conditionalFormatting sqref="O17">
    <cfRule type="cellIs" dxfId="353" priority="120" operator="equal">
      <formula>"Extremo"</formula>
    </cfRule>
    <cfRule type="cellIs" dxfId="352" priority="121" operator="equal">
      <formula>"Alto"</formula>
    </cfRule>
    <cfRule type="cellIs" dxfId="351" priority="122" operator="equal">
      <formula>"Moderado"</formula>
    </cfRule>
    <cfRule type="cellIs" dxfId="350" priority="123" operator="equal">
      <formula>"Bajo"</formula>
    </cfRule>
  </conditionalFormatting>
  <conditionalFormatting sqref="O23">
    <cfRule type="cellIs" dxfId="349" priority="111" operator="equal">
      <formula>"Extremo"</formula>
    </cfRule>
    <cfRule type="cellIs" dxfId="348" priority="112" operator="equal">
      <formula>"Alto"</formula>
    </cfRule>
    <cfRule type="cellIs" dxfId="347" priority="113" operator="equal">
      <formula>"Moderado"</formula>
    </cfRule>
    <cfRule type="cellIs" dxfId="346" priority="114" operator="equal">
      <formula>"Bajo"</formula>
    </cfRule>
  </conditionalFormatting>
  <conditionalFormatting sqref="O29">
    <cfRule type="cellIs" dxfId="345" priority="102" operator="equal">
      <formula>"Extremo"</formula>
    </cfRule>
    <cfRule type="cellIs" dxfId="344" priority="103" operator="equal">
      <formula>"Alto"</formula>
    </cfRule>
    <cfRule type="cellIs" dxfId="343" priority="104" operator="equal">
      <formula>"Moderado"</formula>
    </cfRule>
    <cfRule type="cellIs" dxfId="342" priority="105" operator="equal">
      <formula>"Bajo"</formula>
    </cfRule>
  </conditionalFormatting>
  <conditionalFormatting sqref="O35">
    <cfRule type="cellIs" dxfId="341" priority="93" operator="equal">
      <formula>"Extremo"</formula>
    </cfRule>
    <cfRule type="cellIs" dxfId="340" priority="94" operator="equal">
      <formula>"Alto"</formula>
    </cfRule>
    <cfRule type="cellIs" dxfId="339" priority="95" operator="equal">
      <formula>"Moderado"</formula>
    </cfRule>
    <cfRule type="cellIs" dxfId="338" priority="96" operator="equal">
      <formula>"Bajo"</formula>
    </cfRule>
  </conditionalFormatting>
  <conditionalFormatting sqref="O41">
    <cfRule type="cellIs" dxfId="337" priority="84" operator="equal">
      <formula>"Extremo"</formula>
    </cfRule>
    <cfRule type="cellIs" dxfId="336" priority="85" operator="equal">
      <formula>"Alto"</formula>
    </cfRule>
    <cfRule type="cellIs" dxfId="335" priority="86" operator="equal">
      <formula>"Moderado"</formula>
    </cfRule>
    <cfRule type="cellIs" dxfId="334" priority="87" operator="equal">
      <formula>"Bajo"</formula>
    </cfRule>
  </conditionalFormatting>
  <conditionalFormatting sqref="O47">
    <cfRule type="cellIs" dxfId="333" priority="75" operator="equal">
      <formula>"Extremo"</formula>
    </cfRule>
    <cfRule type="cellIs" dxfId="332" priority="76" operator="equal">
      <formula>"Alto"</formula>
    </cfRule>
    <cfRule type="cellIs" dxfId="331" priority="77" operator="equal">
      <formula>"Moderado"</formula>
    </cfRule>
    <cfRule type="cellIs" dxfId="330" priority="78" operator="equal">
      <formula>"Bajo"</formula>
    </cfRule>
  </conditionalFormatting>
  <conditionalFormatting sqref="O53">
    <cfRule type="cellIs" dxfId="329" priority="66" operator="equal">
      <formula>"Extremo"</formula>
    </cfRule>
    <cfRule type="cellIs" dxfId="328" priority="67" operator="equal">
      <formula>"Alto"</formula>
    </cfRule>
    <cfRule type="cellIs" dxfId="327" priority="68" operator="equal">
      <formula>"Moderado"</formula>
    </cfRule>
    <cfRule type="cellIs" dxfId="326" priority="69" operator="equal">
      <formula>"Bajo"</formula>
    </cfRule>
  </conditionalFormatting>
  <conditionalFormatting sqref="O59">
    <cfRule type="cellIs" dxfId="325" priority="57" operator="equal">
      <formula>"Extremo"</formula>
    </cfRule>
    <cfRule type="cellIs" dxfId="324" priority="58" operator="equal">
      <formula>"Alto"</formula>
    </cfRule>
    <cfRule type="cellIs" dxfId="323" priority="59" operator="equal">
      <formula>"Moderado"</formula>
    </cfRule>
    <cfRule type="cellIs" dxfId="322" priority="60" operator="equal">
      <formula>"Bajo"</formula>
    </cfRule>
  </conditionalFormatting>
  <conditionalFormatting sqref="O65">
    <cfRule type="cellIs" dxfId="321" priority="48" operator="equal">
      <formula>"Extremo"</formula>
    </cfRule>
    <cfRule type="cellIs" dxfId="320" priority="49" operator="equal">
      <formula>"Alto"</formula>
    </cfRule>
    <cfRule type="cellIs" dxfId="319" priority="50" operator="equal">
      <formula>"Moderado"</formula>
    </cfRule>
    <cfRule type="cellIs" dxfId="318" priority="51" operator="equal">
      <formula>"Bajo"</formula>
    </cfRule>
  </conditionalFormatting>
  <conditionalFormatting sqref="Z11:Z70">
    <cfRule type="cellIs" dxfId="317" priority="10" operator="equal">
      <formula>"Muy Alta"</formula>
    </cfRule>
    <cfRule type="cellIs" dxfId="316" priority="11" operator="equal">
      <formula>"Alta"</formula>
    </cfRule>
    <cfRule type="cellIs" dxfId="315" priority="12" operator="equal">
      <formula>"Media"</formula>
    </cfRule>
    <cfRule type="cellIs" dxfId="314" priority="13" operator="equal">
      <formula>"Baja"</formula>
    </cfRule>
    <cfRule type="cellIs" dxfId="313" priority="14" operator="equal">
      <formula>"Muy Baja"</formula>
    </cfRule>
  </conditionalFormatting>
  <conditionalFormatting sqref="AB11:AB70">
    <cfRule type="cellIs" dxfId="312" priority="5" operator="equal">
      <formula>"Catastrófico"</formula>
    </cfRule>
    <cfRule type="cellIs" dxfId="311" priority="6" operator="equal">
      <formula>"Mayor"</formula>
    </cfRule>
    <cfRule type="cellIs" dxfId="310" priority="7" operator="equal">
      <formula>"Moderado"</formula>
    </cfRule>
    <cfRule type="cellIs" dxfId="309" priority="8" operator="equal">
      <formula>"Menor"</formula>
    </cfRule>
    <cfRule type="cellIs" dxfId="308" priority="9" operator="equal">
      <formula>"Leve"</formula>
    </cfRule>
  </conditionalFormatting>
  <conditionalFormatting sqref="AD11:AD70">
    <cfRule type="cellIs" dxfId="307" priority="1" operator="equal">
      <formula>"Extremo"</formula>
    </cfRule>
    <cfRule type="cellIs" dxfId="306" priority="2" operator="equal">
      <formula>"Alto"</formula>
    </cfRule>
    <cfRule type="cellIs" dxfId="305" priority="3" operator="equal">
      <formula>"Moderado"</formula>
    </cfRule>
    <cfRule type="cellIs" dxfId="304" priority="4" operator="equal">
      <formula>"Bajo"</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9">
        <x14:dataValidation type="list" allowBlank="1" showInputMessage="1" showErrorMessage="1" error="Recuerde que las acciones se generan bajo la medida de mitigar el riesgo">
          <x14:formula1>
            <xm:f>Listas!$B$34:$B$36</xm:f>
          </x14:formula1>
          <xm:sqref>AL11:AL70</xm:sqref>
        </x14:dataValidation>
        <x14:dataValidation type="list" allowBlank="1" showInputMessage="1" showErrorMessage="1">
          <x14:formula1>
            <xm:f>Listas!$B$5:$B$22</xm:f>
          </x14:formula1>
          <xm:sqref>B11:B70</xm:sqref>
        </x14:dataValidation>
        <x14:dataValidation type="custom" allowBlank="1" showInputMessage="1" showErrorMessage="1" error="Recuerde que las acciones se generan bajo la medida de mitigar el riesgo">
          <x14:formula1>
            <xm:f>IF(OR(Z11='Opciones Tratamiento'!$B$2,Z11='Opciones Tratamiento'!$B$3,Z11='Opciones Tratamiento'!$B$4),ISBLANK(Z11),ISTEXT(Z11))</xm:f>
          </x14:formula1>
          <xm:sqref>AO11:AO70</xm:sqref>
        </x14:dataValidation>
        <x14:dataValidation type="custom" allowBlank="1" showInputMessage="1" showErrorMessage="1" error="Recuerde que las acciones se generan bajo la medida de mitigar el riesgo">
          <x14:formula1>
            <xm:f>IF(OR(Y11='Opciones Tratamiento'!$B$2,Y11='Opciones Tratamiento'!$B$3,Y11='Opciones Tratamiento'!$B$4),ISBLANK(Y11),ISTEXT(Y11))</xm:f>
          </x14:formula1>
          <xm:sqref>AM11:AN70</xm:sqref>
        </x14:dataValidation>
        <x14:dataValidation type="list" allowBlank="1" showInputMessage="1" showErrorMessage="1">
          <x14:formula1>
            <xm:f>'Tabla Impacto'!$F$210:$F$221</xm:f>
          </x14:formula1>
          <xm:sqref>K11:K70</xm:sqref>
        </x14:dataValidation>
        <x14:dataValidation type="list" allowBlank="1" showInputMessage="1" showErrorMessage="1">
          <x14:formula1>
            <xm:f>'Tabla Valoración controles'!$D$13:$D$14</xm:f>
          </x14:formula1>
          <xm:sqref>X11:X70</xm:sqref>
        </x14:dataValidation>
        <x14:dataValidation type="list" allowBlank="1" showInputMessage="1" showErrorMessage="1">
          <x14:formula1>
            <xm:f>'Tabla Valoración controles'!$D$11:$D$12</xm:f>
          </x14:formula1>
          <xm:sqref>W11:W70</xm:sqref>
        </x14:dataValidation>
        <x14:dataValidation type="list" allowBlank="1" showInputMessage="1" showErrorMessage="1">
          <x14:formula1>
            <xm:f>'Tabla Valoración controles'!$D$9:$D$10</xm:f>
          </x14:formula1>
          <xm:sqref>V11:V70</xm:sqref>
        </x14:dataValidation>
        <x14:dataValidation type="list" allowBlank="1" showInputMessage="1" showErrorMessage="1">
          <x14:formula1>
            <xm:f>'Tabla Valoración controles'!$D$7:$D$8</xm:f>
          </x14:formula1>
          <xm:sqref>T11:T70</xm:sqref>
        </x14:dataValidation>
        <x14:dataValidation type="list" allowBlank="1" showInputMessage="1" showErrorMessage="1">
          <x14:formula1>
            <xm:f>'Tabla Valoración controles'!$D$4:$D$6</xm:f>
          </x14:formula1>
          <xm:sqref>S11:S70</xm:sqref>
        </x14:dataValidation>
        <x14:dataValidation type="custom" allowBlank="1" showInputMessage="1" showErrorMessage="1" error="Recuerde que las acciones se generan bajo la medida de mitigar el riesgo">
          <x14:formula1>
            <xm:f>IF(OR(AE15='Opciones Tratamiento'!$B$2,AE15='Opciones Tratamiento'!$B$3,AE15='Opciones Tratamiento'!$B$4),ISBLANK(AE15),ISTEXT(AE15))</xm:f>
          </x14:formula1>
          <xm:sqref>AI21:AI22 AI15:AI16 AI27:AI34 AI41:AI70</xm:sqref>
        </x14:dataValidation>
        <x14:dataValidation type="custom" allowBlank="1" showInputMessage="1" showErrorMessage="1" error="Recuerde que las acciones se generan bajo la medida de mitigar el riesgo">
          <x14:formula1>
            <xm:f>IF(OR(AE15='Opciones Tratamiento'!$B$2,AE15='Opciones Tratamiento'!$B$3,AE15='Opciones Tratamiento'!$B$4),ISBLANK(AE15),ISTEXT(AE15))</xm:f>
          </x14:formula1>
          <xm:sqref>AH21:AH22 AH15:AH16 AH27:AH34 AH41:AH70</xm:sqref>
        </x14:dataValidation>
        <x14:dataValidation type="custom" allowBlank="1" showInputMessage="1" showErrorMessage="1" error="Recuerde que las acciones se generan bajo la medida de mitigar el riesgo">
          <x14:formula1>
            <xm:f>IF(OR(AE15='Opciones Tratamiento'!$B$2,AE15='Opciones Tratamiento'!$B$3,AE15='Opciones Tratamiento'!$B$4),ISBLANK(AE15),ISTEXT(AE15))</xm:f>
          </x14:formula1>
          <xm:sqref>AG15:AG16 AG21:AG22 AG27:AG34 AG41:AG70</xm:sqref>
        </x14:dataValidation>
        <x14:dataValidation type="custom" allowBlank="1" showInputMessage="1" showErrorMessage="1" error="Recuerde que las acciones se generan bajo la medida de mitigar el riesgo">
          <x14:formula1>
            <xm:f>IF(OR(AE15='Opciones Tratamiento'!$B$2,AE15='Opciones Tratamiento'!$B$3,AE15='Opciones Tratamiento'!$B$4),ISBLANK(AE15),ISTEXT(AE15))</xm:f>
          </x14:formula1>
          <xm:sqref>AF15:AF16 AF21:AF22 AF27:AF34 AF41:AF70</xm:sqref>
        </x14:dataValidation>
        <x14:dataValidation type="custom" allowBlank="1" showInputMessage="1" showErrorMessage="1" error="Recuerde que las acciones se generan bajo la medida de mitigar el riesgo">
          <x14:formula1>
            <xm:f>IF(OR(X11='Opciones Tratamiento'!$B$2,X11='Opciones Tratamiento'!$B$3,X11='Opciones Tratamiento'!$B$4),ISBLANK(X11),ISTEXT(X11))</xm:f>
          </x14:formula1>
          <xm:sqref>AJ65:AK65 AJ17:AK17 AJ11:AK11 AJ23:AK23 AJ59:AK59 AJ41:AK41 AJ47:AK47 AJ53:AK53</xm:sqref>
        </x14:dataValidation>
        <x14:dataValidation type="list" allowBlank="1" showInputMessage="1" showErrorMessage="1">
          <x14:formula1>
            <xm:f>'Opciones Tratamiento'!$B$2:$B$5</xm:f>
          </x14:formula1>
          <xm:sqref>AE41 AE23 AE65 AE17 AE29 AE53 AE47 AE35 AE59 AE11</xm:sqref>
        </x14:dataValidation>
        <x14:dataValidation type="list" allowBlank="1" showInputMessage="1" showErrorMessage="1">
          <x14:formula1>
            <xm:f>'Opciones Tratamiento'!$B$9:$B$10</xm:f>
          </x14:formula1>
          <xm:sqref>AN20:AN21 AN26:AN27 AN32:AN33 AN38:AN39 AN44:AN45 AN50:AN51 AN56:AN57 AN62:AN63 AN68:AN69 AN65:AN66 AN23:AN24 AN29:AN30 AN35:AN36 AN41:AN42 AN47:AN48 AN53:AN54 AN59:AN60 AN11:AN18</xm:sqref>
        </x14:dataValidation>
        <x14:dataValidation type="list" allowBlank="1" showInputMessage="1" showErrorMessage="1">
          <x14:formula1>
            <xm:f>'Opciones Tratamiento'!$B$24:$B$25</xm:f>
          </x14:formula1>
          <xm:sqref>G11:G70</xm:sqref>
        </x14:dataValidation>
        <x14:dataValidation type="list" allowBlank="1" showInputMessage="1" showErrorMessage="1">
          <x14:formula1>
            <xm:f>'Opciones Tratamiento'!$E$6:$E$9</xm:f>
          </x14:formula1>
          <xm:sqref>C11:C28 C35:C70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BN141"/>
  <sheetViews>
    <sheetView zoomScale="70" zoomScaleNormal="70" workbookViewId="0">
      <pane xSplit="2" ySplit="10" topLeftCell="C11" activePane="bottomRight" state="frozen"/>
      <selection pane="topRight" activeCell="C1" sqref="C1"/>
      <selection pane="bottomLeft" activeCell="A11" sqref="A11"/>
      <selection pane="bottomRight" activeCell="C11" sqref="C11:C16"/>
    </sheetView>
  </sheetViews>
  <sheetFormatPr baseColWidth="10" defaultColWidth="11.42578125" defaultRowHeight="16.5" x14ac:dyDescent="0.3"/>
  <cols>
    <col min="1" max="1" width="6.42578125" style="381" customWidth="1"/>
    <col min="2" max="2" width="41.42578125" style="382" customWidth="1"/>
    <col min="3" max="3" width="19.85546875" style="381" customWidth="1"/>
    <col min="4" max="4" width="26.5703125" style="381" customWidth="1"/>
    <col min="5" max="5" width="26.42578125" style="381" customWidth="1"/>
    <col min="6" max="6" width="32.42578125" style="328" customWidth="1"/>
    <col min="7" max="7" width="20.42578125" style="383" customWidth="1"/>
    <col min="8" max="8" width="17.85546875" style="328" customWidth="1"/>
    <col min="9" max="9" width="21.5703125" style="328" customWidth="1"/>
    <col min="10" max="10" width="6.42578125" style="328" bestFit="1" customWidth="1"/>
    <col min="11" max="11" width="26.85546875" style="328" customWidth="1"/>
    <col min="12" max="12" width="37.42578125" style="328" customWidth="1"/>
    <col min="13" max="13" width="17.5703125" style="328" customWidth="1"/>
    <col min="14" max="14" width="6.42578125" style="328" bestFit="1" customWidth="1"/>
    <col min="15" max="15" width="16" style="328" customWidth="1"/>
    <col min="16" max="16" width="5.85546875" style="328" customWidth="1"/>
    <col min="17" max="17" width="59" style="328" customWidth="1"/>
    <col min="18" max="18" width="15.140625" style="328" bestFit="1" customWidth="1"/>
    <col min="19" max="19" width="6.85546875" style="328" customWidth="1"/>
    <col min="20" max="20" width="5" style="328" customWidth="1"/>
    <col min="21" max="21" width="5.5703125" style="328" customWidth="1"/>
    <col min="22" max="22" width="7.140625" style="328" customWidth="1"/>
    <col min="23" max="23" width="6.5703125" style="328" customWidth="1"/>
    <col min="24" max="24" width="7.5703125" style="328" customWidth="1"/>
    <col min="25" max="25" width="18.5703125" style="328" bestFit="1" customWidth="1"/>
    <col min="26" max="26" width="8.5703125" style="328" customWidth="1"/>
    <col min="27" max="27" width="10.42578125" style="328" customWidth="1"/>
    <col min="28" max="28" width="9.42578125" style="328" customWidth="1"/>
    <col min="29" max="29" width="9.140625" style="328" customWidth="1"/>
    <col min="30" max="30" width="8.42578125" style="328" customWidth="1"/>
    <col min="31" max="31" width="7.42578125" style="328" customWidth="1"/>
    <col min="32" max="32" width="28.85546875" style="328" customWidth="1"/>
    <col min="33" max="33" width="22.42578125" style="328" customWidth="1"/>
    <col min="34" max="34" width="22.140625" style="328" customWidth="1"/>
    <col min="35" max="35" width="33.42578125" style="328" customWidth="1"/>
    <col min="36" max="36" width="33.28515625" style="328" customWidth="1"/>
    <col min="37" max="37" width="21" style="328" customWidth="1"/>
    <col min="38" max="38" width="23" style="328" customWidth="1"/>
    <col min="39" max="39" width="29.42578125" style="328" customWidth="1"/>
    <col min="40" max="40" width="18.85546875" style="328" customWidth="1"/>
    <col min="41" max="41" width="23" style="328" customWidth="1"/>
    <col min="42" max="42" width="29.140625" style="328" customWidth="1"/>
    <col min="43" max="43" width="29.5703125" style="328" customWidth="1"/>
    <col min="44" max="44" width="20.5703125" style="328" customWidth="1"/>
    <col min="45" max="46" width="23" style="328" customWidth="1"/>
    <col min="47" max="47" width="20.5703125" style="328" customWidth="1"/>
    <col min="48" max="48" width="23" style="328" customWidth="1"/>
    <col min="49" max="49" width="18.85546875" style="328" customWidth="1"/>
    <col min="50" max="50" width="18.5703125" style="328" customWidth="1"/>
    <col min="51" max="51" width="21" style="328" customWidth="1"/>
    <col min="52" max="16384" width="11.42578125" style="328"/>
  </cols>
  <sheetData>
    <row r="1" spans="1:66" s="326" customFormat="1" ht="28.5" customHeight="1" thickTop="1" x14ac:dyDescent="0.2">
      <c r="A1" s="688"/>
      <c r="B1" s="689"/>
      <c r="C1" s="689"/>
      <c r="D1" s="689"/>
      <c r="E1" s="689"/>
      <c r="F1" s="689"/>
      <c r="G1" s="689"/>
      <c r="H1" s="689"/>
      <c r="I1" s="686" t="s">
        <v>333</v>
      </c>
      <c r="J1" s="686"/>
      <c r="K1" s="686"/>
      <c r="L1" s="686"/>
      <c r="M1" s="686"/>
      <c r="N1" s="686"/>
      <c r="O1" s="686"/>
      <c r="P1" s="686"/>
      <c r="Q1" s="686"/>
      <c r="R1" s="686"/>
      <c r="S1" s="686"/>
      <c r="T1" s="686"/>
      <c r="U1" s="686"/>
      <c r="V1" s="686"/>
      <c r="W1" s="686"/>
      <c r="X1" s="686"/>
      <c r="Y1" s="686"/>
      <c r="Z1" s="686"/>
      <c r="AA1" s="686"/>
      <c r="AB1" s="686"/>
      <c r="AC1" s="686"/>
      <c r="AD1" s="686"/>
      <c r="AE1" s="686"/>
      <c r="AF1" s="686"/>
      <c r="AG1" s="686"/>
      <c r="AH1" s="686"/>
      <c r="AI1" s="686"/>
      <c r="AJ1" s="686"/>
      <c r="AK1" s="686"/>
      <c r="AL1" s="686"/>
      <c r="AM1" s="686"/>
      <c r="AN1" s="686"/>
      <c r="AO1" s="686"/>
      <c r="AP1" s="686"/>
      <c r="AQ1" s="686"/>
      <c r="AR1" s="686"/>
      <c r="AS1" s="686"/>
      <c r="AT1" s="687"/>
    </row>
    <row r="2" spans="1:66" s="326" customFormat="1" ht="27.75" customHeight="1" x14ac:dyDescent="0.2">
      <c r="A2" s="690"/>
      <c r="B2" s="691"/>
      <c r="C2" s="691"/>
      <c r="D2" s="691"/>
      <c r="E2" s="691"/>
      <c r="F2" s="691"/>
      <c r="G2" s="691"/>
      <c r="H2" s="691"/>
      <c r="I2" s="553" t="s">
        <v>687</v>
      </c>
      <c r="J2" s="553"/>
      <c r="K2" s="553"/>
      <c r="L2" s="553"/>
      <c r="M2" s="553"/>
      <c r="N2" s="553"/>
      <c r="O2" s="553"/>
      <c r="P2" s="553"/>
      <c r="Q2" s="553"/>
      <c r="R2" s="553"/>
      <c r="S2" s="553"/>
      <c r="T2" s="553"/>
      <c r="U2" s="553"/>
      <c r="V2" s="553"/>
      <c r="W2" s="553"/>
      <c r="X2" s="553"/>
      <c r="Y2" s="553"/>
      <c r="Z2" s="553"/>
      <c r="AA2" s="553"/>
      <c r="AB2" s="553"/>
      <c r="AC2" s="553"/>
      <c r="AD2" s="553"/>
      <c r="AE2" s="553"/>
      <c r="AF2" s="553"/>
      <c r="AG2" s="553"/>
      <c r="AH2" s="553"/>
      <c r="AI2" s="553"/>
      <c r="AJ2" s="553"/>
      <c r="AK2" s="553"/>
      <c r="AL2" s="553"/>
      <c r="AM2" s="553"/>
      <c r="AN2" s="553"/>
      <c r="AO2" s="553"/>
      <c r="AP2" s="553"/>
      <c r="AQ2" s="553"/>
      <c r="AR2" s="553"/>
      <c r="AS2" s="553"/>
      <c r="AT2" s="554"/>
    </row>
    <row r="3" spans="1:66" s="326" customFormat="1" ht="24" customHeight="1" thickBot="1" x14ac:dyDescent="0.25">
      <c r="A3" s="692"/>
      <c r="B3" s="693"/>
      <c r="C3" s="693"/>
      <c r="D3" s="693"/>
      <c r="E3" s="693"/>
      <c r="F3" s="693"/>
      <c r="G3" s="693"/>
      <c r="H3" s="693"/>
      <c r="I3" s="611" t="s">
        <v>689</v>
      </c>
      <c r="J3" s="611"/>
      <c r="K3" s="611"/>
      <c r="L3" s="611"/>
      <c r="M3" s="611"/>
      <c r="N3" s="611"/>
      <c r="O3" s="611"/>
      <c r="P3" s="611"/>
      <c r="Q3" s="611"/>
      <c r="R3" s="611"/>
      <c r="S3" s="611"/>
      <c r="T3" s="611"/>
      <c r="U3" s="611"/>
      <c r="V3" s="611"/>
      <c r="W3" s="611"/>
      <c r="X3" s="611"/>
      <c r="Y3" s="611"/>
      <c r="Z3" s="611"/>
      <c r="AA3" s="611"/>
      <c r="AB3" s="611"/>
      <c r="AC3" s="611"/>
      <c r="AD3" s="611"/>
      <c r="AE3" s="611"/>
      <c r="AF3" s="611"/>
      <c r="AG3" s="611"/>
      <c r="AH3" s="611" t="s">
        <v>1310</v>
      </c>
      <c r="AI3" s="611"/>
      <c r="AJ3" s="611"/>
      <c r="AK3" s="611"/>
      <c r="AL3" s="611"/>
      <c r="AM3" s="611"/>
      <c r="AN3" s="611"/>
      <c r="AO3" s="611"/>
      <c r="AP3" s="611"/>
      <c r="AQ3" s="611"/>
      <c r="AR3" s="611"/>
      <c r="AS3" s="611"/>
      <c r="AT3" s="612"/>
    </row>
    <row r="4" spans="1:66" ht="18" thickTop="1" thickBot="1" x14ac:dyDescent="0.35">
      <c r="A4" s="327"/>
      <c r="B4" s="327"/>
      <c r="C4" s="327"/>
      <c r="D4" s="327"/>
      <c r="E4" s="327"/>
      <c r="F4" s="327"/>
      <c r="G4" s="327"/>
      <c r="H4" s="327"/>
    </row>
    <row r="5" spans="1:66" ht="116.25" customHeight="1" thickTop="1" thickBot="1" x14ac:dyDescent="0.35">
      <c r="A5" s="708" t="s">
        <v>422</v>
      </c>
      <c r="B5" s="709"/>
      <c r="C5" s="709"/>
      <c r="D5" s="709"/>
      <c r="E5" s="709"/>
      <c r="F5" s="709"/>
      <c r="G5" s="709"/>
      <c r="H5" s="709"/>
      <c r="I5" s="709"/>
      <c r="J5" s="709"/>
      <c r="K5" s="709"/>
      <c r="L5" s="709"/>
      <c r="M5" s="709"/>
      <c r="N5" s="709"/>
      <c r="O5" s="709"/>
      <c r="P5" s="709"/>
      <c r="Q5" s="709"/>
      <c r="R5" s="709"/>
      <c r="S5" s="709"/>
      <c r="T5" s="709"/>
      <c r="U5" s="709"/>
      <c r="V5" s="709"/>
      <c r="W5" s="709"/>
      <c r="X5" s="709"/>
      <c r="Y5" s="709"/>
      <c r="Z5" s="709"/>
      <c r="AA5" s="709"/>
      <c r="AB5" s="709"/>
      <c r="AC5" s="709"/>
      <c r="AD5" s="709"/>
      <c r="AE5" s="709"/>
      <c r="AF5" s="709"/>
      <c r="AG5" s="709"/>
      <c r="AH5" s="709"/>
      <c r="AI5" s="709"/>
      <c r="AJ5" s="709"/>
      <c r="AK5" s="709"/>
      <c r="AL5" s="709"/>
      <c r="AM5" s="709"/>
      <c r="AN5" s="709"/>
      <c r="AO5" s="709"/>
      <c r="AP5" s="709"/>
      <c r="AQ5" s="709"/>
      <c r="AR5" s="709"/>
      <c r="AS5" s="709"/>
      <c r="AT5" s="710"/>
    </row>
    <row r="6" spans="1:66" ht="129.6" customHeight="1" x14ac:dyDescent="0.3">
      <c r="A6" s="711" t="s">
        <v>203</v>
      </c>
      <c r="B6" s="712"/>
      <c r="C6" s="712"/>
      <c r="D6" s="712"/>
      <c r="E6" s="712"/>
      <c r="F6" s="712"/>
      <c r="G6" s="712"/>
      <c r="H6" s="712"/>
      <c r="I6" s="674" t="s">
        <v>287</v>
      </c>
      <c r="J6" s="674"/>
      <c r="K6" s="674"/>
      <c r="L6" s="674"/>
      <c r="M6" s="674"/>
      <c r="N6" s="674"/>
      <c r="O6" s="674"/>
      <c r="P6" s="674" t="s">
        <v>286</v>
      </c>
      <c r="Q6" s="674"/>
      <c r="R6" s="674"/>
      <c r="S6" s="674"/>
      <c r="T6" s="674"/>
      <c r="U6" s="674"/>
      <c r="V6" s="674"/>
      <c r="W6" s="674"/>
      <c r="X6" s="674"/>
      <c r="Y6" s="674" t="s">
        <v>285</v>
      </c>
      <c r="Z6" s="674"/>
      <c r="AA6" s="674"/>
      <c r="AB6" s="674"/>
      <c r="AC6" s="674"/>
      <c r="AD6" s="674"/>
      <c r="AE6" s="674"/>
      <c r="AF6" s="674" t="s">
        <v>202</v>
      </c>
      <c r="AG6" s="674"/>
      <c r="AH6" s="674"/>
      <c r="AI6" s="674"/>
      <c r="AJ6" s="725" t="s">
        <v>1311</v>
      </c>
      <c r="AK6" s="725"/>
      <c r="AL6" s="698" t="s">
        <v>201</v>
      </c>
      <c r="AM6" s="698"/>
      <c r="AN6" s="698"/>
      <c r="AO6" s="698"/>
      <c r="AP6" s="719" t="s">
        <v>200</v>
      </c>
      <c r="AQ6" s="719"/>
      <c r="AR6" s="694" t="s">
        <v>199</v>
      </c>
      <c r="AS6" s="694"/>
      <c r="AT6" s="695"/>
      <c r="AU6" s="330"/>
      <c r="AV6" s="330"/>
      <c r="AW6" s="330"/>
      <c r="AX6" s="330"/>
      <c r="AY6" s="330"/>
      <c r="AZ6" s="330"/>
      <c r="BA6" s="330"/>
      <c r="BB6" s="330"/>
      <c r="BC6" s="330"/>
    </row>
    <row r="7" spans="1:66" ht="33.75" customHeight="1" x14ac:dyDescent="0.3">
      <c r="A7" s="706" t="s">
        <v>291</v>
      </c>
      <c r="B7" s="680" t="s">
        <v>186</v>
      </c>
      <c r="C7" s="680" t="s">
        <v>284</v>
      </c>
      <c r="D7" s="678" t="s">
        <v>283</v>
      </c>
      <c r="E7" s="678"/>
      <c r="F7" s="680" t="s">
        <v>198</v>
      </c>
      <c r="G7" s="680" t="s">
        <v>274</v>
      </c>
      <c r="H7" s="680" t="s">
        <v>282</v>
      </c>
      <c r="I7" s="680" t="s">
        <v>281</v>
      </c>
      <c r="J7" s="680" t="s">
        <v>4</v>
      </c>
      <c r="K7" s="680" t="s">
        <v>280</v>
      </c>
      <c r="L7" s="678" t="s">
        <v>77</v>
      </c>
      <c r="M7" s="680" t="s">
        <v>279</v>
      </c>
      <c r="N7" s="680" t="s">
        <v>4</v>
      </c>
      <c r="O7" s="680" t="s">
        <v>278</v>
      </c>
      <c r="P7" s="684" t="s">
        <v>10</v>
      </c>
      <c r="Q7" s="678" t="s">
        <v>277</v>
      </c>
      <c r="R7" s="678" t="s">
        <v>11</v>
      </c>
      <c r="S7" s="678" t="s">
        <v>7</v>
      </c>
      <c r="T7" s="678"/>
      <c r="U7" s="678"/>
      <c r="V7" s="678"/>
      <c r="W7" s="678"/>
      <c r="X7" s="678"/>
      <c r="Y7" s="684" t="s">
        <v>116</v>
      </c>
      <c r="Z7" s="684" t="s">
        <v>33</v>
      </c>
      <c r="AA7" s="684" t="s">
        <v>4</v>
      </c>
      <c r="AB7" s="684" t="s">
        <v>34</v>
      </c>
      <c r="AC7" s="684" t="s">
        <v>4</v>
      </c>
      <c r="AD7" s="684" t="s">
        <v>36</v>
      </c>
      <c r="AE7" s="684" t="s">
        <v>25</v>
      </c>
      <c r="AF7" s="678" t="s">
        <v>195</v>
      </c>
      <c r="AG7" s="678" t="s">
        <v>194</v>
      </c>
      <c r="AH7" s="678" t="s">
        <v>288</v>
      </c>
      <c r="AI7" s="680" t="s">
        <v>196</v>
      </c>
      <c r="AJ7" s="726"/>
      <c r="AK7" s="726"/>
      <c r="AL7" s="699"/>
      <c r="AM7" s="699"/>
      <c r="AN7" s="699"/>
      <c r="AO7" s="699"/>
      <c r="AP7" s="720"/>
      <c r="AQ7" s="720"/>
      <c r="AR7" s="696"/>
      <c r="AS7" s="696"/>
      <c r="AT7" s="697"/>
      <c r="AU7" s="330"/>
      <c r="AV7" s="330"/>
      <c r="AW7" s="330"/>
      <c r="AX7" s="330"/>
      <c r="AY7" s="330"/>
      <c r="AZ7" s="330"/>
      <c r="BA7" s="330"/>
      <c r="BB7" s="330"/>
      <c r="BC7" s="330"/>
    </row>
    <row r="8" spans="1:66" ht="21" customHeight="1" x14ac:dyDescent="0.3">
      <c r="A8" s="706"/>
      <c r="B8" s="680"/>
      <c r="C8" s="680"/>
      <c r="D8" s="678"/>
      <c r="E8" s="678"/>
      <c r="F8" s="680"/>
      <c r="G8" s="680"/>
      <c r="H8" s="680"/>
      <c r="I8" s="680"/>
      <c r="J8" s="680"/>
      <c r="K8" s="680"/>
      <c r="L8" s="678"/>
      <c r="M8" s="680"/>
      <c r="N8" s="680"/>
      <c r="O8" s="680"/>
      <c r="P8" s="684"/>
      <c r="Q8" s="678"/>
      <c r="R8" s="678"/>
      <c r="S8" s="682" t="s">
        <v>12</v>
      </c>
      <c r="T8" s="682" t="s">
        <v>16</v>
      </c>
      <c r="U8" s="682" t="s">
        <v>24</v>
      </c>
      <c r="V8" s="682" t="s">
        <v>17</v>
      </c>
      <c r="W8" s="682" t="s">
        <v>20</v>
      </c>
      <c r="X8" s="682" t="s">
        <v>23</v>
      </c>
      <c r="Y8" s="684"/>
      <c r="Z8" s="684"/>
      <c r="AA8" s="684"/>
      <c r="AB8" s="684"/>
      <c r="AC8" s="684"/>
      <c r="AD8" s="684"/>
      <c r="AE8" s="684"/>
      <c r="AF8" s="678"/>
      <c r="AG8" s="678"/>
      <c r="AH8" s="678"/>
      <c r="AI8" s="680"/>
      <c r="AJ8" s="721" t="s">
        <v>195</v>
      </c>
      <c r="AK8" s="721" t="s">
        <v>194</v>
      </c>
      <c r="AL8" s="700" t="s">
        <v>192</v>
      </c>
      <c r="AM8" s="700" t="s">
        <v>289</v>
      </c>
      <c r="AN8" s="700" t="s">
        <v>290</v>
      </c>
      <c r="AO8" s="700" t="s">
        <v>190</v>
      </c>
      <c r="AP8" s="704" t="s">
        <v>193</v>
      </c>
      <c r="AQ8" s="704" t="s">
        <v>190</v>
      </c>
      <c r="AR8" s="723" t="s">
        <v>192</v>
      </c>
      <c r="AS8" s="723" t="s">
        <v>191</v>
      </c>
      <c r="AT8" s="702" t="s">
        <v>190</v>
      </c>
      <c r="AU8" s="330"/>
      <c r="AV8" s="330"/>
      <c r="AW8" s="330"/>
      <c r="AX8" s="330"/>
      <c r="AY8" s="330"/>
      <c r="AZ8" s="330"/>
      <c r="BA8" s="330"/>
      <c r="BB8" s="330"/>
      <c r="BC8" s="330"/>
    </row>
    <row r="9" spans="1:66" ht="43.5" customHeight="1" x14ac:dyDescent="0.3">
      <c r="A9" s="706"/>
      <c r="B9" s="680"/>
      <c r="C9" s="680"/>
      <c r="D9" s="678"/>
      <c r="E9" s="678"/>
      <c r="F9" s="680"/>
      <c r="G9" s="680"/>
      <c r="H9" s="680"/>
      <c r="I9" s="680"/>
      <c r="J9" s="680"/>
      <c r="K9" s="680"/>
      <c r="L9" s="678"/>
      <c r="M9" s="680"/>
      <c r="N9" s="680"/>
      <c r="O9" s="680"/>
      <c r="P9" s="684"/>
      <c r="Q9" s="678"/>
      <c r="R9" s="678"/>
      <c r="S9" s="682"/>
      <c r="T9" s="682"/>
      <c r="U9" s="682"/>
      <c r="V9" s="682"/>
      <c r="W9" s="682"/>
      <c r="X9" s="682"/>
      <c r="Y9" s="684"/>
      <c r="Z9" s="684"/>
      <c r="AA9" s="684"/>
      <c r="AB9" s="684"/>
      <c r="AC9" s="684"/>
      <c r="AD9" s="684"/>
      <c r="AE9" s="684"/>
      <c r="AF9" s="678"/>
      <c r="AG9" s="678"/>
      <c r="AH9" s="678"/>
      <c r="AI9" s="680" t="s">
        <v>330</v>
      </c>
      <c r="AJ9" s="721"/>
      <c r="AK9" s="721"/>
      <c r="AL9" s="700"/>
      <c r="AM9" s="700"/>
      <c r="AN9" s="700"/>
      <c r="AO9" s="700"/>
      <c r="AP9" s="704"/>
      <c r="AQ9" s="704"/>
      <c r="AR9" s="723"/>
      <c r="AS9" s="723"/>
      <c r="AT9" s="702"/>
      <c r="AU9" s="330"/>
      <c r="AV9" s="330"/>
      <c r="AW9" s="330"/>
      <c r="AX9" s="330"/>
      <c r="AY9" s="330"/>
      <c r="AZ9" s="330"/>
      <c r="BA9" s="330"/>
      <c r="BB9" s="330"/>
      <c r="BC9" s="330"/>
      <c r="BD9" s="330"/>
      <c r="BE9" s="330"/>
      <c r="BF9" s="330"/>
      <c r="BG9" s="330"/>
      <c r="BH9" s="330"/>
      <c r="BI9" s="330"/>
      <c r="BJ9" s="330"/>
      <c r="BK9" s="330"/>
      <c r="BL9" s="330"/>
      <c r="BM9" s="330"/>
      <c r="BN9" s="330"/>
    </row>
    <row r="10" spans="1:66" s="332" customFormat="1" ht="46.5" customHeight="1" thickBot="1" x14ac:dyDescent="0.3">
      <c r="A10" s="707"/>
      <c r="B10" s="681"/>
      <c r="C10" s="681"/>
      <c r="D10" s="314" t="s">
        <v>276</v>
      </c>
      <c r="E10" s="314" t="s">
        <v>275</v>
      </c>
      <c r="F10" s="314" t="s">
        <v>189</v>
      </c>
      <c r="G10" s="681"/>
      <c r="H10" s="681"/>
      <c r="I10" s="681"/>
      <c r="J10" s="681"/>
      <c r="K10" s="681"/>
      <c r="L10" s="679"/>
      <c r="M10" s="681"/>
      <c r="N10" s="681"/>
      <c r="O10" s="681"/>
      <c r="P10" s="685"/>
      <c r="Q10" s="679"/>
      <c r="R10" s="679"/>
      <c r="S10" s="683"/>
      <c r="T10" s="683"/>
      <c r="U10" s="683"/>
      <c r="V10" s="683"/>
      <c r="W10" s="683"/>
      <c r="X10" s="683"/>
      <c r="Y10" s="685"/>
      <c r="Z10" s="685"/>
      <c r="AA10" s="685"/>
      <c r="AB10" s="685"/>
      <c r="AC10" s="685"/>
      <c r="AD10" s="685"/>
      <c r="AE10" s="685"/>
      <c r="AF10" s="679"/>
      <c r="AG10" s="679"/>
      <c r="AH10" s="679"/>
      <c r="AI10" s="681"/>
      <c r="AJ10" s="722"/>
      <c r="AK10" s="722"/>
      <c r="AL10" s="331" t="s">
        <v>188</v>
      </c>
      <c r="AM10" s="701"/>
      <c r="AN10" s="701"/>
      <c r="AO10" s="701"/>
      <c r="AP10" s="705"/>
      <c r="AQ10" s="705"/>
      <c r="AR10" s="724"/>
      <c r="AS10" s="724"/>
      <c r="AT10" s="703"/>
    </row>
    <row r="11" spans="1:66" s="355" customFormat="1" ht="114" x14ac:dyDescent="0.2">
      <c r="A11" s="670">
        <v>1</v>
      </c>
      <c r="B11" s="671" t="s">
        <v>344</v>
      </c>
      <c r="C11" s="791" t="s">
        <v>113</v>
      </c>
      <c r="D11" s="654" t="s">
        <v>1041</v>
      </c>
      <c r="E11" s="654" t="s">
        <v>1042</v>
      </c>
      <c r="F11" s="654" t="s">
        <v>1043</v>
      </c>
      <c r="G11" s="646" t="s">
        <v>708</v>
      </c>
      <c r="H11" s="672">
        <v>24</v>
      </c>
      <c r="I11" s="673" t="str">
        <f>IF(H11&lt;=0,"",IF(H11&lt;=2,"Muy Baja",IF(H11&lt;=24,"Baja",IF(H11&lt;=500,"Media",IF(H11&lt;=5000,"Alta","Muy Alta")))))</f>
        <v>Baja</v>
      </c>
      <c r="J11" s="676">
        <f>IF(I11="","",IF(I11="Muy Baja",0.2,IF(I11="Baja",0.4,IF(I11="Media",0.6,IF(I11="Alta",0.8,IF(I11="Muy Alta",1,))))))</f>
        <v>0.4</v>
      </c>
      <c r="K11" s="675" t="s">
        <v>127</v>
      </c>
      <c r="L11" s="676" t="str">
        <f>IF(NOT(ISERROR(MATCH(K11,'Tabla Impacto'!$B$221:$B$223,0))),'Tabla Impacto'!$F$223&amp;"Por favor no seleccionar los criterios de impacto(Afectación Económica o presupuestal y Pérdida Reputacional)",K11)</f>
        <v xml:space="preserve">     El riesgo afecta la imagen de la entidad con algunos usuarios de relevancia frente al logro de los objetivos</v>
      </c>
      <c r="M11" s="673" t="str">
        <f>IF(OR(L11='Tabla Impacto'!$C$11,L11='Tabla Impacto'!$D$11),"Leve",IF(OR(L11='Tabla Impacto'!$C$12,L11='Tabla Impacto'!$D$12),"Menor",IF(OR(L11='Tabla Impacto'!$C$13,L11='Tabla Impacto'!$D$13),"Moderado",IF(OR(L11='Tabla Impacto'!$C$14,L11='Tabla Impacto'!$D$14),"Mayor",IF(OR(L11='Tabla Impacto'!$C$15,L11='Tabla Impacto'!$D$15),"Catastrófico","")))))</f>
        <v>Moderado</v>
      </c>
      <c r="N11" s="676">
        <f>IF(M11="","",IF(M11="Leve",0.2,IF(M11="Menor",0.4,IF(M11="Moderado",0.6,IF(M11="Mayor",0.8,IF(M11="Catastrófico",1,))))))</f>
        <v>0.6</v>
      </c>
      <c r="O11" s="677" t="str">
        <f>IF(OR(AND(I11="Muy Baja",M11="Leve"),AND(I11="Muy Baja",M11="Menor"),AND(I11="Baja",M11="Leve")),"Bajo",IF(OR(AND(I11="Muy baja",M11="Moderado"),AND(I11="Baja",M11="Menor"),AND(I11="Baja",M11="Moderado"),AND(I11="Media",M11="Leve"),AND(I11="Media",M11="Menor"),AND(I11="Media",M11="Moderado"),AND(I11="Alta",M11="Leve"),AND(I11="Alta",M11="Menor")),"Moderado",IF(OR(AND(I11="Muy Baja",M11="Mayor"),AND(I11="Baja",M11="Mayor"),AND(I11="Media",M11="Mayor"),AND(I11="Alta",M11="Moderado"),AND(I11="Alta",M11="Mayor"),AND(I11="Muy Alta",M11="Leve"),AND(I11="Muy Alta",M11="Menor"),AND(I11="Muy Alta",M11="Moderado"),AND(I11="Muy Alta",M11="Mayor")),"Alto",IF(OR(AND(I11="Muy Baja",M11="Catastrófico"),AND(I11="Baja",M11="Catastrófico"),AND(I11="Media",M11="Catastrófico"),AND(I11="Alta",M11="Catastrófico"),AND(I11="Muy Alta",M11="Catastrófico")),"Extremo",""))))</f>
        <v>Moderado</v>
      </c>
      <c r="P11" s="333">
        <v>1</v>
      </c>
      <c r="Q11" s="224" t="s">
        <v>1044</v>
      </c>
      <c r="R11" s="333" t="str">
        <f t="shared" ref="R11:R22" si="0">IF(OR(S11="Preventivo",S11="Detectivo"),"Probabilidad",IF(S11="Correctivo","Impacto",""))</f>
        <v>Probabilidad</v>
      </c>
      <c r="S11" s="334" t="s">
        <v>13</v>
      </c>
      <c r="T11" s="334" t="s">
        <v>8</v>
      </c>
      <c r="U11" s="335" t="str">
        <f t="shared" ref="U11:U16" si="1">IF(AND(S11="Preventivo",T11="Automático"),"50%",IF(AND(S11="Preventivo",T11="Manual"),"40%",IF(AND(S11="Detectivo",T11="Automático"),"40%",IF(AND(S11="Detectivo",T11="Manual"),"30%",IF(AND(S11="Correctivo",T11="Automático"),"35%",IF(AND(S11="Correctivo",T11="Manual"),"25%",""))))))</f>
        <v>40%</v>
      </c>
      <c r="V11" s="334" t="s">
        <v>18</v>
      </c>
      <c r="W11" s="334" t="s">
        <v>21</v>
      </c>
      <c r="X11" s="334" t="s">
        <v>104</v>
      </c>
      <c r="Y11" s="336">
        <f>IFERROR(IF(R11="Probabilidad",(J11-(+J11*U11)),IF(R11="Impacto",J11,"")),"")</f>
        <v>0.24</v>
      </c>
      <c r="Z11" s="337" t="str">
        <f>IFERROR(IF(Y11="","",IF(Y11&lt;=0.2,"Muy Baja",IF(Y11&lt;=0.4,"Baja",IF(Y11&lt;=0.6,"Media",IF(Y11&lt;=0.8,"Alta","Muy Alta"))))),"")</f>
        <v>Baja</v>
      </c>
      <c r="AA11" s="338">
        <f>+Y11</f>
        <v>0.24</v>
      </c>
      <c r="AB11" s="337" t="str">
        <f>IFERROR(IF(AC11="","",IF(AC11&lt;=0.2,"Leve",IF(AC11&lt;=0.4,"Menor",IF(AC11&lt;=0.6,"Moderado",IF(AC11&lt;=0.8,"Mayor","Catastrófico"))))),"")</f>
        <v>Moderado</v>
      </c>
      <c r="AC11" s="338">
        <f>IFERROR(IF(R11="Impacto",(N11-(+N11*U11)),IF(R11="Probabilidad",N11,"")),"")</f>
        <v>0.6</v>
      </c>
      <c r="AD11" s="339" t="str">
        <f>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Moderado</v>
      </c>
      <c r="AE11" s="658" t="s">
        <v>26</v>
      </c>
      <c r="AF11" s="393" t="s">
        <v>1046</v>
      </c>
      <c r="AG11" s="321" t="s">
        <v>1446</v>
      </c>
      <c r="AH11" s="322">
        <v>46387</v>
      </c>
      <c r="AI11" s="224" t="s">
        <v>1032</v>
      </c>
      <c r="AJ11" s="646" t="s">
        <v>1040</v>
      </c>
      <c r="AK11" s="646" t="s">
        <v>1446</v>
      </c>
      <c r="AL11" s="646"/>
      <c r="AM11" s="340"/>
      <c r="AN11" s="341"/>
      <c r="AO11" s="646"/>
      <c r="AP11" s="646"/>
      <c r="AQ11" s="648"/>
      <c r="AR11" s="646"/>
      <c r="AS11" s="646"/>
      <c r="AT11" s="649"/>
      <c r="AU11" s="354"/>
      <c r="AV11" s="354"/>
      <c r="AW11" s="354"/>
      <c r="AX11" s="354"/>
      <c r="AY11" s="354"/>
      <c r="AZ11" s="354"/>
      <c r="BA11" s="354"/>
      <c r="BB11" s="354"/>
      <c r="BC11" s="354"/>
      <c r="BD11" s="354"/>
      <c r="BE11" s="354"/>
      <c r="BF11" s="354"/>
      <c r="BG11" s="354"/>
      <c r="BH11" s="354"/>
      <c r="BI11" s="354"/>
      <c r="BJ11" s="354"/>
      <c r="BK11" s="354"/>
    </row>
    <row r="12" spans="1:66" s="343" customFormat="1" ht="128.25" x14ac:dyDescent="0.2">
      <c r="A12" s="659"/>
      <c r="B12" s="660"/>
      <c r="C12" s="713"/>
      <c r="D12" s="655"/>
      <c r="E12" s="655"/>
      <c r="F12" s="655"/>
      <c r="G12" s="647"/>
      <c r="H12" s="662"/>
      <c r="I12" s="663"/>
      <c r="J12" s="664"/>
      <c r="K12" s="665"/>
      <c r="L12" s="664">
        <f>IF(NOT(ISERROR(MATCH(K12,_xlfn.ANCHORARRAY(#REF!),0))),#REF!&amp;"Por favor no seleccionar los criterios de impacto",K12)</f>
        <v>0</v>
      </c>
      <c r="M12" s="663"/>
      <c r="N12" s="664"/>
      <c r="O12" s="666"/>
      <c r="P12" s="344">
        <v>2</v>
      </c>
      <c r="Q12" s="222" t="s">
        <v>1045</v>
      </c>
      <c r="R12" s="344" t="str">
        <f t="shared" si="0"/>
        <v>Probabilidad</v>
      </c>
      <c r="S12" s="345" t="s">
        <v>13</v>
      </c>
      <c r="T12" s="345" t="s">
        <v>8</v>
      </c>
      <c r="U12" s="346" t="str">
        <f t="shared" si="1"/>
        <v>40%</v>
      </c>
      <c r="V12" s="345" t="s">
        <v>18</v>
      </c>
      <c r="W12" s="345" t="s">
        <v>21</v>
      </c>
      <c r="X12" s="345" t="s">
        <v>104</v>
      </c>
      <c r="Y12" s="347">
        <f>IFERROR(IF(AND(R11="Probabilidad",R12="Probabilidad"),(AA11-(+AA11*U12)),IF(R12="Probabilidad",(J11-(+J11*U12)),IF(R12="Impacto",AA11,""))),"")</f>
        <v>0.14399999999999999</v>
      </c>
      <c r="Z12" s="348" t="str">
        <f t="shared" ref="Z12:Z16" si="2">IFERROR(IF(Y12="","",IF(Y12&lt;=0.2,"Muy Baja",IF(Y12&lt;=0.4,"Baja",IF(Y12&lt;=0.6,"Media",IF(Y12&lt;=0.8,"Alta","Muy Alta"))))),"")</f>
        <v>Muy Baja</v>
      </c>
      <c r="AA12" s="349">
        <f t="shared" ref="AA12:AA16" si="3">+Y12</f>
        <v>0.14399999999999999</v>
      </c>
      <c r="AB12" s="348" t="str">
        <f t="shared" ref="AB12:AB16" si="4">IFERROR(IF(AC12="","",IF(AC12&lt;=0.2,"Leve",IF(AC12&lt;=0.4,"Menor",IF(AC12&lt;=0.6,"Moderado",IF(AC12&lt;=0.8,"Mayor","Catastrófico"))))),"")</f>
        <v>Moderado</v>
      </c>
      <c r="AC12" s="349">
        <f>IFERROR(IF(AND(R11="Impacto",R12="Impacto"),(AC11-(+AC11*U12)),IF(R12="Impacto",(N11-(+N11*U12)),IF(R12="Probabilidad",AC11,""))),"")</f>
        <v>0.6</v>
      </c>
      <c r="AD12" s="350" t="str">
        <f t="shared" ref="AD12:AD16" si="5">IFERROR(IF(OR(AND(Z12="Muy Baja",AB12="Leve"),AND(Z12="Muy Baja",AB12="Menor"),AND(Z12="Baja",AB12="Leve")),"Bajo",IF(OR(AND(Z12="Muy baja",AB12="Moderado"),AND(Z12="Baja",AB12="Menor"),AND(Z12="Baja",AB12="Moderado"),AND(Z12="Media",AB12="Leve"),AND(Z12="Media",AB12="Menor"),AND(Z12="Media",AB12="Moderado"),AND(Z12="Alta",AB12="Leve"),AND(Z12="Alta",AB12="Menor")),"Moderado",IF(OR(AND(Z12="Muy Baja",AB12="Mayor"),AND(Z12="Baja",AB12="Mayor"),AND(Z12="Media",AB12="Mayor"),AND(Z12="Alta",AB12="Moderado"),AND(Z12="Alta",AB12="Mayor"),AND(Z12="Muy Alta",AB12="Leve"),AND(Z12="Muy Alta",AB12="Menor"),AND(Z12="Muy Alta",AB12="Moderado"),AND(Z12="Muy Alta",AB12="Mayor")),"Alto",IF(OR(AND(Z12="Muy Baja",AB12="Catastrófico"),AND(Z12="Baja",AB12="Catastrófico"),AND(Z12="Media",AB12="Catastrófico"),AND(Z12="Alta",AB12="Catastrófico"),AND(Z12="Muy Alta",AB12="Catastrófico")),"Extremo","")))),"")</f>
        <v>Moderado</v>
      </c>
      <c r="AE12" s="651"/>
      <c r="AF12" s="222"/>
      <c r="AG12" s="344"/>
      <c r="AH12" s="384"/>
      <c r="AI12" s="208"/>
      <c r="AJ12" s="647"/>
      <c r="AK12" s="647"/>
      <c r="AL12" s="647"/>
      <c r="AM12" s="351"/>
      <c r="AN12" s="352"/>
      <c r="AO12" s="647"/>
      <c r="AP12" s="647"/>
      <c r="AQ12" s="647"/>
      <c r="AR12" s="647"/>
      <c r="AS12" s="647"/>
      <c r="AT12" s="645"/>
      <c r="AU12" s="342"/>
      <c r="AV12" s="342"/>
      <c r="AW12" s="342"/>
      <c r="AX12" s="342"/>
      <c r="AY12" s="342"/>
      <c r="AZ12" s="342"/>
      <c r="BA12" s="342"/>
      <c r="BB12" s="342"/>
      <c r="BC12" s="342"/>
      <c r="BD12" s="342"/>
      <c r="BE12" s="342"/>
      <c r="BF12" s="342"/>
      <c r="BG12" s="342"/>
      <c r="BH12" s="342"/>
      <c r="BI12" s="342"/>
      <c r="BJ12" s="342"/>
      <c r="BK12" s="342"/>
    </row>
    <row r="13" spans="1:66" s="343" customFormat="1" ht="14.1" customHeight="1" x14ac:dyDescent="0.2">
      <c r="A13" s="659"/>
      <c r="B13" s="660"/>
      <c r="C13" s="713"/>
      <c r="D13" s="655"/>
      <c r="E13" s="655"/>
      <c r="F13" s="655"/>
      <c r="G13" s="647"/>
      <c r="H13" s="662"/>
      <c r="I13" s="663"/>
      <c r="J13" s="664"/>
      <c r="K13" s="665"/>
      <c r="L13" s="664">
        <f>IF(NOT(ISERROR(MATCH(K13,_xlfn.ANCHORARRAY(#REF!),0))),#REF!&amp;"Por favor no seleccionar los criterios de impacto",K13)</f>
        <v>0</v>
      </c>
      <c r="M13" s="663"/>
      <c r="N13" s="664"/>
      <c r="O13" s="666"/>
      <c r="P13" s="344">
        <v>3</v>
      </c>
      <c r="Q13" s="353" t="s">
        <v>733</v>
      </c>
      <c r="R13" s="344" t="str">
        <f t="shared" si="0"/>
        <v/>
      </c>
      <c r="S13" s="345"/>
      <c r="T13" s="345"/>
      <c r="U13" s="346" t="str">
        <f t="shared" si="1"/>
        <v/>
      </c>
      <c r="V13" s="345"/>
      <c r="W13" s="345"/>
      <c r="X13" s="345"/>
      <c r="Y13" s="347" t="str">
        <f>IFERROR(IF(AND(R12="Probabilidad",R13="Probabilidad"),(AA12-(+AA12*U13)),IF(AND(R12="Impacto",R13="Probabilidad"),(AA11-(+AA11*U13)),IF(R13="Impacto",AA12,""))),"")</f>
        <v/>
      </c>
      <c r="Z13" s="348" t="str">
        <f t="shared" si="2"/>
        <v/>
      </c>
      <c r="AA13" s="349" t="str">
        <f t="shared" si="3"/>
        <v/>
      </c>
      <c r="AB13" s="348" t="str">
        <f t="shared" si="4"/>
        <v/>
      </c>
      <c r="AC13" s="349" t="str">
        <f>IFERROR(IF(AND(R12="Impacto",R13="Impacto"),(AC12-(+AC12*U13)),IF(AND(R12="Probabilidad",R13="Impacto"),(AC11-(+AC11*U13)),IF(R13="Probabilidad",AC12,""))),"")</f>
        <v/>
      </c>
      <c r="AD13" s="350" t="str">
        <f t="shared" si="5"/>
        <v/>
      </c>
      <c r="AE13" s="651"/>
      <c r="AF13" s="307"/>
      <c r="AG13" s="309"/>
      <c r="AH13" s="209"/>
      <c r="AI13" s="307"/>
      <c r="AJ13" s="647"/>
      <c r="AK13" s="647"/>
      <c r="AL13" s="647"/>
      <c r="AM13" s="351"/>
      <c r="AN13" s="352"/>
      <c r="AO13" s="647"/>
      <c r="AP13" s="647"/>
      <c r="AQ13" s="647"/>
      <c r="AR13" s="647"/>
      <c r="AS13" s="647"/>
      <c r="AT13" s="645"/>
      <c r="AU13" s="342"/>
      <c r="AV13" s="342"/>
      <c r="AW13" s="342"/>
      <c r="AX13" s="342"/>
      <c r="AY13" s="342"/>
      <c r="AZ13" s="342"/>
      <c r="BA13" s="342"/>
      <c r="BB13" s="342"/>
      <c r="BC13" s="342"/>
      <c r="BD13" s="342"/>
      <c r="BE13" s="342"/>
      <c r="BF13" s="342"/>
      <c r="BG13" s="342"/>
      <c r="BH13" s="342"/>
      <c r="BI13" s="342"/>
      <c r="BJ13" s="342"/>
      <c r="BK13" s="342"/>
    </row>
    <row r="14" spans="1:66" s="343" customFormat="1" ht="14.1" customHeight="1" x14ac:dyDescent="0.2">
      <c r="A14" s="659"/>
      <c r="B14" s="660"/>
      <c r="C14" s="713"/>
      <c r="D14" s="655"/>
      <c r="E14" s="655"/>
      <c r="F14" s="655"/>
      <c r="G14" s="647"/>
      <c r="H14" s="662"/>
      <c r="I14" s="663"/>
      <c r="J14" s="664"/>
      <c r="K14" s="665"/>
      <c r="L14" s="664"/>
      <c r="M14" s="663"/>
      <c r="N14" s="664"/>
      <c r="O14" s="666"/>
      <c r="P14" s="344">
        <v>4</v>
      </c>
      <c r="Q14" s="353" t="s">
        <v>735</v>
      </c>
      <c r="R14" s="344" t="str">
        <f t="shared" si="0"/>
        <v/>
      </c>
      <c r="S14" s="345"/>
      <c r="T14" s="345"/>
      <c r="U14" s="346" t="str">
        <f t="shared" si="1"/>
        <v/>
      </c>
      <c r="V14" s="345"/>
      <c r="W14" s="345"/>
      <c r="X14" s="345"/>
      <c r="Y14" s="347" t="str">
        <f t="shared" ref="Y14:Y16" si="6">IFERROR(IF(AND(R13="Probabilidad",R14="Probabilidad"),(AA13-(+AA13*U14)),IF(AND(R13="Impacto",R14="Probabilidad"),(AA12-(+AA12*U14)),IF(R14="Impacto",AA13,""))),"")</f>
        <v/>
      </c>
      <c r="Z14" s="348" t="str">
        <f t="shared" si="2"/>
        <v/>
      </c>
      <c r="AA14" s="349" t="str">
        <f t="shared" si="3"/>
        <v/>
      </c>
      <c r="AB14" s="348" t="str">
        <f t="shared" si="4"/>
        <v/>
      </c>
      <c r="AC14" s="349" t="str">
        <f t="shared" ref="AC14:AC16" si="7">IFERROR(IF(AND(R13="Impacto",R14="Impacto"),(AC13-(+AC13*U14)),IF(AND(R13="Probabilidad",R14="Impacto"),(AC12-(+AC12*U14)),IF(R14="Probabilidad",AC13,""))),"")</f>
        <v/>
      </c>
      <c r="AD14" s="350" t="str">
        <f t="shared" si="5"/>
        <v/>
      </c>
      <c r="AE14" s="651"/>
      <c r="AF14" s="222"/>
      <c r="AG14" s="318"/>
      <c r="AH14" s="384"/>
      <c r="AI14" s="222"/>
      <c r="AJ14" s="647"/>
      <c r="AK14" s="647"/>
      <c r="AL14" s="647"/>
      <c r="AM14" s="351"/>
      <c r="AN14" s="352"/>
      <c r="AO14" s="647"/>
      <c r="AP14" s="647"/>
      <c r="AQ14" s="647"/>
      <c r="AR14" s="647"/>
      <c r="AS14" s="647"/>
      <c r="AT14" s="645"/>
      <c r="AU14" s="342"/>
      <c r="AV14" s="342"/>
      <c r="AW14" s="342"/>
      <c r="AX14" s="342"/>
      <c r="AY14" s="342"/>
      <c r="AZ14" s="342"/>
      <c r="BA14" s="342"/>
      <c r="BB14" s="342"/>
      <c r="BC14" s="342"/>
      <c r="BD14" s="342"/>
      <c r="BE14" s="342"/>
      <c r="BF14" s="342"/>
      <c r="BG14" s="342"/>
      <c r="BH14" s="342"/>
      <c r="BI14" s="342"/>
      <c r="BJ14" s="342"/>
      <c r="BK14" s="342"/>
    </row>
    <row r="15" spans="1:66" s="343" customFormat="1" ht="14.1" customHeight="1" x14ac:dyDescent="0.2">
      <c r="A15" s="659"/>
      <c r="B15" s="660"/>
      <c r="C15" s="713"/>
      <c r="D15" s="655"/>
      <c r="E15" s="655"/>
      <c r="F15" s="655"/>
      <c r="G15" s="647"/>
      <c r="H15" s="662"/>
      <c r="I15" s="663"/>
      <c r="J15" s="664"/>
      <c r="K15" s="665"/>
      <c r="L15" s="664"/>
      <c r="M15" s="663"/>
      <c r="N15" s="664"/>
      <c r="O15" s="666"/>
      <c r="P15" s="344">
        <v>5</v>
      </c>
      <c r="Q15" s="210" t="s">
        <v>736</v>
      </c>
      <c r="R15" s="344" t="str">
        <f t="shared" si="0"/>
        <v/>
      </c>
      <c r="S15" s="345"/>
      <c r="T15" s="345"/>
      <c r="U15" s="346" t="str">
        <f t="shared" si="1"/>
        <v/>
      </c>
      <c r="V15" s="345"/>
      <c r="W15" s="345"/>
      <c r="X15" s="345"/>
      <c r="Y15" s="347" t="str">
        <f t="shared" si="6"/>
        <v/>
      </c>
      <c r="Z15" s="348" t="str">
        <f t="shared" si="2"/>
        <v/>
      </c>
      <c r="AA15" s="349" t="str">
        <f t="shared" si="3"/>
        <v/>
      </c>
      <c r="AB15" s="348" t="str">
        <f t="shared" si="4"/>
        <v/>
      </c>
      <c r="AC15" s="349" t="str">
        <f t="shared" si="7"/>
        <v/>
      </c>
      <c r="AD15" s="350" t="str">
        <f t="shared" si="5"/>
        <v/>
      </c>
      <c r="AE15" s="651"/>
      <c r="AF15" s="210"/>
      <c r="AG15" s="352"/>
      <c r="AH15" s="351"/>
      <c r="AI15" s="222"/>
      <c r="AJ15" s="647"/>
      <c r="AK15" s="647"/>
      <c r="AL15" s="647"/>
      <c r="AM15" s="351"/>
      <c r="AN15" s="352"/>
      <c r="AO15" s="647"/>
      <c r="AP15" s="647"/>
      <c r="AQ15" s="647"/>
      <c r="AR15" s="647"/>
      <c r="AS15" s="647"/>
      <c r="AT15" s="645"/>
      <c r="AU15" s="342"/>
      <c r="AV15" s="342"/>
      <c r="AW15" s="342"/>
      <c r="AX15" s="342"/>
      <c r="AY15" s="342"/>
      <c r="AZ15" s="342"/>
      <c r="BA15" s="342"/>
      <c r="BB15" s="342"/>
      <c r="BC15" s="342"/>
      <c r="BD15" s="342"/>
      <c r="BE15" s="342"/>
      <c r="BF15" s="342"/>
      <c r="BG15" s="342"/>
      <c r="BH15" s="342"/>
      <c r="BI15" s="342"/>
      <c r="BJ15" s="342"/>
      <c r="BK15" s="342"/>
    </row>
    <row r="16" spans="1:66" s="343" customFormat="1" ht="14.1" customHeight="1" x14ac:dyDescent="0.2">
      <c r="A16" s="659"/>
      <c r="B16" s="660"/>
      <c r="C16" s="713"/>
      <c r="D16" s="655"/>
      <c r="E16" s="655"/>
      <c r="F16" s="655"/>
      <c r="G16" s="647"/>
      <c r="H16" s="662"/>
      <c r="I16" s="663"/>
      <c r="J16" s="664"/>
      <c r="K16" s="665"/>
      <c r="L16" s="664">
        <f>IF(NOT(ISERROR(MATCH(K16,_xlfn.ANCHORARRAY(#REF!),0))),#REF!&amp;"Por favor no seleccionar los criterios de impacto",K16)</f>
        <v>0</v>
      </c>
      <c r="M16" s="663"/>
      <c r="N16" s="664"/>
      <c r="O16" s="666"/>
      <c r="P16" s="344">
        <v>6</v>
      </c>
      <c r="Q16" s="210" t="s">
        <v>737</v>
      </c>
      <c r="R16" s="344" t="str">
        <f t="shared" si="0"/>
        <v/>
      </c>
      <c r="S16" s="345"/>
      <c r="T16" s="345"/>
      <c r="U16" s="346" t="str">
        <f t="shared" si="1"/>
        <v/>
      </c>
      <c r="V16" s="345"/>
      <c r="W16" s="345"/>
      <c r="X16" s="345"/>
      <c r="Y16" s="347" t="str">
        <f t="shared" si="6"/>
        <v/>
      </c>
      <c r="Z16" s="348" t="str">
        <f t="shared" si="2"/>
        <v/>
      </c>
      <c r="AA16" s="349" t="str">
        <f t="shared" si="3"/>
        <v/>
      </c>
      <c r="AB16" s="348" t="str">
        <f t="shared" si="4"/>
        <v/>
      </c>
      <c r="AC16" s="349" t="str">
        <f t="shared" si="7"/>
        <v/>
      </c>
      <c r="AD16" s="350" t="str">
        <f t="shared" si="5"/>
        <v/>
      </c>
      <c r="AE16" s="651"/>
      <c r="AF16" s="309"/>
      <c r="AG16" s="352"/>
      <c r="AH16" s="351"/>
      <c r="AI16" s="351"/>
      <c r="AJ16" s="647"/>
      <c r="AK16" s="647"/>
      <c r="AL16" s="647"/>
      <c r="AM16" s="351"/>
      <c r="AN16" s="352"/>
      <c r="AO16" s="647"/>
      <c r="AP16" s="647"/>
      <c r="AQ16" s="647"/>
      <c r="AR16" s="647"/>
      <c r="AS16" s="647"/>
      <c r="AT16" s="645"/>
      <c r="AU16" s="342"/>
      <c r="AV16" s="342"/>
      <c r="AW16" s="342"/>
      <c r="AX16" s="342"/>
      <c r="AY16" s="342"/>
      <c r="AZ16" s="342"/>
      <c r="BA16" s="342"/>
      <c r="BB16" s="342"/>
      <c r="BC16" s="342"/>
      <c r="BD16" s="342"/>
      <c r="BE16" s="342"/>
      <c r="BF16" s="342"/>
      <c r="BG16" s="342"/>
      <c r="BH16" s="342"/>
      <c r="BI16" s="342"/>
      <c r="BJ16" s="342"/>
      <c r="BK16" s="342"/>
    </row>
    <row r="17" spans="1:63" s="343" customFormat="1" ht="224.25" customHeight="1" x14ac:dyDescent="0.2">
      <c r="A17" s="659">
        <v>2</v>
      </c>
      <c r="B17" s="660" t="s">
        <v>341</v>
      </c>
      <c r="C17" s="713" t="s">
        <v>113</v>
      </c>
      <c r="D17" s="655" t="s">
        <v>1077</v>
      </c>
      <c r="E17" s="655" t="s">
        <v>1389</v>
      </c>
      <c r="F17" s="656" t="s">
        <v>1390</v>
      </c>
      <c r="G17" s="647" t="s">
        <v>708</v>
      </c>
      <c r="H17" s="662">
        <v>30</v>
      </c>
      <c r="I17" s="663" t="str">
        <f>IF(H17&lt;=0,"",IF(H17&lt;=2,"Muy Baja",IF(H17&lt;=24,"Baja",IF(H17&lt;=500,"Media",IF(H17&lt;=5000,"Alta","Muy Alta")))))</f>
        <v>Media</v>
      </c>
      <c r="J17" s="664">
        <f>IF(I17="","",IF(I17="Muy Baja",0.2,IF(I17="Baja",0.4,IF(I17="Media",0.6,IF(I17="Alta",0.8,IF(I17="Muy Alta",1,))))))</f>
        <v>0.6</v>
      </c>
      <c r="K17" s="665" t="s">
        <v>125</v>
      </c>
      <c r="L17" s="664" t="str">
        <f>IF(NOT(ISERROR(MATCH(K17,'Tabla Impacto'!$B$221:$B$223,0))),'Tabla Impacto'!$F$223&amp;"Por favor no seleccionar los criterios de impacto(Afectación Económica o presupuestal y Pérdida Reputacional)",K17)</f>
        <v xml:space="preserve">     El riesgo afecta la imagen de alguna área de la organización</v>
      </c>
      <c r="M17" s="663" t="str">
        <f>IF(OR(L17='Tabla Impacto'!$C$11,L17='Tabla Impacto'!$D$11),"Leve",IF(OR(L17='Tabla Impacto'!$C$12,L17='Tabla Impacto'!$D$12),"Menor",IF(OR(L17='Tabla Impacto'!$C$13,L17='Tabla Impacto'!$D$13),"Moderado",IF(OR(L17='Tabla Impacto'!$C$14,L17='Tabla Impacto'!$D$14),"Mayor",IF(OR(L17='Tabla Impacto'!$C$15,L17='Tabla Impacto'!$D$15),"Catastrófico","")))))</f>
        <v>Leve</v>
      </c>
      <c r="N17" s="664">
        <f>IF(M17="","",IF(M17="Leve",0.2,IF(M17="Menor",0.4,IF(M17="Moderado",0.6,IF(M17="Mayor",0.8,IF(M17="Catastrófico",1,))))))</f>
        <v>0.2</v>
      </c>
      <c r="O17" s="666" t="str">
        <f>IF(OR(AND(I17="Muy Baja",M17="Leve"),AND(I17="Muy Baja",M17="Menor"),AND(I17="Baja",M17="Leve")),"Bajo",IF(OR(AND(I17="Muy baja",M17="Moderado"),AND(I17="Baja",M17="Menor"),AND(I17="Baja",M17="Moderado"),AND(I17="Media",M17="Leve"),AND(I17="Media",M17="Menor"),AND(I17="Media",M17="Moderado"),AND(I17="Alta",M17="Leve"),AND(I17="Alta",M17="Menor")),"Moderado",IF(OR(AND(I17="Muy Baja",M17="Mayor"),AND(I17="Baja",M17="Mayor"),AND(I17="Media",M17="Mayor"),AND(I17="Alta",M17="Moderado"),AND(I17="Alta",M17="Mayor"),AND(I17="Muy Alta",M17="Leve"),AND(I17="Muy Alta",M17="Menor"),AND(I17="Muy Alta",M17="Moderado"),AND(I17="Muy Alta",M17="Mayor")),"Alto",IF(OR(AND(I17="Muy Baja",M17="Catastrófico"),AND(I17="Baja",M17="Catastrófico"),AND(I17="Media",M17="Catastrófico"),AND(I17="Alta",M17="Catastrófico"),AND(I17="Muy Alta",M17="Catastrófico")),"Extremo",""))))</f>
        <v>Moderado</v>
      </c>
      <c r="P17" s="344">
        <v>1</v>
      </c>
      <c r="Q17" s="210" t="s">
        <v>1391</v>
      </c>
      <c r="R17" s="344" t="str">
        <f t="shared" si="0"/>
        <v>Probabilidad</v>
      </c>
      <c r="S17" s="345" t="s">
        <v>13</v>
      </c>
      <c r="T17" s="345" t="s">
        <v>8</v>
      </c>
      <c r="U17" s="387" t="str">
        <f>IF(AND(S17="Preventivo",T17="Automático"),"50%",IF(AND(S17="Preventivo",T17="Manual"),"40%",IF(AND(S17="Detectivo",T17="Automático"),"40%",IF(AND(S17="Detectivo",T17="Manual"),"30%",IF(AND(S17="Correctivo",T17="Automático"),"35%",IF(AND(S17="Correctivo",T17="Manual"),"25%",""))))))</f>
        <v>40%</v>
      </c>
      <c r="V17" s="345" t="s">
        <v>18</v>
      </c>
      <c r="W17" s="345" t="s">
        <v>22</v>
      </c>
      <c r="X17" s="345" t="s">
        <v>104</v>
      </c>
      <c r="Y17" s="385">
        <f>IFERROR(IF(R17="Probabilidad",(J17-(+J17*U17)),IF(R17="Impacto",J17,"")),"")</f>
        <v>0.36</v>
      </c>
      <c r="Z17" s="386" t="str">
        <f>IFERROR(IF(Y17="","",IF(Y17&lt;=0.2,"Muy Baja",IF(Y17&lt;=0.4,"Baja",IF(Y17&lt;=0.6,"Media",IF(Y17&lt;=0.8,"Alta","Muy Alta"))))),"")</f>
        <v>Baja</v>
      </c>
      <c r="AA17" s="387">
        <f>+Y17</f>
        <v>0.36</v>
      </c>
      <c r="AB17" s="386" t="str">
        <f>IFERROR(IF(AC17="","",IF(AC17&lt;=0.2,"Leve",IF(AC17&lt;=0.4,"Menor",IF(AC17&lt;=0.6,"Moderado",IF(AC17&lt;=0.8,"Mayor","Catastrófico"))))),"")</f>
        <v>Leve</v>
      </c>
      <c r="AC17" s="387">
        <f>IFERROR(IF(R17="Impacto",(N17-(+N17*U17)),IF(R17="Probabilidad",N17,"")),"")</f>
        <v>0.2</v>
      </c>
      <c r="AD17" s="388" t="str">
        <f>IFERROR(IF(OR(AND(Z17="Muy Baja",AB17="Leve"),AND(Z17="Muy Baja",AB17="Menor"),AND(Z17="Baja",AB17="Leve")),"Bajo",IF(OR(AND(Z17="Muy baja",AB17="Moderado"),AND(Z17="Baja",AB17="Menor"),AND(Z17="Baja",AB17="Moderado"),AND(Z17="Media",AB17="Leve"),AND(Z17="Media",AB17="Menor"),AND(Z17="Media",AB17="Moderado"),AND(Z17="Alta",AB17="Leve"),AND(Z17="Alta",AB17="Menor")),"Moderado",IF(OR(AND(Z17="Muy Baja",AB17="Mayor"),AND(Z17="Baja",AB17="Mayor"),AND(Z17="Media",AB17="Mayor"),AND(Z17="Alta",AB17="Moderado"),AND(Z17="Alta",AB17="Mayor"),AND(Z17="Muy Alta",AB17="Leve"),AND(Z17="Muy Alta",AB17="Menor"),AND(Z17="Muy Alta",AB17="Moderado"),AND(Z17="Muy Alta",AB17="Mayor")),"Alto",IF(OR(AND(Z17="Muy Baja",AB17="Catastrófico"),AND(Z17="Baja",AB17="Catastrófico"),AND(Z17="Media",AB17="Catastrófico"),AND(Z17="Alta",AB17="Catastrófico"),AND(Z17="Muy Alta",AB17="Catastrófico")),"Extremo","")))),"")</f>
        <v>Bajo</v>
      </c>
      <c r="AE17" s="651" t="s">
        <v>26</v>
      </c>
      <c r="AF17" s="222" t="s">
        <v>1078</v>
      </c>
      <c r="AG17" s="318" t="s">
        <v>1456</v>
      </c>
      <c r="AH17" s="319">
        <v>46387</v>
      </c>
      <c r="AI17" s="222" t="s">
        <v>1392</v>
      </c>
      <c r="AJ17" s="647" t="s">
        <v>1040</v>
      </c>
      <c r="AK17" s="647" t="s">
        <v>1456</v>
      </c>
      <c r="AL17" s="647"/>
      <c r="AM17" s="351"/>
      <c r="AN17" s="352"/>
      <c r="AO17" s="647"/>
      <c r="AP17" s="647"/>
      <c r="AQ17" s="650"/>
      <c r="AR17" s="647"/>
      <c r="AS17" s="647"/>
      <c r="AT17" s="645"/>
      <c r="AU17" s="342"/>
      <c r="AV17" s="342"/>
      <c r="AW17" s="342"/>
      <c r="AX17" s="342"/>
      <c r="AY17" s="342"/>
      <c r="AZ17" s="342"/>
      <c r="BA17" s="342"/>
      <c r="BB17" s="342"/>
      <c r="BC17" s="342"/>
      <c r="BD17" s="342"/>
      <c r="BE17" s="342"/>
      <c r="BF17" s="342"/>
      <c r="BG17" s="342"/>
      <c r="BH17" s="342"/>
      <c r="BI17" s="342"/>
      <c r="BJ17" s="342"/>
      <c r="BK17" s="342"/>
    </row>
    <row r="18" spans="1:63" s="343" customFormat="1" ht="14.1" customHeight="1" x14ac:dyDescent="0.2">
      <c r="A18" s="659"/>
      <c r="B18" s="660"/>
      <c r="C18" s="713"/>
      <c r="D18" s="655"/>
      <c r="E18" s="655"/>
      <c r="F18" s="656"/>
      <c r="G18" s="647"/>
      <c r="H18" s="662"/>
      <c r="I18" s="663"/>
      <c r="J18" s="664"/>
      <c r="K18" s="665"/>
      <c r="L18" s="664">
        <f>IF(NOT(ISERROR(MATCH(K18,_xlfn.ANCHORARRAY(F23),0))),J25&amp;"Por favor no seleccionar los criterios de impacto",K18)</f>
        <v>0</v>
      </c>
      <c r="M18" s="663"/>
      <c r="N18" s="664"/>
      <c r="O18" s="666"/>
      <c r="P18" s="344">
        <v>2</v>
      </c>
      <c r="Q18" s="210"/>
      <c r="R18" s="344" t="str">
        <f t="shared" si="0"/>
        <v/>
      </c>
      <c r="S18" s="345"/>
      <c r="T18" s="345"/>
      <c r="U18" s="387" t="str">
        <f t="shared" ref="U18:U22" si="8">IF(AND(S18="Preventivo",T18="Automático"),"50%",IF(AND(S18="Preventivo",T18="Manual"),"40%",IF(AND(S18="Detectivo",T18="Automático"),"40%",IF(AND(S18="Detectivo",T18="Manual"),"30%",IF(AND(S18="Correctivo",T18="Automático"),"35%",IF(AND(S18="Correctivo",T18="Manual"),"25%",""))))))</f>
        <v/>
      </c>
      <c r="V18" s="345"/>
      <c r="W18" s="345"/>
      <c r="X18" s="345"/>
      <c r="Y18" s="385" t="str">
        <f>IFERROR(IF(AND(R17="Probabilidad",R18="Probabilidad"),(AA17-(+AA17*U18)),IF(R18="Probabilidad",(J17-(+J17*U18)),IF(R18="Impacto",AA17,""))),"")</f>
        <v/>
      </c>
      <c r="Z18" s="386" t="str">
        <f t="shared" ref="Z18:Z22" si="9">IFERROR(IF(Y18="","",IF(Y18&lt;=0.2,"Muy Baja",IF(Y18&lt;=0.4,"Baja",IF(Y18&lt;=0.6,"Media",IF(Y18&lt;=0.8,"Alta","Muy Alta"))))),"")</f>
        <v/>
      </c>
      <c r="AA18" s="387" t="str">
        <f t="shared" ref="AA18:AA22" si="10">+Y18</f>
        <v/>
      </c>
      <c r="AB18" s="386" t="str">
        <f t="shared" ref="AB18:AB22" si="11">IFERROR(IF(AC18="","",IF(AC18&lt;=0.2,"Leve",IF(AC18&lt;=0.4,"Menor",IF(AC18&lt;=0.6,"Moderado",IF(AC18&lt;=0.8,"Mayor","Catastrófico"))))),"")</f>
        <v/>
      </c>
      <c r="AC18" s="387" t="str">
        <f>IFERROR(IF(AND(R17="Impacto",R18="Impacto"),(AC17-(+AC17*U18)),IF(R18="Impacto",(N17-(+N17*U18)),IF(R18="Probabilidad",AC17,""))),"")</f>
        <v/>
      </c>
      <c r="AD18" s="388" t="str">
        <f t="shared" ref="AD18:AD19" si="12">IFERROR(IF(OR(AND(Z18="Muy Baja",AB18="Leve"),AND(Z18="Muy Baja",AB18="Menor"),AND(Z18="Baja",AB18="Leve")),"Bajo",IF(OR(AND(Z18="Muy baja",AB18="Moderado"),AND(Z18="Baja",AB18="Menor"),AND(Z18="Baja",AB18="Moderado"),AND(Z18="Media",AB18="Leve"),AND(Z18="Media",AB18="Menor"),AND(Z18="Media",AB18="Moderado"),AND(Z18="Alta",AB18="Leve"),AND(Z18="Alta",AB18="Menor")),"Moderado",IF(OR(AND(Z18="Muy Baja",AB18="Mayor"),AND(Z18="Baja",AB18="Mayor"),AND(Z18="Media",AB18="Mayor"),AND(Z18="Alta",AB18="Moderado"),AND(Z18="Alta",AB18="Mayor"),AND(Z18="Muy Alta",AB18="Leve"),AND(Z18="Muy Alta",AB18="Menor"),AND(Z18="Muy Alta",AB18="Moderado"),AND(Z18="Muy Alta",AB18="Mayor")),"Alto",IF(OR(AND(Z18="Muy Baja",AB18="Catastrófico"),AND(Z18="Baja",AB18="Catastrófico"),AND(Z18="Media",AB18="Catastrófico"),AND(Z18="Alta",AB18="Catastrófico"),AND(Z18="Muy Alta",AB18="Catastrófico")),"Extremo","")))),"")</f>
        <v/>
      </c>
      <c r="AE18" s="651"/>
      <c r="AF18" s="222"/>
      <c r="AG18" s="344"/>
      <c r="AH18" s="384"/>
      <c r="AI18" s="208"/>
      <c r="AJ18" s="647"/>
      <c r="AK18" s="647"/>
      <c r="AL18" s="647"/>
      <c r="AM18" s="351"/>
      <c r="AN18" s="352"/>
      <c r="AO18" s="647"/>
      <c r="AP18" s="647"/>
      <c r="AQ18" s="647"/>
      <c r="AR18" s="647"/>
      <c r="AS18" s="647"/>
      <c r="AT18" s="645"/>
      <c r="AU18" s="342"/>
      <c r="AV18" s="342"/>
      <c r="AW18" s="342"/>
      <c r="AX18" s="342"/>
      <c r="AY18" s="342"/>
      <c r="AZ18" s="342"/>
      <c r="BA18" s="342"/>
      <c r="BB18" s="342"/>
      <c r="BC18" s="342"/>
      <c r="BD18" s="342"/>
      <c r="BE18" s="342"/>
      <c r="BF18" s="342"/>
      <c r="BG18" s="342"/>
      <c r="BH18" s="342"/>
      <c r="BI18" s="342"/>
      <c r="BJ18" s="342"/>
      <c r="BK18" s="342"/>
    </row>
    <row r="19" spans="1:63" s="343" customFormat="1" ht="14.1" customHeight="1" x14ac:dyDescent="0.2">
      <c r="A19" s="659"/>
      <c r="B19" s="660"/>
      <c r="C19" s="713"/>
      <c r="D19" s="655"/>
      <c r="E19" s="655"/>
      <c r="F19" s="656"/>
      <c r="G19" s="647"/>
      <c r="H19" s="662"/>
      <c r="I19" s="663"/>
      <c r="J19" s="664"/>
      <c r="K19" s="665"/>
      <c r="L19" s="664">
        <f>IF(NOT(ISERROR(MATCH(K19,_xlfn.ANCHORARRAY(F24),0))),J26&amp;"Por favor no seleccionar los criterios de impacto",K19)</f>
        <v>0</v>
      </c>
      <c r="M19" s="663"/>
      <c r="N19" s="664"/>
      <c r="O19" s="666"/>
      <c r="P19" s="344">
        <v>3</v>
      </c>
      <c r="Q19" s="353"/>
      <c r="R19" s="344" t="str">
        <f t="shared" si="0"/>
        <v/>
      </c>
      <c r="S19" s="345"/>
      <c r="T19" s="345"/>
      <c r="U19" s="387" t="str">
        <f t="shared" si="8"/>
        <v/>
      </c>
      <c r="V19" s="345"/>
      <c r="W19" s="345"/>
      <c r="X19" s="345"/>
      <c r="Y19" s="385" t="str">
        <f>IFERROR(IF(AND(R18="Probabilidad",R19="Probabilidad"),(AA18-(+AA18*U19)),IF(AND(R18="Impacto",R19="Probabilidad"),(AA17-(+AA17*U19)),IF(R19="Impacto",AA18,""))),"")</f>
        <v/>
      </c>
      <c r="Z19" s="386" t="str">
        <f t="shared" si="9"/>
        <v/>
      </c>
      <c r="AA19" s="387" t="str">
        <f t="shared" si="10"/>
        <v/>
      </c>
      <c r="AB19" s="386" t="str">
        <f t="shared" si="11"/>
        <v/>
      </c>
      <c r="AC19" s="387" t="str">
        <f>IFERROR(IF(AND(R18="Impacto",R19="Impacto"),(AC18-(+AC18*U19)),IF(AND(R18="Probabilidad",R19="Impacto"),(AC17-(+AC17*U19)),IF(R19="Probabilidad",AC18,""))),"")</f>
        <v/>
      </c>
      <c r="AD19" s="388" t="str">
        <f t="shared" si="12"/>
        <v/>
      </c>
      <c r="AE19" s="651"/>
      <c r="AF19" s="307"/>
      <c r="AG19" s="309"/>
      <c r="AH19" s="209"/>
      <c r="AI19" s="307"/>
      <c r="AJ19" s="647"/>
      <c r="AK19" s="647"/>
      <c r="AL19" s="647"/>
      <c r="AM19" s="351"/>
      <c r="AN19" s="352"/>
      <c r="AO19" s="647"/>
      <c r="AP19" s="647"/>
      <c r="AQ19" s="647"/>
      <c r="AR19" s="647"/>
      <c r="AS19" s="647"/>
      <c r="AT19" s="645"/>
      <c r="AU19" s="342"/>
      <c r="AV19" s="342"/>
      <c r="AW19" s="342"/>
      <c r="AX19" s="342"/>
      <c r="AY19" s="342"/>
      <c r="AZ19" s="342"/>
      <c r="BA19" s="342"/>
      <c r="BB19" s="342"/>
      <c r="BC19" s="342"/>
      <c r="BD19" s="342"/>
      <c r="BE19" s="342"/>
      <c r="BF19" s="342"/>
      <c r="BG19" s="342"/>
      <c r="BH19" s="342"/>
      <c r="BI19" s="342"/>
      <c r="BJ19" s="342"/>
      <c r="BK19" s="342"/>
    </row>
    <row r="20" spans="1:63" s="343" customFormat="1" ht="14.1" customHeight="1" x14ac:dyDescent="0.2">
      <c r="A20" s="659"/>
      <c r="B20" s="660"/>
      <c r="C20" s="713"/>
      <c r="D20" s="655"/>
      <c r="E20" s="655"/>
      <c r="F20" s="656"/>
      <c r="G20" s="647"/>
      <c r="H20" s="662"/>
      <c r="I20" s="663"/>
      <c r="J20" s="664"/>
      <c r="K20" s="665"/>
      <c r="L20" s="664">
        <f>IF(NOT(ISERROR(MATCH(K20,_xlfn.ANCHORARRAY(F25),0))),J27&amp;"Por favor no seleccionar los criterios de impacto",K20)</f>
        <v>0</v>
      </c>
      <c r="M20" s="663"/>
      <c r="N20" s="664"/>
      <c r="O20" s="666"/>
      <c r="P20" s="344">
        <v>4</v>
      </c>
      <c r="Q20" s="210"/>
      <c r="R20" s="344" t="str">
        <f t="shared" si="0"/>
        <v/>
      </c>
      <c r="S20" s="345"/>
      <c r="T20" s="345"/>
      <c r="U20" s="387" t="str">
        <f t="shared" si="8"/>
        <v/>
      </c>
      <c r="V20" s="345"/>
      <c r="W20" s="345"/>
      <c r="X20" s="345"/>
      <c r="Y20" s="385" t="str">
        <f t="shared" ref="Y20:Y22" si="13">IFERROR(IF(AND(R19="Probabilidad",R20="Probabilidad"),(AA19-(+AA19*U20)),IF(AND(R19="Impacto",R20="Probabilidad"),(AA18-(+AA18*U20)),IF(R20="Impacto",AA19,""))),"")</f>
        <v/>
      </c>
      <c r="Z20" s="386" t="str">
        <f t="shared" si="9"/>
        <v/>
      </c>
      <c r="AA20" s="387" t="str">
        <f t="shared" si="10"/>
        <v/>
      </c>
      <c r="AB20" s="386" t="str">
        <f t="shared" si="11"/>
        <v/>
      </c>
      <c r="AC20" s="387" t="str">
        <f t="shared" ref="AC20:AC22" si="14">IFERROR(IF(AND(R19="Impacto",R20="Impacto"),(AC19-(+AC19*U20)),IF(AND(R19="Probabilidad",R20="Impacto"),(AC18-(+AC18*U20)),IF(R20="Probabilidad",AC19,""))),"")</f>
        <v/>
      </c>
      <c r="AD20" s="388" t="str">
        <f>IFERROR(IF(OR(AND(Z20="Muy Baja",AB20="Leve"),AND(Z20="Muy Baja",AB20="Menor"),AND(Z20="Baja",AB20="Leve")),"Bajo",IF(OR(AND(Z20="Muy baja",AB20="Moderado"),AND(Z20="Baja",AB20="Menor"),AND(Z20="Baja",AB20="Moderado"),AND(Z20="Media",AB20="Leve"),AND(Z20="Media",AB20="Menor"),AND(Z20="Media",AB20="Moderado"),AND(Z20="Alta",AB20="Leve"),AND(Z20="Alta",AB20="Menor")),"Moderado",IF(OR(AND(Z20="Muy Baja",AB20="Mayor"),AND(Z20="Baja",AB20="Mayor"),AND(Z20="Media",AB20="Mayor"),AND(Z20="Alta",AB20="Moderado"),AND(Z20="Alta",AB20="Mayor"),AND(Z20="Muy Alta",AB20="Leve"),AND(Z20="Muy Alta",AB20="Menor"),AND(Z20="Muy Alta",AB20="Moderado"),AND(Z20="Muy Alta",AB20="Mayor")),"Alto",IF(OR(AND(Z20="Muy Baja",AB20="Catastrófico"),AND(Z20="Baja",AB20="Catastrófico"),AND(Z20="Media",AB20="Catastrófico"),AND(Z20="Alta",AB20="Catastrófico"),AND(Z20="Muy Alta",AB20="Catastrófico")),"Extremo","")))),"")</f>
        <v/>
      </c>
      <c r="AE20" s="651"/>
      <c r="AF20" s="222"/>
      <c r="AG20" s="318"/>
      <c r="AH20" s="384"/>
      <c r="AI20" s="222"/>
      <c r="AJ20" s="647"/>
      <c r="AK20" s="647"/>
      <c r="AL20" s="647"/>
      <c r="AM20" s="351"/>
      <c r="AN20" s="352"/>
      <c r="AO20" s="647"/>
      <c r="AP20" s="647"/>
      <c r="AQ20" s="647"/>
      <c r="AR20" s="647"/>
      <c r="AS20" s="647"/>
      <c r="AT20" s="645"/>
      <c r="AU20" s="342"/>
      <c r="AV20" s="342"/>
      <c r="AW20" s="342"/>
      <c r="AX20" s="342"/>
      <c r="AY20" s="342"/>
      <c r="AZ20" s="342"/>
      <c r="BA20" s="342"/>
      <c r="BB20" s="342"/>
      <c r="BC20" s="342"/>
      <c r="BD20" s="342"/>
      <c r="BE20" s="342"/>
      <c r="BF20" s="342"/>
      <c r="BG20" s="342"/>
      <c r="BH20" s="342"/>
      <c r="BI20" s="342"/>
      <c r="BJ20" s="342"/>
      <c r="BK20" s="342"/>
    </row>
    <row r="21" spans="1:63" s="343" customFormat="1" ht="14.1" customHeight="1" x14ac:dyDescent="0.2">
      <c r="A21" s="659"/>
      <c r="B21" s="660"/>
      <c r="C21" s="713"/>
      <c r="D21" s="655"/>
      <c r="E21" s="655"/>
      <c r="F21" s="656"/>
      <c r="G21" s="647"/>
      <c r="H21" s="662"/>
      <c r="I21" s="663"/>
      <c r="J21" s="664"/>
      <c r="K21" s="665"/>
      <c r="L21" s="664">
        <f>IF(NOT(ISERROR(MATCH(K21,_xlfn.ANCHORARRAY(F26),0))),J28&amp;"Por favor no seleccionar los criterios de impacto",K21)</f>
        <v>0</v>
      </c>
      <c r="M21" s="663"/>
      <c r="N21" s="664"/>
      <c r="O21" s="666"/>
      <c r="P21" s="344">
        <v>5</v>
      </c>
      <c r="Q21" s="210"/>
      <c r="R21" s="344" t="str">
        <f t="shared" si="0"/>
        <v/>
      </c>
      <c r="S21" s="345"/>
      <c r="T21" s="345"/>
      <c r="U21" s="387" t="str">
        <f t="shared" si="8"/>
        <v/>
      </c>
      <c r="V21" s="345"/>
      <c r="W21" s="345"/>
      <c r="X21" s="345"/>
      <c r="Y21" s="385" t="str">
        <f t="shared" si="13"/>
        <v/>
      </c>
      <c r="Z21" s="386" t="str">
        <f t="shared" si="9"/>
        <v/>
      </c>
      <c r="AA21" s="387" t="str">
        <f t="shared" si="10"/>
        <v/>
      </c>
      <c r="AB21" s="386" t="str">
        <f t="shared" si="11"/>
        <v/>
      </c>
      <c r="AC21" s="387" t="str">
        <f t="shared" si="14"/>
        <v/>
      </c>
      <c r="AD21" s="388" t="str">
        <f t="shared" ref="AD21:AD22" si="15">IFERROR(IF(OR(AND(Z21="Muy Baja",AB21="Leve"),AND(Z21="Muy Baja",AB21="Menor"),AND(Z21="Baja",AB21="Leve")),"Bajo",IF(OR(AND(Z21="Muy baja",AB21="Moderado"),AND(Z21="Baja",AB21="Menor"),AND(Z21="Baja",AB21="Moderado"),AND(Z21="Media",AB21="Leve"),AND(Z21="Media",AB21="Menor"),AND(Z21="Media",AB21="Moderado"),AND(Z21="Alta",AB21="Leve"),AND(Z21="Alta",AB21="Menor")),"Moderado",IF(OR(AND(Z21="Muy Baja",AB21="Mayor"),AND(Z21="Baja",AB21="Mayor"),AND(Z21="Media",AB21="Mayor"),AND(Z21="Alta",AB21="Moderado"),AND(Z21="Alta",AB21="Mayor"),AND(Z21="Muy Alta",AB21="Leve"),AND(Z21="Muy Alta",AB21="Menor"),AND(Z21="Muy Alta",AB21="Moderado"),AND(Z21="Muy Alta",AB21="Mayor")),"Alto",IF(OR(AND(Z21="Muy Baja",AB21="Catastrófico"),AND(Z21="Baja",AB21="Catastrófico"),AND(Z21="Media",AB21="Catastrófico"),AND(Z21="Alta",AB21="Catastrófico"),AND(Z21="Muy Alta",AB21="Catastrófico")),"Extremo","")))),"")</f>
        <v/>
      </c>
      <c r="AE21" s="651"/>
      <c r="AF21" s="210"/>
      <c r="AG21" s="352"/>
      <c r="AH21" s="351"/>
      <c r="AI21" s="222"/>
      <c r="AJ21" s="647"/>
      <c r="AK21" s="647"/>
      <c r="AL21" s="647"/>
      <c r="AM21" s="351"/>
      <c r="AN21" s="352"/>
      <c r="AO21" s="647"/>
      <c r="AP21" s="647"/>
      <c r="AQ21" s="647"/>
      <c r="AR21" s="647"/>
      <c r="AS21" s="647"/>
      <c r="AT21" s="645"/>
      <c r="AU21" s="342"/>
      <c r="AV21" s="342"/>
      <c r="AW21" s="342"/>
      <c r="AX21" s="342"/>
      <c r="AY21" s="342"/>
      <c r="AZ21" s="342"/>
      <c r="BA21" s="342"/>
      <c r="BB21" s="342"/>
      <c r="BC21" s="342"/>
      <c r="BD21" s="342"/>
      <c r="BE21" s="342"/>
      <c r="BF21" s="342"/>
      <c r="BG21" s="342"/>
      <c r="BH21" s="342"/>
      <c r="BI21" s="342"/>
      <c r="BJ21" s="342"/>
      <c r="BK21" s="342"/>
    </row>
    <row r="22" spans="1:63" s="343" customFormat="1" ht="14.1" customHeight="1" x14ac:dyDescent="0.2">
      <c r="A22" s="659"/>
      <c r="B22" s="660"/>
      <c r="C22" s="713"/>
      <c r="D22" s="655"/>
      <c r="E22" s="655"/>
      <c r="F22" s="656"/>
      <c r="G22" s="647"/>
      <c r="H22" s="662"/>
      <c r="I22" s="663"/>
      <c r="J22" s="664"/>
      <c r="K22" s="665"/>
      <c r="L22" s="664">
        <f>IF(NOT(ISERROR(MATCH(K22,_xlfn.ANCHORARRAY(F27),0))),#REF!&amp;"Por favor no seleccionar los criterios de impacto",K22)</f>
        <v>0</v>
      </c>
      <c r="M22" s="663"/>
      <c r="N22" s="664"/>
      <c r="O22" s="666"/>
      <c r="P22" s="344">
        <v>6</v>
      </c>
      <c r="Q22" s="210"/>
      <c r="R22" s="344" t="str">
        <f t="shared" si="0"/>
        <v/>
      </c>
      <c r="S22" s="345"/>
      <c r="T22" s="345"/>
      <c r="U22" s="387" t="str">
        <f t="shared" si="8"/>
        <v/>
      </c>
      <c r="V22" s="345"/>
      <c r="W22" s="345"/>
      <c r="X22" s="345"/>
      <c r="Y22" s="385" t="str">
        <f t="shared" si="13"/>
        <v/>
      </c>
      <c r="Z22" s="386" t="str">
        <f t="shared" si="9"/>
        <v/>
      </c>
      <c r="AA22" s="387" t="str">
        <f t="shared" si="10"/>
        <v/>
      </c>
      <c r="AB22" s="386" t="str">
        <f t="shared" si="11"/>
        <v/>
      </c>
      <c r="AC22" s="387" t="str">
        <f t="shared" si="14"/>
        <v/>
      </c>
      <c r="AD22" s="388" t="str">
        <f t="shared" si="15"/>
        <v/>
      </c>
      <c r="AE22" s="651"/>
      <c r="AF22" s="309"/>
      <c r="AG22" s="352"/>
      <c r="AH22" s="351"/>
      <c r="AI22" s="351"/>
      <c r="AJ22" s="647"/>
      <c r="AK22" s="647"/>
      <c r="AL22" s="647"/>
      <c r="AM22" s="351"/>
      <c r="AN22" s="352"/>
      <c r="AO22" s="647"/>
      <c r="AP22" s="647"/>
      <c r="AQ22" s="647"/>
      <c r="AR22" s="647"/>
      <c r="AS22" s="647"/>
      <c r="AT22" s="645"/>
      <c r="AU22" s="342"/>
      <c r="AV22" s="342"/>
      <c r="AW22" s="342"/>
      <c r="AX22" s="342"/>
      <c r="AY22" s="342"/>
      <c r="AZ22" s="342"/>
      <c r="BA22" s="342"/>
      <c r="BB22" s="342"/>
      <c r="BC22" s="342"/>
      <c r="BD22" s="342"/>
      <c r="BE22" s="342"/>
      <c r="BF22" s="342"/>
      <c r="BG22" s="342"/>
      <c r="BH22" s="342"/>
      <c r="BI22" s="342"/>
      <c r="BJ22" s="342"/>
      <c r="BK22" s="342"/>
    </row>
    <row r="23" spans="1:63" s="343" customFormat="1" ht="16.5" customHeight="1" x14ac:dyDescent="0.2">
      <c r="A23" s="659">
        <v>3</v>
      </c>
      <c r="B23" s="660"/>
      <c r="C23" s="647"/>
      <c r="D23" s="647"/>
      <c r="E23" s="647"/>
      <c r="F23" s="661" t="s">
        <v>390</v>
      </c>
      <c r="G23" s="647" t="s">
        <v>708</v>
      </c>
      <c r="H23" s="662"/>
      <c r="I23" s="663" t="str">
        <f>IF(H23&lt;=0,"",IF(H23&lt;=2,"Muy Baja",IF(H23&lt;=24,"Baja",IF(H23&lt;=500,"Media",IF(H23&lt;=5000,"Alta","Muy Alta")))))</f>
        <v/>
      </c>
      <c r="J23" s="664" t="str">
        <f>IF(I23="","",IF(I23="Muy Baja",0.2,IF(I23="Baja",0.4,IF(I23="Media",0.6,IF(I23="Alta",0.8,IF(I23="Muy Alta",1,))))))</f>
        <v/>
      </c>
      <c r="K23" s="665"/>
      <c r="L23" s="664"/>
      <c r="M23" s="663" t="str">
        <f>IF(OR(L23='Tabla Impacto'!$C$11,L23='Tabla Impacto'!$D$11),"Leve",IF(OR(L23='Tabla Impacto'!$C$12,L23='Tabla Impacto'!$D$12),"Menor",IF(OR(L23='Tabla Impacto'!$C$13,L23='Tabla Impacto'!$D$13),"Moderado",IF(OR(L23='Tabla Impacto'!$C$14,L23='Tabla Impacto'!$D$14),"Mayor",IF(OR(L23='Tabla Impacto'!$C$15,L23='Tabla Impacto'!$D$15),"Catastrófico","")))))</f>
        <v/>
      </c>
      <c r="N23" s="664" t="str">
        <f>IF(M23="","",IF(M23="Leve",0.2,IF(M23="Menor",0.4,IF(M23="Moderado",0.6,IF(M23="Mayor",0.8,IF(M23="Catastrófico",1,))))))</f>
        <v/>
      </c>
      <c r="O23" s="666" t="str">
        <f>IF(OR(AND(I23="Muy Baja",M23="Leve"),AND(I23="Muy Baja",M23="Menor"),AND(I23="Baja",M23="Leve")),"Bajo",IF(OR(AND(I23="Muy baja",M23="Moderado"),AND(I23="Baja",M23="Menor"),AND(I23="Baja",M23="Moderado"),AND(I23="Media",M23="Leve"),AND(I23="Media",M23="Menor"),AND(I23="Media",M23="Moderado"),AND(I23="Alta",M23="Leve"),AND(I23="Alta",M23="Menor")),"Moderado",IF(OR(AND(I23="Muy Baja",M23="Mayor"),AND(I23="Baja",M23="Mayor"),AND(I23="Media",M23="Mayor"),AND(I23="Alta",M23="Moderado"),AND(I23="Alta",M23="Mayor"),AND(I23="Muy Alta",M23="Leve"),AND(I23="Muy Alta",M23="Menor"),AND(I23="Muy Alta",M23="Moderado"),AND(I23="Muy Alta",M23="Mayor")),"Alto",IF(OR(AND(I23="Muy Baja",M23="Catastrófico"),AND(I23="Baja",M23="Catastrófico"),AND(I23="Media",M23="Catastrófico"),AND(I23="Alta",M23="Catastrófico"),AND(I23="Muy Alta",M23="Catastrófico")),"Extremo",""))))</f>
        <v/>
      </c>
      <c r="P23" s="344">
        <v>1</v>
      </c>
      <c r="Q23" s="210"/>
      <c r="R23" s="360" t="str">
        <f>IF(OR(S23="Preventivo",S23="Detectivo"),"Probabilidad",IF(S23="Correctivo","Impacto",""))</f>
        <v/>
      </c>
      <c r="S23" s="345"/>
      <c r="T23" s="345"/>
      <c r="U23" s="387" t="str">
        <f>IF(AND(S23="Preventivo",T23="Automático"),"50%",IF(AND(S23="Preventivo",T23="Manual"),"40%",IF(AND(S23="Detectivo",T23="Automático"),"40%",IF(AND(S23="Detectivo",T23="Manual"),"30%",IF(AND(S23="Correctivo",T23="Automático"),"35%",IF(AND(S23="Correctivo",T23="Manual"),"25%",""))))))</f>
        <v/>
      </c>
      <c r="V23" s="345"/>
      <c r="W23" s="345"/>
      <c r="X23" s="345"/>
      <c r="Y23" s="385" t="str">
        <f>IFERROR(IF(R23="Probabilidad",(J23-(+J23*U23)),IF(R23="Impacto",J23,"")),"")</f>
        <v/>
      </c>
      <c r="Z23" s="386" t="str">
        <f>IFERROR(IF(Y23="","",IF(Y23&lt;=0.2,"Muy Baja",IF(Y23&lt;=0.4,"Baja",IF(Y23&lt;=0.6,"Media",IF(Y23&lt;=0.8,"Alta","Muy Alta"))))),"")</f>
        <v/>
      </c>
      <c r="AA23" s="387" t="str">
        <f>+Y23</f>
        <v/>
      </c>
      <c r="AB23" s="386" t="str">
        <f>IFERROR(IF(AC23="","",IF(AC23&lt;=0.2,"Leve",IF(AC23&lt;=0.4,"Menor",IF(AC23&lt;=0.6,"Moderado",IF(AC23&lt;=0.8,"Mayor","Catastrófico"))))),"")</f>
        <v/>
      </c>
      <c r="AC23" s="387" t="str">
        <f>IFERROR(IF(R23="Impacto",(N23-(+N23*U23)),IF(R23="Probabilidad",N23,"")),"")</f>
        <v/>
      </c>
      <c r="AD23" s="388" t="str">
        <f>IFERROR(IF(OR(AND(Z23="Muy Baja",AB23="Leve"),AND(Z23="Muy Baja",AB23="Menor"),AND(Z23="Baja",AB23="Leve")),"Bajo",IF(OR(AND(Z23="Muy baja",AB23="Moderado"),AND(Z23="Baja",AB23="Menor"),AND(Z23="Baja",AB23="Moderado"),AND(Z23="Media",AB23="Leve"),AND(Z23="Media",AB23="Menor"),AND(Z23="Media",AB23="Moderado"),AND(Z23="Alta",AB23="Leve"),AND(Z23="Alta",AB23="Menor")),"Moderado",IF(OR(AND(Z23="Muy Baja",AB23="Mayor"),AND(Z23="Baja",AB23="Mayor"),AND(Z23="Media",AB23="Mayor"),AND(Z23="Alta",AB23="Moderado"),AND(Z23="Alta",AB23="Mayor"),AND(Z23="Muy Alta",AB23="Leve"),AND(Z23="Muy Alta",AB23="Menor"),AND(Z23="Muy Alta",AB23="Moderado"),AND(Z23="Muy Alta",AB23="Mayor")),"Alto",IF(OR(AND(Z23="Muy Baja",AB23="Catastrófico"),AND(Z23="Baja",AB23="Catastrófico"),AND(Z23="Media",AB23="Catastrófico"),AND(Z23="Alta",AB23="Catastrófico"),AND(Z23="Muy Alta",AB23="Catastrófico")),"Extremo","")))),"")</f>
        <v/>
      </c>
      <c r="AE23" s="651"/>
      <c r="AF23" s="309"/>
      <c r="AG23" s="352"/>
      <c r="AH23" s="351"/>
      <c r="AI23" s="351"/>
      <c r="AJ23" s="647"/>
      <c r="AK23" s="647"/>
      <c r="AL23" s="647"/>
      <c r="AM23" s="351"/>
      <c r="AN23" s="352"/>
      <c r="AO23" s="647"/>
      <c r="AP23" s="647"/>
      <c r="AQ23" s="650"/>
      <c r="AR23" s="647"/>
      <c r="AS23" s="647"/>
      <c r="AT23" s="645"/>
      <c r="AU23" s="342"/>
      <c r="AV23" s="342"/>
      <c r="AW23" s="342"/>
      <c r="AX23" s="342"/>
      <c r="AY23" s="342"/>
      <c r="AZ23" s="342"/>
      <c r="BA23" s="342"/>
      <c r="BB23" s="342"/>
      <c r="BC23" s="342"/>
      <c r="BD23" s="342"/>
      <c r="BE23" s="342"/>
      <c r="BF23" s="342"/>
      <c r="BG23" s="342"/>
      <c r="BH23" s="342"/>
      <c r="BI23" s="342"/>
      <c r="BJ23" s="342"/>
      <c r="BK23" s="342"/>
    </row>
    <row r="24" spans="1:63" s="343" customFormat="1" x14ac:dyDescent="0.2">
      <c r="A24" s="659"/>
      <c r="B24" s="660"/>
      <c r="C24" s="647"/>
      <c r="D24" s="647"/>
      <c r="E24" s="647"/>
      <c r="F24" s="661"/>
      <c r="G24" s="647"/>
      <c r="H24" s="662"/>
      <c r="I24" s="663"/>
      <c r="J24" s="664"/>
      <c r="K24" s="665"/>
      <c r="L24" s="664"/>
      <c r="M24" s="663"/>
      <c r="N24" s="664"/>
      <c r="O24" s="666"/>
      <c r="P24" s="344">
        <v>2</v>
      </c>
      <c r="Q24" s="210"/>
      <c r="R24" s="360" t="str">
        <f>IF(OR(S24="Preventivo",S24="Detectivo"),"Probabilidad",IF(S24="Correctivo","Impacto",""))</f>
        <v/>
      </c>
      <c r="S24" s="345"/>
      <c r="T24" s="345"/>
      <c r="U24" s="387" t="str">
        <f t="shared" ref="U24:U28" si="16">IF(AND(S24="Preventivo",T24="Automático"),"50%",IF(AND(S24="Preventivo",T24="Manual"),"40%",IF(AND(S24="Detectivo",T24="Automático"),"40%",IF(AND(S24="Detectivo",T24="Manual"),"30%",IF(AND(S24="Correctivo",T24="Automático"),"35%",IF(AND(S24="Correctivo",T24="Manual"),"25%",""))))))</f>
        <v/>
      </c>
      <c r="V24" s="345"/>
      <c r="W24" s="345"/>
      <c r="X24" s="345"/>
      <c r="Y24" s="385" t="str">
        <f>IFERROR(IF(AND(R23="Probabilidad",R24="Probabilidad"),(AA23-(+AA23*U24)),IF(R24="Probabilidad",(J23-(+J23*U24)),IF(R24="Impacto",AA23,""))),"")</f>
        <v/>
      </c>
      <c r="Z24" s="386" t="str">
        <f t="shared" ref="Z24:Z28" si="17">IFERROR(IF(Y24="","",IF(Y24&lt;=0.2,"Muy Baja",IF(Y24&lt;=0.4,"Baja",IF(Y24&lt;=0.6,"Media",IF(Y24&lt;=0.8,"Alta","Muy Alta"))))),"")</f>
        <v/>
      </c>
      <c r="AA24" s="387" t="str">
        <f t="shared" ref="AA24:AA28" si="18">+Y24</f>
        <v/>
      </c>
      <c r="AB24" s="386" t="str">
        <f t="shared" ref="AB24:AB28" si="19">IFERROR(IF(AC24="","",IF(AC24&lt;=0.2,"Leve",IF(AC24&lt;=0.4,"Menor",IF(AC24&lt;=0.6,"Moderado",IF(AC24&lt;=0.8,"Mayor","Catastrófico"))))),"")</f>
        <v/>
      </c>
      <c r="AC24" s="387" t="str">
        <f>IFERROR(IF(AND(R23="Impacto",R24="Impacto"),(AC23-(+AC23*U24)),IF(R24="Impacto",(N23-(+N23*U24)),IF(R24="Probabilidad",AC23,""))),"")</f>
        <v/>
      </c>
      <c r="AD24" s="388" t="str">
        <f t="shared" ref="AD24:AD25" si="20">IFERROR(IF(OR(AND(Z24="Muy Baja",AB24="Leve"),AND(Z24="Muy Baja",AB24="Menor"),AND(Z24="Baja",AB24="Leve")),"Bajo",IF(OR(AND(Z24="Muy baja",AB24="Moderado"),AND(Z24="Baja",AB24="Menor"),AND(Z24="Baja",AB24="Moderado"),AND(Z24="Media",AB24="Leve"),AND(Z24="Media",AB24="Menor"),AND(Z24="Media",AB24="Moderado"),AND(Z24="Alta",AB24="Leve"),AND(Z24="Alta",AB24="Menor")),"Moderado",IF(OR(AND(Z24="Muy Baja",AB24="Mayor"),AND(Z24="Baja",AB24="Mayor"),AND(Z24="Media",AB24="Mayor"),AND(Z24="Alta",AB24="Moderado"),AND(Z24="Alta",AB24="Mayor"),AND(Z24="Muy Alta",AB24="Leve"),AND(Z24="Muy Alta",AB24="Menor"),AND(Z24="Muy Alta",AB24="Moderado"),AND(Z24="Muy Alta",AB24="Mayor")),"Alto",IF(OR(AND(Z24="Muy Baja",AB24="Catastrófico"),AND(Z24="Baja",AB24="Catastrófico"),AND(Z24="Media",AB24="Catastrófico"),AND(Z24="Alta",AB24="Catastrófico"),AND(Z24="Muy Alta",AB24="Catastrófico")),"Extremo","")))),"")</f>
        <v/>
      </c>
      <c r="AE24" s="651"/>
      <c r="AF24" s="309"/>
      <c r="AG24" s="352"/>
      <c r="AH24" s="351"/>
      <c r="AI24" s="351"/>
      <c r="AJ24" s="647"/>
      <c r="AK24" s="647"/>
      <c r="AL24" s="647"/>
      <c r="AM24" s="351"/>
      <c r="AN24" s="352"/>
      <c r="AO24" s="647"/>
      <c r="AP24" s="647"/>
      <c r="AQ24" s="647"/>
      <c r="AR24" s="647"/>
      <c r="AS24" s="647"/>
      <c r="AT24" s="645"/>
      <c r="AU24" s="342"/>
      <c r="AV24" s="342"/>
      <c r="AW24" s="342"/>
      <c r="AX24" s="342"/>
      <c r="AY24" s="342"/>
      <c r="AZ24" s="342"/>
      <c r="BA24" s="342"/>
      <c r="BB24" s="342"/>
      <c r="BC24" s="342"/>
      <c r="BD24" s="342"/>
      <c r="BE24" s="342"/>
      <c r="BF24" s="342"/>
      <c r="BG24" s="342"/>
      <c r="BH24" s="342"/>
      <c r="BI24" s="342"/>
      <c r="BJ24" s="342"/>
      <c r="BK24" s="342"/>
    </row>
    <row r="25" spans="1:63" s="343" customFormat="1" x14ac:dyDescent="0.2">
      <c r="A25" s="659"/>
      <c r="B25" s="660"/>
      <c r="C25" s="647"/>
      <c r="D25" s="647"/>
      <c r="E25" s="647"/>
      <c r="F25" s="661"/>
      <c r="G25" s="647"/>
      <c r="H25" s="662"/>
      <c r="I25" s="663"/>
      <c r="J25" s="664"/>
      <c r="K25" s="665"/>
      <c r="L25" s="664"/>
      <c r="M25" s="663"/>
      <c r="N25" s="664"/>
      <c r="O25" s="666"/>
      <c r="P25" s="344">
        <v>3</v>
      </c>
      <c r="Q25" s="353"/>
      <c r="R25" s="360" t="str">
        <f>IF(OR(S25="Preventivo",S25="Detectivo"),"Probabilidad",IF(S25="Correctivo","Impacto",""))</f>
        <v/>
      </c>
      <c r="S25" s="345"/>
      <c r="T25" s="345"/>
      <c r="U25" s="387" t="str">
        <f t="shared" si="16"/>
        <v/>
      </c>
      <c r="V25" s="345"/>
      <c r="W25" s="345"/>
      <c r="X25" s="345"/>
      <c r="Y25" s="385" t="str">
        <f>IFERROR(IF(AND(R24="Probabilidad",R25="Probabilidad"),(AA24-(+AA24*U25)),IF(AND(R24="Impacto",R25="Probabilidad"),(AA23-(+AA23*U25)),IF(R25="Impacto",AA24,""))),"")</f>
        <v/>
      </c>
      <c r="Z25" s="386" t="str">
        <f t="shared" si="17"/>
        <v/>
      </c>
      <c r="AA25" s="387" t="str">
        <f t="shared" si="18"/>
        <v/>
      </c>
      <c r="AB25" s="386" t="str">
        <f t="shared" si="19"/>
        <v/>
      </c>
      <c r="AC25" s="387" t="str">
        <f>IFERROR(IF(AND(R24="Impacto",R25="Impacto"),(AC24-(+AC24*U25)),IF(AND(R24="Probabilidad",R25="Impacto"),(AC23-(+AC23*U25)),IF(R25="Probabilidad",AC24,""))),"")</f>
        <v/>
      </c>
      <c r="AD25" s="388" t="str">
        <f t="shared" si="20"/>
        <v/>
      </c>
      <c r="AE25" s="651"/>
      <c r="AF25" s="309"/>
      <c r="AG25" s="352"/>
      <c r="AH25" s="351"/>
      <c r="AI25" s="351"/>
      <c r="AJ25" s="647"/>
      <c r="AK25" s="647"/>
      <c r="AL25" s="647"/>
      <c r="AM25" s="351"/>
      <c r="AN25" s="352"/>
      <c r="AO25" s="647"/>
      <c r="AP25" s="647"/>
      <c r="AQ25" s="647"/>
      <c r="AR25" s="647"/>
      <c r="AS25" s="647"/>
      <c r="AT25" s="645"/>
      <c r="AU25" s="342"/>
      <c r="AV25" s="342"/>
      <c r="AW25" s="342"/>
      <c r="AX25" s="342"/>
      <c r="AY25" s="342"/>
      <c r="AZ25" s="342"/>
      <c r="BA25" s="342"/>
      <c r="BB25" s="342"/>
      <c r="BC25" s="342"/>
      <c r="BD25" s="342"/>
      <c r="BE25" s="342"/>
      <c r="BF25" s="342"/>
      <c r="BG25" s="342"/>
      <c r="BH25" s="342"/>
      <c r="BI25" s="342"/>
      <c r="BJ25" s="342"/>
      <c r="BK25" s="342"/>
    </row>
    <row r="26" spans="1:63" s="343" customFormat="1" x14ac:dyDescent="0.2">
      <c r="A26" s="659"/>
      <c r="B26" s="660"/>
      <c r="C26" s="647"/>
      <c r="D26" s="647"/>
      <c r="E26" s="647"/>
      <c r="F26" s="661"/>
      <c r="G26" s="647"/>
      <c r="H26" s="662"/>
      <c r="I26" s="663"/>
      <c r="J26" s="664"/>
      <c r="K26" s="665"/>
      <c r="L26" s="664"/>
      <c r="M26" s="663"/>
      <c r="N26" s="664"/>
      <c r="O26" s="666"/>
      <c r="P26" s="344">
        <v>4</v>
      </c>
      <c r="Q26" s="210"/>
      <c r="R26" s="360" t="str">
        <f t="shared" ref="R26:R28" si="21">IF(OR(S26="Preventivo",S26="Detectivo"),"Probabilidad",IF(S26="Correctivo","Impacto",""))</f>
        <v/>
      </c>
      <c r="S26" s="345"/>
      <c r="T26" s="345"/>
      <c r="U26" s="387" t="str">
        <f t="shared" si="16"/>
        <v/>
      </c>
      <c r="V26" s="345"/>
      <c r="W26" s="345"/>
      <c r="X26" s="345"/>
      <c r="Y26" s="385" t="str">
        <f t="shared" ref="Y26:Y28" si="22">IFERROR(IF(AND(R25="Probabilidad",R26="Probabilidad"),(AA25-(+AA25*U26)),IF(AND(R25="Impacto",R26="Probabilidad"),(AA24-(+AA24*U26)),IF(R26="Impacto",AA25,""))),"")</f>
        <v/>
      </c>
      <c r="Z26" s="386" t="str">
        <f t="shared" si="17"/>
        <v/>
      </c>
      <c r="AA26" s="387" t="str">
        <f t="shared" si="18"/>
        <v/>
      </c>
      <c r="AB26" s="386" t="str">
        <f t="shared" si="19"/>
        <v/>
      </c>
      <c r="AC26" s="387" t="str">
        <f t="shared" ref="AC26:AC28" si="23">IFERROR(IF(AND(R25="Impacto",R26="Impacto"),(AC25-(+AC25*U26)),IF(AND(R25="Probabilidad",R26="Impacto"),(AC24-(+AC24*U26)),IF(R26="Probabilidad",AC25,""))),"")</f>
        <v/>
      </c>
      <c r="AD26" s="388" t="str">
        <f>IFERROR(IF(OR(AND(Z26="Muy Baja",AB26="Leve"),AND(Z26="Muy Baja",AB26="Menor"),AND(Z26="Baja",AB26="Leve")),"Bajo",IF(OR(AND(Z26="Muy baja",AB26="Moderado"),AND(Z26="Baja",AB26="Menor"),AND(Z26="Baja",AB26="Moderado"),AND(Z26="Media",AB26="Leve"),AND(Z26="Media",AB26="Menor"),AND(Z26="Media",AB26="Moderado"),AND(Z26="Alta",AB26="Leve"),AND(Z26="Alta",AB26="Menor")),"Moderado",IF(OR(AND(Z26="Muy Baja",AB26="Mayor"),AND(Z26="Baja",AB26="Mayor"),AND(Z26="Media",AB26="Mayor"),AND(Z26="Alta",AB26="Moderado"),AND(Z26="Alta",AB26="Mayor"),AND(Z26="Muy Alta",AB26="Leve"),AND(Z26="Muy Alta",AB26="Menor"),AND(Z26="Muy Alta",AB26="Moderado"),AND(Z26="Muy Alta",AB26="Mayor")),"Alto",IF(OR(AND(Z26="Muy Baja",AB26="Catastrófico"),AND(Z26="Baja",AB26="Catastrófico"),AND(Z26="Media",AB26="Catastrófico"),AND(Z26="Alta",AB26="Catastrófico"),AND(Z26="Muy Alta",AB26="Catastrófico")),"Extremo","")))),"")</f>
        <v/>
      </c>
      <c r="AE26" s="651"/>
      <c r="AF26" s="309"/>
      <c r="AG26" s="352"/>
      <c r="AH26" s="351"/>
      <c r="AI26" s="351"/>
      <c r="AJ26" s="647"/>
      <c r="AK26" s="647"/>
      <c r="AL26" s="647"/>
      <c r="AM26" s="351"/>
      <c r="AN26" s="352"/>
      <c r="AO26" s="647"/>
      <c r="AP26" s="647"/>
      <c r="AQ26" s="647"/>
      <c r="AR26" s="647"/>
      <c r="AS26" s="647"/>
      <c r="AT26" s="645"/>
      <c r="AU26" s="342"/>
      <c r="AV26" s="342"/>
      <c r="AW26" s="342"/>
      <c r="AX26" s="342"/>
      <c r="AY26" s="342"/>
      <c r="AZ26" s="342"/>
      <c r="BA26" s="342"/>
      <c r="BB26" s="342"/>
      <c r="BC26" s="342"/>
      <c r="BD26" s="342"/>
      <c r="BE26" s="342"/>
      <c r="BF26" s="342"/>
      <c r="BG26" s="342"/>
      <c r="BH26" s="342"/>
      <c r="BI26" s="342"/>
      <c r="BJ26" s="342"/>
      <c r="BK26" s="342"/>
    </row>
    <row r="27" spans="1:63" s="343" customFormat="1" x14ac:dyDescent="0.2">
      <c r="A27" s="659"/>
      <c r="B27" s="660"/>
      <c r="C27" s="647"/>
      <c r="D27" s="647"/>
      <c r="E27" s="647"/>
      <c r="F27" s="661"/>
      <c r="G27" s="647"/>
      <c r="H27" s="662"/>
      <c r="I27" s="663"/>
      <c r="J27" s="664"/>
      <c r="K27" s="665"/>
      <c r="L27" s="664"/>
      <c r="M27" s="663"/>
      <c r="N27" s="664"/>
      <c r="O27" s="666"/>
      <c r="P27" s="344">
        <v>5</v>
      </c>
      <c r="Q27" s="210"/>
      <c r="R27" s="360" t="str">
        <f t="shared" si="21"/>
        <v/>
      </c>
      <c r="S27" s="345"/>
      <c r="T27" s="345"/>
      <c r="U27" s="387" t="str">
        <f t="shared" si="16"/>
        <v/>
      </c>
      <c r="V27" s="345"/>
      <c r="W27" s="345"/>
      <c r="X27" s="345"/>
      <c r="Y27" s="385" t="str">
        <f t="shared" si="22"/>
        <v/>
      </c>
      <c r="Z27" s="386" t="str">
        <f t="shared" si="17"/>
        <v/>
      </c>
      <c r="AA27" s="387" t="str">
        <f t="shared" si="18"/>
        <v/>
      </c>
      <c r="AB27" s="386" t="str">
        <f t="shared" si="19"/>
        <v/>
      </c>
      <c r="AC27" s="387" t="str">
        <f t="shared" si="23"/>
        <v/>
      </c>
      <c r="AD27" s="388" t="str">
        <f t="shared" ref="AD27:AD28" si="24">IFERROR(IF(OR(AND(Z27="Muy Baja",AB27="Leve"),AND(Z27="Muy Baja",AB27="Menor"),AND(Z27="Baja",AB27="Leve")),"Bajo",IF(OR(AND(Z27="Muy baja",AB27="Moderado"),AND(Z27="Baja",AB27="Menor"),AND(Z27="Baja",AB27="Moderado"),AND(Z27="Media",AB27="Leve"),AND(Z27="Media",AB27="Menor"),AND(Z27="Media",AB27="Moderado"),AND(Z27="Alta",AB27="Leve"),AND(Z27="Alta",AB27="Menor")),"Moderado",IF(OR(AND(Z27="Muy Baja",AB27="Mayor"),AND(Z27="Baja",AB27="Mayor"),AND(Z27="Media",AB27="Mayor"),AND(Z27="Alta",AB27="Moderado"),AND(Z27="Alta",AB27="Mayor"),AND(Z27="Muy Alta",AB27="Leve"),AND(Z27="Muy Alta",AB27="Menor"),AND(Z27="Muy Alta",AB27="Moderado"),AND(Z27="Muy Alta",AB27="Mayor")),"Alto",IF(OR(AND(Z27="Muy Baja",AB27="Catastrófico"),AND(Z27="Baja",AB27="Catastrófico"),AND(Z27="Media",AB27="Catastrófico"),AND(Z27="Alta",AB27="Catastrófico"),AND(Z27="Muy Alta",AB27="Catastrófico")),"Extremo","")))),"")</f>
        <v/>
      </c>
      <c r="AE27" s="651"/>
      <c r="AF27" s="309"/>
      <c r="AG27" s="352"/>
      <c r="AH27" s="351"/>
      <c r="AI27" s="351"/>
      <c r="AJ27" s="647"/>
      <c r="AK27" s="647"/>
      <c r="AL27" s="647"/>
      <c r="AM27" s="351"/>
      <c r="AN27" s="352"/>
      <c r="AO27" s="647"/>
      <c r="AP27" s="647"/>
      <c r="AQ27" s="647"/>
      <c r="AR27" s="647"/>
      <c r="AS27" s="647"/>
      <c r="AT27" s="645"/>
      <c r="AU27" s="342"/>
      <c r="AV27" s="342"/>
      <c r="AW27" s="342"/>
      <c r="AX27" s="342"/>
      <c r="AY27" s="342"/>
      <c r="AZ27" s="342"/>
      <c r="BA27" s="342"/>
      <c r="BB27" s="342"/>
      <c r="BC27" s="342"/>
      <c r="BD27" s="342"/>
      <c r="BE27" s="342"/>
      <c r="BF27" s="342"/>
      <c r="BG27" s="342"/>
      <c r="BH27" s="342"/>
      <c r="BI27" s="342"/>
      <c r="BJ27" s="342"/>
      <c r="BK27" s="342"/>
    </row>
    <row r="28" spans="1:63" s="343" customFormat="1" ht="17.25" thickBot="1" x14ac:dyDescent="0.25">
      <c r="A28" s="734"/>
      <c r="B28" s="733"/>
      <c r="C28" s="728"/>
      <c r="D28" s="728"/>
      <c r="E28" s="728"/>
      <c r="F28" s="795"/>
      <c r="G28" s="728"/>
      <c r="H28" s="736"/>
      <c r="I28" s="718"/>
      <c r="J28" s="717"/>
      <c r="K28" s="737"/>
      <c r="L28" s="717"/>
      <c r="M28" s="718"/>
      <c r="N28" s="717"/>
      <c r="O28" s="730"/>
      <c r="P28" s="363">
        <v>6</v>
      </c>
      <c r="Q28" s="223"/>
      <c r="R28" s="364" t="str">
        <f t="shared" si="21"/>
        <v/>
      </c>
      <c r="S28" s="365"/>
      <c r="T28" s="365"/>
      <c r="U28" s="391" t="str">
        <f t="shared" si="16"/>
        <v/>
      </c>
      <c r="V28" s="365"/>
      <c r="W28" s="365"/>
      <c r="X28" s="365"/>
      <c r="Y28" s="389" t="str">
        <f t="shared" si="22"/>
        <v/>
      </c>
      <c r="Z28" s="390" t="str">
        <f t="shared" si="17"/>
        <v/>
      </c>
      <c r="AA28" s="391" t="str">
        <f t="shared" si="18"/>
        <v/>
      </c>
      <c r="AB28" s="390" t="str">
        <f t="shared" si="19"/>
        <v/>
      </c>
      <c r="AC28" s="391" t="str">
        <f t="shared" si="23"/>
        <v/>
      </c>
      <c r="AD28" s="392" t="str">
        <f t="shared" si="24"/>
        <v/>
      </c>
      <c r="AE28" s="729"/>
      <c r="AF28" s="310"/>
      <c r="AG28" s="371"/>
      <c r="AH28" s="372"/>
      <c r="AI28" s="372"/>
      <c r="AJ28" s="728"/>
      <c r="AK28" s="728"/>
      <c r="AL28" s="728"/>
      <c r="AM28" s="372"/>
      <c r="AN28" s="371"/>
      <c r="AO28" s="728"/>
      <c r="AP28" s="728"/>
      <c r="AQ28" s="728"/>
      <c r="AR28" s="728"/>
      <c r="AS28" s="728"/>
      <c r="AT28" s="775"/>
      <c r="AU28" s="342"/>
      <c r="AV28" s="342"/>
      <c r="AW28" s="342"/>
      <c r="AX28" s="342"/>
      <c r="AY28" s="342"/>
      <c r="AZ28" s="342"/>
      <c r="BA28" s="342"/>
      <c r="BB28" s="342"/>
      <c r="BC28" s="342"/>
      <c r="BD28" s="342"/>
      <c r="BE28" s="342"/>
      <c r="BF28" s="342"/>
      <c r="BG28" s="342"/>
      <c r="BH28" s="342"/>
      <c r="BI28" s="342"/>
      <c r="BJ28" s="342"/>
      <c r="BK28" s="342"/>
    </row>
    <row r="29" spans="1:63" s="343" customFormat="1" ht="13.5" thickBot="1" x14ac:dyDescent="0.25">
      <c r="A29" s="373"/>
      <c r="B29" s="374"/>
      <c r="C29" s="373"/>
      <c r="D29" s="373"/>
      <c r="E29" s="373"/>
      <c r="G29" s="375"/>
    </row>
    <row r="30" spans="1:63" s="343" customFormat="1" ht="12.95" customHeight="1" x14ac:dyDescent="0.2">
      <c r="A30" s="751" t="s">
        <v>379</v>
      </c>
      <c r="B30" s="752"/>
      <c r="C30" s="752"/>
      <c r="D30" s="752"/>
      <c r="E30" s="752"/>
      <c r="F30" s="752"/>
      <c r="G30" s="753"/>
    </row>
    <row r="31" spans="1:63" s="343" customFormat="1" ht="22.5" x14ac:dyDescent="0.2">
      <c r="A31" s="746" t="s">
        <v>380</v>
      </c>
      <c r="B31" s="747"/>
      <c r="C31" s="747" t="s">
        <v>381</v>
      </c>
      <c r="D31" s="747"/>
      <c r="E31" s="747"/>
      <c r="F31" s="747"/>
      <c r="G31" s="377" t="s">
        <v>382</v>
      </c>
    </row>
    <row r="32" spans="1:63" s="343" customFormat="1" ht="45" customHeight="1" x14ac:dyDescent="0.2">
      <c r="A32" s="748">
        <v>6</v>
      </c>
      <c r="B32" s="749"/>
      <c r="C32" s="754" t="s">
        <v>421</v>
      </c>
      <c r="D32" s="754"/>
      <c r="E32" s="754"/>
      <c r="F32" s="754"/>
      <c r="G32" s="378" t="s">
        <v>686</v>
      </c>
    </row>
    <row r="33" spans="1:10" s="343" customFormat="1" ht="49.7" customHeight="1" thickBot="1" x14ac:dyDescent="0.3">
      <c r="A33" s="755">
        <v>7</v>
      </c>
      <c r="B33" s="756"/>
      <c r="C33" s="757" t="s">
        <v>724</v>
      </c>
      <c r="D33" s="757"/>
      <c r="E33" s="757"/>
      <c r="F33" s="757"/>
      <c r="G33" s="378" t="s">
        <v>719</v>
      </c>
      <c r="H33" s="379"/>
      <c r="I33" s="379"/>
      <c r="J33" s="379"/>
    </row>
    <row r="34" spans="1:10" s="343" customFormat="1" ht="15" customHeight="1" thickBot="1" x14ac:dyDescent="0.3">
      <c r="A34" s="380"/>
      <c r="B34" s="380"/>
      <c r="C34" s="380"/>
      <c r="D34" s="380"/>
      <c r="E34" s="380"/>
      <c r="F34" s="380"/>
      <c r="G34" s="380"/>
      <c r="H34" s="379"/>
      <c r="I34" s="379"/>
      <c r="J34" s="379"/>
    </row>
    <row r="35" spans="1:10" s="343" customFormat="1" ht="12.95" customHeight="1" x14ac:dyDescent="0.25">
      <c r="A35" s="758" t="s">
        <v>718</v>
      </c>
      <c r="B35" s="759"/>
      <c r="C35" s="759"/>
      <c r="D35" s="759"/>
      <c r="E35" s="759"/>
      <c r="F35" s="759"/>
      <c r="G35" s="760"/>
      <c r="H35" s="379"/>
      <c r="I35" s="379"/>
      <c r="J35" s="379"/>
    </row>
    <row r="36" spans="1:10" s="343" customFormat="1" ht="13.5" x14ac:dyDescent="0.25">
      <c r="A36" s="750" t="s">
        <v>682</v>
      </c>
      <c r="B36" s="743"/>
      <c r="C36" s="743" t="s">
        <v>683</v>
      </c>
      <c r="D36" s="743"/>
      <c r="E36" s="743"/>
      <c r="F36" s="743" t="s">
        <v>684</v>
      </c>
      <c r="G36" s="744"/>
      <c r="H36" s="379"/>
      <c r="I36" s="379"/>
      <c r="J36" s="379"/>
    </row>
    <row r="37" spans="1:10" s="343" customFormat="1" ht="12.95" customHeight="1" x14ac:dyDescent="0.25">
      <c r="A37" s="745" t="s">
        <v>721</v>
      </c>
      <c r="B37" s="731"/>
      <c r="C37" s="731" t="s">
        <v>716</v>
      </c>
      <c r="D37" s="731"/>
      <c r="E37" s="731"/>
      <c r="F37" s="731" t="s">
        <v>716</v>
      </c>
      <c r="G37" s="732"/>
      <c r="H37" s="379"/>
      <c r="I37" s="379"/>
      <c r="J37" s="379"/>
    </row>
    <row r="38" spans="1:10" s="343" customFormat="1" ht="12.95" customHeight="1" x14ac:dyDescent="0.2">
      <c r="A38" s="745" t="s">
        <v>722</v>
      </c>
      <c r="B38" s="731"/>
      <c r="C38" s="731" t="s">
        <v>717</v>
      </c>
      <c r="D38" s="731"/>
      <c r="E38" s="731"/>
      <c r="F38" s="731" t="s">
        <v>717</v>
      </c>
      <c r="G38" s="732"/>
    </row>
    <row r="39" spans="1:10" s="343" customFormat="1" ht="13.5" customHeight="1" thickBot="1" x14ac:dyDescent="0.25">
      <c r="A39" s="739" t="s">
        <v>723</v>
      </c>
      <c r="B39" s="740"/>
      <c r="C39" s="740" t="s">
        <v>720</v>
      </c>
      <c r="D39" s="740"/>
      <c r="E39" s="740"/>
      <c r="F39" s="741" t="s">
        <v>720</v>
      </c>
      <c r="G39" s="742"/>
    </row>
    <row r="40" spans="1:10" s="343" customFormat="1" ht="12.75" x14ac:dyDescent="0.2">
      <c r="A40" s="373"/>
      <c r="B40" s="374"/>
      <c r="C40" s="373"/>
      <c r="D40" s="373"/>
      <c r="E40" s="373"/>
      <c r="G40" s="375"/>
    </row>
    <row r="41" spans="1:10" s="343" customFormat="1" ht="12.75" x14ac:dyDescent="0.2">
      <c r="A41" s="373"/>
      <c r="B41" s="374"/>
      <c r="C41" s="373"/>
      <c r="D41" s="373"/>
      <c r="E41" s="373"/>
      <c r="G41" s="375"/>
    </row>
    <row r="42" spans="1:10" s="343" customFormat="1" ht="12.75" x14ac:dyDescent="0.2">
      <c r="A42" s="373"/>
      <c r="B42" s="374"/>
      <c r="C42" s="373"/>
      <c r="D42" s="373"/>
      <c r="E42" s="373"/>
      <c r="G42" s="375"/>
    </row>
    <row r="43" spans="1:10" s="343" customFormat="1" ht="12.75" x14ac:dyDescent="0.2">
      <c r="A43" s="373"/>
      <c r="B43" s="374"/>
      <c r="C43" s="373"/>
      <c r="D43" s="373"/>
      <c r="E43" s="373"/>
      <c r="G43" s="375"/>
    </row>
    <row r="44" spans="1:10" s="343" customFormat="1" ht="12.75" x14ac:dyDescent="0.2">
      <c r="A44" s="373"/>
      <c r="B44" s="374"/>
      <c r="C44" s="373"/>
      <c r="D44" s="373"/>
      <c r="E44" s="373"/>
      <c r="G44" s="375"/>
    </row>
    <row r="45" spans="1:10" s="343" customFormat="1" ht="12.75" x14ac:dyDescent="0.2">
      <c r="A45" s="373"/>
      <c r="B45" s="374"/>
      <c r="C45" s="373"/>
      <c r="D45" s="373"/>
      <c r="E45" s="373"/>
      <c r="G45" s="375"/>
    </row>
    <row r="46" spans="1:10" s="343" customFormat="1" ht="12.75" x14ac:dyDescent="0.2">
      <c r="A46" s="373"/>
      <c r="B46" s="374"/>
      <c r="C46" s="373"/>
      <c r="D46" s="373"/>
      <c r="E46" s="373"/>
      <c r="G46" s="375"/>
    </row>
    <row r="47" spans="1:10" s="343" customFormat="1" ht="12.75" x14ac:dyDescent="0.2">
      <c r="A47" s="373"/>
      <c r="B47" s="374"/>
      <c r="C47" s="373"/>
      <c r="D47" s="373"/>
      <c r="E47" s="373"/>
      <c r="G47" s="375"/>
    </row>
    <row r="48" spans="1:10" s="343" customFormat="1" ht="12.75" x14ac:dyDescent="0.2">
      <c r="A48" s="373"/>
      <c r="B48" s="374"/>
      <c r="C48" s="373"/>
      <c r="D48" s="373"/>
      <c r="E48" s="373"/>
      <c r="G48" s="375"/>
    </row>
    <row r="49" spans="1:7" s="343" customFormat="1" ht="12.75" x14ac:dyDescent="0.2">
      <c r="A49" s="373"/>
      <c r="B49" s="374"/>
      <c r="C49" s="373"/>
      <c r="D49" s="373"/>
      <c r="E49" s="373"/>
      <c r="G49" s="375"/>
    </row>
    <row r="50" spans="1:7" s="343" customFormat="1" ht="12.75" x14ac:dyDescent="0.2">
      <c r="A50" s="373"/>
      <c r="B50" s="374"/>
      <c r="C50" s="373"/>
      <c r="D50" s="373"/>
      <c r="E50" s="373"/>
      <c r="G50" s="375"/>
    </row>
    <row r="51" spans="1:7" s="343" customFormat="1" ht="12.75" x14ac:dyDescent="0.2">
      <c r="A51" s="373"/>
      <c r="B51" s="374"/>
      <c r="C51" s="373"/>
      <c r="D51" s="373"/>
      <c r="E51" s="373"/>
      <c r="G51" s="375"/>
    </row>
    <row r="52" spans="1:7" s="343" customFormat="1" ht="12.75" x14ac:dyDescent="0.2">
      <c r="A52" s="373"/>
      <c r="B52" s="374"/>
      <c r="C52" s="373"/>
      <c r="D52" s="373"/>
      <c r="E52" s="373"/>
      <c r="G52" s="375"/>
    </row>
    <row r="53" spans="1:7" s="343" customFormat="1" ht="12.75" x14ac:dyDescent="0.2">
      <c r="A53" s="373"/>
      <c r="B53" s="374"/>
      <c r="C53" s="373"/>
      <c r="D53" s="373"/>
      <c r="E53" s="373"/>
      <c r="G53" s="375"/>
    </row>
    <row r="54" spans="1:7" s="343" customFormat="1" ht="12.75" x14ac:dyDescent="0.2">
      <c r="A54" s="373"/>
      <c r="B54" s="374"/>
      <c r="C54" s="373"/>
      <c r="D54" s="373"/>
      <c r="E54" s="373"/>
      <c r="G54" s="375"/>
    </row>
    <row r="55" spans="1:7" s="343" customFormat="1" ht="12.75" x14ac:dyDescent="0.2">
      <c r="A55" s="373"/>
      <c r="B55" s="374"/>
      <c r="C55" s="373"/>
      <c r="D55" s="373"/>
      <c r="E55" s="373"/>
      <c r="G55" s="375"/>
    </row>
    <row r="56" spans="1:7" s="343" customFormat="1" ht="12.75" x14ac:dyDescent="0.2">
      <c r="A56" s="373"/>
      <c r="B56" s="374"/>
      <c r="C56" s="373"/>
      <c r="D56" s="373"/>
      <c r="E56" s="373"/>
      <c r="G56" s="375"/>
    </row>
    <row r="57" spans="1:7" s="343" customFormat="1" ht="12.75" x14ac:dyDescent="0.2">
      <c r="A57" s="373"/>
      <c r="B57" s="374"/>
      <c r="C57" s="373"/>
      <c r="D57" s="373"/>
      <c r="E57" s="373"/>
      <c r="G57" s="375"/>
    </row>
    <row r="58" spans="1:7" s="343" customFormat="1" ht="12.75" x14ac:dyDescent="0.2">
      <c r="A58" s="373"/>
      <c r="B58" s="374"/>
      <c r="C58" s="373"/>
      <c r="D58" s="373"/>
      <c r="E58" s="373"/>
      <c r="G58" s="375"/>
    </row>
    <row r="59" spans="1:7" s="343" customFormat="1" ht="12.75" x14ac:dyDescent="0.2">
      <c r="A59" s="373"/>
      <c r="B59" s="374"/>
      <c r="C59" s="373"/>
      <c r="D59" s="373"/>
      <c r="E59" s="373"/>
      <c r="G59" s="375"/>
    </row>
    <row r="60" spans="1:7" s="343" customFormat="1" ht="12.75" x14ac:dyDescent="0.2">
      <c r="A60" s="373"/>
      <c r="B60" s="374"/>
      <c r="C60" s="373"/>
      <c r="D60" s="373"/>
      <c r="E60" s="373"/>
      <c r="G60" s="375"/>
    </row>
    <row r="61" spans="1:7" s="343" customFormat="1" ht="12.75" x14ac:dyDescent="0.2">
      <c r="A61" s="373"/>
      <c r="B61" s="374"/>
      <c r="C61" s="373"/>
      <c r="D61" s="373"/>
      <c r="E61" s="373"/>
      <c r="G61" s="375"/>
    </row>
    <row r="62" spans="1:7" s="343" customFormat="1" ht="12.75" x14ac:dyDescent="0.2">
      <c r="A62" s="373"/>
      <c r="B62" s="374"/>
      <c r="C62" s="373"/>
      <c r="D62" s="373"/>
      <c r="E62" s="373"/>
      <c r="G62" s="375"/>
    </row>
    <row r="63" spans="1:7" s="343" customFormat="1" ht="12.75" x14ac:dyDescent="0.2">
      <c r="A63" s="373"/>
      <c r="B63" s="374"/>
      <c r="C63" s="373"/>
      <c r="D63" s="373"/>
      <c r="E63" s="373"/>
      <c r="G63" s="375"/>
    </row>
    <row r="64" spans="1:7" s="343" customFormat="1" ht="12.75" x14ac:dyDescent="0.2">
      <c r="A64" s="373"/>
      <c r="B64" s="374"/>
      <c r="C64" s="373"/>
      <c r="D64" s="373"/>
      <c r="E64" s="373"/>
      <c r="G64" s="375"/>
    </row>
    <row r="65" spans="1:7" s="343" customFormat="1" ht="12.75" x14ac:dyDescent="0.2">
      <c r="A65" s="373"/>
      <c r="B65" s="374"/>
      <c r="C65" s="373"/>
      <c r="D65" s="373"/>
      <c r="E65" s="373"/>
      <c r="G65" s="375"/>
    </row>
    <row r="66" spans="1:7" s="343" customFormat="1" ht="12.75" x14ac:dyDescent="0.2">
      <c r="A66" s="373"/>
      <c r="B66" s="374"/>
      <c r="C66" s="373"/>
      <c r="D66" s="373"/>
      <c r="E66" s="373"/>
      <c r="G66" s="375"/>
    </row>
    <row r="67" spans="1:7" s="343" customFormat="1" ht="12.75" x14ac:dyDescent="0.2">
      <c r="A67" s="373"/>
      <c r="B67" s="374"/>
      <c r="C67" s="373"/>
      <c r="D67" s="373"/>
      <c r="E67" s="373"/>
      <c r="G67" s="375"/>
    </row>
    <row r="68" spans="1:7" s="343" customFormat="1" ht="12.75" x14ac:dyDescent="0.2">
      <c r="A68" s="373"/>
      <c r="B68" s="374"/>
      <c r="C68" s="373"/>
      <c r="D68" s="373"/>
      <c r="E68" s="373"/>
      <c r="G68" s="375"/>
    </row>
    <row r="69" spans="1:7" s="343" customFormat="1" ht="12.75" x14ac:dyDescent="0.2">
      <c r="A69" s="373"/>
      <c r="B69" s="374"/>
      <c r="C69" s="373"/>
      <c r="D69" s="373"/>
      <c r="E69" s="373"/>
      <c r="G69" s="375"/>
    </row>
    <row r="70" spans="1:7" s="343" customFormat="1" ht="12.75" x14ac:dyDescent="0.2">
      <c r="A70" s="373"/>
      <c r="B70" s="374"/>
      <c r="C70" s="373"/>
      <c r="D70" s="373"/>
      <c r="E70" s="373"/>
      <c r="G70" s="375"/>
    </row>
    <row r="71" spans="1:7" s="343" customFormat="1" ht="12.75" x14ac:dyDescent="0.2">
      <c r="A71" s="373"/>
      <c r="B71" s="374"/>
      <c r="C71" s="373"/>
      <c r="D71" s="373"/>
      <c r="E71" s="373"/>
      <c r="G71" s="375"/>
    </row>
    <row r="72" spans="1:7" s="343" customFormat="1" ht="12.75" x14ac:dyDescent="0.2">
      <c r="A72" s="373"/>
      <c r="B72" s="374"/>
      <c r="C72" s="373"/>
      <c r="D72" s="373"/>
      <c r="E72" s="373"/>
      <c r="G72" s="375"/>
    </row>
    <row r="73" spans="1:7" s="343" customFormat="1" ht="12.75" x14ac:dyDescent="0.2">
      <c r="A73" s="373"/>
      <c r="B73" s="374"/>
      <c r="C73" s="373"/>
      <c r="D73" s="373"/>
      <c r="E73" s="373"/>
      <c r="G73" s="375"/>
    </row>
    <row r="74" spans="1:7" s="343" customFormat="1" ht="12.75" x14ac:dyDescent="0.2">
      <c r="A74" s="373"/>
      <c r="B74" s="374"/>
      <c r="C74" s="373"/>
      <c r="D74" s="373"/>
      <c r="E74" s="373"/>
      <c r="G74" s="375"/>
    </row>
    <row r="75" spans="1:7" s="343" customFormat="1" ht="12.75" x14ac:dyDescent="0.2">
      <c r="A75" s="373"/>
      <c r="B75" s="374"/>
      <c r="C75" s="373"/>
      <c r="D75" s="373"/>
      <c r="E75" s="373"/>
      <c r="G75" s="375"/>
    </row>
    <row r="76" spans="1:7" s="343" customFormat="1" ht="12.75" x14ac:dyDescent="0.2">
      <c r="A76" s="373"/>
      <c r="B76" s="374"/>
      <c r="C76" s="373"/>
      <c r="D76" s="373"/>
      <c r="E76" s="373"/>
      <c r="G76" s="375"/>
    </row>
    <row r="77" spans="1:7" s="343" customFormat="1" ht="12.75" x14ac:dyDescent="0.2">
      <c r="A77" s="373"/>
      <c r="B77" s="374"/>
      <c r="C77" s="373"/>
      <c r="D77" s="373"/>
      <c r="E77" s="373"/>
      <c r="G77" s="375"/>
    </row>
    <row r="78" spans="1:7" s="343" customFormat="1" ht="12.75" x14ac:dyDescent="0.2">
      <c r="A78" s="373"/>
      <c r="B78" s="374"/>
      <c r="C78" s="373"/>
      <c r="D78" s="373"/>
      <c r="E78" s="373"/>
      <c r="G78" s="375"/>
    </row>
    <row r="79" spans="1:7" s="343" customFormat="1" ht="12.75" x14ac:dyDescent="0.2">
      <c r="A79" s="373"/>
      <c r="B79" s="374"/>
      <c r="C79" s="373"/>
      <c r="D79" s="373"/>
      <c r="E79" s="373"/>
      <c r="G79" s="375"/>
    </row>
    <row r="80" spans="1:7" s="343" customFormat="1" ht="12.75" x14ac:dyDescent="0.2">
      <c r="A80" s="373"/>
      <c r="B80" s="374"/>
      <c r="C80" s="373"/>
      <c r="D80" s="373"/>
      <c r="E80" s="373"/>
      <c r="G80" s="375"/>
    </row>
    <row r="81" spans="1:7" s="343" customFormat="1" ht="12.75" x14ac:dyDescent="0.2">
      <c r="A81" s="373"/>
      <c r="B81" s="374"/>
      <c r="C81" s="373"/>
      <c r="D81" s="373"/>
      <c r="E81" s="373"/>
      <c r="G81" s="375"/>
    </row>
    <row r="82" spans="1:7" s="343" customFormat="1" ht="12.75" x14ac:dyDescent="0.2">
      <c r="A82" s="373"/>
      <c r="B82" s="374"/>
      <c r="C82" s="373"/>
      <c r="D82" s="373"/>
      <c r="E82" s="373"/>
      <c r="G82" s="375"/>
    </row>
    <row r="83" spans="1:7" s="343" customFormat="1" ht="12.75" x14ac:dyDescent="0.2">
      <c r="A83" s="373"/>
      <c r="B83" s="374"/>
      <c r="C83" s="373"/>
      <c r="D83" s="373"/>
      <c r="E83" s="373"/>
      <c r="G83" s="375"/>
    </row>
    <row r="84" spans="1:7" s="343" customFormat="1" ht="12.75" x14ac:dyDescent="0.2">
      <c r="A84" s="373"/>
      <c r="B84" s="374"/>
      <c r="C84" s="373"/>
      <c r="D84" s="373"/>
      <c r="E84" s="373"/>
      <c r="G84" s="375"/>
    </row>
    <row r="85" spans="1:7" s="343" customFormat="1" ht="12.75" x14ac:dyDescent="0.2">
      <c r="A85" s="373"/>
      <c r="B85" s="374"/>
      <c r="C85" s="373"/>
      <c r="D85" s="373"/>
      <c r="E85" s="373"/>
      <c r="G85" s="375"/>
    </row>
    <row r="86" spans="1:7" s="343" customFormat="1" ht="12.75" x14ac:dyDescent="0.2">
      <c r="A86" s="373"/>
      <c r="B86" s="374"/>
      <c r="C86" s="373"/>
      <c r="D86" s="373"/>
      <c r="E86" s="373"/>
      <c r="G86" s="375"/>
    </row>
    <row r="87" spans="1:7" s="343" customFormat="1" ht="12.75" x14ac:dyDescent="0.2">
      <c r="A87" s="373"/>
      <c r="B87" s="374"/>
      <c r="C87" s="373"/>
      <c r="D87" s="373"/>
      <c r="E87" s="373"/>
      <c r="G87" s="375"/>
    </row>
    <row r="88" spans="1:7" s="343" customFormat="1" ht="12.75" x14ac:dyDescent="0.2">
      <c r="A88" s="373"/>
      <c r="B88" s="374"/>
      <c r="C88" s="373"/>
      <c r="D88" s="373"/>
      <c r="E88" s="373"/>
      <c r="G88" s="375"/>
    </row>
    <row r="89" spans="1:7" s="343" customFormat="1" ht="12.75" x14ac:dyDescent="0.2">
      <c r="A89" s="373"/>
      <c r="B89" s="374"/>
      <c r="C89" s="373"/>
      <c r="D89" s="373"/>
      <c r="E89" s="373"/>
      <c r="G89" s="375"/>
    </row>
    <row r="90" spans="1:7" s="343" customFormat="1" ht="12.75" x14ac:dyDescent="0.2">
      <c r="A90" s="373"/>
      <c r="B90" s="374"/>
      <c r="C90" s="373"/>
      <c r="D90" s="373"/>
      <c r="E90" s="373"/>
      <c r="G90" s="375"/>
    </row>
    <row r="91" spans="1:7" s="343" customFormat="1" ht="12.75" x14ac:dyDescent="0.2">
      <c r="A91" s="373"/>
      <c r="B91" s="374"/>
      <c r="C91" s="373"/>
      <c r="D91" s="373"/>
      <c r="E91" s="373"/>
      <c r="G91" s="375"/>
    </row>
    <row r="92" spans="1:7" s="343" customFormat="1" ht="12.75" x14ac:dyDescent="0.2">
      <c r="A92" s="373"/>
      <c r="B92" s="374"/>
      <c r="C92" s="373"/>
      <c r="D92" s="373"/>
      <c r="E92" s="373"/>
      <c r="G92" s="375"/>
    </row>
    <row r="93" spans="1:7" s="343" customFormat="1" ht="12.75" x14ac:dyDescent="0.2">
      <c r="A93" s="373"/>
      <c r="B93" s="374"/>
      <c r="C93" s="373"/>
      <c r="D93" s="373"/>
      <c r="E93" s="373"/>
      <c r="G93" s="375"/>
    </row>
    <row r="94" spans="1:7" s="343" customFormat="1" ht="12.75" x14ac:dyDescent="0.2">
      <c r="A94" s="373"/>
      <c r="B94" s="374"/>
      <c r="C94" s="373"/>
      <c r="D94" s="373"/>
      <c r="E94" s="373"/>
      <c r="G94" s="375"/>
    </row>
    <row r="95" spans="1:7" s="343" customFormat="1" ht="12.75" x14ac:dyDescent="0.2">
      <c r="A95" s="373"/>
      <c r="B95" s="374"/>
      <c r="C95" s="373"/>
      <c r="D95" s="373"/>
      <c r="E95" s="373"/>
      <c r="G95" s="375"/>
    </row>
    <row r="96" spans="1:7" s="343" customFormat="1" ht="12.75" x14ac:dyDescent="0.2">
      <c r="A96" s="373"/>
      <c r="B96" s="374"/>
      <c r="C96" s="373"/>
      <c r="D96" s="373"/>
      <c r="E96" s="373"/>
      <c r="G96" s="375"/>
    </row>
    <row r="97" spans="1:7" s="343" customFormat="1" ht="12.75" x14ac:dyDescent="0.2">
      <c r="A97" s="373"/>
      <c r="B97" s="374"/>
      <c r="C97" s="373"/>
      <c r="D97" s="373"/>
      <c r="E97" s="373"/>
      <c r="G97" s="375"/>
    </row>
    <row r="98" spans="1:7" s="343" customFormat="1" ht="12.75" x14ac:dyDescent="0.2">
      <c r="A98" s="373"/>
      <c r="B98" s="374"/>
      <c r="C98" s="373"/>
      <c r="D98" s="373"/>
      <c r="E98" s="373"/>
      <c r="G98" s="375"/>
    </row>
    <row r="99" spans="1:7" s="343" customFormat="1" ht="12.75" x14ac:dyDescent="0.2">
      <c r="A99" s="373"/>
      <c r="B99" s="374"/>
      <c r="C99" s="373"/>
      <c r="D99" s="373"/>
      <c r="E99" s="373"/>
      <c r="G99" s="375"/>
    </row>
    <row r="100" spans="1:7" s="343" customFormat="1" ht="12.75" x14ac:dyDescent="0.2">
      <c r="A100" s="373"/>
      <c r="B100" s="374"/>
      <c r="C100" s="373"/>
      <c r="D100" s="373"/>
      <c r="E100" s="373"/>
      <c r="G100" s="375"/>
    </row>
    <row r="101" spans="1:7" s="343" customFormat="1" ht="12.75" x14ac:dyDescent="0.2">
      <c r="A101" s="373"/>
      <c r="B101" s="374"/>
      <c r="C101" s="373"/>
      <c r="D101" s="373"/>
      <c r="E101" s="373"/>
      <c r="G101" s="375"/>
    </row>
    <row r="102" spans="1:7" s="343" customFormat="1" ht="12.75" x14ac:dyDescent="0.2">
      <c r="A102" s="373"/>
      <c r="B102" s="374"/>
      <c r="C102" s="373"/>
      <c r="D102" s="373"/>
      <c r="E102" s="373"/>
      <c r="G102" s="375"/>
    </row>
    <row r="103" spans="1:7" s="343" customFormat="1" ht="12.75" x14ac:dyDescent="0.2">
      <c r="A103" s="373"/>
      <c r="B103" s="374"/>
      <c r="C103" s="373"/>
      <c r="D103" s="373"/>
      <c r="E103" s="373"/>
      <c r="G103" s="375"/>
    </row>
    <row r="104" spans="1:7" s="343" customFormat="1" ht="12.75" x14ac:dyDescent="0.2">
      <c r="A104" s="373"/>
      <c r="B104" s="374"/>
      <c r="C104" s="373"/>
      <c r="D104" s="373"/>
      <c r="E104" s="373"/>
      <c r="G104" s="375"/>
    </row>
    <row r="105" spans="1:7" s="343" customFormat="1" ht="12.75" x14ac:dyDescent="0.2">
      <c r="A105" s="373"/>
      <c r="B105" s="374"/>
      <c r="C105" s="373"/>
      <c r="D105" s="373"/>
      <c r="E105" s="373"/>
      <c r="G105" s="375"/>
    </row>
    <row r="106" spans="1:7" s="343" customFormat="1" ht="12.75" x14ac:dyDescent="0.2">
      <c r="A106" s="373"/>
      <c r="B106" s="374"/>
      <c r="C106" s="373"/>
      <c r="D106" s="373"/>
      <c r="E106" s="373"/>
      <c r="G106" s="375"/>
    </row>
    <row r="107" spans="1:7" s="343" customFormat="1" ht="12.75" x14ac:dyDescent="0.2">
      <c r="A107" s="373"/>
      <c r="B107" s="374"/>
      <c r="C107" s="373"/>
      <c r="D107" s="373"/>
      <c r="E107" s="373"/>
      <c r="G107" s="375"/>
    </row>
    <row r="108" spans="1:7" s="343" customFormat="1" ht="12.75" x14ac:dyDescent="0.2">
      <c r="A108" s="373"/>
      <c r="B108" s="374"/>
      <c r="C108" s="373"/>
      <c r="D108" s="373"/>
      <c r="E108" s="373"/>
      <c r="G108" s="375"/>
    </row>
    <row r="109" spans="1:7" s="343" customFormat="1" ht="12.75" x14ac:dyDescent="0.2">
      <c r="A109" s="373"/>
      <c r="B109" s="374"/>
      <c r="C109" s="373"/>
      <c r="D109" s="373"/>
      <c r="E109" s="373"/>
      <c r="G109" s="375"/>
    </row>
    <row r="110" spans="1:7" s="343" customFormat="1" ht="12.75" x14ac:dyDescent="0.2">
      <c r="A110" s="373"/>
      <c r="B110" s="374"/>
      <c r="C110" s="373"/>
      <c r="D110" s="373"/>
      <c r="E110" s="373"/>
      <c r="G110" s="375"/>
    </row>
    <row r="111" spans="1:7" s="343" customFormat="1" ht="12.75" x14ac:dyDescent="0.2">
      <c r="A111" s="373"/>
      <c r="B111" s="374"/>
      <c r="C111" s="373"/>
      <c r="D111" s="373"/>
      <c r="E111" s="373"/>
      <c r="G111" s="375"/>
    </row>
    <row r="112" spans="1:7" s="343" customFormat="1" ht="12.75" x14ac:dyDescent="0.2">
      <c r="A112" s="373"/>
      <c r="B112" s="374"/>
      <c r="C112" s="373"/>
      <c r="D112" s="373"/>
      <c r="E112" s="373"/>
      <c r="G112" s="375"/>
    </row>
    <row r="113" spans="1:7" s="343" customFormat="1" ht="12.75" x14ac:dyDescent="0.2">
      <c r="A113" s="373"/>
      <c r="B113" s="374"/>
      <c r="C113" s="373"/>
      <c r="D113" s="373"/>
      <c r="E113" s="373"/>
      <c r="G113" s="375"/>
    </row>
    <row r="114" spans="1:7" s="343" customFormat="1" ht="12.75" x14ac:dyDescent="0.2">
      <c r="A114" s="373"/>
      <c r="B114" s="374"/>
      <c r="C114" s="373"/>
      <c r="D114" s="373"/>
      <c r="E114" s="373"/>
      <c r="G114" s="375"/>
    </row>
    <row r="115" spans="1:7" s="343" customFormat="1" ht="12.75" x14ac:dyDescent="0.2">
      <c r="A115" s="373"/>
      <c r="B115" s="374"/>
      <c r="C115" s="373"/>
      <c r="D115" s="373"/>
      <c r="E115" s="373"/>
      <c r="G115" s="375"/>
    </row>
    <row r="116" spans="1:7" s="343" customFormat="1" ht="12.75" x14ac:dyDescent="0.2">
      <c r="A116" s="373"/>
      <c r="B116" s="374"/>
      <c r="C116" s="373"/>
      <c r="D116" s="373"/>
      <c r="E116" s="373"/>
      <c r="G116" s="375"/>
    </row>
    <row r="117" spans="1:7" s="343" customFormat="1" ht="12.75" x14ac:dyDescent="0.2">
      <c r="A117" s="373"/>
      <c r="B117" s="374"/>
      <c r="C117" s="373"/>
      <c r="D117" s="373"/>
      <c r="E117" s="373"/>
      <c r="G117" s="375"/>
    </row>
    <row r="118" spans="1:7" s="343" customFormat="1" ht="12.75" x14ac:dyDescent="0.2">
      <c r="A118" s="373"/>
      <c r="B118" s="374"/>
      <c r="C118" s="373"/>
      <c r="D118" s="373"/>
      <c r="E118" s="373"/>
      <c r="G118" s="375"/>
    </row>
    <row r="119" spans="1:7" s="343" customFormat="1" ht="12.75" x14ac:dyDescent="0.2">
      <c r="A119" s="373"/>
      <c r="B119" s="374"/>
      <c r="C119" s="373"/>
      <c r="D119" s="373"/>
      <c r="E119" s="373"/>
      <c r="G119" s="375"/>
    </row>
    <row r="120" spans="1:7" s="343" customFormat="1" ht="12.75" x14ac:dyDescent="0.2">
      <c r="A120" s="373"/>
      <c r="B120" s="374"/>
      <c r="C120" s="373"/>
      <c r="D120" s="373"/>
      <c r="E120" s="373"/>
      <c r="G120" s="375"/>
    </row>
    <row r="121" spans="1:7" s="343" customFormat="1" ht="12.75" x14ac:dyDescent="0.2">
      <c r="A121" s="373"/>
      <c r="B121" s="374"/>
      <c r="C121" s="373"/>
      <c r="D121" s="373"/>
      <c r="E121" s="373"/>
      <c r="G121" s="375"/>
    </row>
    <row r="122" spans="1:7" s="343" customFormat="1" ht="12.75" x14ac:dyDescent="0.2">
      <c r="A122" s="373"/>
      <c r="B122" s="374"/>
      <c r="C122" s="373"/>
      <c r="D122" s="373"/>
      <c r="E122" s="373"/>
      <c r="G122" s="375"/>
    </row>
    <row r="123" spans="1:7" s="343" customFormat="1" ht="12.75" x14ac:dyDescent="0.2">
      <c r="A123" s="373"/>
      <c r="B123" s="374"/>
      <c r="C123" s="373"/>
      <c r="D123" s="373"/>
      <c r="E123" s="373"/>
      <c r="G123" s="375"/>
    </row>
    <row r="124" spans="1:7" s="343" customFormat="1" ht="12.75" x14ac:dyDescent="0.2">
      <c r="A124" s="373"/>
      <c r="B124" s="374"/>
      <c r="C124" s="373"/>
      <c r="D124" s="373"/>
      <c r="E124" s="373"/>
      <c r="G124" s="375"/>
    </row>
    <row r="125" spans="1:7" s="343" customFormat="1" ht="12.75" x14ac:dyDescent="0.2">
      <c r="A125" s="373"/>
      <c r="B125" s="374"/>
      <c r="C125" s="373"/>
      <c r="D125" s="373"/>
      <c r="E125" s="373"/>
      <c r="G125" s="375"/>
    </row>
    <row r="126" spans="1:7" s="343" customFormat="1" ht="12.75" x14ac:dyDescent="0.2">
      <c r="A126" s="373"/>
      <c r="B126" s="374"/>
      <c r="C126" s="373"/>
      <c r="D126" s="373"/>
      <c r="E126" s="373"/>
      <c r="G126" s="375"/>
    </row>
    <row r="127" spans="1:7" s="343" customFormat="1" ht="12.75" x14ac:dyDescent="0.2">
      <c r="A127" s="373"/>
      <c r="B127" s="374"/>
      <c r="C127" s="373"/>
      <c r="D127" s="373"/>
      <c r="E127" s="373"/>
      <c r="G127" s="375"/>
    </row>
    <row r="128" spans="1:7" s="343" customFormat="1" ht="12.75" x14ac:dyDescent="0.2">
      <c r="A128" s="373"/>
      <c r="B128" s="374"/>
      <c r="C128" s="373"/>
      <c r="D128" s="373"/>
      <c r="E128" s="373"/>
      <c r="G128" s="375"/>
    </row>
    <row r="129" spans="1:7" s="343" customFormat="1" ht="12.75" x14ac:dyDescent="0.2">
      <c r="A129" s="373"/>
      <c r="B129" s="374"/>
      <c r="C129" s="373"/>
      <c r="D129" s="373"/>
      <c r="E129" s="373"/>
      <c r="G129" s="375"/>
    </row>
    <row r="130" spans="1:7" s="343" customFormat="1" ht="12.75" x14ac:dyDescent="0.2">
      <c r="A130" s="373"/>
      <c r="B130" s="374"/>
      <c r="C130" s="373"/>
      <c r="D130" s="373"/>
      <c r="E130" s="373"/>
      <c r="G130" s="375"/>
    </row>
    <row r="131" spans="1:7" s="343" customFormat="1" ht="12.75" x14ac:dyDescent="0.2">
      <c r="A131" s="373"/>
      <c r="B131" s="374"/>
      <c r="C131" s="373"/>
      <c r="D131" s="373"/>
      <c r="E131" s="373"/>
      <c r="G131" s="375"/>
    </row>
    <row r="132" spans="1:7" s="343" customFormat="1" ht="12.75" x14ac:dyDescent="0.2">
      <c r="A132" s="373"/>
      <c r="B132" s="374"/>
      <c r="C132" s="373"/>
      <c r="D132" s="373"/>
      <c r="E132" s="373"/>
      <c r="G132" s="375"/>
    </row>
    <row r="133" spans="1:7" s="343" customFormat="1" ht="12.75" x14ac:dyDescent="0.2">
      <c r="A133" s="373"/>
      <c r="B133" s="374"/>
      <c r="C133" s="373"/>
      <c r="D133" s="373"/>
      <c r="E133" s="373"/>
      <c r="G133" s="375"/>
    </row>
    <row r="134" spans="1:7" s="343" customFormat="1" ht="12.75" x14ac:dyDescent="0.2">
      <c r="A134" s="373"/>
      <c r="B134" s="374"/>
      <c r="C134" s="373"/>
      <c r="D134" s="373"/>
      <c r="E134" s="373"/>
      <c r="G134" s="375"/>
    </row>
    <row r="135" spans="1:7" s="343" customFormat="1" ht="12.75" x14ac:dyDescent="0.2">
      <c r="A135" s="373"/>
      <c r="B135" s="374"/>
      <c r="C135" s="373"/>
      <c r="D135" s="373"/>
      <c r="E135" s="373"/>
      <c r="G135" s="375"/>
    </row>
    <row r="136" spans="1:7" s="343" customFormat="1" ht="12.75" x14ac:dyDescent="0.2">
      <c r="A136" s="373"/>
      <c r="B136" s="374"/>
      <c r="C136" s="373"/>
      <c r="D136" s="373"/>
      <c r="E136" s="373"/>
      <c r="G136" s="375"/>
    </row>
    <row r="137" spans="1:7" s="343" customFormat="1" ht="12.75" x14ac:dyDescent="0.2">
      <c r="A137" s="373"/>
      <c r="B137" s="374"/>
      <c r="C137" s="373"/>
      <c r="D137" s="373"/>
      <c r="E137" s="373"/>
      <c r="G137" s="375"/>
    </row>
    <row r="138" spans="1:7" s="343" customFormat="1" ht="12.75" x14ac:dyDescent="0.2">
      <c r="A138" s="373"/>
      <c r="B138" s="374"/>
      <c r="C138" s="373"/>
      <c r="D138" s="373"/>
      <c r="E138" s="373"/>
      <c r="G138" s="375"/>
    </row>
    <row r="139" spans="1:7" s="343" customFormat="1" ht="12.75" x14ac:dyDescent="0.2">
      <c r="A139" s="373"/>
      <c r="B139" s="374"/>
      <c r="C139" s="373"/>
      <c r="D139" s="373"/>
      <c r="E139" s="373"/>
      <c r="G139" s="375"/>
    </row>
    <row r="140" spans="1:7" s="343" customFormat="1" ht="12.75" x14ac:dyDescent="0.2">
      <c r="A140" s="373"/>
      <c r="B140" s="374"/>
      <c r="C140" s="373"/>
      <c r="D140" s="373"/>
      <c r="E140" s="373"/>
      <c r="G140" s="375"/>
    </row>
    <row r="141" spans="1:7" s="343" customFormat="1" ht="12.75" x14ac:dyDescent="0.2">
      <c r="A141" s="373"/>
      <c r="B141" s="374"/>
      <c r="C141" s="373"/>
      <c r="D141" s="373"/>
      <c r="E141" s="373"/>
      <c r="G141" s="375"/>
    </row>
  </sheetData>
  <mergeCells count="157">
    <mergeCell ref="A39:B39"/>
    <mergeCell ref="C39:E39"/>
    <mergeCell ref="F39:G39"/>
    <mergeCell ref="A30:G30"/>
    <mergeCell ref="C31:F31"/>
    <mergeCell ref="C32:F32"/>
    <mergeCell ref="A33:B33"/>
    <mergeCell ref="C33:F33"/>
    <mergeCell ref="A35:G35"/>
    <mergeCell ref="A38:B38"/>
    <mergeCell ref="C38:E38"/>
    <mergeCell ref="F38:G38"/>
    <mergeCell ref="A37:B37"/>
    <mergeCell ref="C37:E37"/>
    <mergeCell ref="F37:G37"/>
    <mergeCell ref="A36:B36"/>
    <mergeCell ref="A32:B32"/>
    <mergeCell ref="F36:G36"/>
    <mergeCell ref="C36:E36"/>
    <mergeCell ref="A31:B31"/>
    <mergeCell ref="AS23:AS28"/>
    <mergeCell ref="AT23:AT28"/>
    <mergeCell ref="AL23:AL28"/>
    <mergeCell ref="AO23:AO28"/>
    <mergeCell ref="AP23:AP28"/>
    <mergeCell ref="AQ23:AQ28"/>
    <mergeCell ref="AR23:AR28"/>
    <mergeCell ref="AK23:AK28"/>
    <mergeCell ref="L23:L28"/>
    <mergeCell ref="M23:M28"/>
    <mergeCell ref="N23:N28"/>
    <mergeCell ref="O23:O28"/>
    <mergeCell ref="AE23:AE28"/>
    <mergeCell ref="AJ23:AJ28"/>
    <mergeCell ref="A23:A28"/>
    <mergeCell ref="B23:B28"/>
    <mergeCell ref="C23:C28"/>
    <mergeCell ref="D23:D28"/>
    <mergeCell ref="E23:E28"/>
    <mergeCell ref="H23:H28"/>
    <mergeCell ref="I23:I28"/>
    <mergeCell ref="J23:J28"/>
    <mergeCell ref="K23:K28"/>
    <mergeCell ref="F23:F28"/>
    <mergeCell ref="G23:G28"/>
    <mergeCell ref="AK17:AK22"/>
    <mergeCell ref="L17:L22"/>
    <mergeCell ref="M17:M22"/>
    <mergeCell ref="N17:N22"/>
    <mergeCell ref="O17:O22"/>
    <mergeCell ref="AE17:AE22"/>
    <mergeCell ref="AJ17:AJ22"/>
    <mergeCell ref="F17:F22"/>
    <mergeCell ref="G17:G22"/>
    <mergeCell ref="J17:J22"/>
    <mergeCell ref="K17:K22"/>
    <mergeCell ref="AT11:AT16"/>
    <mergeCell ref="AL11:AL16"/>
    <mergeCell ref="AO11:AO16"/>
    <mergeCell ref="AS17:AS22"/>
    <mergeCell ref="AT17:AT22"/>
    <mergeCell ref="AL17:AL22"/>
    <mergeCell ref="AO17:AO22"/>
    <mergeCell ref="AP17:AP22"/>
    <mergeCell ref="AQ17:AQ22"/>
    <mergeCell ref="AR17:AR22"/>
    <mergeCell ref="AP11:AP16"/>
    <mergeCell ref="AQ11:AQ16"/>
    <mergeCell ref="AR11:AR16"/>
    <mergeCell ref="AS11:AS16"/>
    <mergeCell ref="AN8:AN10"/>
    <mergeCell ref="AO8:AO10"/>
    <mergeCell ref="AP8:AP10"/>
    <mergeCell ref="AQ8:AQ10"/>
    <mergeCell ref="AR8:AR10"/>
    <mergeCell ref="AS8:AS10"/>
    <mergeCell ref="W8:W10"/>
    <mergeCell ref="AF7:AF10"/>
    <mergeCell ref="AG7:AG10"/>
    <mergeCell ref="AH7:AH10"/>
    <mergeCell ref="AI7:AI8"/>
    <mergeCell ref="S7:X7"/>
    <mergeCell ref="Y7:Y10"/>
    <mergeCell ref="Z7:Z10"/>
    <mergeCell ref="AA7:AA10"/>
    <mergeCell ref="AB7:AB10"/>
    <mergeCell ref="AC7:AC10"/>
    <mergeCell ref="U8:U10"/>
    <mergeCell ref="V8:V10"/>
    <mergeCell ref="AL6:AO7"/>
    <mergeCell ref="AP6:AQ7"/>
    <mergeCell ref="X8:X10"/>
    <mergeCell ref="AJ8:AJ10"/>
    <mergeCell ref="AK8:AK10"/>
    <mergeCell ref="A17:A22"/>
    <mergeCell ref="B17:B22"/>
    <mergeCell ref="C17:C22"/>
    <mergeCell ref="D17:D22"/>
    <mergeCell ref="E17:E22"/>
    <mergeCell ref="O11:O16"/>
    <mergeCell ref="H17:H22"/>
    <mergeCell ref="I17:I22"/>
    <mergeCell ref="M7:M10"/>
    <mergeCell ref="N7:N10"/>
    <mergeCell ref="F11:F16"/>
    <mergeCell ref="G11:G16"/>
    <mergeCell ref="H11:H16"/>
    <mergeCell ref="A11:A16"/>
    <mergeCell ref="B11:B16"/>
    <mergeCell ref="C11:C16"/>
    <mergeCell ref="D11:D16"/>
    <mergeCell ref="E11:E16"/>
    <mergeCell ref="O7:O10"/>
    <mergeCell ref="AE11:AE16"/>
    <mergeCell ref="AJ11:AJ16"/>
    <mergeCell ref="AK11:AK16"/>
    <mergeCell ref="I11:I16"/>
    <mergeCell ref="J11:J16"/>
    <mergeCell ref="K11:K16"/>
    <mergeCell ref="L11:L16"/>
    <mergeCell ref="M11:M16"/>
    <mergeCell ref="N11:N16"/>
    <mergeCell ref="AL8:AL9"/>
    <mergeCell ref="AM8:AM10"/>
    <mergeCell ref="AD7:AD10"/>
    <mergeCell ref="AE7:AE10"/>
    <mergeCell ref="AI9:AI10"/>
    <mergeCell ref="P6:X6"/>
    <mergeCell ref="S8:S10"/>
    <mergeCell ref="T8:T10"/>
    <mergeCell ref="Q7:Q10"/>
    <mergeCell ref="R7:R10"/>
    <mergeCell ref="P7:P10"/>
    <mergeCell ref="AR6:AT7"/>
    <mergeCell ref="AJ6:AK7"/>
    <mergeCell ref="Y6:AE6"/>
    <mergeCell ref="AF6:AI6"/>
    <mergeCell ref="AT8:AT10"/>
    <mergeCell ref="A1:H3"/>
    <mergeCell ref="I1:AT1"/>
    <mergeCell ref="I2:AT2"/>
    <mergeCell ref="I3:AG3"/>
    <mergeCell ref="AH3:AT3"/>
    <mergeCell ref="A5:AT5"/>
    <mergeCell ref="A7:A10"/>
    <mergeCell ref="B7:B10"/>
    <mergeCell ref="C7:C10"/>
    <mergeCell ref="D7:E9"/>
    <mergeCell ref="F7:F9"/>
    <mergeCell ref="G7:G10"/>
    <mergeCell ref="H7:H10"/>
    <mergeCell ref="A6:H6"/>
    <mergeCell ref="I6:O6"/>
    <mergeCell ref="I7:I10"/>
    <mergeCell ref="J7:J10"/>
    <mergeCell ref="K7:K10"/>
    <mergeCell ref="L7:L10"/>
  </mergeCells>
  <conditionalFormatting sqref="B11 B17 B23">
    <cfRule type="cellIs" dxfId="303" priority="29" operator="equal">
      <formula>#REF!</formula>
    </cfRule>
    <cfRule type="cellIs" dxfId="302" priority="30" operator="equal">
      <formula>#REF!</formula>
    </cfRule>
    <cfRule type="cellIs" dxfId="301" priority="31" operator="equal">
      <formula>#REF!</formula>
    </cfRule>
    <cfRule type="cellIs" dxfId="300" priority="32" operator="equal">
      <formula>#REF!</formula>
    </cfRule>
    <cfRule type="cellIs" dxfId="299" priority="39" operator="equal">
      <formula>#REF!</formula>
    </cfRule>
    <cfRule type="cellIs" dxfId="298" priority="42" operator="equal">
      <formula>#REF!</formula>
    </cfRule>
  </conditionalFormatting>
  <conditionalFormatting sqref="I11 Z11:Z28 I17">
    <cfRule type="cellIs" dxfId="297" priority="133" operator="equal">
      <formula>"Muy Alta"</formula>
    </cfRule>
    <cfRule type="cellIs" dxfId="296" priority="134" operator="equal">
      <formula>"Alta"</formula>
    </cfRule>
    <cfRule type="cellIs" dxfId="295" priority="135" operator="equal">
      <formula>"Media"</formula>
    </cfRule>
    <cfRule type="cellIs" dxfId="294" priority="136" operator="equal">
      <formula>"Baja"</formula>
    </cfRule>
    <cfRule type="cellIs" dxfId="293" priority="137" operator="equal">
      <formula>"Muy Baja"</formula>
    </cfRule>
  </conditionalFormatting>
  <conditionalFormatting sqref="I23">
    <cfRule type="cellIs" dxfId="292" priority="106" operator="equal">
      <formula>"Muy Alta"</formula>
    </cfRule>
    <cfRule type="cellIs" dxfId="291" priority="107" operator="equal">
      <formula>"Alta"</formula>
    </cfRule>
    <cfRule type="cellIs" dxfId="290" priority="108" operator="equal">
      <formula>"Media"</formula>
    </cfRule>
    <cfRule type="cellIs" dxfId="289" priority="109" operator="equal">
      <formula>"Baja"</formula>
    </cfRule>
    <cfRule type="cellIs" dxfId="288" priority="110" operator="equal">
      <formula>"Muy Baja"</formula>
    </cfRule>
  </conditionalFormatting>
  <conditionalFormatting sqref="L11:L28">
    <cfRule type="containsText" dxfId="287" priority="47" operator="containsText" text="❌">
      <formula>NOT(ISERROR(SEARCH("❌",L11)))</formula>
    </cfRule>
  </conditionalFormatting>
  <conditionalFormatting sqref="M11 AB11:AB28 M17 M23">
    <cfRule type="cellIs" dxfId="286" priority="128" operator="equal">
      <formula>"Catastrófico"</formula>
    </cfRule>
    <cfRule type="cellIs" dxfId="285" priority="129" operator="equal">
      <formula>"Mayor"</formula>
    </cfRule>
    <cfRule type="cellIs" dxfId="284" priority="130" operator="equal">
      <formula>"Moderado"</formula>
    </cfRule>
    <cfRule type="cellIs" dxfId="283" priority="131" operator="equal">
      <formula>"Menor"</formula>
    </cfRule>
    <cfRule type="cellIs" dxfId="282" priority="132" operator="equal">
      <formula>"Leve"</formula>
    </cfRule>
  </conditionalFormatting>
  <conditionalFormatting sqref="O11 AD11:AD28">
    <cfRule type="cellIs" dxfId="281" priority="124" operator="equal">
      <formula>"Extremo"</formula>
    </cfRule>
    <cfRule type="cellIs" dxfId="280" priority="125" operator="equal">
      <formula>"Alto"</formula>
    </cfRule>
    <cfRule type="cellIs" dxfId="279" priority="126" operator="equal">
      <formula>"Moderado"</formula>
    </cfRule>
    <cfRule type="cellIs" dxfId="278" priority="127" operator="equal">
      <formula>"Bajo"</formula>
    </cfRule>
  </conditionalFormatting>
  <conditionalFormatting sqref="O17">
    <cfRule type="cellIs" dxfId="277" priority="120" operator="equal">
      <formula>"Extremo"</formula>
    </cfRule>
    <cfRule type="cellIs" dxfId="276" priority="121" operator="equal">
      <formula>"Alto"</formula>
    </cfRule>
    <cfRule type="cellIs" dxfId="275" priority="122" operator="equal">
      <formula>"Moderado"</formula>
    </cfRule>
    <cfRule type="cellIs" dxfId="274" priority="123" operator="equal">
      <formula>"Bajo"</formula>
    </cfRule>
  </conditionalFormatting>
  <conditionalFormatting sqref="O23">
    <cfRule type="cellIs" dxfId="273" priority="102" operator="equal">
      <formula>"Extremo"</formula>
    </cfRule>
    <cfRule type="cellIs" dxfId="272" priority="103" operator="equal">
      <formula>"Alto"</formula>
    </cfRule>
    <cfRule type="cellIs" dxfId="271" priority="104" operator="equal">
      <formula>"Moderado"</formula>
    </cfRule>
    <cfRule type="cellIs" dxfId="270" priority="105" operator="equal">
      <formula>"Bajo"</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9">
        <x14:dataValidation type="custom" allowBlank="1" showInputMessage="1" showErrorMessage="1" error="Recuerde que las acciones se generan bajo la medida de mitigar el riesgo">
          <x14:formula1>
            <xm:f>IF(OR(AE15='Opciones Tratamiento'!$B$2,AE15='Opciones Tratamiento'!$B$3,AE15='Opciones Tratamiento'!$B$4),ISBLANK(AE15),ISTEXT(AE15))</xm:f>
          </x14:formula1>
          <xm:sqref>AI21:AI22 AI15:AI16 AI23:AI28</xm:sqref>
        </x14:dataValidation>
        <x14:dataValidation type="custom" allowBlank="1" showInputMessage="1" showErrorMessage="1" error="Recuerde que las acciones se generan bajo la medida de mitigar el riesgo">
          <x14:formula1>
            <xm:f>IF(OR(AE15='Opciones Tratamiento'!$B$2,AE15='Opciones Tratamiento'!$B$3,AE15='Opciones Tratamiento'!$B$4),ISBLANK(AE15),ISTEXT(AE15))</xm:f>
          </x14:formula1>
          <xm:sqref>AH21:AH22 AH15:AH16 AH23:AH28</xm:sqref>
        </x14:dataValidation>
        <x14:dataValidation type="custom" allowBlank="1" showInputMessage="1" showErrorMessage="1" error="Recuerde que las acciones se generan bajo la medida de mitigar el riesgo">
          <x14:formula1>
            <xm:f>IF(OR(AE15='Opciones Tratamiento'!$B$2,AE15='Opciones Tratamiento'!$B$3,AE15='Opciones Tratamiento'!$B$4),ISBLANK(AE15),ISTEXT(AE15))</xm:f>
          </x14:formula1>
          <xm:sqref>AG15:AG16 AG21:AG22 AG23:AG28</xm:sqref>
        </x14:dataValidation>
        <x14:dataValidation type="custom" allowBlank="1" showInputMessage="1" showErrorMessage="1" error="Recuerde que las acciones se generan bajo la medida de mitigar el riesgo">
          <x14:formula1>
            <xm:f>IF(OR(AE15='Opciones Tratamiento'!$B$2,AE15='Opciones Tratamiento'!$B$3,AE15='Opciones Tratamiento'!$B$4),ISBLANK(AE15),ISTEXT(AE15))</xm:f>
          </x14:formula1>
          <xm:sqref>AF15:AF16 AF21:AF22 AF23:AF28</xm:sqref>
        </x14:dataValidation>
        <x14:dataValidation type="custom" allowBlank="1" showInputMessage="1" showErrorMessage="1" error="Recuerde que las acciones se generan bajo la medida de mitigar el riesgo">
          <x14:formula1>
            <xm:f>IF(OR(X11='Opciones Tratamiento'!$B$2,X11='Opciones Tratamiento'!$B$3,X11='Opciones Tratamiento'!$B$4),ISBLANK(X11),ISTEXT(X11))</xm:f>
          </x14:formula1>
          <xm:sqref>AJ11:AK11 AJ17:AK17 AJ23:AK23</xm:sqref>
        </x14:dataValidation>
        <x14:dataValidation type="list" allowBlank="1" showInputMessage="1" showErrorMessage="1">
          <x14:formula1>
            <xm:f>'Opciones Tratamiento'!$B$2:$B$5</xm:f>
          </x14:formula1>
          <xm:sqref>AE17 AE23 AE11</xm:sqref>
        </x14:dataValidation>
        <x14:dataValidation type="list" allowBlank="1" showInputMessage="1" showErrorMessage="1">
          <x14:formula1>
            <xm:f>'Opciones Tratamiento'!$B$9:$B$10</xm:f>
          </x14:formula1>
          <xm:sqref>AN20:AN21 AN26:AN27 AN23:AN24 AN11:AN18</xm:sqref>
        </x14:dataValidation>
        <x14:dataValidation type="list" allowBlank="1" showInputMessage="1" showErrorMessage="1" error="Recuerde que las acciones se generan bajo la medida de mitigar el riesgo">
          <x14:formula1>
            <xm:f>Listas!$B$34:$B$36</xm:f>
          </x14:formula1>
          <xm:sqref>AL11:AL28</xm:sqref>
        </x14:dataValidation>
        <x14:dataValidation type="list" allowBlank="1" showInputMessage="1" showErrorMessage="1">
          <x14:formula1>
            <xm:f>Listas!$B$5:$B$22</xm:f>
          </x14:formula1>
          <xm:sqref>B11:B28</xm:sqref>
        </x14:dataValidation>
        <x14:dataValidation type="list" allowBlank="1" showInputMessage="1" showErrorMessage="1">
          <x14:formula1>
            <xm:f>'Opciones Tratamiento'!$E$2:$E$4</xm:f>
          </x14:formula1>
          <xm:sqref>C11:C28</xm:sqref>
        </x14:dataValidation>
        <x14:dataValidation type="list" allowBlank="1" showInputMessage="1" showErrorMessage="1">
          <x14:formula1>
            <xm:f>'Tabla Valoración controles'!$D$13:$D$14</xm:f>
          </x14:formula1>
          <xm:sqref>X11:X28</xm:sqref>
        </x14:dataValidation>
        <x14:dataValidation type="list" allowBlank="1" showInputMessage="1" showErrorMessage="1">
          <x14:formula1>
            <xm:f>'Tabla Valoración controles'!$D$11:$D$12</xm:f>
          </x14:formula1>
          <xm:sqref>W11:W28</xm:sqref>
        </x14:dataValidation>
        <x14:dataValidation type="list" allowBlank="1" showInputMessage="1" showErrorMessage="1">
          <x14:formula1>
            <xm:f>'Tabla Valoración controles'!$D$9:$D$10</xm:f>
          </x14:formula1>
          <xm:sqref>V11:V28</xm:sqref>
        </x14:dataValidation>
        <x14:dataValidation type="list" allowBlank="1" showInputMessage="1" showErrorMessage="1">
          <x14:formula1>
            <xm:f>'Tabla Valoración controles'!$D$7:$D$8</xm:f>
          </x14:formula1>
          <xm:sqref>T11:T28</xm:sqref>
        </x14:dataValidation>
        <x14:dataValidation type="list" allowBlank="1" showInputMessage="1" showErrorMessage="1">
          <x14:formula1>
            <xm:f>'Tabla Valoración controles'!$D$4:$D$6</xm:f>
          </x14:formula1>
          <xm:sqref>S11:S28</xm:sqref>
        </x14:dataValidation>
        <x14:dataValidation type="list" allowBlank="1" showInputMessage="1" showErrorMessage="1">
          <x14:formula1>
            <xm:f>'Opciones Tratamiento'!$B$27:$B$28</xm:f>
          </x14:formula1>
          <xm:sqref>G11:G28</xm:sqref>
        </x14:dataValidation>
        <x14:dataValidation type="list" allowBlank="1" showInputMessage="1" showErrorMessage="1">
          <x14:formula1>
            <xm:f>'Tabla Impacto'!$F$209:$F$221</xm:f>
          </x14:formula1>
          <xm:sqref>K11:K28</xm:sqref>
        </x14:dataValidation>
        <x14:dataValidation type="custom" allowBlank="1" showInputMessage="1" showErrorMessage="1" error="Recuerde que las acciones se generan bajo la medida de mitigar el riesgo">
          <x14:formula1>
            <xm:f>IF(OR(Z11='Opciones Tratamiento'!$B$2,Z11='Opciones Tratamiento'!$B$3,Z11='Opciones Tratamiento'!$B$4),ISBLANK(Z11),ISTEXT(Z11))</xm:f>
          </x14:formula1>
          <xm:sqref>AO11:AO28</xm:sqref>
        </x14:dataValidation>
        <x14:dataValidation type="custom" allowBlank="1" showInputMessage="1" showErrorMessage="1" error="Recuerde que las acciones se generan bajo la medida de mitigar el riesgo">
          <x14:formula1>
            <xm:f>IF(OR(Y11='Opciones Tratamiento'!$B$2,Y11='Opciones Tratamiento'!$B$3,Y11='Opciones Tratamiento'!$B$4),ISBLANK(Y11),ISTEXT(Y11))</xm:f>
          </x14:formula1>
          <xm:sqref>AM11:AN28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37"/>
  <sheetViews>
    <sheetView zoomScale="98" zoomScaleNormal="98" workbookViewId="0">
      <selection sqref="A1:A3"/>
    </sheetView>
  </sheetViews>
  <sheetFormatPr baseColWidth="10" defaultColWidth="10.85546875" defaultRowHeight="15" x14ac:dyDescent="0.25"/>
  <cols>
    <col min="1" max="1" width="51.42578125" bestFit="1" customWidth="1"/>
    <col min="2" max="4" width="15.5703125" customWidth="1"/>
    <col min="6" max="6" width="22.5703125" customWidth="1"/>
    <col min="7" max="7" width="22.140625" customWidth="1"/>
  </cols>
  <sheetData>
    <row r="1" spans="1:4" ht="15.75" thickTop="1" x14ac:dyDescent="0.25">
      <c r="A1" s="796"/>
      <c r="B1" s="551" t="s">
        <v>333</v>
      </c>
      <c r="C1" s="551"/>
      <c r="D1" s="552"/>
    </row>
    <row r="2" spans="1:4" x14ac:dyDescent="0.25">
      <c r="A2" s="797"/>
      <c r="B2" s="553" t="s">
        <v>687</v>
      </c>
      <c r="C2" s="553"/>
      <c r="D2" s="554"/>
    </row>
    <row r="3" spans="1:4" ht="15.75" thickBot="1" x14ac:dyDescent="0.3">
      <c r="A3" s="798"/>
      <c r="B3" s="801" t="s">
        <v>689</v>
      </c>
      <c r="C3" s="802"/>
      <c r="D3" s="243" t="s">
        <v>725</v>
      </c>
    </row>
    <row r="4" spans="1:4" ht="16.5" thickTop="1" thickBot="1" x14ac:dyDescent="0.3">
      <c r="A4" s="123"/>
      <c r="B4" s="182"/>
      <c r="C4" s="182"/>
      <c r="D4" s="182"/>
    </row>
    <row r="5" spans="1:4" ht="15.75" thickBot="1" x14ac:dyDescent="0.3">
      <c r="A5" s="230" t="s">
        <v>691</v>
      </c>
      <c r="B5" s="231" t="s">
        <v>384</v>
      </c>
      <c r="C5" s="231" t="s">
        <v>385</v>
      </c>
      <c r="D5" s="231" t="s">
        <v>692</v>
      </c>
    </row>
    <row r="6" spans="1:4" ht="15.75" thickBot="1" x14ac:dyDescent="0.3">
      <c r="A6" s="232" t="s">
        <v>693</v>
      </c>
      <c r="B6" s="233"/>
      <c r="C6" s="233"/>
      <c r="D6" s="233"/>
    </row>
    <row r="7" spans="1:4" ht="26.25" thickBot="1" x14ac:dyDescent="0.3">
      <c r="A7" s="232" t="s">
        <v>694</v>
      </c>
      <c r="B7" s="233"/>
      <c r="C7" s="233"/>
      <c r="D7" s="233"/>
    </row>
    <row r="8" spans="1:4" ht="15.75" thickBot="1" x14ac:dyDescent="0.3">
      <c r="A8" s="232" t="s">
        <v>695</v>
      </c>
      <c r="B8" s="233"/>
      <c r="C8" s="233"/>
      <c r="D8" s="233"/>
    </row>
    <row r="9" spans="1:4" ht="26.25" thickBot="1" x14ac:dyDescent="0.3">
      <c r="A9" s="232" t="s">
        <v>696</v>
      </c>
      <c r="B9" s="233"/>
      <c r="C9" s="233"/>
      <c r="D9" s="233"/>
    </row>
    <row r="10" spans="1:4" ht="39" thickBot="1" x14ac:dyDescent="0.3">
      <c r="A10" s="232" t="s">
        <v>697</v>
      </c>
      <c r="B10" s="233"/>
      <c r="C10" s="233"/>
      <c r="D10" s="233"/>
    </row>
    <row r="11" spans="1:4" ht="26.25" thickBot="1" x14ac:dyDescent="0.3">
      <c r="A11" s="232" t="s">
        <v>698</v>
      </c>
      <c r="B11" s="233"/>
      <c r="C11" s="233"/>
      <c r="D11" s="233"/>
    </row>
    <row r="12" spans="1:4" ht="39" thickBot="1" x14ac:dyDescent="0.3">
      <c r="A12" s="232" t="s">
        <v>699</v>
      </c>
      <c r="B12" s="233"/>
      <c r="C12" s="233"/>
      <c r="D12" s="233"/>
    </row>
    <row r="13" spans="1:4" ht="26.25" thickBot="1" x14ac:dyDescent="0.3">
      <c r="A13" s="235" t="s">
        <v>700</v>
      </c>
      <c r="B13" s="233"/>
      <c r="C13" s="233"/>
      <c r="D13" s="233"/>
    </row>
    <row r="14" spans="1:4" x14ac:dyDescent="0.25">
      <c r="A14" s="238" t="s">
        <v>207</v>
      </c>
      <c r="B14" s="799">
        <f>COUNTIF(B6:B13,A17)</f>
        <v>0</v>
      </c>
      <c r="C14" s="799"/>
      <c r="D14" s="800"/>
    </row>
    <row r="15" spans="1:4" x14ac:dyDescent="0.25">
      <c r="A15" s="234" t="s">
        <v>701</v>
      </c>
    </row>
    <row r="16" spans="1:4" ht="67.5" customHeight="1" x14ac:dyDescent="0.25">
      <c r="A16" s="803" t="s">
        <v>702</v>
      </c>
      <c r="B16" s="803"/>
      <c r="C16" s="803"/>
      <c r="D16" s="803"/>
    </row>
    <row r="17" spans="1:7" x14ac:dyDescent="0.25">
      <c r="A17" s="237" t="s">
        <v>490</v>
      </c>
    </row>
    <row r="18" spans="1:7" x14ac:dyDescent="0.25">
      <c r="A18" s="807" t="s">
        <v>703</v>
      </c>
      <c r="B18" s="808"/>
      <c r="C18" s="808"/>
      <c r="D18" s="808"/>
    </row>
    <row r="19" spans="1:7" ht="57.75" customHeight="1" x14ac:dyDescent="0.25">
      <c r="A19" s="236" t="s">
        <v>704</v>
      </c>
      <c r="B19" s="804" t="s">
        <v>448</v>
      </c>
      <c r="C19" s="804"/>
      <c r="D19" s="804"/>
    </row>
    <row r="20" spans="1:7" ht="41.25" customHeight="1" x14ac:dyDescent="0.25">
      <c r="A20" s="236" t="s">
        <v>707</v>
      </c>
      <c r="B20" s="806" t="s">
        <v>705</v>
      </c>
      <c r="C20" s="806"/>
      <c r="D20" s="806"/>
    </row>
    <row r="21" spans="1:7" ht="57.75" customHeight="1" x14ac:dyDescent="0.25">
      <c r="A21" s="236" t="s">
        <v>706</v>
      </c>
      <c r="B21" s="805" t="s">
        <v>434</v>
      </c>
      <c r="C21" s="805"/>
      <c r="D21" s="805"/>
    </row>
    <row r="22" spans="1:7" x14ac:dyDescent="0.25">
      <c r="A22" s="234" t="s">
        <v>711</v>
      </c>
    </row>
    <row r="25" spans="1:7" ht="90" customHeight="1" x14ac:dyDescent="0.25">
      <c r="A25" s="803" t="s">
        <v>709</v>
      </c>
      <c r="B25" s="803"/>
      <c r="C25" s="803"/>
      <c r="D25" s="803"/>
    </row>
    <row r="27" spans="1:7" ht="15.75" thickBot="1" x14ac:dyDescent="0.3">
      <c r="A27" s="110"/>
      <c r="B27" s="120"/>
      <c r="C27" s="110"/>
      <c r="D27" s="110"/>
      <c r="E27" s="110"/>
      <c r="F27" s="108"/>
      <c r="G27" s="109"/>
    </row>
    <row r="28" spans="1:7" x14ac:dyDescent="0.25">
      <c r="A28" s="538" t="s">
        <v>379</v>
      </c>
      <c r="B28" s="539"/>
      <c r="C28" s="539"/>
      <c r="D28" s="539"/>
      <c r="E28" s="539"/>
      <c r="F28" s="539"/>
      <c r="G28" s="540"/>
    </row>
    <row r="29" spans="1:7" ht="30.6" customHeight="1" x14ac:dyDescent="0.25">
      <c r="A29" s="558" t="s">
        <v>380</v>
      </c>
      <c r="B29" s="559"/>
      <c r="C29" s="559" t="s">
        <v>381</v>
      </c>
      <c r="D29" s="559"/>
      <c r="E29" s="559"/>
      <c r="F29" s="559"/>
      <c r="G29" s="241" t="s">
        <v>382</v>
      </c>
    </row>
    <row r="30" spans="1:7" ht="40.5" customHeight="1" x14ac:dyDescent="0.25">
      <c r="A30" s="523">
        <v>6</v>
      </c>
      <c r="B30" s="524"/>
      <c r="C30" s="530" t="s">
        <v>421</v>
      </c>
      <c r="D30" s="530"/>
      <c r="E30" s="530"/>
      <c r="F30" s="530"/>
      <c r="G30" s="242" t="s">
        <v>686</v>
      </c>
    </row>
    <row r="31" spans="1:7" ht="62.1" customHeight="1" thickBot="1" x14ac:dyDescent="0.3">
      <c r="A31" s="528">
        <v>7</v>
      </c>
      <c r="B31" s="529"/>
      <c r="C31" s="557" t="s">
        <v>724</v>
      </c>
      <c r="D31" s="557"/>
      <c r="E31" s="557"/>
      <c r="F31" s="557"/>
      <c r="G31" s="242" t="s">
        <v>719</v>
      </c>
    </row>
    <row r="32" spans="1:7" ht="15.75" thickBot="1" x14ac:dyDescent="0.3">
      <c r="A32" s="240"/>
      <c r="B32" s="240"/>
      <c r="C32" s="240"/>
      <c r="D32" s="240"/>
      <c r="E32" s="240"/>
      <c r="F32" s="240"/>
      <c r="G32" s="240"/>
    </row>
    <row r="33" spans="1:7" x14ac:dyDescent="0.25">
      <c r="A33" s="525" t="s">
        <v>718</v>
      </c>
      <c r="B33" s="526"/>
      <c r="C33" s="526"/>
      <c r="D33" s="526"/>
      <c r="E33" s="526"/>
      <c r="F33" s="526"/>
      <c r="G33" s="527"/>
    </row>
    <row r="34" spans="1:7" ht="14.1" customHeight="1" x14ac:dyDescent="0.25">
      <c r="A34" s="532" t="s">
        <v>682</v>
      </c>
      <c r="B34" s="533"/>
      <c r="C34" s="533" t="s">
        <v>683</v>
      </c>
      <c r="D34" s="533"/>
      <c r="E34" s="533"/>
      <c r="F34" s="533" t="s">
        <v>684</v>
      </c>
      <c r="G34" s="536"/>
    </row>
    <row r="35" spans="1:7" ht="14.45" customHeight="1" x14ac:dyDescent="0.25">
      <c r="A35" s="534" t="s">
        <v>721</v>
      </c>
      <c r="B35" s="519"/>
      <c r="C35" s="519" t="s">
        <v>716</v>
      </c>
      <c r="D35" s="519"/>
      <c r="E35" s="519"/>
      <c r="F35" s="519" t="s">
        <v>716</v>
      </c>
      <c r="G35" s="520"/>
    </row>
    <row r="36" spans="1:7" ht="15" customHeight="1" x14ac:dyDescent="0.25">
      <c r="A36" s="534" t="s">
        <v>722</v>
      </c>
      <c r="B36" s="519"/>
      <c r="C36" s="519" t="s">
        <v>717</v>
      </c>
      <c r="D36" s="519"/>
      <c r="E36" s="519"/>
      <c r="F36" s="519" t="s">
        <v>717</v>
      </c>
      <c r="G36" s="520"/>
    </row>
    <row r="37" spans="1:7" ht="15" customHeight="1" thickBot="1" x14ac:dyDescent="0.3">
      <c r="A37" s="535" t="s">
        <v>723</v>
      </c>
      <c r="B37" s="531"/>
      <c r="C37" s="531" t="s">
        <v>720</v>
      </c>
      <c r="D37" s="531"/>
      <c r="E37" s="531"/>
      <c r="F37" s="521" t="s">
        <v>720</v>
      </c>
      <c r="G37" s="522"/>
    </row>
  </sheetData>
  <mergeCells count="31">
    <mergeCell ref="A37:B37"/>
    <mergeCell ref="C37:E37"/>
    <mergeCell ref="F37:G37"/>
    <mergeCell ref="F35:G35"/>
    <mergeCell ref="A36:B36"/>
    <mergeCell ref="C36:E36"/>
    <mergeCell ref="F36:G36"/>
    <mergeCell ref="A35:B35"/>
    <mergeCell ref="C35:E35"/>
    <mergeCell ref="A28:G28"/>
    <mergeCell ref="A31:B31"/>
    <mergeCell ref="C31:F31"/>
    <mergeCell ref="A33:G33"/>
    <mergeCell ref="A34:B34"/>
    <mergeCell ref="C34:E34"/>
    <mergeCell ref="F34:G34"/>
    <mergeCell ref="A29:B29"/>
    <mergeCell ref="C29:F29"/>
    <mergeCell ref="A30:B30"/>
    <mergeCell ref="C30:F30"/>
    <mergeCell ref="A25:D25"/>
    <mergeCell ref="A16:D16"/>
    <mergeCell ref="B19:D19"/>
    <mergeCell ref="B21:D21"/>
    <mergeCell ref="B20:D20"/>
    <mergeCell ref="A18:D18"/>
    <mergeCell ref="A1:A3"/>
    <mergeCell ref="B1:D1"/>
    <mergeCell ref="B2:D2"/>
    <mergeCell ref="B14:D14"/>
    <mergeCell ref="B3:C3"/>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Listas!$B$32:$B$33</xm:f>
          </x14:formula1>
          <xm:sqref>D6:D13</xm:sqref>
        </x14:dataValidation>
        <x14:dataValidation type="list" allowBlank="1" showInputMessage="1" showErrorMessage="1">
          <x14:formula1>
            <xm:f>Listas!$B$34:$B$35</xm:f>
          </x14:formula1>
          <xm:sqref>B6:B13</xm:sqref>
        </x14:dataValidation>
        <x14:dataValidation type="list" allowBlank="1" showInputMessage="1" showErrorMessage="1">
          <x14:formula1>
            <xm:f>Listas!$A$36:$B$36</xm:f>
          </x14:formula1>
          <xm:sqref>C6:C13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66"/>
  <sheetViews>
    <sheetView zoomScaleNormal="100" workbookViewId="0">
      <selection sqref="A1:B3"/>
    </sheetView>
  </sheetViews>
  <sheetFormatPr baseColWidth="10" defaultColWidth="11.42578125" defaultRowHeight="15" x14ac:dyDescent="0.25"/>
  <cols>
    <col min="1" max="1" width="2.85546875" style="68" customWidth="1"/>
    <col min="2" max="2" width="24.5703125" style="68" customWidth="1"/>
    <col min="3" max="3" width="22.42578125" style="68" customWidth="1"/>
    <col min="4" max="4" width="16" style="68" customWidth="1"/>
    <col min="5" max="5" width="26.42578125" style="68" customWidth="1"/>
    <col min="6" max="6" width="30.140625" style="68" customWidth="1"/>
    <col min="7" max="8" width="24.5703125" style="68" customWidth="1"/>
    <col min="9" max="16384" width="11.42578125" style="68"/>
  </cols>
  <sheetData>
    <row r="1" spans="1:8" s="125" customFormat="1" ht="28.5" customHeight="1" thickTop="1" x14ac:dyDescent="0.2">
      <c r="A1" s="815"/>
      <c r="B1" s="816"/>
      <c r="C1" s="551" t="s">
        <v>333</v>
      </c>
      <c r="D1" s="551"/>
      <c r="E1" s="551"/>
      <c r="F1" s="551"/>
      <c r="G1" s="551"/>
      <c r="H1" s="552"/>
    </row>
    <row r="2" spans="1:8" s="125" customFormat="1" ht="27.75" customHeight="1" x14ac:dyDescent="0.2">
      <c r="A2" s="817"/>
      <c r="B2" s="818"/>
      <c r="C2" s="553" t="s">
        <v>687</v>
      </c>
      <c r="D2" s="553"/>
      <c r="E2" s="553"/>
      <c r="F2" s="553"/>
      <c r="G2" s="553"/>
      <c r="H2" s="554"/>
    </row>
    <row r="3" spans="1:8" s="125" customFormat="1" ht="24" customHeight="1" thickBot="1" x14ac:dyDescent="0.25">
      <c r="A3" s="819"/>
      <c r="B3" s="820"/>
      <c r="C3" s="611" t="s">
        <v>688</v>
      </c>
      <c r="D3" s="611"/>
      <c r="E3" s="611"/>
      <c r="F3" s="611"/>
      <c r="G3" s="611" t="s">
        <v>725</v>
      </c>
      <c r="H3" s="612"/>
    </row>
    <row r="4" spans="1:8" ht="16.5" thickTop="1" thickBot="1" x14ac:dyDescent="0.3"/>
    <row r="5" spans="1:8" x14ac:dyDescent="0.25">
      <c r="B5" s="821" t="s">
        <v>391</v>
      </c>
      <c r="C5" s="822"/>
      <c r="D5" s="822"/>
      <c r="E5" s="822"/>
      <c r="F5" s="822"/>
      <c r="G5" s="822"/>
      <c r="H5" s="823"/>
    </row>
    <row r="6" spans="1:8" ht="69" customHeight="1" x14ac:dyDescent="0.25">
      <c r="B6" s="809" t="s">
        <v>729</v>
      </c>
      <c r="C6" s="810"/>
      <c r="D6" s="810"/>
      <c r="E6" s="810"/>
      <c r="F6" s="810"/>
      <c r="G6" s="810"/>
      <c r="H6" s="811"/>
    </row>
    <row r="7" spans="1:8" ht="63" customHeight="1" x14ac:dyDescent="0.25">
      <c r="B7" s="809" t="s">
        <v>660</v>
      </c>
      <c r="C7" s="810"/>
      <c r="D7" s="810"/>
      <c r="E7" s="810"/>
      <c r="F7" s="810"/>
      <c r="G7" s="810"/>
      <c r="H7" s="811"/>
    </row>
    <row r="8" spans="1:8" x14ac:dyDescent="0.25">
      <c r="B8" s="824" t="s">
        <v>136</v>
      </c>
      <c r="C8" s="825"/>
      <c r="D8" s="825"/>
      <c r="E8" s="825"/>
      <c r="F8" s="825"/>
      <c r="G8" s="825"/>
      <c r="H8" s="826"/>
    </row>
    <row r="9" spans="1:8" ht="114" customHeight="1" x14ac:dyDescent="0.25">
      <c r="B9" s="809" t="s">
        <v>641</v>
      </c>
      <c r="C9" s="810"/>
      <c r="D9" s="810"/>
      <c r="E9" s="810"/>
      <c r="F9" s="810"/>
      <c r="G9" s="810"/>
      <c r="H9" s="811"/>
    </row>
    <row r="10" spans="1:8" ht="20.100000000000001" customHeight="1" x14ac:dyDescent="0.25">
      <c r="B10" s="211" t="s">
        <v>392</v>
      </c>
      <c r="C10" s="553" t="s">
        <v>393</v>
      </c>
      <c r="D10" s="553"/>
      <c r="E10" s="553"/>
      <c r="F10" s="553"/>
      <c r="G10" s="212"/>
      <c r="H10" s="213"/>
    </row>
    <row r="11" spans="1:8" ht="30" x14ac:dyDescent="0.25">
      <c r="B11" s="211"/>
      <c r="C11" s="214" t="s">
        <v>661</v>
      </c>
      <c r="D11" s="215" t="s">
        <v>394</v>
      </c>
      <c r="E11" s="214" t="s">
        <v>395</v>
      </c>
      <c r="F11" s="214" t="s">
        <v>396</v>
      </c>
      <c r="G11" s="212"/>
      <c r="H11" s="213"/>
    </row>
    <row r="12" spans="1:8" ht="95.25" customHeight="1" x14ac:dyDescent="0.25">
      <c r="B12" s="211"/>
      <c r="C12" s="216" t="s">
        <v>397</v>
      </c>
      <c r="D12" s="191" t="s">
        <v>398</v>
      </c>
      <c r="E12" s="191" t="s">
        <v>398</v>
      </c>
      <c r="F12" s="191" t="s">
        <v>398</v>
      </c>
      <c r="G12" s="212"/>
      <c r="H12" s="213"/>
    </row>
    <row r="13" spans="1:8" ht="16.5" x14ac:dyDescent="0.3">
      <c r="B13" s="827"/>
      <c r="C13" s="602"/>
      <c r="D13" s="602"/>
      <c r="E13" s="602"/>
      <c r="F13" s="602"/>
      <c r="G13" s="602"/>
      <c r="H13" s="828"/>
    </row>
    <row r="14" spans="1:8" ht="39.75" customHeight="1" x14ac:dyDescent="0.25">
      <c r="B14" s="809" t="s">
        <v>642</v>
      </c>
      <c r="C14" s="810"/>
      <c r="D14" s="810"/>
      <c r="E14" s="810"/>
      <c r="F14" s="810"/>
      <c r="G14" s="810"/>
      <c r="H14" s="811"/>
    </row>
    <row r="15" spans="1:8" ht="42" customHeight="1" thickBot="1" x14ac:dyDescent="0.3">
      <c r="B15" s="812"/>
      <c r="C15" s="813"/>
      <c r="D15" s="813"/>
      <c r="E15" s="813"/>
      <c r="F15" s="813"/>
      <c r="G15" s="813"/>
      <c r="H15" s="814"/>
    </row>
    <row r="16" spans="1:8" ht="17.25" thickBot="1" x14ac:dyDescent="0.35">
      <c r="B16" s="193"/>
      <c r="C16" s="194"/>
      <c r="D16" s="195"/>
      <c r="E16" s="196"/>
      <c r="F16" s="196"/>
      <c r="G16" s="197"/>
      <c r="H16" s="198"/>
    </row>
    <row r="17" spans="2:8" ht="17.25" thickTop="1" x14ac:dyDescent="0.3">
      <c r="B17" s="217"/>
      <c r="C17" s="829" t="s">
        <v>137</v>
      </c>
      <c r="D17" s="830"/>
      <c r="E17" s="831" t="s">
        <v>175</v>
      </c>
      <c r="F17" s="832"/>
      <c r="G17" s="194"/>
      <c r="H17" s="198"/>
    </row>
    <row r="18" spans="2:8" ht="93" customHeight="1" x14ac:dyDescent="0.3">
      <c r="B18" s="217"/>
      <c r="C18" s="833" t="s">
        <v>139</v>
      </c>
      <c r="D18" s="834"/>
      <c r="E18" s="835" t="s">
        <v>643</v>
      </c>
      <c r="F18" s="836"/>
      <c r="G18" s="194"/>
      <c r="H18" s="198"/>
    </row>
    <row r="19" spans="2:8" ht="28.5" customHeight="1" x14ac:dyDescent="0.3">
      <c r="B19" s="217"/>
      <c r="C19" s="833" t="s">
        <v>168</v>
      </c>
      <c r="D19" s="834"/>
      <c r="E19" s="835" t="s">
        <v>173</v>
      </c>
      <c r="F19" s="836"/>
      <c r="G19" s="194"/>
      <c r="H19" s="198"/>
    </row>
    <row r="20" spans="2:8" ht="232.5" customHeight="1" x14ac:dyDescent="0.3">
      <c r="B20" s="217"/>
      <c r="C20" s="837" t="s">
        <v>399</v>
      </c>
      <c r="D20" s="838"/>
      <c r="E20" s="537" t="s">
        <v>662</v>
      </c>
      <c r="F20" s="839"/>
      <c r="G20" s="194"/>
      <c r="H20" s="198"/>
    </row>
    <row r="21" spans="2:8" ht="109.5" customHeight="1" x14ac:dyDescent="0.3">
      <c r="B21" s="217"/>
      <c r="C21" s="837" t="s">
        <v>0</v>
      </c>
      <c r="D21" s="838"/>
      <c r="E21" s="835" t="s">
        <v>644</v>
      </c>
      <c r="F21" s="836"/>
      <c r="G21" s="194"/>
      <c r="H21" s="198"/>
    </row>
    <row r="22" spans="2:8" ht="16.5" x14ac:dyDescent="0.3">
      <c r="B22" s="217"/>
      <c r="C22" s="837" t="s">
        <v>37</v>
      </c>
      <c r="D22" s="838"/>
      <c r="E22" s="835" t="s">
        <v>250</v>
      </c>
      <c r="F22" s="836"/>
      <c r="G22" s="194"/>
      <c r="H22" s="198"/>
    </row>
    <row r="23" spans="2:8" ht="83.25" customHeight="1" x14ac:dyDescent="0.3">
      <c r="B23" s="217"/>
      <c r="C23" s="218" t="s">
        <v>400</v>
      </c>
      <c r="D23" s="219"/>
      <c r="E23" s="537" t="s">
        <v>418</v>
      </c>
      <c r="F23" s="839"/>
      <c r="G23" s="194"/>
      <c r="H23" s="198"/>
    </row>
    <row r="24" spans="2:8" ht="137.25" customHeight="1" x14ac:dyDescent="0.3">
      <c r="B24" s="217"/>
      <c r="C24" s="840" t="s">
        <v>37</v>
      </c>
      <c r="D24" s="220" t="s">
        <v>3</v>
      </c>
      <c r="E24" s="835" t="s">
        <v>417</v>
      </c>
      <c r="F24" s="836"/>
      <c r="G24" s="194"/>
      <c r="H24" s="198"/>
    </row>
    <row r="25" spans="2:8" ht="64.5" customHeight="1" x14ac:dyDescent="0.3">
      <c r="B25" s="217"/>
      <c r="C25" s="840"/>
      <c r="D25" s="220" t="s">
        <v>1</v>
      </c>
      <c r="E25" s="835" t="s">
        <v>645</v>
      </c>
      <c r="F25" s="836"/>
      <c r="G25" s="194"/>
      <c r="H25" s="198"/>
    </row>
    <row r="26" spans="2:8" ht="69" customHeight="1" x14ac:dyDescent="0.3">
      <c r="B26" s="217"/>
      <c r="C26" s="837" t="s">
        <v>646</v>
      </c>
      <c r="D26" s="838"/>
      <c r="E26" s="835" t="s">
        <v>401</v>
      </c>
      <c r="F26" s="836"/>
      <c r="G26" s="194"/>
      <c r="H26" s="198"/>
    </row>
    <row r="27" spans="2:8" ht="75" customHeight="1" x14ac:dyDescent="0.3">
      <c r="B27" s="217"/>
      <c r="C27" s="837" t="s">
        <v>135</v>
      </c>
      <c r="D27" s="838"/>
      <c r="E27" s="835" t="s">
        <v>680</v>
      </c>
      <c r="F27" s="836"/>
      <c r="G27" s="194"/>
      <c r="H27" s="198"/>
    </row>
    <row r="28" spans="2:8" ht="54" customHeight="1" x14ac:dyDescent="0.3">
      <c r="B28" s="217"/>
      <c r="C28" s="837" t="s">
        <v>402</v>
      </c>
      <c r="D28" s="838"/>
      <c r="E28" s="835" t="s">
        <v>647</v>
      </c>
      <c r="F28" s="836"/>
      <c r="G28" s="194"/>
      <c r="H28" s="198"/>
    </row>
    <row r="29" spans="2:8" ht="63.75" customHeight="1" x14ac:dyDescent="0.3">
      <c r="B29" s="217"/>
      <c r="C29" s="840" t="s">
        <v>303</v>
      </c>
      <c r="D29" s="220" t="s">
        <v>315</v>
      </c>
      <c r="E29" s="835" t="s">
        <v>648</v>
      </c>
      <c r="F29" s="836"/>
      <c r="G29" s="194"/>
      <c r="H29" s="198"/>
    </row>
    <row r="30" spans="2:8" ht="90.75" customHeight="1" x14ac:dyDescent="0.3">
      <c r="B30" s="217"/>
      <c r="C30" s="840"/>
      <c r="D30" s="220" t="s">
        <v>316</v>
      </c>
      <c r="E30" s="835" t="s">
        <v>649</v>
      </c>
      <c r="F30" s="836"/>
      <c r="G30" s="194"/>
      <c r="H30" s="198"/>
    </row>
    <row r="31" spans="2:8" ht="93" customHeight="1" x14ac:dyDescent="0.3">
      <c r="B31" s="217"/>
      <c r="C31" s="840"/>
      <c r="D31" s="220" t="s">
        <v>403</v>
      </c>
      <c r="E31" s="835" t="s">
        <v>650</v>
      </c>
      <c r="F31" s="836"/>
      <c r="G31" s="194"/>
      <c r="H31" s="198"/>
    </row>
    <row r="32" spans="2:8" ht="110.25" customHeight="1" x14ac:dyDescent="0.3">
      <c r="B32" s="217"/>
      <c r="C32" s="840"/>
      <c r="D32" s="220" t="s">
        <v>318</v>
      </c>
      <c r="E32" s="835" t="s">
        <v>651</v>
      </c>
      <c r="F32" s="836"/>
      <c r="G32" s="194"/>
      <c r="H32" s="198"/>
    </row>
    <row r="33" spans="2:8" ht="96" customHeight="1" x14ac:dyDescent="0.3">
      <c r="B33" s="217"/>
      <c r="C33" s="840"/>
      <c r="D33" s="220" t="s">
        <v>404</v>
      </c>
      <c r="E33" s="835" t="s">
        <v>652</v>
      </c>
      <c r="F33" s="836"/>
      <c r="G33" s="194"/>
      <c r="H33" s="198"/>
    </row>
    <row r="34" spans="2:8" ht="108" customHeight="1" x14ac:dyDescent="0.3">
      <c r="B34" s="217"/>
      <c r="C34" s="840"/>
      <c r="D34" s="220" t="s">
        <v>320</v>
      </c>
      <c r="E34" s="835" t="s">
        <v>653</v>
      </c>
      <c r="F34" s="836"/>
      <c r="G34" s="194"/>
      <c r="H34" s="198"/>
    </row>
    <row r="35" spans="2:8" ht="102.75" customHeight="1" x14ac:dyDescent="0.3">
      <c r="B35" s="217"/>
      <c r="C35" s="840"/>
      <c r="D35" s="220" t="s">
        <v>321</v>
      </c>
      <c r="E35" s="835" t="s">
        <v>654</v>
      </c>
      <c r="F35" s="836"/>
      <c r="G35" s="194"/>
      <c r="H35" s="198"/>
    </row>
    <row r="36" spans="2:8" ht="116.25" customHeight="1" x14ac:dyDescent="0.3">
      <c r="B36" s="217"/>
      <c r="C36" s="837" t="s">
        <v>405</v>
      </c>
      <c r="D36" s="838"/>
      <c r="E36" s="835" t="s">
        <v>406</v>
      </c>
      <c r="F36" s="836"/>
      <c r="G36" s="194"/>
      <c r="H36" s="198"/>
    </row>
    <row r="37" spans="2:8" ht="133.5" customHeight="1" x14ac:dyDescent="0.3">
      <c r="B37" s="217"/>
      <c r="C37" s="837" t="s">
        <v>407</v>
      </c>
      <c r="D37" s="838"/>
      <c r="E37" s="835" t="s">
        <v>655</v>
      </c>
      <c r="F37" s="836"/>
      <c r="G37" s="194"/>
      <c r="H37" s="198"/>
    </row>
    <row r="38" spans="2:8" ht="91.5" customHeight="1" x14ac:dyDescent="0.3">
      <c r="B38" s="217"/>
      <c r="C38" s="840" t="s">
        <v>656</v>
      </c>
      <c r="D38" s="219" t="s">
        <v>408</v>
      </c>
      <c r="E38" s="835" t="s">
        <v>663</v>
      </c>
      <c r="F38" s="836"/>
      <c r="G38" s="194"/>
      <c r="H38" s="198"/>
    </row>
    <row r="39" spans="2:8" ht="72" customHeight="1" x14ac:dyDescent="0.3">
      <c r="B39" s="217"/>
      <c r="C39" s="840"/>
      <c r="D39" s="219" t="s">
        <v>409</v>
      </c>
      <c r="E39" s="835" t="s">
        <v>657</v>
      </c>
      <c r="F39" s="836"/>
      <c r="G39" s="194"/>
      <c r="H39" s="198"/>
    </row>
    <row r="40" spans="2:8" ht="166.5" customHeight="1" x14ac:dyDescent="0.3">
      <c r="B40" s="217"/>
      <c r="C40" s="840"/>
      <c r="D40" s="219" t="s">
        <v>410</v>
      </c>
      <c r="E40" s="835" t="s">
        <v>419</v>
      </c>
      <c r="F40" s="836"/>
      <c r="G40" s="194"/>
      <c r="H40" s="198"/>
    </row>
    <row r="41" spans="2:8" ht="38.25" customHeight="1" x14ac:dyDescent="0.3">
      <c r="B41" s="217"/>
      <c r="C41" s="840" t="s">
        <v>37</v>
      </c>
      <c r="D41" s="220" t="s">
        <v>3</v>
      </c>
      <c r="E41" s="835" t="s">
        <v>411</v>
      </c>
      <c r="F41" s="836"/>
      <c r="G41" s="194"/>
      <c r="H41" s="198"/>
    </row>
    <row r="42" spans="2:8" ht="54.75" customHeight="1" x14ac:dyDescent="0.3">
      <c r="B42" s="217"/>
      <c r="C42" s="840"/>
      <c r="D42" s="220" t="s">
        <v>1</v>
      </c>
      <c r="E42" s="835" t="s">
        <v>412</v>
      </c>
      <c r="F42" s="836"/>
      <c r="G42" s="194"/>
      <c r="H42" s="198"/>
    </row>
    <row r="43" spans="2:8" ht="57.75" customHeight="1" x14ac:dyDescent="0.3">
      <c r="B43" s="217"/>
      <c r="C43" s="837" t="s">
        <v>658</v>
      </c>
      <c r="D43" s="838"/>
      <c r="E43" s="835" t="s">
        <v>401</v>
      </c>
      <c r="F43" s="836"/>
      <c r="G43" s="194"/>
      <c r="H43" s="198"/>
    </row>
    <row r="44" spans="2:8" ht="48.75" customHeight="1" x14ac:dyDescent="0.3">
      <c r="B44" s="217"/>
      <c r="C44" s="837" t="s">
        <v>413</v>
      </c>
      <c r="D44" s="838"/>
      <c r="E44" s="835" t="s">
        <v>659</v>
      </c>
      <c r="F44" s="836"/>
      <c r="G44" s="194"/>
      <c r="H44" s="198"/>
    </row>
    <row r="45" spans="2:8" ht="60.75" customHeight="1" x14ac:dyDescent="0.3">
      <c r="B45" s="217"/>
      <c r="C45" s="837" t="s">
        <v>681</v>
      </c>
      <c r="D45" s="838"/>
      <c r="E45" s="835" t="s">
        <v>414</v>
      </c>
      <c r="F45" s="836"/>
      <c r="G45" s="194"/>
      <c r="H45" s="198"/>
    </row>
    <row r="46" spans="2:8" ht="45.75" customHeight="1" x14ac:dyDescent="0.3">
      <c r="B46" s="217"/>
      <c r="C46" s="837" t="s">
        <v>415</v>
      </c>
      <c r="D46" s="838"/>
      <c r="E46" s="835" t="s">
        <v>416</v>
      </c>
      <c r="F46" s="836"/>
      <c r="G46" s="194"/>
      <c r="H46" s="198"/>
    </row>
    <row r="47" spans="2:8" ht="64.5" customHeight="1" thickBot="1" x14ac:dyDescent="0.35">
      <c r="B47" s="217"/>
      <c r="C47" s="841" t="s">
        <v>29</v>
      </c>
      <c r="D47" s="842"/>
      <c r="E47" s="843" t="s">
        <v>640</v>
      </c>
      <c r="F47" s="844"/>
      <c r="G47" s="194"/>
      <c r="H47" s="198"/>
    </row>
    <row r="48" spans="2:8" ht="17.25" thickTop="1" x14ac:dyDescent="0.3">
      <c r="B48" s="193"/>
      <c r="C48" s="199"/>
      <c r="D48" s="199"/>
      <c r="E48" s="200"/>
      <c r="F48" s="200"/>
      <c r="G48" s="194"/>
      <c r="H48" s="198"/>
    </row>
    <row r="49" spans="2:8" ht="21" hidden="1" customHeight="1" x14ac:dyDescent="0.25">
      <c r="B49" s="638" t="s">
        <v>675</v>
      </c>
      <c r="C49" s="639"/>
      <c r="D49" s="639"/>
      <c r="E49" s="639"/>
      <c r="F49" s="639"/>
      <c r="G49" s="639"/>
      <c r="H49" s="640"/>
    </row>
    <row r="50" spans="2:8" ht="20.25" hidden="1" customHeight="1" x14ac:dyDescent="0.25">
      <c r="B50" s="638" t="s">
        <v>676</v>
      </c>
      <c r="C50" s="639"/>
      <c r="D50" s="639"/>
      <c r="E50" s="639"/>
      <c r="F50" s="639"/>
      <c r="G50" s="639"/>
      <c r="H50" s="640"/>
    </row>
    <row r="51" spans="2:8" ht="20.25" hidden="1" customHeight="1" x14ac:dyDescent="0.25">
      <c r="B51" s="638" t="s">
        <v>677</v>
      </c>
      <c r="C51" s="639"/>
      <c r="D51" s="639"/>
      <c r="E51" s="639"/>
      <c r="F51" s="639"/>
      <c r="G51" s="639"/>
      <c r="H51" s="640"/>
    </row>
    <row r="52" spans="2:8" ht="20.25" hidden="1" customHeight="1" x14ac:dyDescent="0.25">
      <c r="B52" s="638" t="s">
        <v>678</v>
      </c>
      <c r="C52" s="639"/>
      <c r="D52" s="639"/>
      <c r="E52" s="639"/>
      <c r="F52" s="639"/>
      <c r="G52" s="639"/>
      <c r="H52" s="640"/>
    </row>
    <row r="53" spans="2:8" ht="16.5" hidden="1" x14ac:dyDescent="0.25">
      <c r="B53" s="638" t="s">
        <v>679</v>
      </c>
      <c r="C53" s="639"/>
      <c r="D53" s="639"/>
      <c r="E53" s="639"/>
      <c r="F53" s="639"/>
      <c r="G53" s="639"/>
      <c r="H53" s="640"/>
    </row>
    <row r="54" spans="2:8" ht="17.25" thickBot="1" x14ac:dyDescent="0.35">
      <c r="B54" s="201"/>
      <c r="C54" s="202"/>
      <c r="D54" s="202"/>
      <c r="E54" s="202"/>
      <c r="F54" s="202"/>
      <c r="G54" s="202"/>
      <c r="H54" s="203"/>
    </row>
    <row r="56" spans="2:8" ht="14.45" customHeight="1" thickBot="1" x14ac:dyDescent="0.3">
      <c r="B56" s="110"/>
      <c r="C56" s="120"/>
      <c r="D56" s="110"/>
      <c r="E56" s="110"/>
      <c r="F56" s="110"/>
      <c r="G56" s="108"/>
      <c r="H56" s="109"/>
    </row>
    <row r="57" spans="2:8" x14ac:dyDescent="0.25">
      <c r="B57" s="538" t="s">
        <v>379</v>
      </c>
      <c r="C57" s="539"/>
      <c r="D57" s="539"/>
      <c r="E57" s="539"/>
      <c r="F57" s="539"/>
      <c r="G57" s="539"/>
      <c r="H57" s="540"/>
    </row>
    <row r="58" spans="2:8" ht="20.100000000000001" customHeight="1" x14ac:dyDescent="0.25">
      <c r="B58" s="558" t="s">
        <v>380</v>
      </c>
      <c r="C58" s="559"/>
      <c r="D58" s="559" t="s">
        <v>381</v>
      </c>
      <c r="E58" s="559"/>
      <c r="F58" s="559"/>
      <c r="G58" s="559"/>
      <c r="H58" s="241" t="s">
        <v>382</v>
      </c>
    </row>
    <row r="59" spans="2:8" ht="31.5" customHeight="1" x14ac:dyDescent="0.25">
      <c r="B59" s="523">
        <v>6</v>
      </c>
      <c r="C59" s="524"/>
      <c r="D59" s="530" t="s">
        <v>421</v>
      </c>
      <c r="E59" s="530"/>
      <c r="F59" s="530"/>
      <c r="G59" s="530"/>
      <c r="H59" s="242" t="s">
        <v>686</v>
      </c>
    </row>
    <row r="60" spans="2:8" ht="48.95" customHeight="1" thickBot="1" x14ac:dyDescent="0.3">
      <c r="B60" s="528">
        <v>7</v>
      </c>
      <c r="C60" s="529"/>
      <c r="D60" s="557" t="s">
        <v>724</v>
      </c>
      <c r="E60" s="557"/>
      <c r="F60" s="557"/>
      <c r="G60" s="557"/>
      <c r="H60" s="242" t="s">
        <v>719</v>
      </c>
    </row>
    <row r="61" spans="2:8" ht="35.1" customHeight="1" thickBot="1" x14ac:dyDescent="0.3">
      <c r="B61" s="240"/>
      <c r="C61" s="240"/>
      <c r="D61" s="240"/>
      <c r="E61" s="240"/>
      <c r="F61" s="240"/>
      <c r="G61" s="240"/>
      <c r="H61" s="240"/>
    </row>
    <row r="62" spans="2:8" ht="14.45" customHeight="1" x14ac:dyDescent="0.25">
      <c r="B62" s="525" t="s">
        <v>718</v>
      </c>
      <c r="C62" s="526"/>
      <c r="D62" s="526"/>
      <c r="E62" s="526"/>
      <c r="F62" s="526"/>
      <c r="G62" s="526"/>
      <c r="H62" s="527"/>
    </row>
    <row r="63" spans="2:8" x14ac:dyDescent="0.25">
      <c r="B63" s="532" t="s">
        <v>682</v>
      </c>
      <c r="C63" s="533"/>
      <c r="D63" s="533" t="s">
        <v>683</v>
      </c>
      <c r="E63" s="533"/>
      <c r="F63" s="533"/>
      <c r="G63" s="533" t="s">
        <v>684</v>
      </c>
      <c r="H63" s="536"/>
    </row>
    <row r="64" spans="2:8" ht="14.45" customHeight="1" x14ac:dyDescent="0.25">
      <c r="B64" s="534" t="s">
        <v>721</v>
      </c>
      <c r="C64" s="519"/>
      <c r="D64" s="519" t="s">
        <v>716</v>
      </c>
      <c r="E64" s="519"/>
      <c r="F64" s="519"/>
      <c r="G64" s="519" t="s">
        <v>716</v>
      </c>
      <c r="H64" s="520"/>
    </row>
    <row r="65" spans="2:8" ht="14.45" customHeight="1" x14ac:dyDescent="0.25">
      <c r="B65" s="534" t="s">
        <v>722</v>
      </c>
      <c r="C65" s="519"/>
      <c r="D65" s="519" t="s">
        <v>717</v>
      </c>
      <c r="E65" s="519"/>
      <c r="F65" s="519"/>
      <c r="G65" s="519" t="s">
        <v>717</v>
      </c>
      <c r="H65" s="520"/>
    </row>
    <row r="66" spans="2:8" ht="15" customHeight="1" thickBot="1" x14ac:dyDescent="0.3">
      <c r="B66" s="535" t="s">
        <v>723</v>
      </c>
      <c r="C66" s="531"/>
      <c r="D66" s="531" t="s">
        <v>720</v>
      </c>
      <c r="E66" s="531"/>
      <c r="F66" s="531"/>
      <c r="G66" s="521" t="s">
        <v>720</v>
      </c>
      <c r="H66" s="522"/>
    </row>
  </sheetData>
  <mergeCells count="89">
    <mergeCell ref="B66:C66"/>
    <mergeCell ref="D66:F66"/>
    <mergeCell ref="G66:H66"/>
    <mergeCell ref="B63:C63"/>
    <mergeCell ref="D63:F63"/>
    <mergeCell ref="G63:H63"/>
    <mergeCell ref="B62:H62"/>
    <mergeCell ref="B64:C64"/>
    <mergeCell ref="D64:F64"/>
    <mergeCell ref="G64:H64"/>
    <mergeCell ref="B65:C65"/>
    <mergeCell ref="D65:F65"/>
    <mergeCell ref="G65:H65"/>
    <mergeCell ref="B58:C58"/>
    <mergeCell ref="D58:G58"/>
    <mergeCell ref="B59:C59"/>
    <mergeCell ref="D59:G59"/>
    <mergeCell ref="B60:C60"/>
    <mergeCell ref="D60:G60"/>
    <mergeCell ref="B52:H52"/>
    <mergeCell ref="B53:H53"/>
    <mergeCell ref="B51:H51"/>
    <mergeCell ref="B57:H57"/>
    <mergeCell ref="C41:C42"/>
    <mergeCell ref="E41:F41"/>
    <mergeCell ref="E42:F42"/>
    <mergeCell ref="C43:D43"/>
    <mergeCell ref="E43:F43"/>
    <mergeCell ref="B50:H50"/>
    <mergeCell ref="C44:D44"/>
    <mergeCell ref="E44:F44"/>
    <mergeCell ref="C45:D45"/>
    <mergeCell ref="E45:F45"/>
    <mergeCell ref="C46:D46"/>
    <mergeCell ref="E46:F46"/>
    <mergeCell ref="C47:D47"/>
    <mergeCell ref="E47:F47"/>
    <mergeCell ref="B49:H49"/>
    <mergeCell ref="C36:D36"/>
    <mergeCell ref="E36:F36"/>
    <mergeCell ref="C37:D37"/>
    <mergeCell ref="E37:F37"/>
    <mergeCell ref="C38:C40"/>
    <mergeCell ref="E38:F38"/>
    <mergeCell ref="E39:F39"/>
    <mergeCell ref="E40:F40"/>
    <mergeCell ref="C27:D27"/>
    <mergeCell ref="E27:F27"/>
    <mergeCell ref="C28:D28"/>
    <mergeCell ref="E28:F28"/>
    <mergeCell ref="C29:C35"/>
    <mergeCell ref="E29:F29"/>
    <mergeCell ref="E30:F30"/>
    <mergeCell ref="E31:F31"/>
    <mergeCell ref="E32:F32"/>
    <mergeCell ref="E33:F33"/>
    <mergeCell ref="E34:F34"/>
    <mergeCell ref="E35:F35"/>
    <mergeCell ref="E23:F23"/>
    <mergeCell ref="C24:C25"/>
    <mergeCell ref="E24:F24"/>
    <mergeCell ref="E25:F25"/>
    <mergeCell ref="C26:D26"/>
    <mergeCell ref="E26:F26"/>
    <mergeCell ref="C20:D20"/>
    <mergeCell ref="E20:F20"/>
    <mergeCell ref="C21:D21"/>
    <mergeCell ref="E21:F21"/>
    <mergeCell ref="C22:D22"/>
    <mergeCell ref="E22:F22"/>
    <mergeCell ref="C17:D17"/>
    <mergeCell ref="E17:F17"/>
    <mergeCell ref="C18:D18"/>
    <mergeCell ref="E18:F18"/>
    <mergeCell ref="C19:D19"/>
    <mergeCell ref="E19:F19"/>
    <mergeCell ref="B14:H15"/>
    <mergeCell ref="A1:B3"/>
    <mergeCell ref="C1:H1"/>
    <mergeCell ref="C2:H2"/>
    <mergeCell ref="C3:F3"/>
    <mergeCell ref="G3:H3"/>
    <mergeCell ref="B5:H5"/>
    <mergeCell ref="B6:H6"/>
    <mergeCell ref="B7:H7"/>
    <mergeCell ref="B8:H8"/>
    <mergeCell ref="B9:H9"/>
    <mergeCell ref="C10:F10"/>
    <mergeCell ref="B13:H13"/>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V106"/>
  <sheetViews>
    <sheetView zoomScale="60" zoomScaleNormal="60" workbookViewId="0">
      <pane xSplit="1" ySplit="10" topLeftCell="B11" activePane="bottomRight" state="frozen"/>
      <selection pane="topRight" activeCell="B1" sqref="B1"/>
      <selection pane="bottomLeft" activeCell="A11" sqref="A11"/>
      <selection pane="bottomRight" activeCell="B11" sqref="B11"/>
    </sheetView>
  </sheetViews>
  <sheetFormatPr baseColWidth="10" defaultColWidth="11.42578125" defaultRowHeight="15" x14ac:dyDescent="0.25"/>
  <cols>
    <col min="1" max="1" width="32.42578125" style="440" customWidth="1"/>
    <col min="2" max="2" width="36.85546875" style="440" customWidth="1"/>
    <col min="3" max="3" width="38.42578125" style="440" customWidth="1"/>
    <col min="4" max="4" width="37.42578125" style="440" customWidth="1"/>
    <col min="5" max="5" width="22.5703125" style="440" customWidth="1"/>
    <col min="6" max="6" width="12.85546875" style="440" customWidth="1"/>
    <col min="7" max="7" width="26.5703125" style="440" bestFit="1" customWidth="1"/>
    <col min="8" max="8" width="12.85546875" style="440" customWidth="1"/>
    <col min="9" max="9" width="23" style="440" bestFit="1" customWidth="1"/>
    <col min="10" max="10" width="23.42578125" style="440" customWidth="1"/>
    <col min="11" max="11" width="58.7109375" style="440" customWidth="1"/>
    <col min="12" max="12" width="24.85546875" style="441" customWidth="1"/>
    <col min="13" max="19" width="18.85546875" style="440" customWidth="1"/>
    <col min="20" max="21" width="11.42578125" style="440" customWidth="1"/>
    <col min="22" max="22" width="27.42578125" style="441" customWidth="1"/>
    <col min="23" max="23" width="37.5703125" style="440" customWidth="1"/>
    <col min="24" max="24" width="19.42578125" style="440" customWidth="1"/>
    <col min="25" max="25" width="20.42578125" style="440" customWidth="1"/>
    <col min="26" max="26" width="24.5703125" style="440" customWidth="1"/>
    <col min="27" max="27" width="10.140625" style="440" customWidth="1"/>
    <col min="28" max="28" width="18.5703125" style="440" customWidth="1"/>
    <col min="29" max="29" width="11.42578125" style="440" customWidth="1"/>
    <col min="30" max="30" width="13.7109375" style="440" bestFit="1" customWidth="1"/>
    <col min="31" max="31" width="11.42578125" style="440" customWidth="1"/>
    <col min="32" max="32" width="15.5703125" style="440" customWidth="1"/>
    <col min="33" max="33" width="22.5703125" style="440" customWidth="1"/>
    <col min="34" max="34" width="21.42578125" style="440" customWidth="1"/>
    <col min="35" max="35" width="41.85546875" style="440" customWidth="1"/>
    <col min="36" max="36" width="21.42578125" style="440" customWidth="1"/>
    <col min="37" max="37" width="23.85546875" style="440" customWidth="1"/>
    <col min="38" max="38" width="29.5703125" style="440" customWidth="1"/>
    <col min="39" max="39" width="35.85546875" style="442" customWidth="1"/>
    <col min="40" max="40" width="29.7109375" style="440" customWidth="1"/>
    <col min="41" max="41" width="38.42578125" style="397" customWidth="1"/>
    <col min="42" max="42" width="28.5703125" style="397" customWidth="1"/>
    <col min="43" max="44" width="23.140625" style="397" customWidth="1"/>
    <col min="45" max="45" width="35.85546875" style="397" customWidth="1"/>
    <col min="46" max="46" width="32.42578125" style="397" customWidth="1"/>
    <col min="47" max="47" width="27" style="397" customWidth="1"/>
    <col min="48" max="48" width="30.42578125" style="397" customWidth="1"/>
    <col min="49" max="49" width="23.42578125" style="397" customWidth="1"/>
    <col min="50" max="70" width="11.42578125" style="397"/>
    <col min="71" max="71" width="20.140625" style="397" hidden="1" customWidth="1"/>
    <col min="72" max="73" width="10.85546875" style="397" hidden="1" customWidth="1"/>
    <col min="74" max="74" width="21.42578125" style="397" hidden="1" customWidth="1"/>
    <col min="75" max="75" width="11.42578125" style="397"/>
    <col min="76" max="76" width="20" style="397" customWidth="1"/>
    <col min="77" max="77" width="11.42578125" style="397"/>
    <col min="78" max="78" width="18.42578125" style="397" customWidth="1"/>
    <col min="79" max="257" width="11.42578125" style="397"/>
    <col min="258" max="258" width="32.42578125" style="397" customWidth="1"/>
    <col min="259" max="259" width="36.85546875" style="397" customWidth="1"/>
    <col min="260" max="260" width="38.42578125" style="397" customWidth="1"/>
    <col min="261" max="261" width="37.42578125" style="397" customWidth="1"/>
    <col min="262" max="262" width="19" style="397" customWidth="1"/>
    <col min="263" max="263" width="12.85546875" style="397" customWidth="1"/>
    <col min="264" max="264" width="15.42578125" style="397" customWidth="1"/>
    <col min="265" max="265" width="12.85546875" style="397" customWidth="1"/>
    <col min="266" max="266" width="15.42578125" style="397" customWidth="1"/>
    <col min="267" max="267" width="18.85546875" style="397" customWidth="1"/>
    <col min="268" max="268" width="26.42578125" style="397" customWidth="1"/>
    <col min="269" max="269" width="18.85546875" style="397" customWidth="1"/>
    <col min="270" max="274" width="11.42578125" style="397"/>
    <col min="275" max="275" width="13.140625" style="397" customWidth="1"/>
    <col min="276" max="276" width="19.85546875" style="397" customWidth="1"/>
    <col min="277" max="277" width="11.42578125" style="397"/>
    <col min="278" max="278" width="29.85546875" style="397" customWidth="1"/>
    <col min="279" max="279" width="17" style="397" customWidth="1"/>
    <col min="280" max="280" width="13.42578125" style="397" customWidth="1"/>
    <col min="281" max="281" width="23.85546875" style="397" customWidth="1"/>
    <col min="282" max="513" width="11.42578125" style="397"/>
    <col min="514" max="514" width="32.42578125" style="397" customWidth="1"/>
    <col min="515" max="515" width="36.85546875" style="397" customWidth="1"/>
    <col min="516" max="516" width="38.42578125" style="397" customWidth="1"/>
    <col min="517" max="517" width="37.42578125" style="397" customWidth="1"/>
    <col min="518" max="518" width="19" style="397" customWidth="1"/>
    <col min="519" max="519" width="12.85546875" style="397" customWidth="1"/>
    <col min="520" max="520" width="15.42578125" style="397" customWidth="1"/>
    <col min="521" max="521" width="12.85546875" style="397" customWidth="1"/>
    <col min="522" max="522" width="15.42578125" style="397" customWidth="1"/>
    <col min="523" max="523" width="18.85546875" style="397" customWidth="1"/>
    <col min="524" max="524" width="26.42578125" style="397" customWidth="1"/>
    <col min="525" max="525" width="18.85546875" style="397" customWidth="1"/>
    <col min="526" max="530" width="11.42578125" style="397"/>
    <col min="531" max="531" width="13.140625" style="397" customWidth="1"/>
    <col min="532" max="532" width="19.85546875" style="397" customWidth="1"/>
    <col min="533" max="533" width="11.42578125" style="397"/>
    <col min="534" max="534" width="29.85546875" style="397" customWidth="1"/>
    <col min="535" max="535" width="17" style="397" customWidth="1"/>
    <col min="536" max="536" width="13.42578125" style="397" customWidth="1"/>
    <col min="537" max="537" width="23.85546875" style="397" customWidth="1"/>
    <col min="538" max="769" width="11.42578125" style="397"/>
    <col min="770" max="770" width="32.42578125" style="397" customWidth="1"/>
    <col min="771" max="771" width="36.85546875" style="397" customWidth="1"/>
    <col min="772" max="772" width="38.42578125" style="397" customWidth="1"/>
    <col min="773" max="773" width="37.42578125" style="397" customWidth="1"/>
    <col min="774" max="774" width="19" style="397" customWidth="1"/>
    <col min="775" max="775" width="12.85546875" style="397" customWidth="1"/>
    <col min="776" max="776" width="15.42578125" style="397" customWidth="1"/>
    <col min="777" max="777" width="12.85546875" style="397" customWidth="1"/>
    <col min="778" max="778" width="15.42578125" style="397" customWidth="1"/>
    <col min="779" max="779" width="18.85546875" style="397" customWidth="1"/>
    <col min="780" max="780" width="26.42578125" style="397" customWidth="1"/>
    <col min="781" max="781" width="18.85546875" style="397" customWidth="1"/>
    <col min="782" max="786" width="11.42578125" style="397"/>
    <col min="787" max="787" width="13.140625" style="397" customWidth="1"/>
    <col min="788" max="788" width="19.85546875" style="397" customWidth="1"/>
    <col min="789" max="789" width="11.42578125" style="397"/>
    <col min="790" max="790" width="29.85546875" style="397" customWidth="1"/>
    <col min="791" max="791" width="17" style="397" customWidth="1"/>
    <col min="792" max="792" width="13.42578125" style="397" customWidth="1"/>
    <col min="793" max="793" width="23.85546875" style="397" customWidth="1"/>
    <col min="794" max="1025" width="11.42578125" style="397"/>
    <col min="1026" max="1026" width="32.42578125" style="397" customWidth="1"/>
    <col min="1027" max="1027" width="36.85546875" style="397" customWidth="1"/>
    <col min="1028" max="1028" width="38.42578125" style="397" customWidth="1"/>
    <col min="1029" max="1029" width="37.42578125" style="397" customWidth="1"/>
    <col min="1030" max="1030" width="19" style="397" customWidth="1"/>
    <col min="1031" max="1031" width="12.85546875" style="397" customWidth="1"/>
    <col min="1032" max="1032" width="15.42578125" style="397" customWidth="1"/>
    <col min="1033" max="1033" width="12.85546875" style="397" customWidth="1"/>
    <col min="1034" max="1034" width="15.42578125" style="397" customWidth="1"/>
    <col min="1035" max="1035" width="18.85546875" style="397" customWidth="1"/>
    <col min="1036" max="1036" width="26.42578125" style="397" customWidth="1"/>
    <col min="1037" max="1037" width="18.85546875" style="397" customWidth="1"/>
    <col min="1038" max="1042" width="11.42578125" style="397"/>
    <col min="1043" max="1043" width="13.140625" style="397" customWidth="1"/>
    <col min="1044" max="1044" width="19.85546875" style="397" customWidth="1"/>
    <col min="1045" max="1045" width="11.42578125" style="397"/>
    <col min="1046" max="1046" width="29.85546875" style="397" customWidth="1"/>
    <col min="1047" max="1047" width="17" style="397" customWidth="1"/>
    <col min="1048" max="1048" width="13.42578125" style="397" customWidth="1"/>
    <col min="1049" max="1049" width="23.85546875" style="397" customWidth="1"/>
    <col min="1050" max="1281" width="11.42578125" style="397"/>
    <col min="1282" max="1282" width="32.42578125" style="397" customWidth="1"/>
    <col min="1283" max="1283" width="36.85546875" style="397" customWidth="1"/>
    <col min="1284" max="1284" width="38.42578125" style="397" customWidth="1"/>
    <col min="1285" max="1285" width="37.42578125" style="397" customWidth="1"/>
    <col min="1286" max="1286" width="19" style="397" customWidth="1"/>
    <col min="1287" max="1287" width="12.85546875" style="397" customWidth="1"/>
    <col min="1288" max="1288" width="15.42578125" style="397" customWidth="1"/>
    <col min="1289" max="1289" width="12.85546875" style="397" customWidth="1"/>
    <col min="1290" max="1290" width="15.42578125" style="397" customWidth="1"/>
    <col min="1291" max="1291" width="18.85546875" style="397" customWidth="1"/>
    <col min="1292" max="1292" width="26.42578125" style="397" customWidth="1"/>
    <col min="1293" max="1293" width="18.85546875" style="397" customWidth="1"/>
    <col min="1294" max="1298" width="11.42578125" style="397"/>
    <col min="1299" max="1299" width="13.140625" style="397" customWidth="1"/>
    <col min="1300" max="1300" width="19.85546875" style="397" customWidth="1"/>
    <col min="1301" max="1301" width="11.42578125" style="397"/>
    <col min="1302" max="1302" width="29.85546875" style="397" customWidth="1"/>
    <col min="1303" max="1303" width="17" style="397" customWidth="1"/>
    <col min="1304" max="1304" width="13.42578125" style="397" customWidth="1"/>
    <col min="1305" max="1305" width="23.85546875" style="397" customWidth="1"/>
    <col min="1306" max="1537" width="11.42578125" style="397"/>
    <col min="1538" max="1538" width="32.42578125" style="397" customWidth="1"/>
    <col min="1539" max="1539" width="36.85546875" style="397" customWidth="1"/>
    <col min="1540" max="1540" width="38.42578125" style="397" customWidth="1"/>
    <col min="1541" max="1541" width="37.42578125" style="397" customWidth="1"/>
    <col min="1542" max="1542" width="19" style="397" customWidth="1"/>
    <col min="1543" max="1543" width="12.85546875" style="397" customWidth="1"/>
    <col min="1544" max="1544" width="15.42578125" style="397" customWidth="1"/>
    <col min="1545" max="1545" width="12.85546875" style="397" customWidth="1"/>
    <col min="1546" max="1546" width="15.42578125" style="397" customWidth="1"/>
    <col min="1547" max="1547" width="18.85546875" style="397" customWidth="1"/>
    <col min="1548" max="1548" width="26.42578125" style="397" customWidth="1"/>
    <col min="1549" max="1549" width="18.85546875" style="397" customWidth="1"/>
    <col min="1550" max="1554" width="11.42578125" style="397"/>
    <col min="1555" max="1555" width="13.140625" style="397" customWidth="1"/>
    <col min="1556" max="1556" width="19.85546875" style="397" customWidth="1"/>
    <col min="1557" max="1557" width="11.42578125" style="397"/>
    <col min="1558" max="1558" width="29.85546875" style="397" customWidth="1"/>
    <col min="1559" max="1559" width="17" style="397" customWidth="1"/>
    <col min="1560" max="1560" width="13.42578125" style="397" customWidth="1"/>
    <col min="1561" max="1561" width="23.85546875" style="397" customWidth="1"/>
    <col min="1562" max="1793" width="11.42578125" style="397"/>
    <col min="1794" max="1794" width="32.42578125" style="397" customWidth="1"/>
    <col min="1795" max="1795" width="36.85546875" style="397" customWidth="1"/>
    <col min="1796" max="1796" width="38.42578125" style="397" customWidth="1"/>
    <col min="1797" max="1797" width="37.42578125" style="397" customWidth="1"/>
    <col min="1798" max="1798" width="19" style="397" customWidth="1"/>
    <col min="1799" max="1799" width="12.85546875" style="397" customWidth="1"/>
    <col min="1800" max="1800" width="15.42578125" style="397" customWidth="1"/>
    <col min="1801" max="1801" width="12.85546875" style="397" customWidth="1"/>
    <col min="1802" max="1802" width="15.42578125" style="397" customWidth="1"/>
    <col min="1803" max="1803" width="18.85546875" style="397" customWidth="1"/>
    <col min="1804" max="1804" width="26.42578125" style="397" customWidth="1"/>
    <col min="1805" max="1805" width="18.85546875" style="397" customWidth="1"/>
    <col min="1806" max="1810" width="11.42578125" style="397"/>
    <col min="1811" max="1811" width="13.140625" style="397" customWidth="1"/>
    <col min="1812" max="1812" width="19.85546875" style="397" customWidth="1"/>
    <col min="1813" max="1813" width="11.42578125" style="397"/>
    <col min="1814" max="1814" width="29.85546875" style="397" customWidth="1"/>
    <col min="1815" max="1815" width="17" style="397" customWidth="1"/>
    <col min="1816" max="1816" width="13.42578125" style="397" customWidth="1"/>
    <col min="1817" max="1817" width="23.85546875" style="397" customWidth="1"/>
    <col min="1818" max="2049" width="11.42578125" style="397"/>
    <col min="2050" max="2050" width="32.42578125" style="397" customWidth="1"/>
    <col min="2051" max="2051" width="36.85546875" style="397" customWidth="1"/>
    <col min="2052" max="2052" width="38.42578125" style="397" customWidth="1"/>
    <col min="2053" max="2053" width="37.42578125" style="397" customWidth="1"/>
    <col min="2054" max="2054" width="19" style="397" customWidth="1"/>
    <col min="2055" max="2055" width="12.85546875" style="397" customWidth="1"/>
    <col min="2056" max="2056" width="15.42578125" style="397" customWidth="1"/>
    <col min="2057" max="2057" width="12.85546875" style="397" customWidth="1"/>
    <col min="2058" max="2058" width="15.42578125" style="397" customWidth="1"/>
    <col min="2059" max="2059" width="18.85546875" style="397" customWidth="1"/>
    <col min="2060" max="2060" width="26.42578125" style="397" customWidth="1"/>
    <col min="2061" max="2061" width="18.85546875" style="397" customWidth="1"/>
    <col min="2062" max="2066" width="11.42578125" style="397"/>
    <col min="2067" max="2067" width="13.140625" style="397" customWidth="1"/>
    <col min="2068" max="2068" width="19.85546875" style="397" customWidth="1"/>
    <col min="2069" max="2069" width="11.42578125" style="397"/>
    <col min="2070" max="2070" width="29.85546875" style="397" customWidth="1"/>
    <col min="2071" max="2071" width="17" style="397" customWidth="1"/>
    <col min="2072" max="2072" width="13.42578125" style="397" customWidth="1"/>
    <col min="2073" max="2073" width="23.85546875" style="397" customWidth="1"/>
    <col min="2074" max="2305" width="11.42578125" style="397"/>
    <col min="2306" max="2306" width="32.42578125" style="397" customWidth="1"/>
    <col min="2307" max="2307" width="36.85546875" style="397" customWidth="1"/>
    <col min="2308" max="2308" width="38.42578125" style="397" customWidth="1"/>
    <col min="2309" max="2309" width="37.42578125" style="397" customWidth="1"/>
    <col min="2310" max="2310" width="19" style="397" customWidth="1"/>
    <col min="2311" max="2311" width="12.85546875" style="397" customWidth="1"/>
    <col min="2312" max="2312" width="15.42578125" style="397" customWidth="1"/>
    <col min="2313" max="2313" width="12.85546875" style="397" customWidth="1"/>
    <col min="2314" max="2314" width="15.42578125" style="397" customWidth="1"/>
    <col min="2315" max="2315" width="18.85546875" style="397" customWidth="1"/>
    <col min="2316" max="2316" width="26.42578125" style="397" customWidth="1"/>
    <col min="2317" max="2317" width="18.85546875" style="397" customWidth="1"/>
    <col min="2318" max="2322" width="11.42578125" style="397"/>
    <col min="2323" max="2323" width="13.140625" style="397" customWidth="1"/>
    <col min="2324" max="2324" width="19.85546875" style="397" customWidth="1"/>
    <col min="2325" max="2325" width="11.42578125" style="397"/>
    <col min="2326" max="2326" width="29.85546875" style="397" customWidth="1"/>
    <col min="2327" max="2327" width="17" style="397" customWidth="1"/>
    <col min="2328" max="2328" width="13.42578125" style="397" customWidth="1"/>
    <col min="2329" max="2329" width="23.85546875" style="397" customWidth="1"/>
    <col min="2330" max="2561" width="11.42578125" style="397"/>
    <col min="2562" max="2562" width="32.42578125" style="397" customWidth="1"/>
    <col min="2563" max="2563" width="36.85546875" style="397" customWidth="1"/>
    <col min="2564" max="2564" width="38.42578125" style="397" customWidth="1"/>
    <col min="2565" max="2565" width="37.42578125" style="397" customWidth="1"/>
    <col min="2566" max="2566" width="19" style="397" customWidth="1"/>
    <col min="2567" max="2567" width="12.85546875" style="397" customWidth="1"/>
    <col min="2568" max="2568" width="15.42578125" style="397" customWidth="1"/>
    <col min="2569" max="2569" width="12.85546875" style="397" customWidth="1"/>
    <col min="2570" max="2570" width="15.42578125" style="397" customWidth="1"/>
    <col min="2571" max="2571" width="18.85546875" style="397" customWidth="1"/>
    <col min="2572" max="2572" width="26.42578125" style="397" customWidth="1"/>
    <col min="2573" max="2573" width="18.85546875" style="397" customWidth="1"/>
    <col min="2574" max="2578" width="11.42578125" style="397"/>
    <col min="2579" max="2579" width="13.140625" style="397" customWidth="1"/>
    <col min="2580" max="2580" width="19.85546875" style="397" customWidth="1"/>
    <col min="2581" max="2581" width="11.42578125" style="397"/>
    <col min="2582" max="2582" width="29.85546875" style="397" customWidth="1"/>
    <col min="2583" max="2583" width="17" style="397" customWidth="1"/>
    <col min="2584" max="2584" width="13.42578125" style="397" customWidth="1"/>
    <col min="2585" max="2585" width="23.85546875" style="397" customWidth="1"/>
    <col min="2586" max="2817" width="11.42578125" style="397"/>
    <col min="2818" max="2818" width="32.42578125" style="397" customWidth="1"/>
    <col min="2819" max="2819" width="36.85546875" style="397" customWidth="1"/>
    <col min="2820" max="2820" width="38.42578125" style="397" customWidth="1"/>
    <col min="2821" max="2821" width="37.42578125" style="397" customWidth="1"/>
    <col min="2822" max="2822" width="19" style="397" customWidth="1"/>
    <col min="2823" max="2823" width="12.85546875" style="397" customWidth="1"/>
    <col min="2824" max="2824" width="15.42578125" style="397" customWidth="1"/>
    <col min="2825" max="2825" width="12.85546875" style="397" customWidth="1"/>
    <col min="2826" max="2826" width="15.42578125" style="397" customWidth="1"/>
    <col min="2827" max="2827" width="18.85546875" style="397" customWidth="1"/>
    <col min="2828" max="2828" width="26.42578125" style="397" customWidth="1"/>
    <col min="2829" max="2829" width="18.85546875" style="397" customWidth="1"/>
    <col min="2830" max="2834" width="11.42578125" style="397"/>
    <col min="2835" max="2835" width="13.140625" style="397" customWidth="1"/>
    <col min="2836" max="2836" width="19.85546875" style="397" customWidth="1"/>
    <col min="2837" max="2837" width="11.42578125" style="397"/>
    <col min="2838" max="2838" width="29.85546875" style="397" customWidth="1"/>
    <col min="2839" max="2839" width="17" style="397" customWidth="1"/>
    <col min="2840" max="2840" width="13.42578125" style="397" customWidth="1"/>
    <col min="2841" max="2841" width="23.85546875" style="397" customWidth="1"/>
    <col min="2842" max="3073" width="11.42578125" style="397"/>
    <col min="3074" max="3074" width="32.42578125" style="397" customWidth="1"/>
    <col min="3075" max="3075" width="36.85546875" style="397" customWidth="1"/>
    <col min="3076" max="3076" width="38.42578125" style="397" customWidth="1"/>
    <col min="3077" max="3077" width="37.42578125" style="397" customWidth="1"/>
    <col min="3078" max="3078" width="19" style="397" customWidth="1"/>
    <col min="3079" max="3079" width="12.85546875" style="397" customWidth="1"/>
    <col min="3080" max="3080" width="15.42578125" style="397" customWidth="1"/>
    <col min="3081" max="3081" width="12.85546875" style="397" customWidth="1"/>
    <col min="3082" max="3082" width="15.42578125" style="397" customWidth="1"/>
    <col min="3083" max="3083" width="18.85546875" style="397" customWidth="1"/>
    <col min="3084" max="3084" width="26.42578125" style="397" customWidth="1"/>
    <col min="3085" max="3085" width="18.85546875" style="397" customWidth="1"/>
    <col min="3086" max="3090" width="11.42578125" style="397"/>
    <col min="3091" max="3091" width="13.140625" style="397" customWidth="1"/>
    <col min="3092" max="3092" width="19.85546875" style="397" customWidth="1"/>
    <col min="3093" max="3093" width="11.42578125" style="397"/>
    <col min="3094" max="3094" width="29.85546875" style="397" customWidth="1"/>
    <col min="3095" max="3095" width="17" style="397" customWidth="1"/>
    <col min="3096" max="3096" width="13.42578125" style="397" customWidth="1"/>
    <col min="3097" max="3097" width="23.85546875" style="397" customWidth="1"/>
    <col min="3098" max="3329" width="11.42578125" style="397"/>
    <col min="3330" max="3330" width="32.42578125" style="397" customWidth="1"/>
    <col min="3331" max="3331" width="36.85546875" style="397" customWidth="1"/>
    <col min="3332" max="3332" width="38.42578125" style="397" customWidth="1"/>
    <col min="3333" max="3333" width="37.42578125" style="397" customWidth="1"/>
    <col min="3334" max="3334" width="19" style="397" customWidth="1"/>
    <col min="3335" max="3335" width="12.85546875" style="397" customWidth="1"/>
    <col min="3336" max="3336" width="15.42578125" style="397" customWidth="1"/>
    <col min="3337" max="3337" width="12.85546875" style="397" customWidth="1"/>
    <col min="3338" max="3338" width="15.42578125" style="397" customWidth="1"/>
    <col min="3339" max="3339" width="18.85546875" style="397" customWidth="1"/>
    <col min="3340" max="3340" width="26.42578125" style="397" customWidth="1"/>
    <col min="3341" max="3341" width="18.85546875" style="397" customWidth="1"/>
    <col min="3342" max="3346" width="11.42578125" style="397"/>
    <col min="3347" max="3347" width="13.140625" style="397" customWidth="1"/>
    <col min="3348" max="3348" width="19.85546875" style="397" customWidth="1"/>
    <col min="3349" max="3349" width="11.42578125" style="397"/>
    <col min="3350" max="3350" width="29.85546875" style="397" customWidth="1"/>
    <col min="3351" max="3351" width="17" style="397" customWidth="1"/>
    <col min="3352" max="3352" width="13.42578125" style="397" customWidth="1"/>
    <col min="3353" max="3353" width="23.85546875" style="397" customWidth="1"/>
    <col min="3354" max="3585" width="11.42578125" style="397"/>
    <col min="3586" max="3586" width="32.42578125" style="397" customWidth="1"/>
    <col min="3587" max="3587" width="36.85546875" style="397" customWidth="1"/>
    <col min="3588" max="3588" width="38.42578125" style="397" customWidth="1"/>
    <col min="3589" max="3589" width="37.42578125" style="397" customWidth="1"/>
    <col min="3590" max="3590" width="19" style="397" customWidth="1"/>
    <col min="3591" max="3591" width="12.85546875" style="397" customWidth="1"/>
    <col min="3592" max="3592" width="15.42578125" style="397" customWidth="1"/>
    <col min="3593" max="3593" width="12.85546875" style="397" customWidth="1"/>
    <col min="3594" max="3594" width="15.42578125" style="397" customWidth="1"/>
    <col min="3595" max="3595" width="18.85546875" style="397" customWidth="1"/>
    <col min="3596" max="3596" width="26.42578125" style="397" customWidth="1"/>
    <col min="3597" max="3597" width="18.85546875" style="397" customWidth="1"/>
    <col min="3598" max="3602" width="11.42578125" style="397"/>
    <col min="3603" max="3603" width="13.140625" style="397" customWidth="1"/>
    <col min="3604" max="3604" width="19.85546875" style="397" customWidth="1"/>
    <col min="3605" max="3605" width="11.42578125" style="397"/>
    <col min="3606" max="3606" width="29.85546875" style="397" customWidth="1"/>
    <col min="3607" max="3607" width="17" style="397" customWidth="1"/>
    <col min="3608" max="3608" width="13.42578125" style="397" customWidth="1"/>
    <col min="3609" max="3609" width="23.85546875" style="397" customWidth="1"/>
    <col min="3610" max="3841" width="11.42578125" style="397"/>
    <col min="3842" max="3842" width="32.42578125" style="397" customWidth="1"/>
    <col min="3843" max="3843" width="36.85546875" style="397" customWidth="1"/>
    <col min="3844" max="3844" width="38.42578125" style="397" customWidth="1"/>
    <col min="3845" max="3845" width="37.42578125" style="397" customWidth="1"/>
    <col min="3846" max="3846" width="19" style="397" customWidth="1"/>
    <col min="3847" max="3847" width="12.85546875" style="397" customWidth="1"/>
    <col min="3848" max="3848" width="15.42578125" style="397" customWidth="1"/>
    <col min="3849" max="3849" width="12.85546875" style="397" customWidth="1"/>
    <col min="3850" max="3850" width="15.42578125" style="397" customWidth="1"/>
    <col min="3851" max="3851" width="18.85546875" style="397" customWidth="1"/>
    <col min="3852" max="3852" width="26.42578125" style="397" customWidth="1"/>
    <col min="3853" max="3853" width="18.85546875" style="397" customWidth="1"/>
    <col min="3854" max="3858" width="11.42578125" style="397"/>
    <col min="3859" max="3859" width="13.140625" style="397" customWidth="1"/>
    <col min="3860" max="3860" width="19.85546875" style="397" customWidth="1"/>
    <col min="3861" max="3861" width="11.42578125" style="397"/>
    <col min="3862" max="3862" width="29.85546875" style="397" customWidth="1"/>
    <col min="3863" max="3863" width="17" style="397" customWidth="1"/>
    <col min="3864" max="3864" width="13.42578125" style="397" customWidth="1"/>
    <col min="3865" max="3865" width="23.85546875" style="397" customWidth="1"/>
    <col min="3866" max="4097" width="11.42578125" style="397"/>
    <col min="4098" max="4098" width="32.42578125" style="397" customWidth="1"/>
    <col min="4099" max="4099" width="36.85546875" style="397" customWidth="1"/>
    <col min="4100" max="4100" width="38.42578125" style="397" customWidth="1"/>
    <col min="4101" max="4101" width="37.42578125" style="397" customWidth="1"/>
    <col min="4102" max="4102" width="19" style="397" customWidth="1"/>
    <col min="4103" max="4103" width="12.85546875" style="397" customWidth="1"/>
    <col min="4104" max="4104" width="15.42578125" style="397" customWidth="1"/>
    <col min="4105" max="4105" width="12.85546875" style="397" customWidth="1"/>
    <col min="4106" max="4106" width="15.42578125" style="397" customWidth="1"/>
    <col min="4107" max="4107" width="18.85546875" style="397" customWidth="1"/>
    <col min="4108" max="4108" width="26.42578125" style="397" customWidth="1"/>
    <col min="4109" max="4109" width="18.85546875" style="397" customWidth="1"/>
    <col min="4110" max="4114" width="11.42578125" style="397"/>
    <col min="4115" max="4115" width="13.140625" style="397" customWidth="1"/>
    <col min="4116" max="4116" width="19.85546875" style="397" customWidth="1"/>
    <col min="4117" max="4117" width="11.42578125" style="397"/>
    <col min="4118" max="4118" width="29.85546875" style="397" customWidth="1"/>
    <col min="4119" max="4119" width="17" style="397" customWidth="1"/>
    <col min="4120" max="4120" width="13.42578125" style="397" customWidth="1"/>
    <col min="4121" max="4121" width="23.85546875" style="397" customWidth="1"/>
    <col min="4122" max="4353" width="11.42578125" style="397"/>
    <col min="4354" max="4354" width="32.42578125" style="397" customWidth="1"/>
    <col min="4355" max="4355" width="36.85546875" style="397" customWidth="1"/>
    <col min="4356" max="4356" width="38.42578125" style="397" customWidth="1"/>
    <col min="4357" max="4357" width="37.42578125" style="397" customWidth="1"/>
    <col min="4358" max="4358" width="19" style="397" customWidth="1"/>
    <col min="4359" max="4359" width="12.85546875" style="397" customWidth="1"/>
    <col min="4360" max="4360" width="15.42578125" style="397" customWidth="1"/>
    <col min="4361" max="4361" width="12.85546875" style="397" customWidth="1"/>
    <col min="4362" max="4362" width="15.42578125" style="397" customWidth="1"/>
    <col min="4363" max="4363" width="18.85546875" style="397" customWidth="1"/>
    <col min="4364" max="4364" width="26.42578125" style="397" customWidth="1"/>
    <col min="4365" max="4365" width="18.85546875" style="397" customWidth="1"/>
    <col min="4366" max="4370" width="11.42578125" style="397"/>
    <col min="4371" max="4371" width="13.140625" style="397" customWidth="1"/>
    <col min="4372" max="4372" width="19.85546875" style="397" customWidth="1"/>
    <col min="4373" max="4373" width="11.42578125" style="397"/>
    <col min="4374" max="4374" width="29.85546875" style="397" customWidth="1"/>
    <col min="4375" max="4375" width="17" style="397" customWidth="1"/>
    <col min="4376" max="4376" width="13.42578125" style="397" customWidth="1"/>
    <col min="4377" max="4377" width="23.85546875" style="397" customWidth="1"/>
    <col min="4378" max="4609" width="11.42578125" style="397"/>
    <col min="4610" max="4610" width="32.42578125" style="397" customWidth="1"/>
    <col min="4611" max="4611" width="36.85546875" style="397" customWidth="1"/>
    <col min="4612" max="4612" width="38.42578125" style="397" customWidth="1"/>
    <col min="4613" max="4613" width="37.42578125" style="397" customWidth="1"/>
    <col min="4614" max="4614" width="19" style="397" customWidth="1"/>
    <col min="4615" max="4615" width="12.85546875" style="397" customWidth="1"/>
    <col min="4616" max="4616" width="15.42578125" style="397" customWidth="1"/>
    <col min="4617" max="4617" width="12.85546875" style="397" customWidth="1"/>
    <col min="4618" max="4618" width="15.42578125" style="397" customWidth="1"/>
    <col min="4619" max="4619" width="18.85546875" style="397" customWidth="1"/>
    <col min="4620" max="4620" width="26.42578125" style="397" customWidth="1"/>
    <col min="4621" max="4621" width="18.85546875" style="397" customWidth="1"/>
    <col min="4622" max="4626" width="11.42578125" style="397"/>
    <col min="4627" max="4627" width="13.140625" style="397" customWidth="1"/>
    <col min="4628" max="4628" width="19.85546875" style="397" customWidth="1"/>
    <col min="4629" max="4629" width="11.42578125" style="397"/>
    <col min="4630" max="4630" width="29.85546875" style="397" customWidth="1"/>
    <col min="4631" max="4631" width="17" style="397" customWidth="1"/>
    <col min="4632" max="4632" width="13.42578125" style="397" customWidth="1"/>
    <col min="4633" max="4633" width="23.85546875" style="397" customWidth="1"/>
    <col min="4634" max="4865" width="11.42578125" style="397"/>
    <col min="4866" max="4866" width="32.42578125" style="397" customWidth="1"/>
    <col min="4867" max="4867" width="36.85546875" style="397" customWidth="1"/>
    <col min="4868" max="4868" width="38.42578125" style="397" customWidth="1"/>
    <col min="4869" max="4869" width="37.42578125" style="397" customWidth="1"/>
    <col min="4870" max="4870" width="19" style="397" customWidth="1"/>
    <col min="4871" max="4871" width="12.85546875" style="397" customWidth="1"/>
    <col min="4872" max="4872" width="15.42578125" style="397" customWidth="1"/>
    <col min="4873" max="4873" width="12.85546875" style="397" customWidth="1"/>
    <col min="4874" max="4874" width="15.42578125" style="397" customWidth="1"/>
    <col min="4875" max="4875" width="18.85546875" style="397" customWidth="1"/>
    <col min="4876" max="4876" width="26.42578125" style="397" customWidth="1"/>
    <col min="4877" max="4877" width="18.85546875" style="397" customWidth="1"/>
    <col min="4878" max="4882" width="11.42578125" style="397"/>
    <col min="4883" max="4883" width="13.140625" style="397" customWidth="1"/>
    <col min="4884" max="4884" width="19.85546875" style="397" customWidth="1"/>
    <col min="4885" max="4885" width="11.42578125" style="397"/>
    <col min="4886" max="4886" width="29.85546875" style="397" customWidth="1"/>
    <col min="4887" max="4887" width="17" style="397" customWidth="1"/>
    <col min="4888" max="4888" width="13.42578125" style="397" customWidth="1"/>
    <col min="4889" max="4889" width="23.85546875" style="397" customWidth="1"/>
    <col min="4890" max="5121" width="11.42578125" style="397"/>
    <col min="5122" max="5122" width="32.42578125" style="397" customWidth="1"/>
    <col min="5123" max="5123" width="36.85546875" style="397" customWidth="1"/>
    <col min="5124" max="5124" width="38.42578125" style="397" customWidth="1"/>
    <col min="5125" max="5125" width="37.42578125" style="397" customWidth="1"/>
    <col min="5126" max="5126" width="19" style="397" customWidth="1"/>
    <col min="5127" max="5127" width="12.85546875" style="397" customWidth="1"/>
    <col min="5128" max="5128" width="15.42578125" style="397" customWidth="1"/>
    <col min="5129" max="5129" width="12.85546875" style="397" customWidth="1"/>
    <col min="5130" max="5130" width="15.42578125" style="397" customWidth="1"/>
    <col min="5131" max="5131" width="18.85546875" style="397" customWidth="1"/>
    <col min="5132" max="5132" width="26.42578125" style="397" customWidth="1"/>
    <col min="5133" max="5133" width="18.85546875" style="397" customWidth="1"/>
    <col min="5134" max="5138" width="11.42578125" style="397"/>
    <col min="5139" max="5139" width="13.140625" style="397" customWidth="1"/>
    <col min="5140" max="5140" width="19.85546875" style="397" customWidth="1"/>
    <col min="5141" max="5141" width="11.42578125" style="397"/>
    <col min="5142" max="5142" width="29.85546875" style="397" customWidth="1"/>
    <col min="5143" max="5143" width="17" style="397" customWidth="1"/>
    <col min="5144" max="5144" width="13.42578125" style="397" customWidth="1"/>
    <col min="5145" max="5145" width="23.85546875" style="397" customWidth="1"/>
    <col min="5146" max="5377" width="11.42578125" style="397"/>
    <col min="5378" max="5378" width="32.42578125" style="397" customWidth="1"/>
    <col min="5379" max="5379" width="36.85546875" style="397" customWidth="1"/>
    <col min="5380" max="5380" width="38.42578125" style="397" customWidth="1"/>
    <col min="5381" max="5381" width="37.42578125" style="397" customWidth="1"/>
    <col min="5382" max="5382" width="19" style="397" customWidth="1"/>
    <col min="5383" max="5383" width="12.85546875" style="397" customWidth="1"/>
    <col min="5384" max="5384" width="15.42578125" style="397" customWidth="1"/>
    <col min="5385" max="5385" width="12.85546875" style="397" customWidth="1"/>
    <col min="5386" max="5386" width="15.42578125" style="397" customWidth="1"/>
    <col min="5387" max="5387" width="18.85546875" style="397" customWidth="1"/>
    <col min="5388" max="5388" width="26.42578125" style="397" customWidth="1"/>
    <col min="5389" max="5389" width="18.85546875" style="397" customWidth="1"/>
    <col min="5390" max="5394" width="11.42578125" style="397"/>
    <col min="5395" max="5395" width="13.140625" style="397" customWidth="1"/>
    <col min="5396" max="5396" width="19.85546875" style="397" customWidth="1"/>
    <col min="5397" max="5397" width="11.42578125" style="397"/>
    <col min="5398" max="5398" width="29.85546875" style="397" customWidth="1"/>
    <col min="5399" max="5399" width="17" style="397" customWidth="1"/>
    <col min="5400" max="5400" width="13.42578125" style="397" customWidth="1"/>
    <col min="5401" max="5401" width="23.85546875" style="397" customWidth="1"/>
    <col min="5402" max="5633" width="11.42578125" style="397"/>
    <col min="5634" max="5634" width="32.42578125" style="397" customWidth="1"/>
    <col min="5635" max="5635" width="36.85546875" style="397" customWidth="1"/>
    <col min="5636" max="5636" width="38.42578125" style="397" customWidth="1"/>
    <col min="5637" max="5637" width="37.42578125" style="397" customWidth="1"/>
    <col min="5638" max="5638" width="19" style="397" customWidth="1"/>
    <col min="5639" max="5639" width="12.85546875" style="397" customWidth="1"/>
    <col min="5640" max="5640" width="15.42578125" style="397" customWidth="1"/>
    <col min="5641" max="5641" width="12.85546875" style="397" customWidth="1"/>
    <col min="5642" max="5642" width="15.42578125" style="397" customWidth="1"/>
    <col min="5643" max="5643" width="18.85546875" style="397" customWidth="1"/>
    <col min="5644" max="5644" width="26.42578125" style="397" customWidth="1"/>
    <col min="5645" max="5645" width="18.85546875" style="397" customWidth="1"/>
    <col min="5646" max="5650" width="11.42578125" style="397"/>
    <col min="5651" max="5651" width="13.140625" style="397" customWidth="1"/>
    <col min="5652" max="5652" width="19.85546875" style="397" customWidth="1"/>
    <col min="5653" max="5653" width="11.42578125" style="397"/>
    <col min="5654" max="5654" width="29.85546875" style="397" customWidth="1"/>
    <col min="5655" max="5655" width="17" style="397" customWidth="1"/>
    <col min="5656" max="5656" width="13.42578125" style="397" customWidth="1"/>
    <col min="5657" max="5657" width="23.85546875" style="397" customWidth="1"/>
    <col min="5658" max="5889" width="11.42578125" style="397"/>
    <col min="5890" max="5890" width="32.42578125" style="397" customWidth="1"/>
    <col min="5891" max="5891" width="36.85546875" style="397" customWidth="1"/>
    <col min="5892" max="5892" width="38.42578125" style="397" customWidth="1"/>
    <col min="5893" max="5893" width="37.42578125" style="397" customWidth="1"/>
    <col min="5894" max="5894" width="19" style="397" customWidth="1"/>
    <col min="5895" max="5895" width="12.85546875" style="397" customWidth="1"/>
    <col min="5896" max="5896" width="15.42578125" style="397" customWidth="1"/>
    <col min="5897" max="5897" width="12.85546875" style="397" customWidth="1"/>
    <col min="5898" max="5898" width="15.42578125" style="397" customWidth="1"/>
    <col min="5899" max="5899" width="18.85546875" style="397" customWidth="1"/>
    <col min="5900" max="5900" width="26.42578125" style="397" customWidth="1"/>
    <col min="5901" max="5901" width="18.85546875" style="397" customWidth="1"/>
    <col min="5902" max="5906" width="11.42578125" style="397"/>
    <col min="5907" max="5907" width="13.140625" style="397" customWidth="1"/>
    <col min="5908" max="5908" width="19.85546875" style="397" customWidth="1"/>
    <col min="5909" max="5909" width="11.42578125" style="397"/>
    <col min="5910" max="5910" width="29.85546875" style="397" customWidth="1"/>
    <col min="5911" max="5911" width="17" style="397" customWidth="1"/>
    <col min="5912" max="5912" width="13.42578125" style="397" customWidth="1"/>
    <col min="5913" max="5913" width="23.85546875" style="397" customWidth="1"/>
    <col min="5914" max="6145" width="11.42578125" style="397"/>
    <col min="6146" max="6146" width="32.42578125" style="397" customWidth="1"/>
    <col min="6147" max="6147" width="36.85546875" style="397" customWidth="1"/>
    <col min="6148" max="6148" width="38.42578125" style="397" customWidth="1"/>
    <col min="6149" max="6149" width="37.42578125" style="397" customWidth="1"/>
    <col min="6150" max="6150" width="19" style="397" customWidth="1"/>
    <col min="6151" max="6151" width="12.85546875" style="397" customWidth="1"/>
    <col min="6152" max="6152" width="15.42578125" style="397" customWidth="1"/>
    <col min="6153" max="6153" width="12.85546875" style="397" customWidth="1"/>
    <col min="6154" max="6154" width="15.42578125" style="397" customWidth="1"/>
    <col min="6155" max="6155" width="18.85546875" style="397" customWidth="1"/>
    <col min="6156" max="6156" width="26.42578125" style="397" customWidth="1"/>
    <col min="6157" max="6157" width="18.85546875" style="397" customWidth="1"/>
    <col min="6158" max="6162" width="11.42578125" style="397"/>
    <col min="6163" max="6163" width="13.140625" style="397" customWidth="1"/>
    <col min="6164" max="6164" width="19.85546875" style="397" customWidth="1"/>
    <col min="6165" max="6165" width="11.42578125" style="397"/>
    <col min="6166" max="6166" width="29.85546875" style="397" customWidth="1"/>
    <col min="6167" max="6167" width="17" style="397" customWidth="1"/>
    <col min="6168" max="6168" width="13.42578125" style="397" customWidth="1"/>
    <col min="6169" max="6169" width="23.85546875" style="397" customWidth="1"/>
    <col min="6170" max="6401" width="11.42578125" style="397"/>
    <col min="6402" max="6402" width="32.42578125" style="397" customWidth="1"/>
    <col min="6403" max="6403" width="36.85546875" style="397" customWidth="1"/>
    <col min="6404" max="6404" width="38.42578125" style="397" customWidth="1"/>
    <col min="6405" max="6405" width="37.42578125" style="397" customWidth="1"/>
    <col min="6406" max="6406" width="19" style="397" customWidth="1"/>
    <col min="6407" max="6407" width="12.85546875" style="397" customWidth="1"/>
    <col min="6408" max="6408" width="15.42578125" style="397" customWidth="1"/>
    <col min="6409" max="6409" width="12.85546875" style="397" customWidth="1"/>
    <col min="6410" max="6410" width="15.42578125" style="397" customWidth="1"/>
    <col min="6411" max="6411" width="18.85546875" style="397" customWidth="1"/>
    <col min="6412" max="6412" width="26.42578125" style="397" customWidth="1"/>
    <col min="6413" max="6413" width="18.85546875" style="397" customWidth="1"/>
    <col min="6414" max="6418" width="11.42578125" style="397"/>
    <col min="6419" max="6419" width="13.140625" style="397" customWidth="1"/>
    <col min="6420" max="6420" width="19.85546875" style="397" customWidth="1"/>
    <col min="6421" max="6421" width="11.42578125" style="397"/>
    <col min="6422" max="6422" width="29.85546875" style="397" customWidth="1"/>
    <col min="6423" max="6423" width="17" style="397" customWidth="1"/>
    <col min="6424" max="6424" width="13.42578125" style="397" customWidth="1"/>
    <col min="6425" max="6425" width="23.85546875" style="397" customWidth="1"/>
    <col min="6426" max="6657" width="11.42578125" style="397"/>
    <col min="6658" max="6658" width="32.42578125" style="397" customWidth="1"/>
    <col min="6659" max="6659" width="36.85546875" style="397" customWidth="1"/>
    <col min="6660" max="6660" width="38.42578125" style="397" customWidth="1"/>
    <col min="6661" max="6661" width="37.42578125" style="397" customWidth="1"/>
    <col min="6662" max="6662" width="19" style="397" customWidth="1"/>
    <col min="6663" max="6663" width="12.85546875" style="397" customWidth="1"/>
    <col min="6664" max="6664" width="15.42578125" style="397" customWidth="1"/>
    <col min="6665" max="6665" width="12.85546875" style="397" customWidth="1"/>
    <col min="6666" max="6666" width="15.42578125" style="397" customWidth="1"/>
    <col min="6667" max="6667" width="18.85546875" style="397" customWidth="1"/>
    <col min="6668" max="6668" width="26.42578125" style="397" customWidth="1"/>
    <col min="6669" max="6669" width="18.85546875" style="397" customWidth="1"/>
    <col min="6670" max="6674" width="11.42578125" style="397"/>
    <col min="6675" max="6675" width="13.140625" style="397" customWidth="1"/>
    <col min="6676" max="6676" width="19.85546875" style="397" customWidth="1"/>
    <col min="6677" max="6677" width="11.42578125" style="397"/>
    <col min="6678" max="6678" width="29.85546875" style="397" customWidth="1"/>
    <col min="6679" max="6679" width="17" style="397" customWidth="1"/>
    <col min="6680" max="6680" width="13.42578125" style="397" customWidth="1"/>
    <col min="6681" max="6681" width="23.85546875" style="397" customWidth="1"/>
    <col min="6682" max="6913" width="11.42578125" style="397"/>
    <col min="6914" max="6914" width="32.42578125" style="397" customWidth="1"/>
    <col min="6915" max="6915" width="36.85546875" style="397" customWidth="1"/>
    <col min="6916" max="6916" width="38.42578125" style="397" customWidth="1"/>
    <col min="6917" max="6917" width="37.42578125" style="397" customWidth="1"/>
    <col min="6918" max="6918" width="19" style="397" customWidth="1"/>
    <col min="6919" max="6919" width="12.85546875" style="397" customWidth="1"/>
    <col min="6920" max="6920" width="15.42578125" style="397" customWidth="1"/>
    <col min="6921" max="6921" width="12.85546875" style="397" customWidth="1"/>
    <col min="6922" max="6922" width="15.42578125" style="397" customWidth="1"/>
    <col min="6923" max="6923" width="18.85546875" style="397" customWidth="1"/>
    <col min="6924" max="6924" width="26.42578125" style="397" customWidth="1"/>
    <col min="6925" max="6925" width="18.85546875" style="397" customWidth="1"/>
    <col min="6926" max="6930" width="11.42578125" style="397"/>
    <col min="6931" max="6931" width="13.140625" style="397" customWidth="1"/>
    <col min="6932" max="6932" width="19.85546875" style="397" customWidth="1"/>
    <col min="6933" max="6933" width="11.42578125" style="397"/>
    <col min="6934" max="6934" width="29.85546875" style="397" customWidth="1"/>
    <col min="6935" max="6935" width="17" style="397" customWidth="1"/>
    <col min="6936" max="6936" width="13.42578125" style="397" customWidth="1"/>
    <col min="6937" max="6937" width="23.85546875" style="397" customWidth="1"/>
    <col min="6938" max="7169" width="11.42578125" style="397"/>
    <col min="7170" max="7170" width="32.42578125" style="397" customWidth="1"/>
    <col min="7171" max="7171" width="36.85546875" style="397" customWidth="1"/>
    <col min="7172" max="7172" width="38.42578125" style="397" customWidth="1"/>
    <col min="7173" max="7173" width="37.42578125" style="397" customWidth="1"/>
    <col min="7174" max="7174" width="19" style="397" customWidth="1"/>
    <col min="7175" max="7175" width="12.85546875" style="397" customWidth="1"/>
    <col min="7176" max="7176" width="15.42578125" style="397" customWidth="1"/>
    <col min="7177" max="7177" width="12.85546875" style="397" customWidth="1"/>
    <col min="7178" max="7178" width="15.42578125" style="397" customWidth="1"/>
    <col min="7179" max="7179" width="18.85546875" style="397" customWidth="1"/>
    <col min="7180" max="7180" width="26.42578125" style="397" customWidth="1"/>
    <col min="7181" max="7181" width="18.85546875" style="397" customWidth="1"/>
    <col min="7182" max="7186" width="11.42578125" style="397"/>
    <col min="7187" max="7187" width="13.140625" style="397" customWidth="1"/>
    <col min="7188" max="7188" width="19.85546875" style="397" customWidth="1"/>
    <col min="7189" max="7189" width="11.42578125" style="397"/>
    <col min="7190" max="7190" width="29.85546875" style="397" customWidth="1"/>
    <col min="7191" max="7191" width="17" style="397" customWidth="1"/>
    <col min="7192" max="7192" width="13.42578125" style="397" customWidth="1"/>
    <col min="7193" max="7193" width="23.85546875" style="397" customWidth="1"/>
    <col min="7194" max="7425" width="11.42578125" style="397"/>
    <col min="7426" max="7426" width="32.42578125" style="397" customWidth="1"/>
    <col min="7427" max="7427" width="36.85546875" style="397" customWidth="1"/>
    <col min="7428" max="7428" width="38.42578125" style="397" customWidth="1"/>
    <col min="7429" max="7429" width="37.42578125" style="397" customWidth="1"/>
    <col min="7430" max="7430" width="19" style="397" customWidth="1"/>
    <col min="7431" max="7431" width="12.85546875" style="397" customWidth="1"/>
    <col min="7432" max="7432" width="15.42578125" style="397" customWidth="1"/>
    <col min="7433" max="7433" width="12.85546875" style="397" customWidth="1"/>
    <col min="7434" max="7434" width="15.42578125" style="397" customWidth="1"/>
    <col min="7435" max="7435" width="18.85546875" style="397" customWidth="1"/>
    <col min="7436" max="7436" width="26.42578125" style="397" customWidth="1"/>
    <col min="7437" max="7437" width="18.85546875" style="397" customWidth="1"/>
    <col min="7438" max="7442" width="11.42578125" style="397"/>
    <col min="7443" max="7443" width="13.140625" style="397" customWidth="1"/>
    <col min="7444" max="7444" width="19.85546875" style="397" customWidth="1"/>
    <col min="7445" max="7445" width="11.42578125" style="397"/>
    <col min="7446" max="7446" width="29.85546875" style="397" customWidth="1"/>
    <col min="7447" max="7447" width="17" style="397" customWidth="1"/>
    <col min="7448" max="7448" width="13.42578125" style="397" customWidth="1"/>
    <col min="7449" max="7449" width="23.85546875" style="397" customWidth="1"/>
    <col min="7450" max="7681" width="11.42578125" style="397"/>
    <col min="7682" max="7682" width="32.42578125" style="397" customWidth="1"/>
    <col min="7683" max="7683" width="36.85546875" style="397" customWidth="1"/>
    <col min="7684" max="7684" width="38.42578125" style="397" customWidth="1"/>
    <col min="7685" max="7685" width="37.42578125" style="397" customWidth="1"/>
    <col min="7686" max="7686" width="19" style="397" customWidth="1"/>
    <col min="7687" max="7687" width="12.85546875" style="397" customWidth="1"/>
    <col min="7688" max="7688" width="15.42578125" style="397" customWidth="1"/>
    <col min="7689" max="7689" width="12.85546875" style="397" customWidth="1"/>
    <col min="7690" max="7690" width="15.42578125" style="397" customWidth="1"/>
    <col min="7691" max="7691" width="18.85546875" style="397" customWidth="1"/>
    <col min="7692" max="7692" width="26.42578125" style="397" customWidth="1"/>
    <col min="7693" max="7693" width="18.85546875" style="397" customWidth="1"/>
    <col min="7694" max="7698" width="11.42578125" style="397"/>
    <col min="7699" max="7699" width="13.140625" style="397" customWidth="1"/>
    <col min="7700" max="7700" width="19.85546875" style="397" customWidth="1"/>
    <col min="7701" max="7701" width="11.42578125" style="397"/>
    <col min="7702" max="7702" width="29.85546875" style="397" customWidth="1"/>
    <col min="7703" max="7703" width="17" style="397" customWidth="1"/>
    <col min="7704" max="7704" width="13.42578125" style="397" customWidth="1"/>
    <col min="7705" max="7705" width="23.85546875" style="397" customWidth="1"/>
    <col min="7706" max="7937" width="11.42578125" style="397"/>
    <col min="7938" max="7938" width="32.42578125" style="397" customWidth="1"/>
    <col min="7939" max="7939" width="36.85546875" style="397" customWidth="1"/>
    <col min="7940" max="7940" width="38.42578125" style="397" customWidth="1"/>
    <col min="7941" max="7941" width="37.42578125" style="397" customWidth="1"/>
    <col min="7942" max="7942" width="19" style="397" customWidth="1"/>
    <col min="7943" max="7943" width="12.85546875" style="397" customWidth="1"/>
    <col min="7944" max="7944" width="15.42578125" style="397" customWidth="1"/>
    <col min="7945" max="7945" width="12.85546875" style="397" customWidth="1"/>
    <col min="7946" max="7946" width="15.42578125" style="397" customWidth="1"/>
    <col min="7947" max="7947" width="18.85546875" style="397" customWidth="1"/>
    <col min="7948" max="7948" width="26.42578125" style="397" customWidth="1"/>
    <col min="7949" max="7949" width="18.85546875" style="397" customWidth="1"/>
    <col min="7950" max="7954" width="11.42578125" style="397"/>
    <col min="7955" max="7955" width="13.140625" style="397" customWidth="1"/>
    <col min="7956" max="7956" width="19.85546875" style="397" customWidth="1"/>
    <col min="7957" max="7957" width="11.42578125" style="397"/>
    <col min="7958" max="7958" width="29.85546875" style="397" customWidth="1"/>
    <col min="7959" max="7959" width="17" style="397" customWidth="1"/>
    <col min="7960" max="7960" width="13.42578125" style="397" customWidth="1"/>
    <col min="7961" max="7961" width="23.85546875" style="397" customWidth="1"/>
    <col min="7962" max="8193" width="11.42578125" style="397"/>
    <col min="8194" max="8194" width="32.42578125" style="397" customWidth="1"/>
    <col min="8195" max="8195" width="36.85546875" style="397" customWidth="1"/>
    <col min="8196" max="8196" width="38.42578125" style="397" customWidth="1"/>
    <col min="8197" max="8197" width="37.42578125" style="397" customWidth="1"/>
    <col min="8198" max="8198" width="19" style="397" customWidth="1"/>
    <col min="8199" max="8199" width="12.85546875" style="397" customWidth="1"/>
    <col min="8200" max="8200" width="15.42578125" style="397" customWidth="1"/>
    <col min="8201" max="8201" width="12.85546875" style="397" customWidth="1"/>
    <col min="8202" max="8202" width="15.42578125" style="397" customWidth="1"/>
    <col min="8203" max="8203" width="18.85546875" style="397" customWidth="1"/>
    <col min="8204" max="8204" width="26.42578125" style="397" customWidth="1"/>
    <col min="8205" max="8205" width="18.85546875" style="397" customWidth="1"/>
    <col min="8206" max="8210" width="11.42578125" style="397"/>
    <col min="8211" max="8211" width="13.140625" style="397" customWidth="1"/>
    <col min="8212" max="8212" width="19.85546875" style="397" customWidth="1"/>
    <col min="8213" max="8213" width="11.42578125" style="397"/>
    <col min="8214" max="8214" width="29.85546875" style="397" customWidth="1"/>
    <col min="8215" max="8215" width="17" style="397" customWidth="1"/>
    <col min="8216" max="8216" width="13.42578125" style="397" customWidth="1"/>
    <col min="8217" max="8217" width="23.85546875" style="397" customWidth="1"/>
    <col min="8218" max="8449" width="11.42578125" style="397"/>
    <col min="8450" max="8450" width="32.42578125" style="397" customWidth="1"/>
    <col min="8451" max="8451" width="36.85546875" style="397" customWidth="1"/>
    <col min="8452" max="8452" width="38.42578125" style="397" customWidth="1"/>
    <col min="8453" max="8453" width="37.42578125" style="397" customWidth="1"/>
    <col min="8454" max="8454" width="19" style="397" customWidth="1"/>
    <col min="8455" max="8455" width="12.85546875" style="397" customWidth="1"/>
    <col min="8456" max="8456" width="15.42578125" style="397" customWidth="1"/>
    <col min="8457" max="8457" width="12.85546875" style="397" customWidth="1"/>
    <col min="8458" max="8458" width="15.42578125" style="397" customWidth="1"/>
    <col min="8459" max="8459" width="18.85546875" style="397" customWidth="1"/>
    <col min="8460" max="8460" width="26.42578125" style="397" customWidth="1"/>
    <col min="8461" max="8461" width="18.85546875" style="397" customWidth="1"/>
    <col min="8462" max="8466" width="11.42578125" style="397"/>
    <col min="8467" max="8467" width="13.140625" style="397" customWidth="1"/>
    <col min="8468" max="8468" width="19.85546875" style="397" customWidth="1"/>
    <col min="8469" max="8469" width="11.42578125" style="397"/>
    <col min="8470" max="8470" width="29.85546875" style="397" customWidth="1"/>
    <col min="8471" max="8471" width="17" style="397" customWidth="1"/>
    <col min="8472" max="8472" width="13.42578125" style="397" customWidth="1"/>
    <col min="8473" max="8473" width="23.85546875" style="397" customWidth="1"/>
    <col min="8474" max="8705" width="11.42578125" style="397"/>
    <col min="8706" max="8706" width="32.42578125" style="397" customWidth="1"/>
    <col min="8707" max="8707" width="36.85546875" style="397" customWidth="1"/>
    <col min="8708" max="8708" width="38.42578125" style="397" customWidth="1"/>
    <col min="8709" max="8709" width="37.42578125" style="397" customWidth="1"/>
    <col min="8710" max="8710" width="19" style="397" customWidth="1"/>
    <col min="8711" max="8711" width="12.85546875" style="397" customWidth="1"/>
    <col min="8712" max="8712" width="15.42578125" style="397" customWidth="1"/>
    <col min="8713" max="8713" width="12.85546875" style="397" customWidth="1"/>
    <col min="8714" max="8714" width="15.42578125" style="397" customWidth="1"/>
    <col min="8715" max="8715" width="18.85546875" style="397" customWidth="1"/>
    <col min="8716" max="8716" width="26.42578125" style="397" customWidth="1"/>
    <col min="8717" max="8717" width="18.85546875" style="397" customWidth="1"/>
    <col min="8718" max="8722" width="11.42578125" style="397"/>
    <col min="8723" max="8723" width="13.140625" style="397" customWidth="1"/>
    <col min="8724" max="8724" width="19.85546875" style="397" customWidth="1"/>
    <col min="8725" max="8725" width="11.42578125" style="397"/>
    <col min="8726" max="8726" width="29.85546875" style="397" customWidth="1"/>
    <col min="8727" max="8727" width="17" style="397" customWidth="1"/>
    <col min="8728" max="8728" width="13.42578125" style="397" customWidth="1"/>
    <col min="8729" max="8729" width="23.85546875" style="397" customWidth="1"/>
    <col min="8730" max="8961" width="11.42578125" style="397"/>
    <col min="8962" max="8962" width="32.42578125" style="397" customWidth="1"/>
    <col min="8963" max="8963" width="36.85546875" style="397" customWidth="1"/>
    <col min="8964" max="8964" width="38.42578125" style="397" customWidth="1"/>
    <col min="8965" max="8965" width="37.42578125" style="397" customWidth="1"/>
    <col min="8966" max="8966" width="19" style="397" customWidth="1"/>
    <col min="8967" max="8967" width="12.85546875" style="397" customWidth="1"/>
    <col min="8968" max="8968" width="15.42578125" style="397" customWidth="1"/>
    <col min="8969" max="8969" width="12.85546875" style="397" customWidth="1"/>
    <col min="8970" max="8970" width="15.42578125" style="397" customWidth="1"/>
    <col min="8971" max="8971" width="18.85546875" style="397" customWidth="1"/>
    <col min="8972" max="8972" width="26.42578125" style="397" customWidth="1"/>
    <col min="8973" max="8973" width="18.85546875" style="397" customWidth="1"/>
    <col min="8974" max="8978" width="11.42578125" style="397"/>
    <col min="8979" max="8979" width="13.140625" style="397" customWidth="1"/>
    <col min="8980" max="8980" width="19.85546875" style="397" customWidth="1"/>
    <col min="8981" max="8981" width="11.42578125" style="397"/>
    <col min="8982" max="8982" width="29.85546875" style="397" customWidth="1"/>
    <col min="8983" max="8983" width="17" style="397" customWidth="1"/>
    <col min="8984" max="8984" width="13.42578125" style="397" customWidth="1"/>
    <col min="8985" max="8985" width="23.85546875" style="397" customWidth="1"/>
    <col min="8986" max="9217" width="11.42578125" style="397"/>
    <col min="9218" max="9218" width="32.42578125" style="397" customWidth="1"/>
    <col min="9219" max="9219" width="36.85546875" style="397" customWidth="1"/>
    <col min="9220" max="9220" width="38.42578125" style="397" customWidth="1"/>
    <col min="9221" max="9221" width="37.42578125" style="397" customWidth="1"/>
    <col min="9222" max="9222" width="19" style="397" customWidth="1"/>
    <col min="9223" max="9223" width="12.85546875" style="397" customWidth="1"/>
    <col min="9224" max="9224" width="15.42578125" style="397" customWidth="1"/>
    <col min="9225" max="9225" width="12.85546875" style="397" customWidth="1"/>
    <col min="9226" max="9226" width="15.42578125" style="397" customWidth="1"/>
    <col min="9227" max="9227" width="18.85546875" style="397" customWidth="1"/>
    <col min="9228" max="9228" width="26.42578125" style="397" customWidth="1"/>
    <col min="9229" max="9229" width="18.85546875" style="397" customWidth="1"/>
    <col min="9230" max="9234" width="11.42578125" style="397"/>
    <col min="9235" max="9235" width="13.140625" style="397" customWidth="1"/>
    <col min="9236" max="9236" width="19.85546875" style="397" customWidth="1"/>
    <col min="9237" max="9237" width="11.42578125" style="397"/>
    <col min="9238" max="9238" width="29.85546875" style="397" customWidth="1"/>
    <col min="9239" max="9239" width="17" style="397" customWidth="1"/>
    <col min="9240" max="9240" width="13.42578125" style="397" customWidth="1"/>
    <col min="9241" max="9241" width="23.85546875" style="397" customWidth="1"/>
    <col min="9242" max="9473" width="11.42578125" style="397"/>
    <col min="9474" max="9474" width="32.42578125" style="397" customWidth="1"/>
    <col min="9475" max="9475" width="36.85546875" style="397" customWidth="1"/>
    <col min="9476" max="9476" width="38.42578125" style="397" customWidth="1"/>
    <col min="9477" max="9477" width="37.42578125" style="397" customWidth="1"/>
    <col min="9478" max="9478" width="19" style="397" customWidth="1"/>
    <col min="9479" max="9479" width="12.85546875" style="397" customWidth="1"/>
    <col min="9480" max="9480" width="15.42578125" style="397" customWidth="1"/>
    <col min="9481" max="9481" width="12.85546875" style="397" customWidth="1"/>
    <col min="9482" max="9482" width="15.42578125" style="397" customWidth="1"/>
    <col min="9483" max="9483" width="18.85546875" style="397" customWidth="1"/>
    <col min="9484" max="9484" width="26.42578125" style="397" customWidth="1"/>
    <col min="9485" max="9485" width="18.85546875" style="397" customWidth="1"/>
    <col min="9486" max="9490" width="11.42578125" style="397"/>
    <col min="9491" max="9491" width="13.140625" style="397" customWidth="1"/>
    <col min="9492" max="9492" width="19.85546875" style="397" customWidth="1"/>
    <col min="9493" max="9493" width="11.42578125" style="397"/>
    <col min="9494" max="9494" width="29.85546875" style="397" customWidth="1"/>
    <col min="9495" max="9495" width="17" style="397" customWidth="1"/>
    <col min="9496" max="9496" width="13.42578125" style="397" customWidth="1"/>
    <col min="9497" max="9497" width="23.85546875" style="397" customWidth="1"/>
    <col min="9498" max="9729" width="11.42578125" style="397"/>
    <col min="9730" max="9730" width="32.42578125" style="397" customWidth="1"/>
    <col min="9731" max="9731" width="36.85546875" style="397" customWidth="1"/>
    <col min="9732" max="9732" width="38.42578125" style="397" customWidth="1"/>
    <col min="9733" max="9733" width="37.42578125" style="397" customWidth="1"/>
    <col min="9734" max="9734" width="19" style="397" customWidth="1"/>
    <col min="9735" max="9735" width="12.85546875" style="397" customWidth="1"/>
    <col min="9736" max="9736" width="15.42578125" style="397" customWidth="1"/>
    <col min="9737" max="9737" width="12.85546875" style="397" customWidth="1"/>
    <col min="9738" max="9738" width="15.42578125" style="397" customWidth="1"/>
    <col min="9739" max="9739" width="18.85546875" style="397" customWidth="1"/>
    <col min="9740" max="9740" width="26.42578125" style="397" customWidth="1"/>
    <col min="9741" max="9741" width="18.85546875" style="397" customWidth="1"/>
    <col min="9742" max="9746" width="11.42578125" style="397"/>
    <col min="9747" max="9747" width="13.140625" style="397" customWidth="1"/>
    <col min="9748" max="9748" width="19.85546875" style="397" customWidth="1"/>
    <col min="9749" max="9749" width="11.42578125" style="397"/>
    <col min="9750" max="9750" width="29.85546875" style="397" customWidth="1"/>
    <col min="9751" max="9751" width="17" style="397" customWidth="1"/>
    <col min="9752" max="9752" width="13.42578125" style="397" customWidth="1"/>
    <col min="9753" max="9753" width="23.85546875" style="397" customWidth="1"/>
    <col min="9754" max="9985" width="11.42578125" style="397"/>
    <col min="9986" max="9986" width="32.42578125" style="397" customWidth="1"/>
    <col min="9987" max="9987" width="36.85546875" style="397" customWidth="1"/>
    <col min="9988" max="9988" width="38.42578125" style="397" customWidth="1"/>
    <col min="9989" max="9989" width="37.42578125" style="397" customWidth="1"/>
    <col min="9990" max="9990" width="19" style="397" customWidth="1"/>
    <col min="9991" max="9991" width="12.85546875" style="397" customWidth="1"/>
    <col min="9992" max="9992" width="15.42578125" style="397" customWidth="1"/>
    <col min="9993" max="9993" width="12.85546875" style="397" customWidth="1"/>
    <col min="9994" max="9994" width="15.42578125" style="397" customWidth="1"/>
    <col min="9995" max="9995" width="18.85546875" style="397" customWidth="1"/>
    <col min="9996" max="9996" width="26.42578125" style="397" customWidth="1"/>
    <col min="9997" max="9997" width="18.85546875" style="397" customWidth="1"/>
    <col min="9998" max="10002" width="11.42578125" style="397"/>
    <col min="10003" max="10003" width="13.140625" style="397" customWidth="1"/>
    <col min="10004" max="10004" width="19.85546875" style="397" customWidth="1"/>
    <col min="10005" max="10005" width="11.42578125" style="397"/>
    <col min="10006" max="10006" width="29.85546875" style="397" customWidth="1"/>
    <col min="10007" max="10007" width="17" style="397" customWidth="1"/>
    <col min="10008" max="10008" width="13.42578125" style="397" customWidth="1"/>
    <col min="10009" max="10009" width="23.85546875" style="397" customWidth="1"/>
    <col min="10010" max="10241" width="11.42578125" style="397"/>
    <col min="10242" max="10242" width="32.42578125" style="397" customWidth="1"/>
    <col min="10243" max="10243" width="36.85546875" style="397" customWidth="1"/>
    <col min="10244" max="10244" width="38.42578125" style="397" customWidth="1"/>
    <col min="10245" max="10245" width="37.42578125" style="397" customWidth="1"/>
    <col min="10246" max="10246" width="19" style="397" customWidth="1"/>
    <col min="10247" max="10247" width="12.85546875" style="397" customWidth="1"/>
    <col min="10248" max="10248" width="15.42578125" style="397" customWidth="1"/>
    <col min="10249" max="10249" width="12.85546875" style="397" customWidth="1"/>
    <col min="10250" max="10250" width="15.42578125" style="397" customWidth="1"/>
    <col min="10251" max="10251" width="18.85546875" style="397" customWidth="1"/>
    <col min="10252" max="10252" width="26.42578125" style="397" customWidth="1"/>
    <col min="10253" max="10253" width="18.85546875" style="397" customWidth="1"/>
    <col min="10254" max="10258" width="11.42578125" style="397"/>
    <col min="10259" max="10259" width="13.140625" style="397" customWidth="1"/>
    <col min="10260" max="10260" width="19.85546875" style="397" customWidth="1"/>
    <col min="10261" max="10261" width="11.42578125" style="397"/>
    <col min="10262" max="10262" width="29.85546875" style="397" customWidth="1"/>
    <col min="10263" max="10263" width="17" style="397" customWidth="1"/>
    <col min="10264" max="10264" width="13.42578125" style="397" customWidth="1"/>
    <col min="10265" max="10265" width="23.85546875" style="397" customWidth="1"/>
    <col min="10266" max="10497" width="11.42578125" style="397"/>
    <col min="10498" max="10498" width="32.42578125" style="397" customWidth="1"/>
    <col min="10499" max="10499" width="36.85546875" style="397" customWidth="1"/>
    <col min="10500" max="10500" width="38.42578125" style="397" customWidth="1"/>
    <col min="10501" max="10501" width="37.42578125" style="397" customWidth="1"/>
    <col min="10502" max="10502" width="19" style="397" customWidth="1"/>
    <col min="10503" max="10503" width="12.85546875" style="397" customWidth="1"/>
    <col min="10504" max="10504" width="15.42578125" style="397" customWidth="1"/>
    <col min="10505" max="10505" width="12.85546875" style="397" customWidth="1"/>
    <col min="10506" max="10506" width="15.42578125" style="397" customWidth="1"/>
    <col min="10507" max="10507" width="18.85546875" style="397" customWidth="1"/>
    <col min="10508" max="10508" width="26.42578125" style="397" customWidth="1"/>
    <col min="10509" max="10509" width="18.85546875" style="397" customWidth="1"/>
    <col min="10510" max="10514" width="11.42578125" style="397"/>
    <col min="10515" max="10515" width="13.140625" style="397" customWidth="1"/>
    <col min="10516" max="10516" width="19.85546875" style="397" customWidth="1"/>
    <col min="10517" max="10517" width="11.42578125" style="397"/>
    <col min="10518" max="10518" width="29.85546875" style="397" customWidth="1"/>
    <col min="10519" max="10519" width="17" style="397" customWidth="1"/>
    <col min="10520" max="10520" width="13.42578125" style="397" customWidth="1"/>
    <col min="10521" max="10521" width="23.85546875" style="397" customWidth="1"/>
    <col min="10522" max="10753" width="11.42578125" style="397"/>
    <col min="10754" max="10754" width="32.42578125" style="397" customWidth="1"/>
    <col min="10755" max="10755" width="36.85546875" style="397" customWidth="1"/>
    <col min="10756" max="10756" width="38.42578125" style="397" customWidth="1"/>
    <col min="10757" max="10757" width="37.42578125" style="397" customWidth="1"/>
    <col min="10758" max="10758" width="19" style="397" customWidth="1"/>
    <col min="10759" max="10759" width="12.85546875" style="397" customWidth="1"/>
    <col min="10760" max="10760" width="15.42578125" style="397" customWidth="1"/>
    <col min="10761" max="10761" width="12.85546875" style="397" customWidth="1"/>
    <col min="10762" max="10762" width="15.42578125" style="397" customWidth="1"/>
    <col min="10763" max="10763" width="18.85546875" style="397" customWidth="1"/>
    <col min="10764" max="10764" width="26.42578125" style="397" customWidth="1"/>
    <col min="10765" max="10765" width="18.85546875" style="397" customWidth="1"/>
    <col min="10766" max="10770" width="11.42578125" style="397"/>
    <col min="10771" max="10771" width="13.140625" style="397" customWidth="1"/>
    <col min="10772" max="10772" width="19.85546875" style="397" customWidth="1"/>
    <col min="10773" max="10773" width="11.42578125" style="397"/>
    <col min="10774" max="10774" width="29.85546875" style="397" customWidth="1"/>
    <col min="10775" max="10775" width="17" style="397" customWidth="1"/>
    <col min="10776" max="10776" width="13.42578125" style="397" customWidth="1"/>
    <col min="10777" max="10777" width="23.85546875" style="397" customWidth="1"/>
    <col min="10778" max="11009" width="11.42578125" style="397"/>
    <col min="11010" max="11010" width="32.42578125" style="397" customWidth="1"/>
    <col min="11011" max="11011" width="36.85546875" style="397" customWidth="1"/>
    <col min="11012" max="11012" width="38.42578125" style="397" customWidth="1"/>
    <col min="11013" max="11013" width="37.42578125" style="397" customWidth="1"/>
    <col min="11014" max="11014" width="19" style="397" customWidth="1"/>
    <col min="11015" max="11015" width="12.85546875" style="397" customWidth="1"/>
    <col min="11016" max="11016" width="15.42578125" style="397" customWidth="1"/>
    <col min="11017" max="11017" width="12.85546875" style="397" customWidth="1"/>
    <col min="11018" max="11018" width="15.42578125" style="397" customWidth="1"/>
    <col min="11019" max="11019" width="18.85546875" style="397" customWidth="1"/>
    <col min="11020" max="11020" width="26.42578125" style="397" customWidth="1"/>
    <col min="11021" max="11021" width="18.85546875" style="397" customWidth="1"/>
    <col min="11022" max="11026" width="11.42578125" style="397"/>
    <col min="11027" max="11027" width="13.140625" style="397" customWidth="1"/>
    <col min="11028" max="11028" width="19.85546875" style="397" customWidth="1"/>
    <col min="11029" max="11029" width="11.42578125" style="397"/>
    <col min="11030" max="11030" width="29.85546875" style="397" customWidth="1"/>
    <col min="11031" max="11031" width="17" style="397" customWidth="1"/>
    <col min="11032" max="11032" width="13.42578125" style="397" customWidth="1"/>
    <col min="11033" max="11033" width="23.85546875" style="397" customWidth="1"/>
    <col min="11034" max="11265" width="11.42578125" style="397"/>
    <col min="11266" max="11266" width="32.42578125" style="397" customWidth="1"/>
    <col min="11267" max="11267" width="36.85546875" style="397" customWidth="1"/>
    <col min="11268" max="11268" width="38.42578125" style="397" customWidth="1"/>
    <col min="11269" max="11269" width="37.42578125" style="397" customWidth="1"/>
    <col min="11270" max="11270" width="19" style="397" customWidth="1"/>
    <col min="11271" max="11271" width="12.85546875" style="397" customWidth="1"/>
    <col min="11272" max="11272" width="15.42578125" style="397" customWidth="1"/>
    <col min="11273" max="11273" width="12.85546875" style="397" customWidth="1"/>
    <col min="11274" max="11274" width="15.42578125" style="397" customWidth="1"/>
    <col min="11275" max="11275" width="18.85546875" style="397" customWidth="1"/>
    <col min="11276" max="11276" width="26.42578125" style="397" customWidth="1"/>
    <col min="11277" max="11277" width="18.85546875" style="397" customWidth="1"/>
    <col min="11278" max="11282" width="11.42578125" style="397"/>
    <col min="11283" max="11283" width="13.140625" style="397" customWidth="1"/>
    <col min="11284" max="11284" width="19.85546875" style="397" customWidth="1"/>
    <col min="11285" max="11285" width="11.42578125" style="397"/>
    <col min="11286" max="11286" width="29.85546875" style="397" customWidth="1"/>
    <col min="11287" max="11287" width="17" style="397" customWidth="1"/>
    <col min="11288" max="11288" width="13.42578125" style="397" customWidth="1"/>
    <col min="11289" max="11289" width="23.85546875" style="397" customWidth="1"/>
    <col min="11290" max="11521" width="11.42578125" style="397"/>
    <col min="11522" max="11522" width="32.42578125" style="397" customWidth="1"/>
    <col min="11523" max="11523" width="36.85546875" style="397" customWidth="1"/>
    <col min="11524" max="11524" width="38.42578125" style="397" customWidth="1"/>
    <col min="11525" max="11525" width="37.42578125" style="397" customWidth="1"/>
    <col min="11526" max="11526" width="19" style="397" customWidth="1"/>
    <col min="11527" max="11527" width="12.85546875" style="397" customWidth="1"/>
    <col min="11528" max="11528" width="15.42578125" style="397" customWidth="1"/>
    <col min="11529" max="11529" width="12.85546875" style="397" customWidth="1"/>
    <col min="11530" max="11530" width="15.42578125" style="397" customWidth="1"/>
    <col min="11531" max="11531" width="18.85546875" style="397" customWidth="1"/>
    <col min="11532" max="11532" width="26.42578125" style="397" customWidth="1"/>
    <col min="11533" max="11533" width="18.85546875" style="397" customWidth="1"/>
    <col min="11534" max="11538" width="11.42578125" style="397"/>
    <col min="11539" max="11539" width="13.140625" style="397" customWidth="1"/>
    <col min="11540" max="11540" width="19.85546875" style="397" customWidth="1"/>
    <col min="11541" max="11541" width="11.42578125" style="397"/>
    <col min="11542" max="11542" width="29.85546875" style="397" customWidth="1"/>
    <col min="11543" max="11543" width="17" style="397" customWidth="1"/>
    <col min="11544" max="11544" width="13.42578125" style="397" customWidth="1"/>
    <col min="11545" max="11545" width="23.85546875" style="397" customWidth="1"/>
    <col min="11546" max="11777" width="11.42578125" style="397"/>
    <col min="11778" max="11778" width="32.42578125" style="397" customWidth="1"/>
    <col min="11779" max="11779" width="36.85546875" style="397" customWidth="1"/>
    <col min="11780" max="11780" width="38.42578125" style="397" customWidth="1"/>
    <col min="11781" max="11781" width="37.42578125" style="397" customWidth="1"/>
    <col min="11782" max="11782" width="19" style="397" customWidth="1"/>
    <col min="11783" max="11783" width="12.85546875" style="397" customWidth="1"/>
    <col min="11784" max="11784" width="15.42578125" style="397" customWidth="1"/>
    <col min="11785" max="11785" width="12.85546875" style="397" customWidth="1"/>
    <col min="11786" max="11786" width="15.42578125" style="397" customWidth="1"/>
    <col min="11787" max="11787" width="18.85546875" style="397" customWidth="1"/>
    <col min="11788" max="11788" width="26.42578125" style="397" customWidth="1"/>
    <col min="11789" max="11789" width="18.85546875" style="397" customWidth="1"/>
    <col min="11790" max="11794" width="11.42578125" style="397"/>
    <col min="11795" max="11795" width="13.140625" style="397" customWidth="1"/>
    <col min="11796" max="11796" width="19.85546875" style="397" customWidth="1"/>
    <col min="11797" max="11797" width="11.42578125" style="397"/>
    <col min="11798" max="11798" width="29.85546875" style="397" customWidth="1"/>
    <col min="11799" max="11799" width="17" style="397" customWidth="1"/>
    <col min="11800" max="11800" width="13.42578125" style="397" customWidth="1"/>
    <col min="11801" max="11801" width="23.85546875" style="397" customWidth="1"/>
    <col min="11802" max="12033" width="11.42578125" style="397"/>
    <col min="12034" max="12034" width="32.42578125" style="397" customWidth="1"/>
    <col min="12035" max="12035" width="36.85546875" style="397" customWidth="1"/>
    <col min="12036" max="12036" width="38.42578125" style="397" customWidth="1"/>
    <col min="12037" max="12037" width="37.42578125" style="397" customWidth="1"/>
    <col min="12038" max="12038" width="19" style="397" customWidth="1"/>
    <col min="12039" max="12039" width="12.85546875" style="397" customWidth="1"/>
    <col min="12040" max="12040" width="15.42578125" style="397" customWidth="1"/>
    <col min="12041" max="12041" width="12.85546875" style="397" customWidth="1"/>
    <col min="12042" max="12042" width="15.42578125" style="397" customWidth="1"/>
    <col min="12043" max="12043" width="18.85546875" style="397" customWidth="1"/>
    <col min="12044" max="12044" width="26.42578125" style="397" customWidth="1"/>
    <col min="12045" max="12045" width="18.85546875" style="397" customWidth="1"/>
    <col min="12046" max="12050" width="11.42578125" style="397"/>
    <col min="12051" max="12051" width="13.140625" style="397" customWidth="1"/>
    <col min="12052" max="12052" width="19.85546875" style="397" customWidth="1"/>
    <col min="12053" max="12053" width="11.42578125" style="397"/>
    <col min="12054" max="12054" width="29.85546875" style="397" customWidth="1"/>
    <col min="12055" max="12055" width="17" style="397" customWidth="1"/>
    <col min="12056" max="12056" width="13.42578125" style="397" customWidth="1"/>
    <col min="12057" max="12057" width="23.85546875" style="397" customWidth="1"/>
    <col min="12058" max="12289" width="11.42578125" style="397"/>
    <col min="12290" max="12290" width="32.42578125" style="397" customWidth="1"/>
    <col min="12291" max="12291" width="36.85546875" style="397" customWidth="1"/>
    <col min="12292" max="12292" width="38.42578125" style="397" customWidth="1"/>
    <col min="12293" max="12293" width="37.42578125" style="397" customWidth="1"/>
    <col min="12294" max="12294" width="19" style="397" customWidth="1"/>
    <col min="12295" max="12295" width="12.85546875" style="397" customWidth="1"/>
    <col min="12296" max="12296" width="15.42578125" style="397" customWidth="1"/>
    <col min="12297" max="12297" width="12.85546875" style="397" customWidth="1"/>
    <col min="12298" max="12298" width="15.42578125" style="397" customWidth="1"/>
    <col min="12299" max="12299" width="18.85546875" style="397" customWidth="1"/>
    <col min="12300" max="12300" width="26.42578125" style="397" customWidth="1"/>
    <col min="12301" max="12301" width="18.85546875" style="397" customWidth="1"/>
    <col min="12302" max="12306" width="11.42578125" style="397"/>
    <col min="12307" max="12307" width="13.140625" style="397" customWidth="1"/>
    <col min="12308" max="12308" width="19.85546875" style="397" customWidth="1"/>
    <col min="12309" max="12309" width="11.42578125" style="397"/>
    <col min="12310" max="12310" width="29.85546875" style="397" customWidth="1"/>
    <col min="12311" max="12311" width="17" style="397" customWidth="1"/>
    <col min="12312" max="12312" width="13.42578125" style="397" customWidth="1"/>
    <col min="12313" max="12313" width="23.85546875" style="397" customWidth="1"/>
    <col min="12314" max="12545" width="11.42578125" style="397"/>
    <col min="12546" max="12546" width="32.42578125" style="397" customWidth="1"/>
    <col min="12547" max="12547" width="36.85546875" style="397" customWidth="1"/>
    <col min="12548" max="12548" width="38.42578125" style="397" customWidth="1"/>
    <col min="12549" max="12549" width="37.42578125" style="397" customWidth="1"/>
    <col min="12550" max="12550" width="19" style="397" customWidth="1"/>
    <col min="12551" max="12551" width="12.85546875" style="397" customWidth="1"/>
    <col min="12552" max="12552" width="15.42578125" style="397" customWidth="1"/>
    <col min="12553" max="12553" width="12.85546875" style="397" customWidth="1"/>
    <col min="12554" max="12554" width="15.42578125" style="397" customWidth="1"/>
    <col min="12555" max="12555" width="18.85546875" style="397" customWidth="1"/>
    <col min="12556" max="12556" width="26.42578125" style="397" customWidth="1"/>
    <col min="12557" max="12557" width="18.85546875" style="397" customWidth="1"/>
    <col min="12558" max="12562" width="11.42578125" style="397"/>
    <col min="12563" max="12563" width="13.140625" style="397" customWidth="1"/>
    <col min="12564" max="12564" width="19.85546875" style="397" customWidth="1"/>
    <col min="12565" max="12565" width="11.42578125" style="397"/>
    <col min="12566" max="12566" width="29.85546875" style="397" customWidth="1"/>
    <col min="12567" max="12567" width="17" style="397" customWidth="1"/>
    <col min="12568" max="12568" width="13.42578125" style="397" customWidth="1"/>
    <col min="12569" max="12569" width="23.85546875" style="397" customWidth="1"/>
    <col min="12570" max="12801" width="11.42578125" style="397"/>
    <col min="12802" max="12802" width="32.42578125" style="397" customWidth="1"/>
    <col min="12803" max="12803" width="36.85546875" style="397" customWidth="1"/>
    <col min="12804" max="12804" width="38.42578125" style="397" customWidth="1"/>
    <col min="12805" max="12805" width="37.42578125" style="397" customWidth="1"/>
    <col min="12806" max="12806" width="19" style="397" customWidth="1"/>
    <col min="12807" max="12807" width="12.85546875" style="397" customWidth="1"/>
    <col min="12808" max="12808" width="15.42578125" style="397" customWidth="1"/>
    <col min="12809" max="12809" width="12.85546875" style="397" customWidth="1"/>
    <col min="12810" max="12810" width="15.42578125" style="397" customWidth="1"/>
    <col min="12811" max="12811" width="18.85546875" style="397" customWidth="1"/>
    <col min="12812" max="12812" width="26.42578125" style="397" customWidth="1"/>
    <col min="12813" max="12813" width="18.85546875" style="397" customWidth="1"/>
    <col min="12814" max="12818" width="11.42578125" style="397"/>
    <col min="12819" max="12819" width="13.140625" style="397" customWidth="1"/>
    <col min="12820" max="12820" width="19.85546875" style="397" customWidth="1"/>
    <col min="12821" max="12821" width="11.42578125" style="397"/>
    <col min="12822" max="12822" width="29.85546875" style="397" customWidth="1"/>
    <col min="12823" max="12823" width="17" style="397" customWidth="1"/>
    <col min="12824" max="12824" width="13.42578125" style="397" customWidth="1"/>
    <col min="12825" max="12825" width="23.85546875" style="397" customWidth="1"/>
    <col min="12826" max="13057" width="11.42578125" style="397"/>
    <col min="13058" max="13058" width="32.42578125" style="397" customWidth="1"/>
    <col min="13059" max="13059" width="36.85546875" style="397" customWidth="1"/>
    <col min="13060" max="13060" width="38.42578125" style="397" customWidth="1"/>
    <col min="13061" max="13061" width="37.42578125" style="397" customWidth="1"/>
    <col min="13062" max="13062" width="19" style="397" customWidth="1"/>
    <col min="13063" max="13063" width="12.85546875" style="397" customWidth="1"/>
    <col min="13064" max="13064" width="15.42578125" style="397" customWidth="1"/>
    <col min="13065" max="13065" width="12.85546875" style="397" customWidth="1"/>
    <col min="13066" max="13066" width="15.42578125" style="397" customWidth="1"/>
    <col min="13067" max="13067" width="18.85546875" style="397" customWidth="1"/>
    <col min="13068" max="13068" width="26.42578125" style="397" customWidth="1"/>
    <col min="13069" max="13069" width="18.85546875" style="397" customWidth="1"/>
    <col min="13070" max="13074" width="11.42578125" style="397"/>
    <col min="13075" max="13075" width="13.140625" style="397" customWidth="1"/>
    <col min="13076" max="13076" width="19.85546875" style="397" customWidth="1"/>
    <col min="13077" max="13077" width="11.42578125" style="397"/>
    <col min="13078" max="13078" width="29.85546875" style="397" customWidth="1"/>
    <col min="13079" max="13079" width="17" style="397" customWidth="1"/>
    <col min="13080" max="13080" width="13.42578125" style="397" customWidth="1"/>
    <col min="13081" max="13081" width="23.85546875" style="397" customWidth="1"/>
    <col min="13082" max="13313" width="11.42578125" style="397"/>
    <col min="13314" max="13314" width="32.42578125" style="397" customWidth="1"/>
    <col min="13315" max="13315" width="36.85546875" style="397" customWidth="1"/>
    <col min="13316" max="13316" width="38.42578125" style="397" customWidth="1"/>
    <col min="13317" max="13317" width="37.42578125" style="397" customWidth="1"/>
    <col min="13318" max="13318" width="19" style="397" customWidth="1"/>
    <col min="13319" max="13319" width="12.85546875" style="397" customWidth="1"/>
    <col min="13320" max="13320" width="15.42578125" style="397" customWidth="1"/>
    <col min="13321" max="13321" width="12.85546875" style="397" customWidth="1"/>
    <col min="13322" max="13322" width="15.42578125" style="397" customWidth="1"/>
    <col min="13323" max="13323" width="18.85546875" style="397" customWidth="1"/>
    <col min="13324" max="13324" width="26.42578125" style="397" customWidth="1"/>
    <col min="13325" max="13325" width="18.85546875" style="397" customWidth="1"/>
    <col min="13326" max="13330" width="11.42578125" style="397"/>
    <col min="13331" max="13331" width="13.140625" style="397" customWidth="1"/>
    <col min="13332" max="13332" width="19.85546875" style="397" customWidth="1"/>
    <col min="13333" max="13333" width="11.42578125" style="397"/>
    <col min="13334" max="13334" width="29.85546875" style="397" customWidth="1"/>
    <col min="13335" max="13335" width="17" style="397" customWidth="1"/>
    <col min="13336" max="13336" width="13.42578125" style="397" customWidth="1"/>
    <col min="13337" max="13337" width="23.85546875" style="397" customWidth="1"/>
    <col min="13338" max="13569" width="11.42578125" style="397"/>
    <col min="13570" max="13570" width="32.42578125" style="397" customWidth="1"/>
    <col min="13571" max="13571" width="36.85546875" style="397" customWidth="1"/>
    <col min="13572" max="13572" width="38.42578125" style="397" customWidth="1"/>
    <col min="13573" max="13573" width="37.42578125" style="397" customWidth="1"/>
    <col min="13574" max="13574" width="19" style="397" customWidth="1"/>
    <col min="13575" max="13575" width="12.85546875" style="397" customWidth="1"/>
    <col min="13576" max="13576" width="15.42578125" style="397" customWidth="1"/>
    <col min="13577" max="13577" width="12.85546875" style="397" customWidth="1"/>
    <col min="13578" max="13578" width="15.42578125" style="397" customWidth="1"/>
    <col min="13579" max="13579" width="18.85546875" style="397" customWidth="1"/>
    <col min="13580" max="13580" width="26.42578125" style="397" customWidth="1"/>
    <col min="13581" max="13581" width="18.85546875" style="397" customWidth="1"/>
    <col min="13582" max="13586" width="11.42578125" style="397"/>
    <col min="13587" max="13587" width="13.140625" style="397" customWidth="1"/>
    <col min="13588" max="13588" width="19.85546875" style="397" customWidth="1"/>
    <col min="13589" max="13589" width="11.42578125" style="397"/>
    <col min="13590" max="13590" width="29.85546875" style="397" customWidth="1"/>
    <col min="13591" max="13591" width="17" style="397" customWidth="1"/>
    <col min="13592" max="13592" width="13.42578125" style="397" customWidth="1"/>
    <col min="13593" max="13593" width="23.85546875" style="397" customWidth="1"/>
    <col min="13594" max="13825" width="11.42578125" style="397"/>
    <col min="13826" max="13826" width="32.42578125" style="397" customWidth="1"/>
    <col min="13827" max="13827" width="36.85546875" style="397" customWidth="1"/>
    <col min="13828" max="13828" width="38.42578125" style="397" customWidth="1"/>
    <col min="13829" max="13829" width="37.42578125" style="397" customWidth="1"/>
    <col min="13830" max="13830" width="19" style="397" customWidth="1"/>
    <col min="13831" max="13831" width="12.85546875" style="397" customWidth="1"/>
    <col min="13832" max="13832" width="15.42578125" style="397" customWidth="1"/>
    <col min="13833" max="13833" width="12.85546875" style="397" customWidth="1"/>
    <col min="13834" max="13834" width="15.42578125" style="397" customWidth="1"/>
    <col min="13835" max="13835" width="18.85546875" style="397" customWidth="1"/>
    <col min="13836" max="13836" width="26.42578125" style="397" customWidth="1"/>
    <col min="13837" max="13837" width="18.85546875" style="397" customWidth="1"/>
    <col min="13838" max="13842" width="11.42578125" style="397"/>
    <col min="13843" max="13843" width="13.140625" style="397" customWidth="1"/>
    <col min="13844" max="13844" width="19.85546875" style="397" customWidth="1"/>
    <col min="13845" max="13845" width="11.42578125" style="397"/>
    <col min="13846" max="13846" width="29.85546875" style="397" customWidth="1"/>
    <col min="13847" max="13847" width="17" style="397" customWidth="1"/>
    <col min="13848" max="13848" width="13.42578125" style="397" customWidth="1"/>
    <col min="13849" max="13849" width="23.85546875" style="397" customWidth="1"/>
    <col min="13850" max="14081" width="11.42578125" style="397"/>
    <col min="14082" max="14082" width="32.42578125" style="397" customWidth="1"/>
    <col min="14083" max="14083" width="36.85546875" style="397" customWidth="1"/>
    <col min="14084" max="14084" width="38.42578125" style="397" customWidth="1"/>
    <col min="14085" max="14085" width="37.42578125" style="397" customWidth="1"/>
    <col min="14086" max="14086" width="19" style="397" customWidth="1"/>
    <col min="14087" max="14087" width="12.85546875" style="397" customWidth="1"/>
    <col min="14088" max="14088" width="15.42578125" style="397" customWidth="1"/>
    <col min="14089" max="14089" width="12.85546875" style="397" customWidth="1"/>
    <col min="14090" max="14090" width="15.42578125" style="397" customWidth="1"/>
    <col min="14091" max="14091" width="18.85546875" style="397" customWidth="1"/>
    <col min="14092" max="14092" width="26.42578125" style="397" customWidth="1"/>
    <col min="14093" max="14093" width="18.85546875" style="397" customWidth="1"/>
    <col min="14094" max="14098" width="11.42578125" style="397"/>
    <col min="14099" max="14099" width="13.140625" style="397" customWidth="1"/>
    <col min="14100" max="14100" width="19.85546875" style="397" customWidth="1"/>
    <col min="14101" max="14101" width="11.42578125" style="397"/>
    <col min="14102" max="14102" width="29.85546875" style="397" customWidth="1"/>
    <col min="14103" max="14103" width="17" style="397" customWidth="1"/>
    <col min="14104" max="14104" width="13.42578125" style="397" customWidth="1"/>
    <col min="14105" max="14105" width="23.85546875" style="397" customWidth="1"/>
    <col min="14106" max="14337" width="11.42578125" style="397"/>
    <col min="14338" max="14338" width="32.42578125" style="397" customWidth="1"/>
    <col min="14339" max="14339" width="36.85546875" style="397" customWidth="1"/>
    <col min="14340" max="14340" width="38.42578125" style="397" customWidth="1"/>
    <col min="14341" max="14341" width="37.42578125" style="397" customWidth="1"/>
    <col min="14342" max="14342" width="19" style="397" customWidth="1"/>
    <col min="14343" max="14343" width="12.85546875" style="397" customWidth="1"/>
    <col min="14344" max="14344" width="15.42578125" style="397" customWidth="1"/>
    <col min="14345" max="14345" width="12.85546875" style="397" customWidth="1"/>
    <col min="14346" max="14346" width="15.42578125" style="397" customWidth="1"/>
    <col min="14347" max="14347" width="18.85546875" style="397" customWidth="1"/>
    <col min="14348" max="14348" width="26.42578125" style="397" customWidth="1"/>
    <col min="14349" max="14349" width="18.85546875" style="397" customWidth="1"/>
    <col min="14350" max="14354" width="11.42578125" style="397"/>
    <col min="14355" max="14355" width="13.140625" style="397" customWidth="1"/>
    <col min="14356" max="14356" width="19.85546875" style="397" customWidth="1"/>
    <col min="14357" max="14357" width="11.42578125" style="397"/>
    <col min="14358" max="14358" width="29.85546875" style="397" customWidth="1"/>
    <col min="14359" max="14359" width="17" style="397" customWidth="1"/>
    <col min="14360" max="14360" width="13.42578125" style="397" customWidth="1"/>
    <col min="14361" max="14361" width="23.85546875" style="397" customWidth="1"/>
    <col min="14362" max="14593" width="11.42578125" style="397"/>
    <col min="14594" max="14594" width="32.42578125" style="397" customWidth="1"/>
    <col min="14595" max="14595" width="36.85546875" style="397" customWidth="1"/>
    <col min="14596" max="14596" width="38.42578125" style="397" customWidth="1"/>
    <col min="14597" max="14597" width="37.42578125" style="397" customWidth="1"/>
    <col min="14598" max="14598" width="19" style="397" customWidth="1"/>
    <col min="14599" max="14599" width="12.85546875" style="397" customWidth="1"/>
    <col min="14600" max="14600" width="15.42578125" style="397" customWidth="1"/>
    <col min="14601" max="14601" width="12.85546875" style="397" customWidth="1"/>
    <col min="14602" max="14602" width="15.42578125" style="397" customWidth="1"/>
    <col min="14603" max="14603" width="18.85546875" style="397" customWidth="1"/>
    <col min="14604" max="14604" width="26.42578125" style="397" customWidth="1"/>
    <col min="14605" max="14605" width="18.85546875" style="397" customWidth="1"/>
    <col min="14606" max="14610" width="11.42578125" style="397"/>
    <col min="14611" max="14611" width="13.140625" style="397" customWidth="1"/>
    <col min="14612" max="14612" width="19.85546875" style="397" customWidth="1"/>
    <col min="14613" max="14613" width="11.42578125" style="397"/>
    <col min="14614" max="14614" width="29.85546875" style="397" customWidth="1"/>
    <col min="14615" max="14615" width="17" style="397" customWidth="1"/>
    <col min="14616" max="14616" width="13.42578125" style="397" customWidth="1"/>
    <col min="14617" max="14617" width="23.85546875" style="397" customWidth="1"/>
    <col min="14618" max="14849" width="11.42578125" style="397"/>
    <col min="14850" max="14850" width="32.42578125" style="397" customWidth="1"/>
    <col min="14851" max="14851" width="36.85546875" style="397" customWidth="1"/>
    <col min="14852" max="14852" width="38.42578125" style="397" customWidth="1"/>
    <col min="14853" max="14853" width="37.42578125" style="397" customWidth="1"/>
    <col min="14854" max="14854" width="19" style="397" customWidth="1"/>
    <col min="14855" max="14855" width="12.85546875" style="397" customWidth="1"/>
    <col min="14856" max="14856" width="15.42578125" style="397" customWidth="1"/>
    <col min="14857" max="14857" width="12.85546875" style="397" customWidth="1"/>
    <col min="14858" max="14858" width="15.42578125" style="397" customWidth="1"/>
    <col min="14859" max="14859" width="18.85546875" style="397" customWidth="1"/>
    <col min="14860" max="14860" width="26.42578125" style="397" customWidth="1"/>
    <col min="14861" max="14861" width="18.85546875" style="397" customWidth="1"/>
    <col min="14862" max="14866" width="11.42578125" style="397"/>
    <col min="14867" max="14867" width="13.140625" style="397" customWidth="1"/>
    <col min="14868" max="14868" width="19.85546875" style="397" customWidth="1"/>
    <col min="14869" max="14869" width="11.42578125" style="397"/>
    <col min="14870" max="14870" width="29.85546875" style="397" customWidth="1"/>
    <col min="14871" max="14871" width="17" style="397" customWidth="1"/>
    <col min="14872" max="14872" width="13.42578125" style="397" customWidth="1"/>
    <col min="14873" max="14873" width="23.85546875" style="397" customWidth="1"/>
    <col min="14874" max="15105" width="11.42578125" style="397"/>
    <col min="15106" max="15106" width="32.42578125" style="397" customWidth="1"/>
    <col min="15107" max="15107" width="36.85546875" style="397" customWidth="1"/>
    <col min="15108" max="15108" width="38.42578125" style="397" customWidth="1"/>
    <col min="15109" max="15109" width="37.42578125" style="397" customWidth="1"/>
    <col min="15110" max="15110" width="19" style="397" customWidth="1"/>
    <col min="15111" max="15111" width="12.85546875" style="397" customWidth="1"/>
    <col min="15112" max="15112" width="15.42578125" style="397" customWidth="1"/>
    <col min="15113" max="15113" width="12.85546875" style="397" customWidth="1"/>
    <col min="15114" max="15114" width="15.42578125" style="397" customWidth="1"/>
    <col min="15115" max="15115" width="18.85546875" style="397" customWidth="1"/>
    <col min="15116" max="15116" width="26.42578125" style="397" customWidth="1"/>
    <col min="15117" max="15117" width="18.85546875" style="397" customWidth="1"/>
    <col min="15118" max="15122" width="11.42578125" style="397"/>
    <col min="15123" max="15123" width="13.140625" style="397" customWidth="1"/>
    <col min="15124" max="15124" width="19.85546875" style="397" customWidth="1"/>
    <col min="15125" max="15125" width="11.42578125" style="397"/>
    <col min="15126" max="15126" width="29.85546875" style="397" customWidth="1"/>
    <col min="15127" max="15127" width="17" style="397" customWidth="1"/>
    <col min="15128" max="15128" width="13.42578125" style="397" customWidth="1"/>
    <col min="15129" max="15129" width="23.85546875" style="397" customWidth="1"/>
    <col min="15130" max="15361" width="11.42578125" style="397"/>
    <col min="15362" max="15362" width="32.42578125" style="397" customWidth="1"/>
    <col min="15363" max="15363" width="36.85546875" style="397" customWidth="1"/>
    <col min="15364" max="15364" width="38.42578125" style="397" customWidth="1"/>
    <col min="15365" max="15365" width="37.42578125" style="397" customWidth="1"/>
    <col min="15366" max="15366" width="19" style="397" customWidth="1"/>
    <col min="15367" max="15367" width="12.85546875" style="397" customWidth="1"/>
    <col min="15368" max="15368" width="15.42578125" style="397" customWidth="1"/>
    <col min="15369" max="15369" width="12.85546875" style="397" customWidth="1"/>
    <col min="15370" max="15370" width="15.42578125" style="397" customWidth="1"/>
    <col min="15371" max="15371" width="18.85546875" style="397" customWidth="1"/>
    <col min="15372" max="15372" width="26.42578125" style="397" customWidth="1"/>
    <col min="15373" max="15373" width="18.85546875" style="397" customWidth="1"/>
    <col min="15374" max="15378" width="11.42578125" style="397"/>
    <col min="15379" max="15379" width="13.140625" style="397" customWidth="1"/>
    <col min="15380" max="15380" width="19.85546875" style="397" customWidth="1"/>
    <col min="15381" max="15381" width="11.42578125" style="397"/>
    <col min="15382" max="15382" width="29.85546875" style="397" customWidth="1"/>
    <col min="15383" max="15383" width="17" style="397" customWidth="1"/>
    <col min="15384" max="15384" width="13.42578125" style="397" customWidth="1"/>
    <col min="15385" max="15385" width="23.85546875" style="397" customWidth="1"/>
    <col min="15386" max="15617" width="11.42578125" style="397"/>
    <col min="15618" max="15618" width="32.42578125" style="397" customWidth="1"/>
    <col min="15619" max="15619" width="36.85546875" style="397" customWidth="1"/>
    <col min="15620" max="15620" width="38.42578125" style="397" customWidth="1"/>
    <col min="15621" max="15621" width="37.42578125" style="397" customWidth="1"/>
    <col min="15622" max="15622" width="19" style="397" customWidth="1"/>
    <col min="15623" max="15623" width="12.85546875" style="397" customWidth="1"/>
    <col min="15624" max="15624" width="15.42578125" style="397" customWidth="1"/>
    <col min="15625" max="15625" width="12.85546875" style="397" customWidth="1"/>
    <col min="15626" max="15626" width="15.42578125" style="397" customWidth="1"/>
    <col min="15627" max="15627" width="18.85546875" style="397" customWidth="1"/>
    <col min="15628" max="15628" width="26.42578125" style="397" customWidth="1"/>
    <col min="15629" max="15629" width="18.85546875" style="397" customWidth="1"/>
    <col min="15630" max="15634" width="11.42578125" style="397"/>
    <col min="15635" max="15635" width="13.140625" style="397" customWidth="1"/>
    <col min="15636" max="15636" width="19.85546875" style="397" customWidth="1"/>
    <col min="15637" max="15637" width="11.42578125" style="397"/>
    <col min="15638" max="15638" width="29.85546875" style="397" customWidth="1"/>
    <col min="15639" max="15639" width="17" style="397" customWidth="1"/>
    <col min="15640" max="15640" width="13.42578125" style="397" customWidth="1"/>
    <col min="15641" max="15641" width="23.85546875" style="397" customWidth="1"/>
    <col min="15642" max="15873" width="11.42578125" style="397"/>
    <col min="15874" max="15874" width="32.42578125" style="397" customWidth="1"/>
    <col min="15875" max="15875" width="36.85546875" style="397" customWidth="1"/>
    <col min="15876" max="15876" width="38.42578125" style="397" customWidth="1"/>
    <col min="15877" max="15877" width="37.42578125" style="397" customWidth="1"/>
    <col min="15878" max="15878" width="19" style="397" customWidth="1"/>
    <col min="15879" max="15879" width="12.85546875" style="397" customWidth="1"/>
    <col min="15880" max="15880" width="15.42578125" style="397" customWidth="1"/>
    <col min="15881" max="15881" width="12.85546875" style="397" customWidth="1"/>
    <col min="15882" max="15882" width="15.42578125" style="397" customWidth="1"/>
    <col min="15883" max="15883" width="18.85546875" style="397" customWidth="1"/>
    <col min="15884" max="15884" width="26.42578125" style="397" customWidth="1"/>
    <col min="15885" max="15885" width="18.85546875" style="397" customWidth="1"/>
    <col min="15886" max="15890" width="11.42578125" style="397"/>
    <col min="15891" max="15891" width="13.140625" style="397" customWidth="1"/>
    <col min="15892" max="15892" width="19.85546875" style="397" customWidth="1"/>
    <col min="15893" max="15893" width="11.42578125" style="397"/>
    <col min="15894" max="15894" width="29.85546875" style="397" customWidth="1"/>
    <col min="15895" max="15895" width="17" style="397" customWidth="1"/>
    <col min="15896" max="15896" width="13.42578125" style="397" customWidth="1"/>
    <col min="15897" max="15897" width="23.85546875" style="397" customWidth="1"/>
    <col min="15898" max="16129" width="11.42578125" style="397"/>
    <col min="16130" max="16130" width="32.42578125" style="397" customWidth="1"/>
    <col min="16131" max="16131" width="36.85546875" style="397" customWidth="1"/>
    <col min="16132" max="16132" width="38.42578125" style="397" customWidth="1"/>
    <col min="16133" max="16133" width="37.42578125" style="397" customWidth="1"/>
    <col min="16134" max="16134" width="19" style="397" customWidth="1"/>
    <col min="16135" max="16135" width="12.85546875" style="397" customWidth="1"/>
    <col min="16136" max="16136" width="15.42578125" style="397" customWidth="1"/>
    <col min="16137" max="16137" width="12.85546875" style="397" customWidth="1"/>
    <col min="16138" max="16138" width="15.42578125" style="397" customWidth="1"/>
    <col min="16139" max="16139" width="18.85546875" style="397" customWidth="1"/>
    <col min="16140" max="16140" width="26.42578125" style="397" customWidth="1"/>
    <col min="16141" max="16141" width="18.85546875" style="397" customWidth="1"/>
    <col min="16142" max="16146" width="11.42578125" style="397"/>
    <col min="16147" max="16147" width="13.140625" style="397" customWidth="1"/>
    <col min="16148" max="16148" width="19.85546875" style="397" customWidth="1"/>
    <col min="16149" max="16149" width="11.42578125" style="397"/>
    <col min="16150" max="16150" width="29.85546875" style="397" customWidth="1"/>
    <col min="16151" max="16151" width="17" style="397" customWidth="1"/>
    <col min="16152" max="16152" width="13.42578125" style="397" customWidth="1"/>
    <col min="16153" max="16153" width="23.85546875" style="397" customWidth="1"/>
    <col min="16154" max="16384" width="11.42578125" style="397"/>
  </cols>
  <sheetData>
    <row r="1" spans="1:74" s="394" customFormat="1" ht="28.5" customHeight="1" thickTop="1" x14ac:dyDescent="0.2">
      <c r="A1" s="872"/>
      <c r="B1" s="873"/>
      <c r="C1" s="873"/>
      <c r="D1" s="873"/>
      <c r="E1" s="873"/>
      <c r="F1" s="873"/>
      <c r="G1" s="873"/>
      <c r="H1" s="873"/>
      <c r="I1" s="883" t="s">
        <v>333</v>
      </c>
      <c r="J1" s="883"/>
      <c r="K1" s="883"/>
      <c r="L1" s="883"/>
      <c r="M1" s="883"/>
      <c r="N1" s="883"/>
      <c r="O1" s="883"/>
      <c r="P1" s="883"/>
      <c r="Q1" s="883"/>
      <c r="R1" s="883"/>
      <c r="S1" s="883"/>
      <c r="T1" s="883"/>
      <c r="U1" s="883"/>
      <c r="V1" s="883"/>
      <c r="W1" s="883"/>
      <c r="X1" s="883"/>
      <c r="Y1" s="883"/>
      <c r="Z1" s="883"/>
      <c r="AA1" s="883"/>
      <c r="AB1" s="883"/>
      <c r="AC1" s="883"/>
      <c r="AD1" s="883"/>
      <c r="AE1" s="883"/>
      <c r="AF1" s="883"/>
      <c r="AG1" s="883"/>
      <c r="AH1" s="883"/>
      <c r="AI1" s="883"/>
      <c r="AJ1" s="883"/>
      <c r="AK1" s="883"/>
      <c r="AL1" s="883"/>
      <c r="AM1" s="883"/>
      <c r="AN1" s="883"/>
      <c r="AO1" s="883"/>
      <c r="AP1" s="883"/>
      <c r="AQ1" s="883"/>
      <c r="AR1" s="883"/>
      <c r="AS1" s="883"/>
      <c r="AT1" s="883"/>
      <c r="AU1" s="883"/>
      <c r="AV1" s="883"/>
      <c r="AW1" s="884"/>
    </row>
    <row r="2" spans="1:74" s="394" customFormat="1" ht="27.75" customHeight="1" x14ac:dyDescent="0.2">
      <c r="A2" s="874"/>
      <c r="B2" s="850"/>
      <c r="C2" s="850"/>
      <c r="D2" s="850"/>
      <c r="E2" s="850"/>
      <c r="F2" s="850"/>
      <c r="G2" s="850"/>
      <c r="H2" s="850"/>
      <c r="I2" s="553" t="s">
        <v>687</v>
      </c>
      <c r="J2" s="553"/>
      <c r="K2" s="553"/>
      <c r="L2" s="553"/>
      <c r="M2" s="553"/>
      <c r="N2" s="553"/>
      <c r="O2" s="553"/>
      <c r="P2" s="553"/>
      <c r="Q2" s="553"/>
      <c r="R2" s="553"/>
      <c r="S2" s="553"/>
      <c r="T2" s="553"/>
      <c r="U2" s="553"/>
      <c r="V2" s="553"/>
      <c r="W2" s="553"/>
      <c r="X2" s="553"/>
      <c r="Y2" s="553"/>
      <c r="Z2" s="553"/>
      <c r="AA2" s="553"/>
      <c r="AB2" s="553"/>
      <c r="AC2" s="553"/>
      <c r="AD2" s="553"/>
      <c r="AE2" s="553"/>
      <c r="AF2" s="553"/>
      <c r="AG2" s="553"/>
      <c r="AH2" s="553"/>
      <c r="AI2" s="553"/>
      <c r="AJ2" s="553"/>
      <c r="AK2" s="553"/>
      <c r="AL2" s="553"/>
      <c r="AM2" s="553"/>
      <c r="AN2" s="553"/>
      <c r="AO2" s="553"/>
      <c r="AP2" s="553"/>
      <c r="AQ2" s="553"/>
      <c r="AR2" s="553"/>
      <c r="AS2" s="553"/>
      <c r="AT2" s="553"/>
      <c r="AU2" s="553"/>
      <c r="AV2" s="553"/>
      <c r="AW2" s="554"/>
    </row>
    <row r="3" spans="1:74" s="394" customFormat="1" ht="24" customHeight="1" thickBot="1" x14ac:dyDescent="0.25">
      <c r="A3" s="875"/>
      <c r="B3" s="876"/>
      <c r="C3" s="876"/>
      <c r="D3" s="876"/>
      <c r="E3" s="876"/>
      <c r="F3" s="876"/>
      <c r="G3" s="876"/>
      <c r="H3" s="876"/>
      <c r="I3" s="877" t="s">
        <v>689</v>
      </c>
      <c r="J3" s="877"/>
      <c r="K3" s="877"/>
      <c r="L3" s="877"/>
      <c r="M3" s="877"/>
      <c r="N3" s="877"/>
      <c r="O3" s="877"/>
      <c r="P3" s="877"/>
      <c r="Q3" s="877"/>
      <c r="R3" s="877"/>
      <c r="S3" s="877"/>
      <c r="T3" s="877"/>
      <c r="U3" s="877"/>
      <c r="V3" s="877"/>
      <c r="W3" s="877"/>
      <c r="X3" s="877"/>
      <c r="Y3" s="877"/>
      <c r="Z3" s="877"/>
      <c r="AA3" s="877"/>
      <c r="AB3" s="877"/>
      <c r="AC3" s="877"/>
      <c r="AD3" s="877"/>
      <c r="AE3" s="877"/>
      <c r="AF3" s="877"/>
      <c r="AG3" s="877"/>
      <c r="AH3" s="881" t="s">
        <v>1312</v>
      </c>
      <c r="AI3" s="881"/>
      <c r="AJ3" s="881"/>
      <c r="AK3" s="881"/>
      <c r="AL3" s="881"/>
      <c r="AM3" s="881"/>
      <c r="AN3" s="881"/>
      <c r="AO3" s="881"/>
      <c r="AP3" s="881"/>
      <c r="AQ3" s="881"/>
      <c r="AR3" s="881"/>
      <c r="AS3" s="881"/>
      <c r="AT3" s="881"/>
      <c r="AU3" s="881"/>
      <c r="AV3" s="881"/>
      <c r="AW3" s="882"/>
    </row>
    <row r="4" spans="1:74" s="394" customFormat="1" ht="24" customHeight="1" thickTop="1" thickBot="1" x14ac:dyDescent="0.25">
      <c r="A4" s="395"/>
      <c r="B4" s="396"/>
      <c r="C4" s="396"/>
      <c r="D4" s="396"/>
      <c r="E4" s="396"/>
      <c r="F4" s="396"/>
      <c r="G4" s="396"/>
      <c r="H4" s="396"/>
      <c r="I4" s="221"/>
      <c r="J4" s="221"/>
      <c r="K4" s="221"/>
      <c r="L4" s="221"/>
      <c r="M4" s="221"/>
      <c r="N4" s="221"/>
      <c r="O4" s="221"/>
      <c r="P4" s="221"/>
      <c r="Q4" s="221"/>
      <c r="R4" s="221"/>
      <c r="S4" s="221"/>
      <c r="T4" s="221"/>
      <c r="U4" s="221"/>
      <c r="V4" s="221"/>
      <c r="W4" s="221"/>
      <c r="X4" s="221"/>
      <c r="Y4" s="221"/>
      <c r="Z4" s="221"/>
      <c r="AA4" s="221"/>
      <c r="AB4" s="221"/>
      <c r="AC4" s="221"/>
      <c r="AD4" s="221"/>
      <c r="AE4" s="221"/>
      <c r="AF4" s="221"/>
      <c r="AG4" s="221"/>
      <c r="AH4" s="221"/>
      <c r="AI4" s="221"/>
      <c r="AJ4" s="221"/>
      <c r="AK4" s="221"/>
      <c r="AL4" s="221"/>
      <c r="AM4" s="221"/>
      <c r="AN4" s="221"/>
      <c r="AO4" s="221"/>
      <c r="AP4" s="221"/>
      <c r="AQ4" s="221"/>
      <c r="AR4" s="221"/>
      <c r="AS4" s="221"/>
      <c r="AT4" s="221"/>
    </row>
    <row r="5" spans="1:74" ht="114.95" customHeight="1" thickTop="1" thickBot="1" x14ac:dyDescent="0.3">
      <c r="A5" s="878" t="s">
        <v>423</v>
      </c>
      <c r="B5" s="879"/>
      <c r="C5" s="879"/>
      <c r="D5" s="879"/>
      <c r="E5" s="879"/>
      <c r="F5" s="879"/>
      <c r="G5" s="879"/>
      <c r="H5" s="879"/>
      <c r="I5" s="879"/>
      <c r="J5" s="879"/>
      <c r="K5" s="879"/>
      <c r="L5" s="879"/>
      <c r="M5" s="879"/>
      <c r="N5" s="879"/>
      <c r="O5" s="879"/>
      <c r="P5" s="879"/>
      <c r="Q5" s="879"/>
      <c r="R5" s="879"/>
      <c r="S5" s="879"/>
      <c r="T5" s="879"/>
      <c r="U5" s="879"/>
      <c r="V5" s="879"/>
      <c r="W5" s="879"/>
      <c r="X5" s="879"/>
      <c r="Y5" s="879"/>
      <c r="Z5" s="879"/>
      <c r="AA5" s="879"/>
      <c r="AB5" s="879"/>
      <c r="AC5" s="879"/>
      <c r="AD5" s="879"/>
      <c r="AE5" s="879"/>
      <c r="AF5" s="879"/>
      <c r="AG5" s="879"/>
      <c r="AH5" s="879"/>
      <c r="AI5" s="879"/>
      <c r="AJ5" s="879"/>
      <c r="AK5" s="879"/>
      <c r="AL5" s="879"/>
      <c r="AM5" s="879"/>
      <c r="AN5" s="879"/>
      <c r="AO5" s="879"/>
      <c r="AP5" s="879"/>
      <c r="AQ5" s="879"/>
      <c r="AR5" s="879"/>
      <c r="AS5" s="879"/>
      <c r="AT5" s="879"/>
      <c r="AU5" s="879"/>
      <c r="AV5" s="879"/>
      <c r="AW5" s="880"/>
    </row>
    <row r="6" spans="1:74" ht="51.95" customHeight="1" x14ac:dyDescent="0.25">
      <c r="A6" s="890" t="s">
        <v>186</v>
      </c>
      <c r="B6" s="893" t="s">
        <v>203</v>
      </c>
      <c r="C6" s="893"/>
      <c r="D6" s="893"/>
      <c r="E6" s="893"/>
      <c r="F6" s="893" t="s">
        <v>292</v>
      </c>
      <c r="G6" s="893"/>
      <c r="H6" s="893"/>
      <c r="I6" s="893"/>
      <c r="J6" s="893"/>
      <c r="K6" s="893" t="s">
        <v>293</v>
      </c>
      <c r="L6" s="893"/>
      <c r="M6" s="893"/>
      <c r="N6" s="893"/>
      <c r="O6" s="893"/>
      <c r="P6" s="893"/>
      <c r="Q6" s="893"/>
      <c r="R6" s="893"/>
      <c r="S6" s="893"/>
      <c r="T6" s="893"/>
      <c r="U6" s="893"/>
      <c r="V6" s="893"/>
      <c r="W6" s="893"/>
      <c r="X6" s="893"/>
      <c r="Y6" s="893"/>
      <c r="Z6" s="893"/>
      <c r="AA6" s="893"/>
      <c r="AB6" s="893"/>
      <c r="AC6" s="893" t="s">
        <v>294</v>
      </c>
      <c r="AD6" s="893"/>
      <c r="AE6" s="893"/>
      <c r="AF6" s="893"/>
      <c r="AG6" s="893"/>
      <c r="AH6" s="893" t="s">
        <v>295</v>
      </c>
      <c r="AI6" s="893" t="s">
        <v>202</v>
      </c>
      <c r="AJ6" s="893"/>
      <c r="AK6" s="893"/>
      <c r="AL6" s="893"/>
      <c r="AM6" s="906" t="s">
        <v>1313</v>
      </c>
      <c r="AN6" s="906"/>
      <c r="AO6" s="908" t="s">
        <v>201</v>
      </c>
      <c r="AP6" s="908"/>
      <c r="AQ6" s="908"/>
      <c r="AR6" s="908"/>
      <c r="AS6" s="910" t="s">
        <v>200</v>
      </c>
      <c r="AT6" s="910"/>
      <c r="AU6" s="914" t="s">
        <v>199</v>
      </c>
      <c r="AV6" s="914"/>
      <c r="AW6" s="915"/>
    </row>
    <row r="7" spans="1:74" ht="32.25" customHeight="1" x14ac:dyDescent="0.25">
      <c r="A7" s="891"/>
      <c r="B7" s="885" t="s">
        <v>296</v>
      </c>
      <c r="C7" s="885" t="s">
        <v>198</v>
      </c>
      <c r="D7" s="885" t="s">
        <v>297</v>
      </c>
      <c r="E7" s="885" t="s">
        <v>298</v>
      </c>
      <c r="F7" s="885" t="s">
        <v>299</v>
      </c>
      <c r="G7" s="885"/>
      <c r="H7" s="885"/>
      <c r="I7" s="885"/>
      <c r="J7" s="316" t="s">
        <v>300</v>
      </c>
      <c r="K7" s="898"/>
      <c r="L7" s="898"/>
      <c r="M7" s="898"/>
      <c r="N7" s="898"/>
      <c r="O7" s="898"/>
      <c r="P7" s="898"/>
      <c r="Q7" s="898"/>
      <c r="R7" s="898"/>
      <c r="S7" s="898"/>
      <c r="T7" s="898"/>
      <c r="U7" s="898"/>
      <c r="V7" s="898"/>
      <c r="W7" s="898"/>
      <c r="X7" s="898"/>
      <c r="Y7" s="898"/>
      <c r="Z7" s="898"/>
      <c r="AA7" s="898"/>
      <c r="AB7" s="898"/>
      <c r="AC7" s="885" t="s">
        <v>299</v>
      </c>
      <c r="AD7" s="885"/>
      <c r="AE7" s="885"/>
      <c r="AF7" s="885"/>
      <c r="AG7" s="316" t="s">
        <v>300</v>
      </c>
      <c r="AH7" s="898"/>
      <c r="AI7" s="898"/>
      <c r="AJ7" s="898"/>
      <c r="AK7" s="898"/>
      <c r="AL7" s="898"/>
      <c r="AM7" s="907"/>
      <c r="AN7" s="907"/>
      <c r="AO7" s="909"/>
      <c r="AP7" s="909"/>
      <c r="AQ7" s="909"/>
      <c r="AR7" s="909"/>
      <c r="AS7" s="911"/>
      <c r="AT7" s="911"/>
      <c r="AU7" s="916"/>
      <c r="AV7" s="916"/>
      <c r="AW7" s="917"/>
    </row>
    <row r="8" spans="1:74" ht="21.95" customHeight="1" x14ac:dyDescent="0.25">
      <c r="A8" s="891"/>
      <c r="B8" s="885"/>
      <c r="C8" s="885"/>
      <c r="D8" s="885"/>
      <c r="E8" s="885"/>
      <c r="F8" s="885" t="s">
        <v>197</v>
      </c>
      <c r="G8" s="885"/>
      <c r="H8" s="885" t="s">
        <v>301</v>
      </c>
      <c r="I8" s="885"/>
      <c r="J8" s="885" t="s">
        <v>302</v>
      </c>
      <c r="K8" s="885" t="s">
        <v>303</v>
      </c>
      <c r="L8" s="885"/>
      <c r="M8" s="885"/>
      <c r="N8" s="885"/>
      <c r="O8" s="885"/>
      <c r="P8" s="885"/>
      <c r="Q8" s="885"/>
      <c r="R8" s="885"/>
      <c r="S8" s="885"/>
      <c r="T8" s="885"/>
      <c r="U8" s="885"/>
      <c r="V8" s="885"/>
      <c r="W8" s="885"/>
      <c r="X8" s="885"/>
      <c r="Y8" s="885"/>
      <c r="Z8" s="885"/>
      <c r="AA8" s="885"/>
      <c r="AB8" s="885"/>
      <c r="AC8" s="885" t="s">
        <v>197</v>
      </c>
      <c r="AD8" s="885"/>
      <c r="AE8" s="885" t="s">
        <v>301</v>
      </c>
      <c r="AF8" s="885"/>
      <c r="AG8" s="885" t="s">
        <v>304</v>
      </c>
      <c r="AH8" s="898"/>
      <c r="AI8" s="885" t="s">
        <v>195</v>
      </c>
      <c r="AJ8" s="885" t="s">
        <v>194</v>
      </c>
      <c r="AK8" s="885" t="s">
        <v>305</v>
      </c>
      <c r="AL8" s="885" t="s">
        <v>196</v>
      </c>
      <c r="AM8" s="901" t="s">
        <v>195</v>
      </c>
      <c r="AN8" s="901" t="s">
        <v>194</v>
      </c>
      <c r="AO8" s="903" t="s">
        <v>192</v>
      </c>
      <c r="AP8" s="903" t="s">
        <v>289</v>
      </c>
      <c r="AQ8" s="903" t="s">
        <v>290</v>
      </c>
      <c r="AR8" s="903" t="s">
        <v>190</v>
      </c>
      <c r="AS8" s="899" t="s">
        <v>193</v>
      </c>
      <c r="AT8" s="899" t="s">
        <v>190</v>
      </c>
      <c r="AU8" s="920" t="s">
        <v>192</v>
      </c>
      <c r="AV8" s="920" t="s">
        <v>191</v>
      </c>
      <c r="AW8" s="923" t="s">
        <v>190</v>
      </c>
    </row>
    <row r="9" spans="1:74" ht="61.5" customHeight="1" x14ac:dyDescent="0.25">
      <c r="A9" s="891"/>
      <c r="B9" s="885"/>
      <c r="C9" s="885"/>
      <c r="D9" s="885"/>
      <c r="E9" s="885"/>
      <c r="F9" s="885"/>
      <c r="G9" s="885"/>
      <c r="H9" s="885"/>
      <c r="I9" s="885"/>
      <c r="J9" s="885"/>
      <c r="K9" s="885" t="s">
        <v>306</v>
      </c>
      <c r="L9" s="885" t="s">
        <v>307</v>
      </c>
      <c r="M9" s="885" t="s">
        <v>308</v>
      </c>
      <c r="N9" s="885"/>
      <c r="O9" s="885"/>
      <c r="P9" s="885"/>
      <c r="Q9" s="885"/>
      <c r="R9" s="885"/>
      <c r="S9" s="885"/>
      <c r="T9" s="885"/>
      <c r="U9" s="885"/>
      <c r="V9" s="885"/>
      <c r="W9" s="316" t="s">
        <v>309</v>
      </c>
      <c r="X9" s="885" t="s">
        <v>310</v>
      </c>
      <c r="Y9" s="885"/>
      <c r="Z9" s="885"/>
      <c r="AA9" s="885"/>
      <c r="AB9" s="885"/>
      <c r="AC9" s="885"/>
      <c r="AD9" s="885"/>
      <c r="AE9" s="885"/>
      <c r="AF9" s="885"/>
      <c r="AG9" s="885"/>
      <c r="AH9" s="898"/>
      <c r="AI9" s="885"/>
      <c r="AJ9" s="885"/>
      <c r="AK9" s="885"/>
      <c r="AL9" s="885"/>
      <c r="AM9" s="901"/>
      <c r="AN9" s="901"/>
      <c r="AO9" s="903"/>
      <c r="AP9" s="903"/>
      <c r="AQ9" s="903"/>
      <c r="AR9" s="903"/>
      <c r="AS9" s="899"/>
      <c r="AT9" s="899"/>
      <c r="AU9" s="920"/>
      <c r="AV9" s="920"/>
      <c r="AW9" s="923"/>
    </row>
    <row r="10" spans="1:74" ht="73.5" customHeight="1" thickBot="1" x14ac:dyDescent="0.3">
      <c r="A10" s="892"/>
      <c r="B10" s="317" t="s">
        <v>311</v>
      </c>
      <c r="C10" s="317" t="s">
        <v>189</v>
      </c>
      <c r="D10" s="317" t="s">
        <v>312</v>
      </c>
      <c r="E10" s="897"/>
      <c r="F10" s="317" t="s">
        <v>313</v>
      </c>
      <c r="G10" s="317" t="s">
        <v>314</v>
      </c>
      <c r="H10" s="317" t="s">
        <v>313</v>
      </c>
      <c r="I10" s="317" t="s">
        <v>314</v>
      </c>
      <c r="J10" s="897"/>
      <c r="K10" s="897"/>
      <c r="L10" s="897"/>
      <c r="M10" s="317" t="s">
        <v>315</v>
      </c>
      <c r="N10" s="317" t="s">
        <v>316</v>
      </c>
      <c r="O10" s="317" t="s">
        <v>317</v>
      </c>
      <c r="P10" s="317" t="s">
        <v>318</v>
      </c>
      <c r="Q10" s="317" t="s">
        <v>319</v>
      </c>
      <c r="R10" s="317" t="s">
        <v>320</v>
      </c>
      <c r="S10" s="317" t="s">
        <v>321</v>
      </c>
      <c r="T10" s="897" t="s">
        <v>322</v>
      </c>
      <c r="U10" s="897"/>
      <c r="V10" s="317" t="s">
        <v>323</v>
      </c>
      <c r="W10" s="317" t="s">
        <v>324</v>
      </c>
      <c r="X10" s="897" t="s">
        <v>325</v>
      </c>
      <c r="Y10" s="897"/>
      <c r="Z10" s="317" t="s">
        <v>326</v>
      </c>
      <c r="AA10" s="897" t="s">
        <v>327</v>
      </c>
      <c r="AB10" s="897"/>
      <c r="AC10" s="317" t="s">
        <v>313</v>
      </c>
      <c r="AD10" s="317" t="s">
        <v>314</v>
      </c>
      <c r="AE10" s="317" t="s">
        <v>313</v>
      </c>
      <c r="AF10" s="317" t="s">
        <v>314</v>
      </c>
      <c r="AG10" s="897"/>
      <c r="AH10" s="905"/>
      <c r="AI10" s="897"/>
      <c r="AJ10" s="897"/>
      <c r="AK10" s="897"/>
      <c r="AL10" s="317" t="s">
        <v>330</v>
      </c>
      <c r="AM10" s="902"/>
      <c r="AN10" s="902"/>
      <c r="AO10" s="315" t="s">
        <v>188</v>
      </c>
      <c r="AP10" s="904"/>
      <c r="AQ10" s="904"/>
      <c r="AR10" s="904"/>
      <c r="AS10" s="900"/>
      <c r="AT10" s="900"/>
      <c r="AU10" s="921"/>
      <c r="AV10" s="921"/>
      <c r="AW10" s="924"/>
    </row>
    <row r="11" spans="1:74" ht="393.75" customHeight="1" thickTop="1" x14ac:dyDescent="0.25">
      <c r="A11" s="888" t="s">
        <v>332</v>
      </c>
      <c r="B11" s="398" t="s">
        <v>1315</v>
      </c>
      <c r="C11" s="671" t="s">
        <v>1316</v>
      </c>
      <c r="D11" s="469" t="s">
        <v>902</v>
      </c>
      <c r="E11" s="848" t="s">
        <v>250</v>
      </c>
      <c r="F11" s="853">
        <v>1</v>
      </c>
      <c r="G11" s="673" t="str">
        <f>IF(F11=1,"RARA VEZ",IF(F11=2,"IMPROBABLE",IF(F11=3,"POSIBLE",IF(F11=4,"PROBABLE",IF(F11=5,"CASI SEGURO",IF(F11=""," "))))))</f>
        <v>RARA VEZ</v>
      </c>
      <c r="H11" s="853">
        <v>5</v>
      </c>
      <c r="I11" s="673" t="str">
        <f>IF(H11=1,"INSIGNIFICANTE",IF(H11=2,"MENOR",IF(H11=3,"MODERADO",IF(H11=4,"MAYOR",IF(H11=5,"CATASTROFICO",IF(H11=""," "))))))</f>
        <v>CATASTROFICO</v>
      </c>
      <c r="J11" s="855" t="str">
        <f>IFERROR(VLOOKUP(F11,Listas!$G$25:$L$30,'R. Corrupción'!H11+1,0),0)</f>
        <v>EXTREMA</v>
      </c>
      <c r="K11" s="400" t="s">
        <v>1317</v>
      </c>
      <c r="L11" s="401" t="s">
        <v>13</v>
      </c>
      <c r="M11" s="401">
        <v>15</v>
      </c>
      <c r="N11" s="401">
        <v>15</v>
      </c>
      <c r="O11" s="401">
        <v>15</v>
      </c>
      <c r="P11" s="401">
        <v>15</v>
      </c>
      <c r="Q11" s="401">
        <v>15</v>
      </c>
      <c r="R11" s="401">
        <v>15</v>
      </c>
      <c r="S11" s="401">
        <v>10</v>
      </c>
      <c r="T11" s="402">
        <f t="shared" ref="T11:T15" si="0">IF(AND(M11="",N11="",O11="",P11="",Q11="",R11="",S11=""),"",SUM(M11:S11))</f>
        <v>100</v>
      </c>
      <c r="U11" s="851">
        <f>IFERROR(AVERAGEIF(T11:T15,"&lt;&gt;"&amp;"",T11:T15),0)</f>
        <v>100</v>
      </c>
      <c r="V11" s="403" t="s">
        <v>247</v>
      </c>
      <c r="W11" s="403" t="s">
        <v>266</v>
      </c>
      <c r="X11" s="403" t="s">
        <v>265</v>
      </c>
      <c r="Y11" s="403">
        <v>100</v>
      </c>
      <c r="Z11" s="403" t="s">
        <v>384</v>
      </c>
      <c r="AA11" s="851">
        <f>AVERAGEIF(Y11:Y15,"&lt;&gt;"&amp;"",Y11:Y15)</f>
        <v>100</v>
      </c>
      <c r="AB11" s="673" t="s">
        <v>267</v>
      </c>
      <c r="AC11" s="853">
        <v>1</v>
      </c>
      <c r="AD11" s="673" t="str">
        <f>IF(AC11=1,"RARA VEZ",IF(AC11=2,"IMPROBABLE",IF(AC11=3,"POSIBLE",IF(AC11=4,"PROBABLE",IF(AC11=5,"CASI SEGURO",IF(AC11=""," "))))))</f>
        <v>RARA VEZ</v>
      </c>
      <c r="AE11" s="853">
        <v>5</v>
      </c>
      <c r="AF11" s="673" t="str">
        <f>IF(AE11=1,"INSIGNIFICANTE",IF(AE11=2,"MENOR",IF(AE11=3,"MODERADO",IF(AE11=4,"MAYOR",IF(AE11=5,"CATASTROFICO",IF(AE11=""," "))))))</f>
        <v>CATASTROFICO</v>
      </c>
      <c r="AG11" s="855" t="str">
        <f>VLOOKUP(AC11,Listas!$G$25:$L$30,'R. Corrupción'!AE11+1,0)</f>
        <v>EXTREMA</v>
      </c>
      <c r="AH11" s="848" t="s">
        <v>26</v>
      </c>
      <c r="AI11" s="470" t="s">
        <v>1318</v>
      </c>
      <c r="AJ11" s="471" t="s">
        <v>1445</v>
      </c>
      <c r="AK11" s="472">
        <v>46387</v>
      </c>
      <c r="AL11" s="471" t="s">
        <v>1319</v>
      </c>
      <c r="AM11" s="467" t="s">
        <v>922</v>
      </c>
      <c r="AN11" s="471" t="s">
        <v>1445</v>
      </c>
      <c r="AO11" s="849"/>
      <c r="AP11" s="404"/>
      <c r="AQ11" s="404"/>
      <c r="AR11" s="848"/>
      <c r="AS11" s="848"/>
      <c r="AT11" s="849"/>
      <c r="AU11" s="849"/>
      <c r="AV11" s="848"/>
      <c r="AW11" s="889"/>
      <c r="BS11" s="407" t="s">
        <v>331</v>
      </c>
      <c r="BT11" s="407"/>
      <c r="BU11" s="407"/>
      <c r="BV11" s="121" t="s">
        <v>326</v>
      </c>
    </row>
    <row r="12" spans="1:74" ht="35.1" customHeight="1" x14ac:dyDescent="0.25">
      <c r="A12" s="864"/>
      <c r="B12" s="398"/>
      <c r="C12" s="660"/>
      <c r="E12" s="773"/>
      <c r="F12" s="854"/>
      <c r="G12" s="663"/>
      <c r="H12" s="854"/>
      <c r="I12" s="663"/>
      <c r="J12" s="856"/>
      <c r="K12" s="409"/>
      <c r="L12" s="410"/>
      <c r="M12" s="410"/>
      <c r="N12" s="410"/>
      <c r="O12" s="410"/>
      <c r="P12" s="410"/>
      <c r="Q12" s="410"/>
      <c r="R12" s="410"/>
      <c r="S12" s="410"/>
      <c r="T12" s="411" t="str">
        <f t="shared" si="0"/>
        <v/>
      </c>
      <c r="U12" s="852"/>
      <c r="V12" s="324"/>
      <c r="W12" s="324"/>
      <c r="X12" s="324"/>
      <c r="Y12" s="324"/>
      <c r="Z12" s="324"/>
      <c r="AA12" s="852"/>
      <c r="AB12" s="663"/>
      <c r="AC12" s="854"/>
      <c r="AD12" s="663"/>
      <c r="AE12" s="854"/>
      <c r="AF12" s="663"/>
      <c r="AG12" s="856"/>
      <c r="AH12" s="773"/>
      <c r="AO12" s="850"/>
      <c r="AP12" s="408"/>
      <c r="AQ12" s="409"/>
      <c r="AR12" s="773"/>
      <c r="AS12" s="773"/>
      <c r="AT12" s="850"/>
      <c r="AU12" s="850"/>
      <c r="AV12" s="773"/>
      <c r="AW12" s="858"/>
      <c r="BS12" s="413">
        <v>15</v>
      </c>
      <c r="BT12" s="414">
        <v>15</v>
      </c>
      <c r="BU12" s="414">
        <v>10</v>
      </c>
      <c r="BV12" s="415" t="s">
        <v>328</v>
      </c>
    </row>
    <row r="13" spans="1:74" ht="35.1" customHeight="1" x14ac:dyDescent="0.25">
      <c r="A13" s="864"/>
      <c r="B13" s="398" t="s">
        <v>898</v>
      </c>
      <c r="C13" s="660"/>
      <c r="D13" s="408"/>
      <c r="E13" s="773"/>
      <c r="F13" s="854"/>
      <c r="G13" s="663"/>
      <c r="H13" s="854"/>
      <c r="I13" s="663"/>
      <c r="J13" s="856"/>
      <c r="K13" s="409"/>
      <c r="L13" s="410"/>
      <c r="M13" s="410"/>
      <c r="N13" s="410"/>
      <c r="O13" s="410"/>
      <c r="P13" s="410"/>
      <c r="Q13" s="410"/>
      <c r="R13" s="410"/>
      <c r="S13" s="410"/>
      <c r="T13" s="411" t="str">
        <f t="shared" si="0"/>
        <v/>
      </c>
      <c r="U13" s="852"/>
      <c r="V13" s="324"/>
      <c r="W13" s="324"/>
      <c r="X13" s="324"/>
      <c r="Y13" s="324"/>
      <c r="Z13" s="324"/>
      <c r="AA13" s="852"/>
      <c r="AB13" s="663"/>
      <c r="AC13" s="854"/>
      <c r="AD13" s="663"/>
      <c r="AE13" s="854"/>
      <c r="AF13" s="663"/>
      <c r="AG13" s="856"/>
      <c r="AH13" s="773"/>
      <c r="AO13" s="850"/>
      <c r="AP13" s="408"/>
      <c r="AQ13" s="409"/>
      <c r="AR13" s="773"/>
      <c r="AS13" s="773"/>
      <c r="AT13" s="850"/>
      <c r="AU13" s="850"/>
      <c r="AV13" s="773"/>
      <c r="AW13" s="858"/>
      <c r="BS13" s="413">
        <v>0</v>
      </c>
      <c r="BT13" s="414">
        <v>10</v>
      </c>
      <c r="BU13" s="414">
        <v>5</v>
      </c>
      <c r="BV13" s="415" t="s">
        <v>329</v>
      </c>
    </row>
    <row r="14" spans="1:74" ht="35.1" customHeight="1" x14ac:dyDescent="0.25">
      <c r="A14" s="864"/>
      <c r="B14" s="398"/>
      <c r="C14" s="660"/>
      <c r="D14" s="408"/>
      <c r="E14" s="773"/>
      <c r="F14" s="854"/>
      <c r="G14" s="663"/>
      <c r="H14" s="854"/>
      <c r="I14" s="663"/>
      <c r="J14" s="856"/>
      <c r="K14" s="416"/>
      <c r="L14" s="410"/>
      <c r="M14" s="410"/>
      <c r="N14" s="410"/>
      <c r="O14" s="410"/>
      <c r="P14" s="410"/>
      <c r="Q14" s="410"/>
      <c r="R14" s="410"/>
      <c r="S14" s="410"/>
      <c r="T14" s="411" t="str">
        <f t="shared" si="0"/>
        <v/>
      </c>
      <c r="U14" s="852"/>
      <c r="V14" s="324"/>
      <c r="W14" s="324"/>
      <c r="X14" s="324"/>
      <c r="Y14" s="324"/>
      <c r="Z14" s="324"/>
      <c r="AA14" s="852"/>
      <c r="AB14" s="663"/>
      <c r="AC14" s="854"/>
      <c r="AD14" s="663"/>
      <c r="AE14" s="854"/>
      <c r="AF14" s="663"/>
      <c r="AG14" s="856"/>
      <c r="AH14" s="773"/>
      <c r="AO14" s="850"/>
      <c r="AP14" s="416"/>
      <c r="AQ14" s="409"/>
      <c r="AR14" s="773"/>
      <c r="AS14" s="773"/>
      <c r="AT14" s="850"/>
      <c r="AU14" s="850"/>
      <c r="AV14" s="773"/>
      <c r="AW14" s="858"/>
      <c r="BT14" s="414">
        <v>0</v>
      </c>
      <c r="BU14" s="414">
        <v>0</v>
      </c>
    </row>
    <row r="15" spans="1:74" ht="35.1" customHeight="1" x14ac:dyDescent="0.25">
      <c r="A15" s="864"/>
      <c r="B15" s="398"/>
      <c r="C15" s="660"/>
      <c r="D15" s="408"/>
      <c r="E15" s="773"/>
      <c r="F15" s="854"/>
      <c r="G15" s="663"/>
      <c r="H15" s="854"/>
      <c r="I15" s="663"/>
      <c r="J15" s="856"/>
      <c r="K15" s="416"/>
      <c r="L15" s="410"/>
      <c r="M15" s="410"/>
      <c r="N15" s="410"/>
      <c r="O15" s="410"/>
      <c r="P15" s="410"/>
      <c r="Q15" s="410"/>
      <c r="R15" s="410"/>
      <c r="S15" s="410"/>
      <c r="T15" s="411" t="str">
        <f t="shared" si="0"/>
        <v/>
      </c>
      <c r="U15" s="852"/>
      <c r="V15" s="324"/>
      <c r="W15" s="324"/>
      <c r="X15" s="324"/>
      <c r="Y15" s="324"/>
      <c r="Z15" s="324"/>
      <c r="AA15" s="852"/>
      <c r="AB15" s="663"/>
      <c r="AC15" s="854"/>
      <c r="AD15" s="663"/>
      <c r="AE15" s="854"/>
      <c r="AF15" s="663"/>
      <c r="AG15" s="856"/>
      <c r="AH15" s="773"/>
      <c r="AO15" s="850"/>
      <c r="AP15" s="416"/>
      <c r="AQ15" s="409"/>
      <c r="AR15" s="773"/>
      <c r="AS15" s="773"/>
      <c r="AT15" s="850"/>
      <c r="AU15" s="850"/>
      <c r="AV15" s="773"/>
      <c r="AW15" s="858"/>
    </row>
    <row r="16" spans="1:74" ht="265.5" customHeight="1" x14ac:dyDescent="0.25">
      <c r="A16" s="861" t="s">
        <v>334</v>
      </c>
      <c r="B16" s="475" t="s">
        <v>897</v>
      </c>
      <c r="C16" s="886" t="s">
        <v>901</v>
      </c>
      <c r="D16" s="847" t="s">
        <v>902</v>
      </c>
      <c r="E16" s="647" t="s">
        <v>250</v>
      </c>
      <c r="F16" s="887">
        <v>1</v>
      </c>
      <c r="G16" s="871" t="str">
        <f>IF(F16=1,"RARA VEZ",IF(F16=2,"IMPROBABLE",IF(F16=3,"POSIBLE",IF(F16=4,"PROBABLE",IF(F16=5,"CASI SEGURO",IF(F16=""," "))))))</f>
        <v>RARA VEZ</v>
      </c>
      <c r="H16" s="887">
        <v>4</v>
      </c>
      <c r="I16" s="871" t="str">
        <f>IF(H16=1,"INSIGNIFICANTE",IF(H16=2,"MENOR",IF(H16=3,"MODERADO",IF(H16=4,"MAYOR",IF(H16=5,"CATASTROFICO",IF(H16=""," "))))))</f>
        <v>MAYOR</v>
      </c>
      <c r="J16" s="895" t="str">
        <f>IFERROR(VLOOKUP(F16,Listas!$G$25:$L$30,'R. Corrupción'!H16+1,0),0)</f>
        <v>ALTA</v>
      </c>
      <c r="K16" s="484" t="s">
        <v>906</v>
      </c>
      <c r="L16" s="487" t="s">
        <v>13</v>
      </c>
      <c r="M16" s="487">
        <v>15</v>
      </c>
      <c r="N16" s="487">
        <v>15</v>
      </c>
      <c r="O16" s="487">
        <v>15</v>
      </c>
      <c r="P16" s="487">
        <v>15</v>
      </c>
      <c r="Q16" s="487">
        <v>15</v>
      </c>
      <c r="R16" s="487">
        <v>15</v>
      </c>
      <c r="S16" s="487">
        <v>10</v>
      </c>
      <c r="T16" s="501">
        <f t="shared" ref="T16" si="1">IF(AND(M16="",N16="",O16="",P16="",Q16="",R16="",S16=""),"",SUM(M16:S16))</f>
        <v>100</v>
      </c>
      <c r="U16" s="896">
        <f>IFERROR(AVERAGEIF(T16:T20,"&lt;&gt;"&amp;"",T16:T20),0)</f>
        <v>100</v>
      </c>
      <c r="V16" s="502" t="s">
        <v>247</v>
      </c>
      <c r="W16" s="502" t="s">
        <v>266</v>
      </c>
      <c r="X16" s="502" t="s">
        <v>265</v>
      </c>
      <c r="Y16" s="502">
        <v>100</v>
      </c>
      <c r="Z16" s="502" t="s">
        <v>384</v>
      </c>
      <c r="AA16" s="896">
        <f>AVERAGEIF(Y16:Y20,"&lt;&gt;"&amp;"",Y16:Y20)</f>
        <v>100</v>
      </c>
      <c r="AB16" s="871" t="s">
        <v>267</v>
      </c>
      <c r="AC16" s="887">
        <v>1</v>
      </c>
      <c r="AD16" s="871" t="str">
        <f>IF(AC16=1,"RARA VEZ",IF(AC16=2,"IMPROBABLE",IF(AC16=3,"POSIBLE",IF(AC16=4,"PROBABLE",IF(AC16=5,"CASI SEGURO",IF(AC16=""," "))))))</f>
        <v>RARA VEZ</v>
      </c>
      <c r="AE16" s="887">
        <v>4</v>
      </c>
      <c r="AF16" s="871" t="str">
        <f>IF(AE16=1,"INSIGNIFICANTE",IF(AE16=2,"MENOR",IF(AE16=3,"MODERADO",IF(AE16=4,"MAYOR",IF(AE16=5,"CATASTROFICO",IF(AE16=""," "))))))</f>
        <v>MAYOR</v>
      </c>
      <c r="AG16" s="895" t="str">
        <f>VLOOKUP(AC16,Listas!$G$25:$L$30,'R. Corrupción'!AE16+1,0)</f>
        <v>ALTA</v>
      </c>
      <c r="AH16" s="647" t="s">
        <v>26</v>
      </c>
      <c r="AI16" s="847" t="s">
        <v>907</v>
      </c>
      <c r="AJ16" s="912" t="s">
        <v>896</v>
      </c>
      <c r="AK16" s="913">
        <v>46387</v>
      </c>
      <c r="AL16" s="912" t="s">
        <v>908</v>
      </c>
      <c r="AM16" s="925" t="s">
        <v>1040</v>
      </c>
      <c r="AN16" s="912" t="s">
        <v>896</v>
      </c>
      <c r="AO16" s="922"/>
      <c r="AP16" s="210"/>
      <c r="AQ16" s="210"/>
      <c r="AR16" s="647"/>
      <c r="AS16" s="647"/>
      <c r="AT16" s="922"/>
      <c r="AU16" s="922"/>
      <c r="AV16" s="773"/>
      <c r="AW16" s="858"/>
      <c r="BS16" s="407" t="s">
        <v>331</v>
      </c>
      <c r="BT16" s="407"/>
      <c r="BU16" s="407"/>
      <c r="BV16" s="121" t="s">
        <v>326</v>
      </c>
    </row>
    <row r="17" spans="1:74" ht="28.5" x14ac:dyDescent="0.25">
      <c r="A17" s="861"/>
      <c r="B17" s="475" t="s">
        <v>898</v>
      </c>
      <c r="C17" s="886"/>
      <c r="D17" s="847"/>
      <c r="E17" s="647"/>
      <c r="F17" s="887"/>
      <c r="G17" s="871"/>
      <c r="H17" s="887"/>
      <c r="I17" s="871"/>
      <c r="J17" s="895"/>
      <c r="K17" s="210" t="s">
        <v>738</v>
      </c>
      <c r="L17" s="487"/>
      <c r="M17" s="487"/>
      <c r="N17" s="487"/>
      <c r="O17" s="487"/>
      <c r="P17" s="487"/>
      <c r="Q17" s="487"/>
      <c r="R17" s="487"/>
      <c r="S17" s="487"/>
      <c r="T17" s="501"/>
      <c r="U17" s="896"/>
      <c r="V17" s="502"/>
      <c r="W17" s="502"/>
      <c r="X17" s="502"/>
      <c r="Y17" s="502"/>
      <c r="Z17" s="502"/>
      <c r="AA17" s="896"/>
      <c r="AB17" s="871"/>
      <c r="AC17" s="887"/>
      <c r="AD17" s="871"/>
      <c r="AE17" s="887"/>
      <c r="AF17" s="871"/>
      <c r="AG17" s="895"/>
      <c r="AH17" s="647"/>
      <c r="AI17" s="847"/>
      <c r="AJ17" s="912"/>
      <c r="AK17" s="913"/>
      <c r="AL17" s="912"/>
      <c r="AM17" s="925"/>
      <c r="AN17" s="912"/>
      <c r="AO17" s="922"/>
      <c r="AP17" s="486"/>
      <c r="AQ17" s="210"/>
      <c r="AR17" s="647"/>
      <c r="AS17" s="647"/>
      <c r="AT17" s="922"/>
      <c r="AU17" s="922"/>
      <c r="AV17" s="773"/>
      <c r="AW17" s="858"/>
      <c r="BS17" s="413">
        <v>15</v>
      </c>
      <c r="BT17" s="414">
        <v>15</v>
      </c>
      <c r="BU17" s="414">
        <v>10</v>
      </c>
      <c r="BV17" s="415" t="s">
        <v>328</v>
      </c>
    </row>
    <row r="18" spans="1:74" ht="35.1" customHeight="1" x14ac:dyDescent="0.25">
      <c r="A18" s="861"/>
      <c r="B18" s="847" t="s">
        <v>899</v>
      </c>
      <c r="C18" s="886"/>
      <c r="D18" s="475" t="s">
        <v>903</v>
      </c>
      <c r="E18" s="647"/>
      <c r="F18" s="887"/>
      <c r="G18" s="871"/>
      <c r="H18" s="887"/>
      <c r="I18" s="871"/>
      <c r="J18" s="895"/>
      <c r="K18" s="210" t="s">
        <v>731</v>
      </c>
      <c r="L18" s="487"/>
      <c r="M18" s="487"/>
      <c r="N18" s="487"/>
      <c r="O18" s="487"/>
      <c r="P18" s="487"/>
      <c r="Q18" s="487"/>
      <c r="R18" s="487"/>
      <c r="S18" s="487"/>
      <c r="T18" s="501"/>
      <c r="U18" s="896"/>
      <c r="V18" s="502"/>
      <c r="W18" s="502"/>
      <c r="X18" s="502"/>
      <c r="Y18" s="502"/>
      <c r="Z18" s="502"/>
      <c r="AA18" s="896"/>
      <c r="AB18" s="871"/>
      <c r="AC18" s="887"/>
      <c r="AD18" s="871"/>
      <c r="AE18" s="887"/>
      <c r="AF18" s="871"/>
      <c r="AG18" s="895"/>
      <c r="AH18" s="647"/>
      <c r="AI18" s="847"/>
      <c r="AJ18" s="912"/>
      <c r="AK18" s="913"/>
      <c r="AL18" s="912"/>
      <c r="AM18" s="925"/>
      <c r="AN18" s="912"/>
      <c r="AO18" s="922"/>
      <c r="AP18" s="486"/>
      <c r="AQ18" s="210"/>
      <c r="AR18" s="647"/>
      <c r="AS18" s="647"/>
      <c r="AT18" s="922"/>
      <c r="AU18" s="922"/>
      <c r="AV18" s="773"/>
      <c r="AW18" s="858"/>
      <c r="BS18" s="413">
        <v>0</v>
      </c>
      <c r="BT18" s="414">
        <v>10</v>
      </c>
      <c r="BU18" s="414">
        <v>5</v>
      </c>
      <c r="BV18" s="415" t="s">
        <v>329</v>
      </c>
    </row>
    <row r="19" spans="1:74" ht="28.5" x14ac:dyDescent="0.25">
      <c r="A19" s="861"/>
      <c r="B19" s="847"/>
      <c r="C19" s="886"/>
      <c r="D19" s="475" t="s">
        <v>904</v>
      </c>
      <c r="E19" s="647"/>
      <c r="F19" s="887"/>
      <c r="G19" s="871"/>
      <c r="H19" s="887"/>
      <c r="I19" s="871"/>
      <c r="J19" s="895"/>
      <c r="K19" s="210" t="s">
        <v>732</v>
      </c>
      <c r="L19" s="487"/>
      <c r="M19" s="487"/>
      <c r="N19" s="487"/>
      <c r="O19" s="487"/>
      <c r="P19" s="487"/>
      <c r="Q19" s="487"/>
      <c r="R19" s="487"/>
      <c r="S19" s="487"/>
      <c r="T19" s="501"/>
      <c r="U19" s="896"/>
      <c r="V19" s="502"/>
      <c r="W19" s="502"/>
      <c r="X19" s="502"/>
      <c r="Y19" s="502"/>
      <c r="Z19" s="502"/>
      <c r="AA19" s="896"/>
      <c r="AB19" s="871"/>
      <c r="AC19" s="887"/>
      <c r="AD19" s="871"/>
      <c r="AE19" s="887"/>
      <c r="AF19" s="871"/>
      <c r="AG19" s="895"/>
      <c r="AH19" s="647"/>
      <c r="AI19" s="847"/>
      <c r="AJ19" s="912"/>
      <c r="AK19" s="913"/>
      <c r="AL19" s="912"/>
      <c r="AM19" s="925"/>
      <c r="AN19" s="912"/>
      <c r="AO19" s="922"/>
      <c r="AP19" s="486"/>
      <c r="AQ19" s="210"/>
      <c r="AR19" s="647"/>
      <c r="AS19" s="647"/>
      <c r="AT19" s="922"/>
      <c r="AU19" s="922"/>
      <c r="AV19" s="773"/>
      <c r="AW19" s="858"/>
      <c r="BS19" s="419"/>
      <c r="BT19" s="414">
        <v>0</v>
      </c>
      <c r="BU19" s="414">
        <v>0</v>
      </c>
      <c r="BV19" s="420"/>
    </row>
    <row r="20" spans="1:74" ht="57" x14ac:dyDescent="0.25">
      <c r="A20" s="861"/>
      <c r="B20" s="475" t="s">
        <v>900</v>
      </c>
      <c r="C20" s="886"/>
      <c r="D20" s="475" t="s">
        <v>905</v>
      </c>
      <c r="E20" s="647"/>
      <c r="F20" s="887"/>
      <c r="G20" s="871"/>
      <c r="H20" s="887"/>
      <c r="I20" s="871"/>
      <c r="J20" s="895"/>
      <c r="K20" s="503" t="s">
        <v>734</v>
      </c>
      <c r="L20" s="487"/>
      <c r="M20" s="487"/>
      <c r="N20" s="487"/>
      <c r="O20" s="487"/>
      <c r="P20" s="487"/>
      <c r="Q20" s="487"/>
      <c r="R20" s="487"/>
      <c r="S20" s="487"/>
      <c r="T20" s="501"/>
      <c r="U20" s="896"/>
      <c r="V20" s="502"/>
      <c r="W20" s="502"/>
      <c r="X20" s="502"/>
      <c r="Y20" s="502"/>
      <c r="Z20" s="502"/>
      <c r="AA20" s="896"/>
      <c r="AB20" s="871"/>
      <c r="AC20" s="887"/>
      <c r="AD20" s="871"/>
      <c r="AE20" s="887"/>
      <c r="AF20" s="871"/>
      <c r="AG20" s="895"/>
      <c r="AH20" s="647"/>
      <c r="AI20" s="847"/>
      <c r="AJ20" s="912"/>
      <c r="AK20" s="913"/>
      <c r="AL20" s="912"/>
      <c r="AM20" s="925"/>
      <c r="AN20" s="912"/>
      <c r="AO20" s="922"/>
      <c r="AP20" s="503"/>
      <c r="AQ20" s="210"/>
      <c r="AR20" s="647"/>
      <c r="AS20" s="647"/>
      <c r="AT20" s="922"/>
      <c r="AU20" s="922"/>
      <c r="AV20" s="773"/>
      <c r="AW20" s="858"/>
    </row>
    <row r="21" spans="1:74" ht="212.25" customHeight="1" x14ac:dyDescent="0.25">
      <c r="A21" s="861" t="s">
        <v>337</v>
      </c>
      <c r="B21" s="417" t="s">
        <v>935</v>
      </c>
      <c r="C21" s="867" t="s">
        <v>936</v>
      </c>
      <c r="D21" s="417" t="s">
        <v>937</v>
      </c>
      <c r="E21" s="773" t="s">
        <v>250</v>
      </c>
      <c r="F21" s="854">
        <v>1</v>
      </c>
      <c r="G21" s="663" t="str">
        <f>IF(F21=1,"RARA VEZ",IF(F21=2,"IMPROBABLE",IF(F21=3,"POSIBLE",IF(F21=4,"PROBABLE",IF(F21=5,"CASI SEGURO",IF(F21=""," "))))))</f>
        <v>RARA VEZ</v>
      </c>
      <c r="H21" s="854">
        <v>4</v>
      </c>
      <c r="I21" s="663" t="str">
        <f t="shared" ref="I21" si="2">IF(H21=1,"INSIGNIFICANTE",IF(H21=2,"MENOR",IF(H21=3,"MODERADO",IF(H21=4,"MAYOR",IF(H21=5,"CATASTROFICO",IF(H21=""," "))))))</f>
        <v>MAYOR</v>
      </c>
      <c r="J21" s="856" t="str">
        <f>IFERROR(VLOOKUP(F21,Listas!$G$25:$L$30,'R. Corrupción'!H21+1,0),0)</f>
        <v>ALTA</v>
      </c>
      <c r="K21" s="409" t="s">
        <v>940</v>
      </c>
      <c r="L21" s="410" t="s">
        <v>13</v>
      </c>
      <c r="M21" s="410">
        <v>15</v>
      </c>
      <c r="N21" s="410">
        <v>15</v>
      </c>
      <c r="O21" s="410">
        <v>15</v>
      </c>
      <c r="P21" s="410">
        <v>15</v>
      </c>
      <c r="Q21" s="410">
        <v>15</v>
      </c>
      <c r="R21" s="410">
        <v>15</v>
      </c>
      <c r="S21" s="410">
        <v>10</v>
      </c>
      <c r="T21" s="411">
        <f t="shared" ref="T21:T25" si="3">IF(AND(M21="",N21="",O21="",P21="",Q21="",R21="",S21=""),"",SUM(M21:S21))</f>
        <v>100</v>
      </c>
      <c r="U21" s="852">
        <f t="shared" ref="U21" si="4">IFERROR(AVERAGEIF(T21:T25,"&lt;&gt;"&amp;"",T21:T25),0)</f>
        <v>100</v>
      </c>
      <c r="V21" s="324" t="s">
        <v>247</v>
      </c>
      <c r="W21" s="324" t="s">
        <v>266</v>
      </c>
      <c r="X21" s="324" t="s">
        <v>246</v>
      </c>
      <c r="Y21" s="324">
        <v>100</v>
      </c>
      <c r="Z21" s="324" t="s">
        <v>384</v>
      </c>
      <c r="AA21" s="852">
        <f>AVERAGEIF(Y21:Y25,"&lt;&gt;"&amp;"",Y21:Y25)</f>
        <v>100</v>
      </c>
      <c r="AB21" s="663" t="s">
        <v>263</v>
      </c>
      <c r="AC21" s="854">
        <v>1</v>
      </c>
      <c r="AD21" s="663" t="str">
        <f>IF(AC21=1,"RARA VEZ",IF(AC21=2,"IMPROBABLE",IF(AC21=3,"POSIBLE",IF(AC21=4,"PROBABLE",IF(AC21=5,"CASI SEGURO",IF(AC21=""," "))))))</f>
        <v>RARA VEZ</v>
      </c>
      <c r="AE21" s="854">
        <v>4</v>
      </c>
      <c r="AF21" s="663" t="str">
        <f>IF(AE21=1,"INSIGNIFICANTE",IF(AE21=2,"MENOR",IF(AE21=3,"MODERADO",IF(AE21=4,"MAYOR",IF(AE21=5,"CATASTROFICO",IF(AE21=""," "))))))</f>
        <v>MAYOR</v>
      </c>
      <c r="AG21" s="856" t="str">
        <f>VLOOKUP(AC21,Listas!$G$25:$L$30,'R. Corrupción'!AE21+1,0)</f>
        <v>ALTA</v>
      </c>
      <c r="AH21" s="773" t="s">
        <v>26</v>
      </c>
      <c r="AI21" s="845" t="s">
        <v>941</v>
      </c>
      <c r="AJ21" s="845" t="s">
        <v>942</v>
      </c>
      <c r="AK21" s="857">
        <v>46387</v>
      </c>
      <c r="AL21" s="845" t="s">
        <v>943</v>
      </c>
      <c r="AM21" s="846" t="s">
        <v>1040</v>
      </c>
      <c r="AN21" s="845" t="s">
        <v>944</v>
      </c>
      <c r="AO21" s="850"/>
      <c r="AP21" s="408"/>
      <c r="AQ21" s="409"/>
      <c r="AR21" s="773"/>
      <c r="AS21" s="773"/>
      <c r="AT21" s="850"/>
      <c r="AU21" s="850"/>
      <c r="AV21" s="773"/>
      <c r="AW21" s="858"/>
      <c r="BS21" s="413">
        <v>15</v>
      </c>
      <c r="BT21" s="414">
        <v>15</v>
      </c>
      <c r="BU21" s="414">
        <v>10</v>
      </c>
      <c r="BV21" s="415" t="s">
        <v>328</v>
      </c>
    </row>
    <row r="22" spans="1:74" ht="35.1" customHeight="1" x14ac:dyDescent="0.25">
      <c r="A22" s="861"/>
      <c r="B22" s="417" t="s">
        <v>938</v>
      </c>
      <c r="C22" s="867"/>
      <c r="D22" s="417" t="s">
        <v>939</v>
      </c>
      <c r="E22" s="773"/>
      <c r="F22" s="854"/>
      <c r="G22" s="663"/>
      <c r="H22" s="854"/>
      <c r="I22" s="663"/>
      <c r="J22" s="856"/>
      <c r="K22" s="409"/>
      <c r="L22" s="410"/>
      <c r="M22" s="410"/>
      <c r="N22" s="410"/>
      <c r="O22" s="410"/>
      <c r="P22" s="410"/>
      <c r="Q22" s="410"/>
      <c r="R22" s="410"/>
      <c r="S22" s="410"/>
      <c r="T22" s="411" t="str">
        <f t="shared" si="3"/>
        <v/>
      </c>
      <c r="U22" s="852"/>
      <c r="V22" s="324"/>
      <c r="W22" s="324"/>
      <c r="X22" s="324"/>
      <c r="Y22" s="324"/>
      <c r="Z22" s="324"/>
      <c r="AA22" s="852"/>
      <c r="AB22" s="663"/>
      <c r="AC22" s="854"/>
      <c r="AD22" s="663"/>
      <c r="AE22" s="854"/>
      <c r="AF22" s="663"/>
      <c r="AG22" s="856"/>
      <c r="AH22" s="773"/>
      <c r="AI22" s="845"/>
      <c r="AJ22" s="845"/>
      <c r="AK22" s="857"/>
      <c r="AL22" s="845"/>
      <c r="AM22" s="846"/>
      <c r="AN22" s="845"/>
      <c r="AO22" s="850"/>
      <c r="AP22" s="408"/>
      <c r="AQ22" s="409"/>
      <c r="AR22" s="773"/>
      <c r="AS22" s="773"/>
      <c r="AT22" s="850"/>
      <c r="AU22" s="850"/>
      <c r="AV22" s="773"/>
      <c r="AW22" s="858"/>
      <c r="BS22" s="413">
        <v>0</v>
      </c>
      <c r="BT22" s="414">
        <v>10</v>
      </c>
      <c r="BU22" s="414">
        <v>5</v>
      </c>
      <c r="BV22" s="415" t="s">
        <v>329</v>
      </c>
    </row>
    <row r="23" spans="1:74" ht="14.1" customHeight="1" x14ac:dyDescent="0.25">
      <c r="A23" s="861"/>
      <c r="B23" s="421"/>
      <c r="C23" s="867"/>
      <c r="D23" s="421"/>
      <c r="E23" s="773"/>
      <c r="F23" s="854"/>
      <c r="G23" s="663"/>
      <c r="H23" s="854"/>
      <c r="I23" s="663"/>
      <c r="J23" s="856"/>
      <c r="K23" s="409"/>
      <c r="L23" s="410"/>
      <c r="M23" s="410"/>
      <c r="N23" s="410"/>
      <c r="O23" s="410"/>
      <c r="P23" s="410"/>
      <c r="Q23" s="410"/>
      <c r="R23" s="410"/>
      <c r="S23" s="410"/>
      <c r="T23" s="411" t="str">
        <f t="shared" si="3"/>
        <v/>
      </c>
      <c r="U23" s="852"/>
      <c r="V23" s="324"/>
      <c r="W23" s="324"/>
      <c r="X23" s="324"/>
      <c r="Y23" s="324"/>
      <c r="Z23" s="324"/>
      <c r="AA23" s="852"/>
      <c r="AB23" s="663"/>
      <c r="AC23" s="854"/>
      <c r="AD23" s="663"/>
      <c r="AE23" s="854"/>
      <c r="AF23" s="663"/>
      <c r="AG23" s="856"/>
      <c r="AH23" s="773"/>
      <c r="AI23" s="845"/>
      <c r="AJ23" s="845"/>
      <c r="AK23" s="857"/>
      <c r="AL23" s="845"/>
      <c r="AM23" s="846"/>
      <c r="AN23" s="845"/>
      <c r="AO23" s="850"/>
      <c r="AP23" s="408"/>
      <c r="AQ23" s="409"/>
      <c r="AR23" s="773"/>
      <c r="AS23" s="773"/>
      <c r="AT23" s="850"/>
      <c r="AU23" s="850"/>
      <c r="AV23" s="773"/>
      <c r="AW23" s="858"/>
      <c r="BS23" s="419"/>
      <c r="BT23" s="414"/>
      <c r="BU23" s="414"/>
      <c r="BV23" s="420"/>
    </row>
    <row r="24" spans="1:74" ht="14.1" customHeight="1" x14ac:dyDescent="0.25">
      <c r="A24" s="861"/>
      <c r="B24" s="421"/>
      <c r="C24" s="867"/>
      <c r="D24" s="421"/>
      <c r="E24" s="773"/>
      <c r="F24" s="854"/>
      <c r="G24" s="663"/>
      <c r="H24" s="854"/>
      <c r="I24" s="663"/>
      <c r="J24" s="856"/>
      <c r="K24" s="416"/>
      <c r="L24" s="410"/>
      <c r="M24" s="410"/>
      <c r="N24" s="410"/>
      <c r="O24" s="410"/>
      <c r="P24" s="410"/>
      <c r="Q24" s="410"/>
      <c r="R24" s="410"/>
      <c r="S24" s="410"/>
      <c r="T24" s="411" t="str">
        <f t="shared" si="3"/>
        <v/>
      </c>
      <c r="U24" s="852"/>
      <c r="V24" s="324"/>
      <c r="W24" s="324"/>
      <c r="X24" s="324"/>
      <c r="Y24" s="324"/>
      <c r="Z24" s="324"/>
      <c r="AA24" s="852"/>
      <c r="AB24" s="663"/>
      <c r="AC24" s="854"/>
      <c r="AD24" s="663"/>
      <c r="AE24" s="854"/>
      <c r="AF24" s="663"/>
      <c r="AG24" s="856"/>
      <c r="AH24" s="773"/>
      <c r="AI24" s="845"/>
      <c r="AJ24" s="845"/>
      <c r="AK24" s="857"/>
      <c r="AL24" s="845"/>
      <c r="AM24" s="846"/>
      <c r="AN24" s="845"/>
      <c r="AO24" s="850"/>
      <c r="AP24" s="416"/>
      <c r="AQ24" s="409"/>
      <c r="AR24" s="773"/>
      <c r="AS24" s="773"/>
      <c r="AT24" s="850"/>
      <c r="AU24" s="850"/>
      <c r="AV24" s="773"/>
      <c r="AW24" s="858"/>
      <c r="BT24" s="414">
        <v>0</v>
      </c>
      <c r="BU24" s="414">
        <v>0</v>
      </c>
    </row>
    <row r="25" spans="1:74" ht="14.1" customHeight="1" x14ac:dyDescent="0.25">
      <c r="A25" s="861"/>
      <c r="B25" s="421"/>
      <c r="C25" s="867"/>
      <c r="D25" s="421"/>
      <c r="E25" s="773"/>
      <c r="F25" s="854"/>
      <c r="G25" s="663"/>
      <c r="H25" s="854"/>
      <c r="I25" s="663"/>
      <c r="J25" s="856"/>
      <c r="K25" s="416"/>
      <c r="L25" s="410"/>
      <c r="M25" s="410"/>
      <c r="N25" s="410"/>
      <c r="O25" s="410"/>
      <c r="P25" s="410"/>
      <c r="Q25" s="410"/>
      <c r="R25" s="410"/>
      <c r="S25" s="410"/>
      <c r="T25" s="411" t="str">
        <f t="shared" si="3"/>
        <v/>
      </c>
      <c r="U25" s="852"/>
      <c r="V25" s="324"/>
      <c r="W25" s="324"/>
      <c r="X25" s="324"/>
      <c r="Y25" s="324"/>
      <c r="Z25" s="324"/>
      <c r="AA25" s="852"/>
      <c r="AB25" s="663"/>
      <c r="AC25" s="854"/>
      <c r="AD25" s="663"/>
      <c r="AE25" s="854"/>
      <c r="AF25" s="663"/>
      <c r="AG25" s="856"/>
      <c r="AH25" s="773"/>
      <c r="AI25" s="845"/>
      <c r="AJ25" s="845"/>
      <c r="AK25" s="857"/>
      <c r="AL25" s="845"/>
      <c r="AM25" s="846"/>
      <c r="AN25" s="845"/>
      <c r="AO25" s="850"/>
      <c r="AP25" s="416"/>
      <c r="AQ25" s="409"/>
      <c r="AR25" s="773"/>
      <c r="AS25" s="773"/>
      <c r="AT25" s="850"/>
      <c r="AU25" s="850"/>
      <c r="AV25" s="773"/>
      <c r="AW25" s="858"/>
    </row>
    <row r="26" spans="1:74" ht="246.75" customHeight="1" x14ac:dyDescent="0.25">
      <c r="A26" s="861" t="s">
        <v>338</v>
      </c>
      <c r="B26" s="417" t="s">
        <v>972</v>
      </c>
      <c r="C26" s="867" t="s">
        <v>973</v>
      </c>
      <c r="D26" s="417" t="s">
        <v>974</v>
      </c>
      <c r="E26" s="773" t="s">
        <v>250</v>
      </c>
      <c r="F26" s="854">
        <v>2</v>
      </c>
      <c r="G26" s="663" t="str">
        <f>IF(F26=1,"RARA VEZ",IF(F26=2,"IMPROBABLE",IF(F26=3,"POSIBLE",IF(F26=4,"PROBABLE",IF(F26=5,"CASI SEGURO",IF(F26=""," "))))))</f>
        <v>IMPROBABLE</v>
      </c>
      <c r="H26" s="854">
        <v>4</v>
      </c>
      <c r="I26" s="663" t="str">
        <f t="shared" ref="I26" si="5">IF(H26=1,"INSIGNIFICANTE",IF(H26=2,"MENOR",IF(H26=3,"MODERADO",IF(H26=4,"MAYOR",IF(H26=5,"CATASTROFICO",IF(H26=""," "))))))</f>
        <v>MAYOR</v>
      </c>
      <c r="J26" s="856" t="str">
        <f>IFERROR(VLOOKUP(F26,Listas!$G$25:$L$30,'R. Corrupción'!H26+1,0),0)</f>
        <v>ALTA</v>
      </c>
      <c r="K26" s="417" t="s">
        <v>980</v>
      </c>
      <c r="L26" s="410" t="s">
        <v>13</v>
      </c>
      <c r="M26" s="410">
        <v>15</v>
      </c>
      <c r="N26" s="410">
        <v>15</v>
      </c>
      <c r="O26" s="410">
        <v>15</v>
      </c>
      <c r="P26" s="410">
        <v>15</v>
      </c>
      <c r="Q26" s="410">
        <v>15</v>
      </c>
      <c r="R26" s="410">
        <v>15</v>
      </c>
      <c r="S26" s="410">
        <v>10</v>
      </c>
      <c r="T26" s="411">
        <f t="shared" ref="T26:T31" si="6">IF(AND(M26="",N26="",O26="",P26="",Q26="",R26="",S26=""),"",SUM(M26:S26))</f>
        <v>100</v>
      </c>
      <c r="U26" s="852">
        <f t="shared" ref="U26" si="7">IFERROR(AVERAGEIF(T26:T30,"&lt;&gt;"&amp;"",T26:T30),0)</f>
        <v>100</v>
      </c>
      <c r="V26" s="324" t="s">
        <v>247</v>
      </c>
      <c r="W26" s="324" t="s">
        <v>266</v>
      </c>
      <c r="X26" s="324" t="s">
        <v>246</v>
      </c>
      <c r="Y26" s="324">
        <v>100</v>
      </c>
      <c r="Z26" s="324" t="s">
        <v>384</v>
      </c>
      <c r="AA26" s="852">
        <f>AVERAGEIF(Y26:Y30,"&lt;&gt;"&amp;"",Y26:Y30)</f>
        <v>100</v>
      </c>
      <c r="AB26" s="663" t="s">
        <v>263</v>
      </c>
      <c r="AC26" s="854">
        <v>1</v>
      </c>
      <c r="AD26" s="663" t="str">
        <f>IF(AC26=1,"RARA VEZ",IF(AC26=2,"IMPROBABLE",IF(AC26=3,"POSIBLE",IF(AC26=4,"PROBABLE",IF(AC26=5,"CASI SEGURO",IF(AC26=""," "))))))</f>
        <v>RARA VEZ</v>
      </c>
      <c r="AE26" s="854">
        <v>4</v>
      </c>
      <c r="AF26" s="663" t="str">
        <f>IF(AE26=1,"INSIGNIFICANTE",IF(AE26=2,"MENOR",IF(AE26=3,"MODERADO",IF(AE26=4,"MAYOR",IF(AE26=5,"CATASTROFICO",IF(AE26=""," "))))))</f>
        <v>MAYOR</v>
      </c>
      <c r="AG26" s="856" t="str">
        <f>VLOOKUP(AC26,Listas!$G$25:$L$30,'R. Corrupción'!AE26+1,0)</f>
        <v>ALTA</v>
      </c>
      <c r="AH26" s="773" t="s">
        <v>26</v>
      </c>
      <c r="AI26" s="845" t="s">
        <v>982</v>
      </c>
      <c r="AJ26" s="845" t="s">
        <v>1445</v>
      </c>
      <c r="AK26" s="857">
        <v>46387</v>
      </c>
      <c r="AL26" s="845" t="s">
        <v>983</v>
      </c>
      <c r="AM26" s="846" t="s">
        <v>1040</v>
      </c>
      <c r="AN26" s="845" t="s">
        <v>1445</v>
      </c>
      <c r="AO26" s="850"/>
      <c r="AP26" s="408"/>
      <c r="AQ26" s="409"/>
      <c r="AR26" s="773"/>
      <c r="AS26" s="773"/>
      <c r="AT26" s="850"/>
      <c r="AU26" s="850"/>
      <c r="AV26" s="773"/>
      <c r="AW26" s="858"/>
      <c r="BS26" s="413">
        <v>15</v>
      </c>
      <c r="BT26" s="414">
        <v>15</v>
      </c>
      <c r="BU26" s="414">
        <v>10</v>
      </c>
      <c r="BV26" s="415" t="s">
        <v>328</v>
      </c>
    </row>
    <row r="27" spans="1:74" ht="317.25" customHeight="1" x14ac:dyDescent="0.25">
      <c r="A27" s="861"/>
      <c r="B27" s="417" t="s">
        <v>975</v>
      </c>
      <c r="C27" s="867"/>
      <c r="D27" s="417" t="s">
        <v>976</v>
      </c>
      <c r="E27" s="773"/>
      <c r="F27" s="854"/>
      <c r="G27" s="663"/>
      <c r="H27" s="854"/>
      <c r="I27" s="663"/>
      <c r="J27" s="856"/>
      <c r="K27" s="417" t="s">
        <v>981</v>
      </c>
      <c r="L27" s="410" t="s">
        <v>13</v>
      </c>
      <c r="M27" s="410">
        <v>15</v>
      </c>
      <c r="N27" s="410">
        <v>15</v>
      </c>
      <c r="O27" s="410">
        <v>15</v>
      </c>
      <c r="P27" s="410">
        <v>15</v>
      </c>
      <c r="Q27" s="410">
        <v>15</v>
      </c>
      <c r="R27" s="410">
        <v>15</v>
      </c>
      <c r="S27" s="410">
        <v>10</v>
      </c>
      <c r="T27" s="411">
        <f t="shared" si="6"/>
        <v>100</v>
      </c>
      <c r="U27" s="852"/>
      <c r="V27" s="324" t="s">
        <v>247</v>
      </c>
      <c r="W27" s="324" t="s">
        <v>266</v>
      </c>
      <c r="X27" s="324" t="s">
        <v>265</v>
      </c>
      <c r="Y27" s="324">
        <v>100</v>
      </c>
      <c r="Z27" s="324" t="s">
        <v>384</v>
      </c>
      <c r="AA27" s="852"/>
      <c r="AB27" s="663"/>
      <c r="AC27" s="854"/>
      <c r="AD27" s="663"/>
      <c r="AE27" s="854"/>
      <c r="AF27" s="663"/>
      <c r="AG27" s="856"/>
      <c r="AH27" s="773"/>
      <c r="AI27" s="845"/>
      <c r="AJ27" s="845"/>
      <c r="AK27" s="857"/>
      <c r="AL27" s="845"/>
      <c r="AM27" s="846"/>
      <c r="AN27" s="845"/>
      <c r="AO27" s="850"/>
      <c r="AP27" s="408"/>
      <c r="AQ27" s="409"/>
      <c r="AR27" s="773"/>
      <c r="AS27" s="773"/>
      <c r="AT27" s="850"/>
      <c r="AU27" s="850"/>
      <c r="AV27" s="773"/>
      <c r="AW27" s="858"/>
      <c r="BS27" s="413">
        <v>0</v>
      </c>
      <c r="BT27" s="414">
        <v>10</v>
      </c>
      <c r="BU27" s="414">
        <v>5</v>
      </c>
      <c r="BV27" s="415" t="s">
        <v>329</v>
      </c>
    </row>
    <row r="28" spans="1:74" ht="45" x14ac:dyDescent="0.25">
      <c r="A28" s="861"/>
      <c r="B28" s="417" t="s">
        <v>977</v>
      </c>
      <c r="C28" s="867"/>
      <c r="D28" s="421"/>
      <c r="E28" s="773"/>
      <c r="F28" s="854"/>
      <c r="G28" s="663"/>
      <c r="H28" s="854"/>
      <c r="I28" s="663"/>
      <c r="J28" s="856"/>
      <c r="K28" s="409"/>
      <c r="L28" s="410"/>
      <c r="M28" s="410"/>
      <c r="N28" s="410"/>
      <c r="O28" s="410"/>
      <c r="P28" s="410"/>
      <c r="Q28" s="410"/>
      <c r="R28" s="410"/>
      <c r="S28" s="410"/>
      <c r="T28" s="411" t="str">
        <f t="shared" si="6"/>
        <v/>
      </c>
      <c r="U28" s="852"/>
      <c r="V28" s="324"/>
      <c r="W28" s="324"/>
      <c r="X28" s="324"/>
      <c r="Y28" s="324"/>
      <c r="Z28" s="324"/>
      <c r="AA28" s="852"/>
      <c r="AB28" s="663"/>
      <c r="AC28" s="854"/>
      <c r="AD28" s="663"/>
      <c r="AE28" s="854"/>
      <c r="AF28" s="663"/>
      <c r="AG28" s="856"/>
      <c r="AH28" s="773"/>
      <c r="AI28" s="417"/>
      <c r="AJ28" s="417"/>
      <c r="AK28" s="422"/>
      <c r="AL28" s="417"/>
      <c r="AM28" s="423"/>
      <c r="AN28" s="417"/>
      <c r="AO28" s="850"/>
      <c r="AP28" s="408"/>
      <c r="AQ28" s="409"/>
      <c r="AR28" s="773"/>
      <c r="AS28" s="773"/>
      <c r="AT28" s="850"/>
      <c r="AU28" s="850"/>
      <c r="AV28" s="773"/>
      <c r="AW28" s="858"/>
      <c r="BS28" s="419"/>
      <c r="BT28" s="414"/>
      <c r="BU28" s="414"/>
      <c r="BV28" s="420"/>
    </row>
    <row r="29" spans="1:74" ht="135" x14ac:dyDescent="0.25">
      <c r="A29" s="861"/>
      <c r="B29" s="417" t="s">
        <v>978</v>
      </c>
      <c r="C29" s="867"/>
      <c r="D29" s="421"/>
      <c r="E29" s="773"/>
      <c r="F29" s="854"/>
      <c r="G29" s="663"/>
      <c r="H29" s="854"/>
      <c r="I29" s="663"/>
      <c r="J29" s="856"/>
      <c r="K29" s="416"/>
      <c r="L29" s="410"/>
      <c r="M29" s="410"/>
      <c r="N29" s="410"/>
      <c r="O29" s="410"/>
      <c r="P29" s="410"/>
      <c r="Q29" s="410"/>
      <c r="R29" s="410"/>
      <c r="S29" s="410"/>
      <c r="T29" s="411" t="str">
        <f t="shared" si="6"/>
        <v/>
      </c>
      <c r="U29" s="852"/>
      <c r="V29" s="324"/>
      <c r="W29" s="324"/>
      <c r="X29" s="324"/>
      <c r="Y29" s="324"/>
      <c r="Z29" s="324"/>
      <c r="AA29" s="852"/>
      <c r="AB29" s="663"/>
      <c r="AC29" s="854"/>
      <c r="AD29" s="663"/>
      <c r="AE29" s="854"/>
      <c r="AF29" s="663"/>
      <c r="AG29" s="856"/>
      <c r="AH29" s="773"/>
      <c r="AI29" s="417"/>
      <c r="AJ29" s="417"/>
      <c r="AK29" s="422"/>
      <c r="AL29" s="417"/>
      <c r="AM29" s="423"/>
      <c r="AN29" s="417"/>
      <c r="AO29" s="850"/>
      <c r="AP29" s="416"/>
      <c r="AQ29" s="409"/>
      <c r="AR29" s="773"/>
      <c r="AS29" s="773"/>
      <c r="AT29" s="850"/>
      <c r="AU29" s="850"/>
      <c r="AV29" s="773"/>
      <c r="AW29" s="858"/>
      <c r="BT29" s="414">
        <v>0</v>
      </c>
      <c r="BU29" s="414">
        <v>0</v>
      </c>
    </row>
    <row r="30" spans="1:74" ht="90" x14ac:dyDescent="0.25">
      <c r="A30" s="861"/>
      <c r="B30" s="417" t="s">
        <v>979</v>
      </c>
      <c r="C30" s="867"/>
      <c r="D30" s="421"/>
      <c r="E30" s="773"/>
      <c r="F30" s="854"/>
      <c r="G30" s="663"/>
      <c r="H30" s="854"/>
      <c r="I30" s="663"/>
      <c r="J30" s="856"/>
      <c r="K30" s="416"/>
      <c r="L30" s="410"/>
      <c r="M30" s="410"/>
      <c r="N30" s="410"/>
      <c r="O30" s="410"/>
      <c r="P30" s="410"/>
      <c r="Q30" s="410"/>
      <c r="R30" s="410"/>
      <c r="S30" s="410"/>
      <c r="T30" s="411" t="str">
        <f t="shared" si="6"/>
        <v/>
      </c>
      <c r="U30" s="852"/>
      <c r="V30" s="324"/>
      <c r="W30" s="324"/>
      <c r="X30" s="324"/>
      <c r="Y30" s="324"/>
      <c r="Z30" s="324"/>
      <c r="AA30" s="852"/>
      <c r="AB30" s="663"/>
      <c r="AC30" s="854"/>
      <c r="AD30" s="663"/>
      <c r="AE30" s="854"/>
      <c r="AF30" s="663"/>
      <c r="AG30" s="856"/>
      <c r="AH30" s="773"/>
      <c r="AI30" s="417"/>
      <c r="AJ30" s="417"/>
      <c r="AK30" s="422"/>
      <c r="AL30" s="417"/>
      <c r="AM30" s="423"/>
      <c r="AN30" s="417"/>
      <c r="AO30" s="850"/>
      <c r="AP30" s="416"/>
      <c r="AQ30" s="409"/>
      <c r="AR30" s="773"/>
      <c r="AS30" s="773"/>
      <c r="AT30" s="850"/>
      <c r="AU30" s="850"/>
      <c r="AV30" s="773"/>
      <c r="AW30" s="858"/>
    </row>
    <row r="31" spans="1:74" ht="409.6" customHeight="1" x14ac:dyDescent="0.25">
      <c r="A31" s="861" t="s">
        <v>336</v>
      </c>
      <c r="B31" s="398" t="s">
        <v>1006</v>
      </c>
      <c r="C31" s="660" t="s">
        <v>1009</v>
      </c>
      <c r="D31" s="410" t="s">
        <v>1012</v>
      </c>
      <c r="E31" s="773" t="s">
        <v>250</v>
      </c>
      <c r="F31" s="854">
        <v>2</v>
      </c>
      <c r="G31" s="663" t="str">
        <f t="shared" ref="G31" si="8">IF(F31=1,"RARA VEZ",IF(F31=2,"IMPROBABLE",IF(F31=3,"POSIBLE",IF(F31=4,"PROBABLE",IF(F31=5,"CASI SEGURO",IF(F31=""," "))))))</f>
        <v>IMPROBABLE</v>
      </c>
      <c r="H31" s="854">
        <v>5</v>
      </c>
      <c r="I31" s="663" t="str">
        <f t="shared" ref="I31" si="9">IF(H31=1,"INSIGNIFICANTE",IF(H31=2,"MENOR",IF(H31=3,"MODERADO",IF(H31=4,"MAYOR",IF(H31=5,"CATASTROFICO",IF(H31=""," "))))))</f>
        <v>CATASTROFICO</v>
      </c>
      <c r="J31" s="856" t="str">
        <f>IFERROR(VLOOKUP(F31,Listas!$G$25:$L$30,'R. Corrupción'!H31+1,0),0)</f>
        <v>EXTREMA</v>
      </c>
      <c r="K31" s="418" t="s">
        <v>1013</v>
      </c>
      <c r="L31" s="410" t="s">
        <v>13</v>
      </c>
      <c r="M31" s="410">
        <v>15</v>
      </c>
      <c r="N31" s="410">
        <v>15</v>
      </c>
      <c r="O31" s="410">
        <v>15</v>
      </c>
      <c r="P31" s="410">
        <v>15</v>
      </c>
      <c r="Q31" s="410">
        <v>15</v>
      </c>
      <c r="R31" s="410">
        <v>15</v>
      </c>
      <c r="S31" s="410">
        <v>10</v>
      </c>
      <c r="T31" s="411">
        <f t="shared" si="6"/>
        <v>100</v>
      </c>
      <c r="U31" s="852">
        <f t="shared" ref="U31" si="10">IFERROR(AVERAGEIF(T31:T35,"&lt;&gt;"&amp;"",T31:T35),0)</f>
        <v>100</v>
      </c>
      <c r="V31" s="324" t="s">
        <v>247</v>
      </c>
      <c r="W31" s="324" t="s">
        <v>266</v>
      </c>
      <c r="X31" s="324" t="s">
        <v>265</v>
      </c>
      <c r="Y31" s="324">
        <v>100</v>
      </c>
      <c r="Z31" s="324"/>
      <c r="AA31" s="852">
        <f t="shared" ref="AA31" si="11">AVERAGEIF(Y31:Y35,"&lt;&gt;"&amp;"",Y31:Y35)</f>
        <v>100</v>
      </c>
      <c r="AB31" s="663" t="s">
        <v>267</v>
      </c>
      <c r="AC31" s="854">
        <v>1</v>
      </c>
      <c r="AD31" s="663" t="str">
        <f t="shared" ref="AD31" si="12">IF(AC31=1,"RARA VEZ",IF(AC31=2,"IMPROBABLE",IF(AC31=3,"POSIBLE",IF(AC31=4,"PROBABLE",IF(AC31=5,"CASI SEGURO",IF(AC31=""," "))))))</f>
        <v>RARA VEZ</v>
      </c>
      <c r="AE31" s="854">
        <v>5</v>
      </c>
      <c r="AF31" s="663" t="str">
        <f t="shared" ref="AF31" si="13">IF(AE31=1,"INSIGNIFICANTE",IF(AE31=2,"MENOR",IF(AE31=3,"MODERADO",IF(AE31=4,"MAYOR",IF(AE31=5,"CATASTROFICO",IF(AE31=""," "))))))</f>
        <v>CATASTROFICO</v>
      </c>
      <c r="AG31" s="856" t="str">
        <f>VLOOKUP(AC31,Listas!$G$25:$L$30,'R. Corrupción'!AE31+1,0)</f>
        <v>EXTREMA</v>
      </c>
      <c r="AH31" s="773" t="s">
        <v>26</v>
      </c>
      <c r="AI31" s="417" t="s">
        <v>1014</v>
      </c>
      <c r="AJ31" s="215" t="s">
        <v>993</v>
      </c>
      <c r="AK31" s="424">
        <v>46387</v>
      </c>
      <c r="AL31" s="417" t="s">
        <v>1015</v>
      </c>
      <c r="AM31" s="860" t="s">
        <v>1040</v>
      </c>
      <c r="AN31" s="773" t="s">
        <v>993</v>
      </c>
      <c r="AO31" s="850"/>
      <c r="AP31" s="409"/>
      <c r="AQ31" s="409"/>
      <c r="AR31" s="773"/>
      <c r="AS31" s="773"/>
      <c r="AT31" s="850"/>
      <c r="AU31" s="850"/>
      <c r="AV31" s="773"/>
      <c r="AW31" s="858"/>
      <c r="BS31" s="407" t="s">
        <v>331</v>
      </c>
      <c r="BT31" s="407"/>
      <c r="BU31" s="407"/>
      <c r="BV31" s="121" t="s">
        <v>326</v>
      </c>
    </row>
    <row r="32" spans="1:74" ht="35.1" customHeight="1" x14ac:dyDescent="0.25">
      <c r="A32" s="861"/>
      <c r="B32" s="398" t="s">
        <v>1007</v>
      </c>
      <c r="C32" s="660"/>
      <c r="D32" s="410" t="s">
        <v>1010</v>
      </c>
      <c r="E32" s="773"/>
      <c r="F32" s="854"/>
      <c r="G32" s="663"/>
      <c r="H32" s="854"/>
      <c r="I32" s="663"/>
      <c r="J32" s="856"/>
      <c r="K32" s="409"/>
      <c r="L32" s="410"/>
      <c r="M32" s="410"/>
      <c r="N32" s="410"/>
      <c r="O32" s="410"/>
      <c r="P32" s="410"/>
      <c r="Q32" s="410"/>
      <c r="R32" s="410"/>
      <c r="S32" s="410"/>
      <c r="T32" s="411"/>
      <c r="U32" s="852"/>
      <c r="V32" s="324"/>
      <c r="W32" s="324"/>
      <c r="X32" s="324"/>
      <c r="Y32" s="324"/>
      <c r="Z32" s="324"/>
      <c r="AA32" s="852"/>
      <c r="AB32" s="663"/>
      <c r="AC32" s="854"/>
      <c r="AD32" s="663"/>
      <c r="AE32" s="854"/>
      <c r="AF32" s="663"/>
      <c r="AG32" s="856"/>
      <c r="AH32" s="773"/>
      <c r="AI32" s="408"/>
      <c r="AJ32" s="408"/>
      <c r="AK32" s="412"/>
      <c r="AL32" s="408"/>
      <c r="AM32" s="860"/>
      <c r="AN32" s="773"/>
      <c r="AO32" s="850"/>
      <c r="AP32" s="408"/>
      <c r="AQ32" s="409"/>
      <c r="AR32" s="773"/>
      <c r="AS32" s="773"/>
      <c r="AT32" s="850"/>
      <c r="AU32" s="850"/>
      <c r="AV32" s="773"/>
      <c r="AW32" s="858"/>
      <c r="BS32" s="413">
        <v>15</v>
      </c>
      <c r="BT32" s="414">
        <v>15</v>
      </c>
      <c r="BU32" s="414">
        <v>10</v>
      </c>
      <c r="BV32" s="415" t="s">
        <v>328</v>
      </c>
    </row>
    <row r="33" spans="1:74" ht="63" customHeight="1" x14ac:dyDescent="0.25">
      <c r="A33" s="861"/>
      <c r="B33" s="398" t="s">
        <v>1008</v>
      </c>
      <c r="C33" s="660"/>
      <c r="D33" s="410" t="s">
        <v>1011</v>
      </c>
      <c r="E33" s="773"/>
      <c r="F33" s="854"/>
      <c r="G33" s="663"/>
      <c r="H33" s="854"/>
      <c r="I33" s="663"/>
      <c r="J33" s="856"/>
      <c r="K33" s="409"/>
      <c r="L33" s="410"/>
      <c r="M33" s="410"/>
      <c r="N33" s="410"/>
      <c r="O33" s="410"/>
      <c r="P33" s="410"/>
      <c r="Q33" s="410"/>
      <c r="R33" s="410"/>
      <c r="S33" s="410"/>
      <c r="T33" s="411" t="str">
        <f t="shared" ref="T33:T37" si="14">IF(AND(M33="",N33="",O33="",P33="",Q33="",R33="",S33=""),"",SUM(M33:S33))</f>
        <v/>
      </c>
      <c r="U33" s="852"/>
      <c r="V33" s="324"/>
      <c r="W33" s="324"/>
      <c r="X33" s="324"/>
      <c r="Y33" s="324"/>
      <c r="Z33" s="324"/>
      <c r="AA33" s="852"/>
      <c r="AB33" s="663"/>
      <c r="AC33" s="854"/>
      <c r="AD33" s="663"/>
      <c r="AE33" s="854"/>
      <c r="AF33" s="663"/>
      <c r="AG33" s="856"/>
      <c r="AH33" s="773"/>
      <c r="AI33" s="408"/>
      <c r="AJ33" s="408"/>
      <c r="AK33" s="412"/>
      <c r="AL33" s="408"/>
      <c r="AM33" s="860"/>
      <c r="AN33" s="773"/>
      <c r="AO33" s="850"/>
      <c r="AP33" s="408"/>
      <c r="AQ33" s="409"/>
      <c r="AR33" s="773"/>
      <c r="AS33" s="773"/>
      <c r="AT33" s="850"/>
      <c r="AU33" s="850"/>
      <c r="AV33" s="773"/>
      <c r="AW33" s="858"/>
      <c r="BS33" s="413">
        <v>0</v>
      </c>
      <c r="BT33" s="414">
        <v>10</v>
      </c>
      <c r="BU33" s="414">
        <v>5</v>
      </c>
      <c r="BV33" s="415" t="s">
        <v>329</v>
      </c>
    </row>
    <row r="34" spans="1:74" ht="35.1" customHeight="1" x14ac:dyDescent="0.25">
      <c r="A34" s="861"/>
      <c r="B34" s="398"/>
      <c r="C34" s="660"/>
      <c r="D34" s="410"/>
      <c r="E34" s="773"/>
      <c r="F34" s="854"/>
      <c r="G34" s="663"/>
      <c r="H34" s="854"/>
      <c r="I34" s="663"/>
      <c r="J34" s="856"/>
      <c r="K34" s="416"/>
      <c r="L34" s="410"/>
      <c r="M34" s="410"/>
      <c r="N34" s="410"/>
      <c r="O34" s="410"/>
      <c r="P34" s="410"/>
      <c r="Q34" s="410"/>
      <c r="R34" s="410"/>
      <c r="S34" s="410"/>
      <c r="T34" s="411" t="str">
        <f t="shared" si="14"/>
        <v/>
      </c>
      <c r="U34" s="852"/>
      <c r="V34" s="324"/>
      <c r="W34" s="324"/>
      <c r="X34" s="324"/>
      <c r="Y34" s="324"/>
      <c r="Z34" s="324"/>
      <c r="AA34" s="852"/>
      <c r="AB34" s="663"/>
      <c r="AC34" s="854"/>
      <c r="AD34" s="663"/>
      <c r="AE34" s="854"/>
      <c r="AF34" s="663"/>
      <c r="AG34" s="856"/>
      <c r="AH34" s="773"/>
      <c r="AI34" s="416"/>
      <c r="AJ34" s="416"/>
      <c r="AK34" s="416"/>
      <c r="AL34" s="416"/>
      <c r="AM34" s="860"/>
      <c r="AN34" s="773"/>
      <c r="AO34" s="850"/>
      <c r="AP34" s="416"/>
      <c r="AQ34" s="409"/>
      <c r="AR34" s="773"/>
      <c r="AS34" s="773"/>
      <c r="AT34" s="850"/>
      <c r="AU34" s="850"/>
      <c r="AV34" s="773"/>
      <c r="AW34" s="858"/>
      <c r="BT34" s="414">
        <v>0</v>
      </c>
      <c r="BU34" s="414">
        <v>0</v>
      </c>
    </row>
    <row r="35" spans="1:74" ht="35.1" customHeight="1" thickBot="1" x14ac:dyDescent="0.3">
      <c r="A35" s="861"/>
      <c r="B35" s="398"/>
      <c r="C35" s="660"/>
      <c r="D35" s="410"/>
      <c r="E35" s="773"/>
      <c r="F35" s="854"/>
      <c r="G35" s="663"/>
      <c r="H35" s="854"/>
      <c r="I35" s="663"/>
      <c r="J35" s="856"/>
      <c r="K35" s="416"/>
      <c r="L35" s="410"/>
      <c r="M35" s="410"/>
      <c r="N35" s="410"/>
      <c r="O35" s="410"/>
      <c r="P35" s="410"/>
      <c r="Q35" s="410"/>
      <c r="R35" s="410"/>
      <c r="S35" s="410"/>
      <c r="T35" s="411" t="str">
        <f t="shared" si="14"/>
        <v/>
      </c>
      <c r="U35" s="852"/>
      <c r="V35" s="324"/>
      <c r="W35" s="324"/>
      <c r="X35" s="324"/>
      <c r="Y35" s="324"/>
      <c r="Z35" s="324"/>
      <c r="AA35" s="852"/>
      <c r="AB35" s="663"/>
      <c r="AC35" s="854"/>
      <c r="AD35" s="663"/>
      <c r="AE35" s="854"/>
      <c r="AF35" s="663"/>
      <c r="AG35" s="856"/>
      <c r="AH35" s="773"/>
      <c r="AI35" s="416"/>
      <c r="AJ35" s="416"/>
      <c r="AK35" s="416"/>
      <c r="AL35" s="416"/>
      <c r="AM35" s="860"/>
      <c r="AN35" s="773"/>
      <c r="AO35" s="850"/>
      <c r="AP35" s="416"/>
      <c r="AQ35" s="409"/>
      <c r="AR35" s="773"/>
      <c r="AS35" s="773"/>
      <c r="AT35" s="850"/>
      <c r="AU35" s="850"/>
      <c r="AV35" s="773"/>
      <c r="AW35" s="858"/>
    </row>
    <row r="36" spans="1:74" ht="204.75" customHeight="1" thickBot="1" x14ac:dyDescent="0.3">
      <c r="A36" s="861" t="s">
        <v>335</v>
      </c>
      <c r="B36" s="500" t="s">
        <v>1017</v>
      </c>
      <c r="C36" s="660" t="s">
        <v>1018</v>
      </c>
      <c r="D36" s="500" t="s">
        <v>1019</v>
      </c>
      <c r="E36" s="773" t="s">
        <v>250</v>
      </c>
      <c r="F36" s="854">
        <v>1</v>
      </c>
      <c r="G36" s="663" t="str">
        <f t="shared" ref="G36" si="15">IF(F36=1,"RARA VEZ",IF(F36=2,"IMPROBABLE",IF(F36=3,"POSIBLE",IF(F36=4,"PROBABLE",IF(F36=5,"CASI SEGURO",IF(F36=""," "))))))</f>
        <v>RARA VEZ</v>
      </c>
      <c r="H36" s="854">
        <v>4</v>
      </c>
      <c r="I36" s="663" t="str">
        <f t="shared" ref="I36" si="16">IF(H36=1,"INSIGNIFICANTE",IF(H36=2,"MENOR",IF(H36=3,"MODERADO",IF(H36=4,"MAYOR",IF(H36=5,"CATASTROFICO",IF(H36=""," "))))))</f>
        <v>MAYOR</v>
      </c>
      <c r="J36" s="856" t="str">
        <f>IFERROR(VLOOKUP(F36,Listas!$G$25:$L$30,'R. Corrupción'!H36+1,0),0)</f>
        <v>ALTA</v>
      </c>
      <c r="K36" s="484" t="s">
        <v>1359</v>
      </c>
      <c r="L36" s="410" t="s">
        <v>13</v>
      </c>
      <c r="M36" s="410">
        <v>15</v>
      </c>
      <c r="N36" s="410">
        <v>15</v>
      </c>
      <c r="O36" s="410">
        <v>15</v>
      </c>
      <c r="P36" s="410">
        <v>15</v>
      </c>
      <c r="Q36" s="410">
        <v>15</v>
      </c>
      <c r="R36" s="410">
        <v>15</v>
      </c>
      <c r="S36" s="410">
        <v>10</v>
      </c>
      <c r="T36" s="411">
        <f t="shared" si="14"/>
        <v>100</v>
      </c>
      <c r="U36" s="852">
        <f t="shared" ref="U36" si="17">IFERROR(AVERAGEIF(T36:T40,"&lt;&gt;"&amp;"",T36:T40),0)</f>
        <v>100</v>
      </c>
      <c r="V36" s="324" t="s">
        <v>247</v>
      </c>
      <c r="W36" s="324" t="s">
        <v>266</v>
      </c>
      <c r="X36" s="324" t="s">
        <v>265</v>
      </c>
      <c r="Y36" s="324">
        <v>100</v>
      </c>
      <c r="Z36" s="324" t="s">
        <v>384</v>
      </c>
      <c r="AA36" s="852">
        <f t="shared" ref="AA36" si="18">AVERAGEIF(Y36:Y40,"&lt;&gt;"&amp;"",Y36:Y40)</f>
        <v>100</v>
      </c>
      <c r="AB36" s="663" t="s">
        <v>267</v>
      </c>
      <c r="AC36" s="854">
        <v>1</v>
      </c>
      <c r="AD36" s="663" t="str">
        <f t="shared" ref="AD36" si="19">IF(AC36=1,"RARA VEZ",IF(AC36=2,"IMPROBABLE",IF(AC36=3,"POSIBLE",IF(AC36=4,"PROBABLE",IF(AC36=5,"CASI SEGURO",IF(AC36=""," "))))))</f>
        <v>RARA VEZ</v>
      </c>
      <c r="AE36" s="854">
        <v>4</v>
      </c>
      <c r="AF36" s="663" t="str">
        <f t="shared" ref="AF36" si="20">IF(AE36=1,"INSIGNIFICANTE",IF(AE36=2,"MENOR",IF(AE36=3,"MODERADO",IF(AE36=4,"MAYOR",IF(AE36=5,"CATASTROFICO",IF(AE36=""," "))))))</f>
        <v>MAYOR</v>
      </c>
      <c r="AG36" s="856" t="str">
        <f>VLOOKUP(AC36,Listas!$G$25:$L$30,'R. Corrupción'!AE36+1,0)</f>
        <v>ALTA</v>
      </c>
      <c r="AH36" s="773" t="s">
        <v>26</v>
      </c>
      <c r="AI36" s="506" t="s">
        <v>1293</v>
      </c>
      <c r="AJ36" s="506" t="s">
        <v>1459</v>
      </c>
      <c r="AK36" s="507">
        <v>46387</v>
      </c>
      <c r="AL36" s="508" t="s">
        <v>1294</v>
      </c>
      <c r="AM36" s="846" t="s">
        <v>1040</v>
      </c>
      <c r="AN36" s="845" t="s">
        <v>1459</v>
      </c>
      <c r="AO36" s="850"/>
      <c r="AP36" s="409"/>
      <c r="AQ36" s="409"/>
      <c r="AR36" s="773"/>
      <c r="AS36" s="773"/>
      <c r="AT36" s="850"/>
      <c r="AU36" s="850"/>
      <c r="AV36" s="773"/>
      <c r="AW36" s="858"/>
      <c r="BS36" s="407" t="s">
        <v>331</v>
      </c>
      <c r="BT36" s="407"/>
      <c r="BU36" s="407"/>
      <c r="BV36" s="121" t="s">
        <v>326</v>
      </c>
    </row>
    <row r="37" spans="1:74" ht="137.25" customHeight="1" x14ac:dyDescent="0.25">
      <c r="A37" s="861"/>
      <c r="B37" s="500" t="s">
        <v>1373</v>
      </c>
      <c r="C37" s="660"/>
      <c r="D37" s="500" t="s">
        <v>1375</v>
      </c>
      <c r="E37" s="773"/>
      <c r="F37" s="854"/>
      <c r="G37" s="663"/>
      <c r="H37" s="854"/>
      <c r="I37" s="663"/>
      <c r="J37" s="856"/>
      <c r="K37" s="409"/>
      <c r="L37" s="410"/>
      <c r="M37" s="410"/>
      <c r="N37" s="410"/>
      <c r="O37" s="410"/>
      <c r="P37" s="410"/>
      <c r="Q37" s="410"/>
      <c r="R37" s="410"/>
      <c r="S37" s="410"/>
      <c r="T37" s="411" t="str">
        <f t="shared" si="14"/>
        <v/>
      </c>
      <c r="U37" s="852"/>
      <c r="V37" s="324"/>
      <c r="W37" s="324"/>
      <c r="X37" s="324"/>
      <c r="Y37" s="324"/>
      <c r="Z37" s="324"/>
      <c r="AA37" s="852"/>
      <c r="AB37" s="663"/>
      <c r="AC37" s="854"/>
      <c r="AD37" s="663"/>
      <c r="AE37" s="854"/>
      <c r="AF37" s="663"/>
      <c r="AG37" s="856"/>
      <c r="AH37" s="773"/>
      <c r="AI37" s="506" t="s">
        <v>1378</v>
      </c>
      <c r="AJ37" s="506" t="s">
        <v>1459</v>
      </c>
      <c r="AK37" s="507">
        <v>46387</v>
      </c>
      <c r="AL37" s="491" t="s">
        <v>1379</v>
      </c>
      <c r="AM37" s="846"/>
      <c r="AN37" s="845"/>
      <c r="AO37" s="850"/>
      <c r="AP37" s="408"/>
      <c r="AQ37" s="409"/>
      <c r="AR37" s="773"/>
      <c r="AS37" s="773"/>
      <c r="AT37" s="850"/>
      <c r="AU37" s="850"/>
      <c r="AV37" s="773"/>
      <c r="AW37" s="858"/>
      <c r="BS37" s="413">
        <v>15</v>
      </c>
      <c r="BT37" s="414">
        <v>15</v>
      </c>
      <c r="BU37" s="414">
        <v>10</v>
      </c>
      <c r="BV37" s="415" t="s">
        <v>328</v>
      </c>
    </row>
    <row r="38" spans="1:74" ht="51" customHeight="1" x14ac:dyDescent="0.25">
      <c r="A38" s="861"/>
      <c r="B38" s="847" t="s">
        <v>1374</v>
      </c>
      <c r="C38" s="660"/>
      <c r="D38" s="500" t="s">
        <v>1376</v>
      </c>
      <c r="E38" s="773"/>
      <c r="F38" s="854"/>
      <c r="G38" s="663"/>
      <c r="H38" s="854"/>
      <c r="I38" s="663"/>
      <c r="J38" s="856"/>
      <c r="K38" s="409"/>
      <c r="L38" s="410"/>
      <c r="M38" s="410"/>
      <c r="N38" s="410"/>
      <c r="O38" s="410"/>
      <c r="P38" s="410"/>
      <c r="Q38" s="410"/>
      <c r="R38" s="410"/>
      <c r="S38" s="410"/>
      <c r="T38" s="411" t="str">
        <f t="shared" ref="T38:T52" si="21">IF(AND(M38="",N38="",O38="",P38="",Q38="",R38="",S38=""),"",SUM(M38:S38))</f>
        <v/>
      </c>
      <c r="U38" s="852"/>
      <c r="V38" s="324"/>
      <c r="W38" s="324"/>
      <c r="X38" s="324"/>
      <c r="Y38" s="324"/>
      <c r="Z38" s="324"/>
      <c r="AA38" s="852"/>
      <c r="AB38" s="663"/>
      <c r="AC38" s="854"/>
      <c r="AD38" s="663"/>
      <c r="AE38" s="854"/>
      <c r="AF38" s="663"/>
      <c r="AG38" s="856"/>
      <c r="AH38" s="773"/>
      <c r="AI38" s="408"/>
      <c r="AJ38" s="408"/>
      <c r="AK38" s="412"/>
      <c r="AL38" s="408"/>
      <c r="AM38" s="846"/>
      <c r="AN38" s="845"/>
      <c r="AO38" s="850"/>
      <c r="AP38" s="408"/>
      <c r="AQ38" s="409"/>
      <c r="AR38" s="773"/>
      <c r="AS38" s="773"/>
      <c r="AT38" s="850"/>
      <c r="AU38" s="850"/>
      <c r="AV38" s="773"/>
      <c r="AW38" s="858"/>
      <c r="BS38" s="413">
        <v>0</v>
      </c>
      <c r="BT38" s="414">
        <v>10</v>
      </c>
      <c r="BU38" s="414">
        <v>5</v>
      </c>
      <c r="BV38" s="415" t="s">
        <v>329</v>
      </c>
    </row>
    <row r="39" spans="1:74" ht="35.1" customHeight="1" x14ac:dyDescent="0.25">
      <c r="A39" s="861"/>
      <c r="B39" s="847"/>
      <c r="C39" s="660"/>
      <c r="D39" s="500" t="s">
        <v>1377</v>
      </c>
      <c r="E39" s="773"/>
      <c r="F39" s="854"/>
      <c r="G39" s="663"/>
      <c r="H39" s="854"/>
      <c r="I39" s="663"/>
      <c r="J39" s="856"/>
      <c r="K39" s="416"/>
      <c r="L39" s="410"/>
      <c r="M39" s="410"/>
      <c r="N39" s="410"/>
      <c r="O39" s="410"/>
      <c r="P39" s="410"/>
      <c r="Q39" s="410"/>
      <c r="R39" s="410"/>
      <c r="S39" s="410"/>
      <c r="T39" s="411" t="str">
        <f t="shared" si="21"/>
        <v/>
      </c>
      <c r="U39" s="852"/>
      <c r="V39" s="324"/>
      <c r="W39" s="324"/>
      <c r="X39" s="324"/>
      <c r="Y39" s="324"/>
      <c r="Z39" s="324"/>
      <c r="AA39" s="852"/>
      <c r="AB39" s="663"/>
      <c r="AC39" s="854"/>
      <c r="AD39" s="663"/>
      <c r="AE39" s="854"/>
      <c r="AF39" s="663"/>
      <c r="AG39" s="856"/>
      <c r="AH39" s="773"/>
      <c r="AI39" s="416"/>
      <c r="AJ39" s="416"/>
      <c r="AK39" s="416"/>
      <c r="AL39" s="416"/>
      <c r="AM39" s="846"/>
      <c r="AN39" s="845"/>
      <c r="AO39" s="850"/>
      <c r="AP39" s="416"/>
      <c r="AQ39" s="409"/>
      <c r="AR39" s="773"/>
      <c r="AS39" s="773"/>
      <c r="AT39" s="850"/>
      <c r="AU39" s="850"/>
      <c r="AV39" s="773"/>
      <c r="AW39" s="858"/>
      <c r="BT39" s="414">
        <v>0</v>
      </c>
      <c r="BU39" s="414">
        <v>0</v>
      </c>
    </row>
    <row r="40" spans="1:74" ht="35.1" customHeight="1" x14ac:dyDescent="0.25">
      <c r="A40" s="861"/>
      <c r="B40" s="421"/>
      <c r="C40" s="660"/>
      <c r="D40" s="408"/>
      <c r="E40" s="773"/>
      <c r="F40" s="854"/>
      <c r="G40" s="663"/>
      <c r="H40" s="854"/>
      <c r="I40" s="663"/>
      <c r="J40" s="856"/>
      <c r="K40" s="416"/>
      <c r="L40" s="410"/>
      <c r="M40" s="410"/>
      <c r="N40" s="410"/>
      <c r="O40" s="410"/>
      <c r="P40" s="410"/>
      <c r="Q40" s="410"/>
      <c r="R40" s="410"/>
      <c r="S40" s="410"/>
      <c r="T40" s="411" t="str">
        <f t="shared" si="21"/>
        <v/>
      </c>
      <c r="U40" s="852"/>
      <c r="V40" s="324"/>
      <c r="W40" s="324"/>
      <c r="X40" s="324"/>
      <c r="Y40" s="324"/>
      <c r="Z40" s="324"/>
      <c r="AA40" s="852"/>
      <c r="AB40" s="663"/>
      <c r="AC40" s="854"/>
      <c r="AD40" s="663"/>
      <c r="AE40" s="854"/>
      <c r="AF40" s="663"/>
      <c r="AG40" s="856"/>
      <c r="AH40" s="773"/>
      <c r="AI40" s="416"/>
      <c r="AJ40" s="416"/>
      <c r="AK40" s="416"/>
      <c r="AL40" s="416"/>
      <c r="AM40" s="846"/>
      <c r="AN40" s="845"/>
      <c r="AO40" s="850"/>
      <c r="AP40" s="416"/>
      <c r="AQ40" s="409"/>
      <c r="AR40" s="773"/>
      <c r="AS40" s="773"/>
      <c r="AT40" s="850"/>
      <c r="AU40" s="850"/>
      <c r="AV40" s="773"/>
      <c r="AW40" s="858"/>
    </row>
    <row r="41" spans="1:74" ht="231.75" customHeight="1" x14ac:dyDescent="0.25">
      <c r="A41" s="861" t="s">
        <v>344</v>
      </c>
      <c r="B41" s="417" t="s">
        <v>1052</v>
      </c>
      <c r="C41" s="660" t="s">
        <v>1056</v>
      </c>
      <c r="D41" s="845" t="s">
        <v>904</v>
      </c>
      <c r="E41" s="773" t="s">
        <v>250</v>
      </c>
      <c r="F41" s="854">
        <v>1</v>
      </c>
      <c r="G41" s="663" t="str">
        <f t="shared" ref="G41" si="22">IF(F41=1,"RARA VEZ",IF(F41=2,"IMPROBABLE",IF(F41=3,"POSIBLE",IF(F41=4,"PROBABLE",IF(F41=5,"CASI SEGURO",IF(F41=""," "))))))</f>
        <v>RARA VEZ</v>
      </c>
      <c r="H41" s="854">
        <v>4</v>
      </c>
      <c r="I41" s="663" t="str">
        <f t="shared" ref="I41" si="23">IF(H41=1,"INSIGNIFICANTE",IF(H41=2,"MENOR",IF(H41=3,"MODERADO",IF(H41=4,"MAYOR",IF(H41=5,"CATASTROFICO",IF(H41=""," "))))))</f>
        <v>MAYOR</v>
      </c>
      <c r="J41" s="856" t="str">
        <f>IFERROR(VLOOKUP(F41,Listas!$G$25:$L$30,'R. Corrupción'!H41+1,0),0)</f>
        <v>ALTA</v>
      </c>
      <c r="K41" s="515" t="s">
        <v>1058</v>
      </c>
      <c r="L41" s="410" t="s">
        <v>13</v>
      </c>
      <c r="M41" s="410">
        <v>15</v>
      </c>
      <c r="N41" s="410">
        <v>15</v>
      </c>
      <c r="O41" s="410">
        <v>15</v>
      </c>
      <c r="P41" s="410">
        <v>15</v>
      </c>
      <c r="Q41" s="410">
        <v>15</v>
      </c>
      <c r="R41" s="410">
        <v>15</v>
      </c>
      <c r="S41" s="410">
        <v>10</v>
      </c>
      <c r="T41" s="411">
        <f t="shared" si="21"/>
        <v>100</v>
      </c>
      <c r="U41" s="852">
        <f t="shared" ref="U41" si="24">IFERROR(AVERAGEIF(T41:T45,"&lt;&gt;"&amp;"",T41:T45),0)</f>
        <v>100</v>
      </c>
      <c r="V41" s="324" t="s">
        <v>247</v>
      </c>
      <c r="W41" s="324" t="s">
        <v>266</v>
      </c>
      <c r="X41" s="324" t="s">
        <v>265</v>
      </c>
      <c r="Y41" s="324">
        <v>100</v>
      </c>
      <c r="Z41" s="324" t="s">
        <v>384</v>
      </c>
      <c r="AA41" s="852">
        <f t="shared" ref="AA41" si="25">AVERAGEIF(Y41:Y45,"&lt;&gt;"&amp;"",Y41:Y45)</f>
        <v>100</v>
      </c>
      <c r="AB41" s="663" t="s">
        <v>267</v>
      </c>
      <c r="AC41" s="854">
        <v>1</v>
      </c>
      <c r="AD41" s="663" t="str">
        <f t="shared" ref="AD41" si="26">IF(AC41=1,"RARA VEZ",IF(AC41=2,"IMPROBABLE",IF(AC41=3,"POSIBLE",IF(AC41=4,"PROBABLE",IF(AC41=5,"CASI SEGURO",IF(AC41=""," "))))))</f>
        <v>RARA VEZ</v>
      </c>
      <c r="AE41" s="854">
        <v>4</v>
      </c>
      <c r="AF41" s="663" t="str">
        <f t="shared" ref="AF41" si="27">IF(AE41=1,"INSIGNIFICANTE",IF(AE41=2,"MENOR",IF(AE41=3,"MODERADO",IF(AE41=4,"MAYOR",IF(AE41=5,"CATASTROFICO",IF(AE41=""," "))))))</f>
        <v>MAYOR</v>
      </c>
      <c r="AG41" s="856" t="str">
        <f>VLOOKUP(AC41,Listas!$G$25:$L$30,'R. Corrupción'!AE41+1,0)</f>
        <v>ALTA</v>
      </c>
      <c r="AH41" s="773" t="s">
        <v>26</v>
      </c>
      <c r="AI41" s="417" t="s">
        <v>1059</v>
      </c>
      <c r="AJ41" s="215" t="s">
        <v>1460</v>
      </c>
      <c r="AK41" s="424">
        <v>46387</v>
      </c>
      <c r="AL41" s="417" t="s">
        <v>1060</v>
      </c>
      <c r="AM41" s="846" t="s">
        <v>1040</v>
      </c>
      <c r="AN41" s="845" t="s">
        <v>1460</v>
      </c>
      <c r="AO41" s="850"/>
      <c r="AP41" s="409"/>
      <c r="AQ41" s="409"/>
      <c r="AR41" s="773"/>
      <c r="AS41" s="773"/>
      <c r="AT41" s="850"/>
      <c r="AU41" s="850"/>
      <c r="AV41" s="773"/>
      <c r="AW41" s="858"/>
      <c r="BS41" s="407" t="s">
        <v>331</v>
      </c>
      <c r="BT41" s="407"/>
      <c r="BU41" s="407"/>
      <c r="BV41" s="121" t="s">
        <v>326</v>
      </c>
    </row>
    <row r="42" spans="1:74" ht="61.5" customHeight="1" x14ac:dyDescent="0.25">
      <c r="A42" s="861"/>
      <c r="B42" s="417" t="s">
        <v>1053</v>
      </c>
      <c r="C42" s="660"/>
      <c r="D42" s="845"/>
      <c r="E42" s="773"/>
      <c r="F42" s="854"/>
      <c r="G42" s="663"/>
      <c r="H42" s="854"/>
      <c r="I42" s="663"/>
      <c r="J42" s="856"/>
      <c r="K42" s="409"/>
      <c r="L42" s="410"/>
      <c r="M42" s="410"/>
      <c r="N42" s="410"/>
      <c r="O42" s="410"/>
      <c r="P42" s="410"/>
      <c r="Q42" s="410"/>
      <c r="R42" s="410"/>
      <c r="S42" s="410"/>
      <c r="T42" s="411" t="str">
        <f t="shared" si="21"/>
        <v/>
      </c>
      <c r="U42" s="852"/>
      <c r="V42" s="324"/>
      <c r="W42" s="324"/>
      <c r="X42" s="324"/>
      <c r="Y42" s="324"/>
      <c r="Z42" s="324"/>
      <c r="AA42" s="852"/>
      <c r="AB42" s="663"/>
      <c r="AC42" s="854"/>
      <c r="AD42" s="663"/>
      <c r="AE42" s="854"/>
      <c r="AF42" s="663"/>
      <c r="AG42" s="856"/>
      <c r="AH42" s="773"/>
      <c r="AI42" s="421"/>
      <c r="AJ42" s="421"/>
      <c r="AK42" s="421"/>
      <c r="AL42" s="421"/>
      <c r="AM42" s="846"/>
      <c r="AN42" s="845"/>
      <c r="AO42" s="850"/>
      <c r="AP42" s="408"/>
      <c r="AQ42" s="409"/>
      <c r="AR42" s="773"/>
      <c r="AS42" s="773"/>
      <c r="AT42" s="850"/>
      <c r="AU42" s="850"/>
      <c r="AV42" s="773"/>
      <c r="AW42" s="858"/>
      <c r="BS42" s="413">
        <v>15</v>
      </c>
      <c r="BT42" s="414">
        <v>15</v>
      </c>
      <c r="BU42" s="414">
        <v>10</v>
      </c>
      <c r="BV42" s="415" t="s">
        <v>328</v>
      </c>
    </row>
    <row r="43" spans="1:74" ht="68.25" customHeight="1" x14ac:dyDescent="0.25">
      <c r="A43" s="861"/>
      <c r="B43" s="417" t="s">
        <v>1054</v>
      </c>
      <c r="C43" s="660"/>
      <c r="D43" s="425" t="s">
        <v>902</v>
      </c>
      <c r="E43" s="773"/>
      <c r="F43" s="854"/>
      <c r="G43" s="663"/>
      <c r="H43" s="854"/>
      <c r="I43" s="663"/>
      <c r="J43" s="856"/>
      <c r="K43" s="409"/>
      <c r="L43" s="410"/>
      <c r="M43" s="410"/>
      <c r="N43" s="410"/>
      <c r="O43" s="410"/>
      <c r="P43" s="410"/>
      <c r="Q43" s="410"/>
      <c r="R43" s="410"/>
      <c r="S43" s="410"/>
      <c r="T43" s="411" t="str">
        <f t="shared" si="21"/>
        <v/>
      </c>
      <c r="U43" s="852"/>
      <c r="V43" s="324"/>
      <c r="W43" s="324"/>
      <c r="X43" s="324"/>
      <c r="Y43" s="324"/>
      <c r="Z43" s="324"/>
      <c r="AA43" s="852"/>
      <c r="AB43" s="663"/>
      <c r="AC43" s="854"/>
      <c r="AD43" s="663"/>
      <c r="AE43" s="854"/>
      <c r="AF43" s="663"/>
      <c r="AG43" s="856"/>
      <c r="AH43" s="773"/>
      <c r="AI43" s="421"/>
      <c r="AJ43" s="421"/>
      <c r="AK43" s="421"/>
      <c r="AL43" s="421"/>
      <c r="AM43" s="846"/>
      <c r="AN43" s="845"/>
      <c r="AO43" s="850"/>
      <c r="AP43" s="408"/>
      <c r="AQ43" s="409"/>
      <c r="AR43" s="773"/>
      <c r="AS43" s="773"/>
      <c r="AT43" s="850"/>
      <c r="AU43" s="850"/>
      <c r="AV43" s="773"/>
      <c r="AW43" s="858"/>
      <c r="BS43" s="413">
        <v>0</v>
      </c>
      <c r="BT43" s="414">
        <v>10</v>
      </c>
      <c r="BU43" s="414">
        <v>5</v>
      </c>
      <c r="BV43" s="415" t="s">
        <v>329</v>
      </c>
    </row>
    <row r="44" spans="1:74" ht="35.1" customHeight="1" x14ac:dyDescent="0.25">
      <c r="A44" s="861"/>
      <c r="B44" s="417" t="s">
        <v>1055</v>
      </c>
      <c r="C44" s="660"/>
      <c r="D44" s="425" t="s">
        <v>1057</v>
      </c>
      <c r="E44" s="773"/>
      <c r="F44" s="854"/>
      <c r="G44" s="663"/>
      <c r="H44" s="854"/>
      <c r="I44" s="663"/>
      <c r="J44" s="856"/>
      <c r="K44" s="416"/>
      <c r="L44" s="410"/>
      <c r="M44" s="410"/>
      <c r="N44" s="410"/>
      <c r="O44" s="410"/>
      <c r="P44" s="410"/>
      <c r="Q44" s="410"/>
      <c r="R44" s="410"/>
      <c r="S44" s="410"/>
      <c r="T44" s="411" t="str">
        <f t="shared" si="21"/>
        <v/>
      </c>
      <c r="U44" s="852"/>
      <c r="V44" s="324"/>
      <c r="W44" s="324"/>
      <c r="X44" s="324"/>
      <c r="Y44" s="324"/>
      <c r="Z44" s="324"/>
      <c r="AA44" s="852"/>
      <c r="AB44" s="663"/>
      <c r="AC44" s="854"/>
      <c r="AD44" s="663"/>
      <c r="AE44" s="854"/>
      <c r="AF44" s="663"/>
      <c r="AG44" s="856"/>
      <c r="AH44" s="773"/>
      <c r="AI44" s="421"/>
      <c r="AJ44" s="421"/>
      <c r="AK44" s="421"/>
      <c r="AL44" s="421"/>
      <c r="AM44" s="846"/>
      <c r="AN44" s="845"/>
      <c r="AO44" s="850"/>
      <c r="AP44" s="416"/>
      <c r="AQ44" s="409"/>
      <c r="AR44" s="773"/>
      <c r="AS44" s="773"/>
      <c r="AT44" s="850"/>
      <c r="AU44" s="850"/>
      <c r="AV44" s="773"/>
      <c r="AW44" s="858"/>
      <c r="BT44" s="414">
        <v>0</v>
      </c>
      <c r="BU44" s="414">
        <v>0</v>
      </c>
    </row>
    <row r="45" spans="1:74" ht="35.1" customHeight="1" x14ac:dyDescent="0.25">
      <c r="A45" s="861"/>
      <c r="B45" s="426"/>
      <c r="C45" s="660"/>
      <c r="D45" s="421"/>
      <c r="E45" s="773"/>
      <c r="F45" s="854"/>
      <c r="G45" s="663"/>
      <c r="H45" s="854"/>
      <c r="I45" s="663"/>
      <c r="J45" s="856"/>
      <c r="K45" s="416"/>
      <c r="L45" s="410"/>
      <c r="M45" s="410"/>
      <c r="N45" s="410"/>
      <c r="O45" s="410"/>
      <c r="P45" s="410"/>
      <c r="Q45" s="410"/>
      <c r="R45" s="410"/>
      <c r="S45" s="410"/>
      <c r="T45" s="411" t="str">
        <f t="shared" si="21"/>
        <v/>
      </c>
      <c r="U45" s="852"/>
      <c r="V45" s="324"/>
      <c r="W45" s="324"/>
      <c r="X45" s="324"/>
      <c r="Y45" s="324"/>
      <c r="Z45" s="324"/>
      <c r="AA45" s="852"/>
      <c r="AB45" s="663"/>
      <c r="AC45" s="854"/>
      <c r="AD45" s="663"/>
      <c r="AE45" s="854"/>
      <c r="AF45" s="663"/>
      <c r="AG45" s="856"/>
      <c r="AH45" s="773"/>
      <c r="AI45" s="426"/>
      <c r="AJ45" s="426"/>
      <c r="AK45" s="426"/>
      <c r="AL45" s="426"/>
      <c r="AM45" s="846"/>
      <c r="AN45" s="845"/>
      <c r="AO45" s="850"/>
      <c r="AP45" s="416"/>
      <c r="AQ45" s="409"/>
      <c r="AR45" s="773"/>
      <c r="AS45" s="773"/>
      <c r="AT45" s="850"/>
      <c r="AU45" s="850"/>
      <c r="AV45" s="773"/>
      <c r="AW45" s="858"/>
    </row>
    <row r="46" spans="1:74" ht="221.25" customHeight="1" x14ac:dyDescent="0.25">
      <c r="A46" s="861" t="s">
        <v>341</v>
      </c>
      <c r="B46" s="398" t="s">
        <v>1100</v>
      </c>
      <c r="C46" s="660" t="s">
        <v>1101</v>
      </c>
      <c r="D46" s="417" t="s">
        <v>1102</v>
      </c>
      <c r="E46" s="773" t="s">
        <v>250</v>
      </c>
      <c r="F46" s="854">
        <v>3</v>
      </c>
      <c r="G46" s="663" t="str">
        <f t="shared" ref="G46" si="28">IF(F46=1,"RARA VEZ",IF(F46=2,"IMPROBABLE",IF(F46=3,"POSIBLE",IF(F46=4,"PROBABLE",IF(F46=5,"CASI SEGURO",IF(F46=""," "))))))</f>
        <v>POSIBLE</v>
      </c>
      <c r="H46" s="854">
        <v>4</v>
      </c>
      <c r="I46" s="663" t="str">
        <f t="shared" ref="I46" si="29">IF(H46=1,"INSIGNIFICANTE",IF(H46=2,"MENOR",IF(H46=3,"MODERADO",IF(H46=4,"MAYOR",IF(H46=5,"CATASTROFICO",IF(H46=""," "))))))</f>
        <v>MAYOR</v>
      </c>
      <c r="J46" s="856" t="str">
        <f>IFERROR(VLOOKUP(F46,Listas!$G$25:$L$30,'R. Corrupción'!H46+1,0),0)</f>
        <v>EXTREMA</v>
      </c>
      <c r="K46" s="418" t="s">
        <v>1103</v>
      </c>
      <c r="L46" s="410" t="s">
        <v>13</v>
      </c>
      <c r="M46" s="410">
        <v>15</v>
      </c>
      <c r="N46" s="410">
        <v>15</v>
      </c>
      <c r="O46" s="410">
        <v>15</v>
      </c>
      <c r="P46" s="410">
        <v>15</v>
      </c>
      <c r="Q46" s="410">
        <v>15</v>
      </c>
      <c r="R46" s="410">
        <v>15</v>
      </c>
      <c r="S46" s="410">
        <v>10</v>
      </c>
      <c r="T46" s="411">
        <f t="shared" si="21"/>
        <v>100</v>
      </c>
      <c r="U46" s="852">
        <f t="shared" ref="U46" si="30">IFERROR(AVERAGEIF(T46:T50,"&lt;&gt;"&amp;"",T46:T50),0)</f>
        <v>100</v>
      </c>
      <c r="V46" s="324" t="s">
        <v>247</v>
      </c>
      <c r="W46" s="324" t="s">
        <v>266</v>
      </c>
      <c r="X46" s="324" t="s">
        <v>265</v>
      </c>
      <c r="Y46" s="324">
        <v>100</v>
      </c>
      <c r="Z46" s="324" t="s">
        <v>384</v>
      </c>
      <c r="AA46" s="852">
        <f t="shared" ref="AA46" si="31">AVERAGEIF(Y46:Y50,"&lt;&gt;"&amp;"",Y46:Y50)</f>
        <v>100</v>
      </c>
      <c r="AB46" s="663" t="s">
        <v>259</v>
      </c>
      <c r="AC46" s="854">
        <v>2</v>
      </c>
      <c r="AD46" s="663" t="str">
        <f t="shared" ref="AD46" si="32">IF(AC46=1,"RARA VEZ",IF(AC46=2,"IMPROBABLE",IF(AC46=3,"POSIBLE",IF(AC46=4,"PROBABLE",IF(AC46=5,"CASI SEGURO",IF(AC46=""," "))))))</f>
        <v>IMPROBABLE</v>
      </c>
      <c r="AE46" s="854">
        <v>3</v>
      </c>
      <c r="AF46" s="663" t="str">
        <f t="shared" ref="AF46" si="33">IF(AE46=1,"INSIGNIFICANTE",IF(AE46=2,"MENOR",IF(AE46=3,"MODERADO",IF(AE46=4,"MAYOR",IF(AE46=5,"CATASTROFICO",IF(AE46=""," "))))))</f>
        <v>MODERADO</v>
      </c>
      <c r="AG46" s="856" t="str">
        <f>VLOOKUP(AC46,Listas!$G$25:$L$30,'R. Corrupción'!AE46+1,0)</f>
        <v>MODERADA</v>
      </c>
      <c r="AH46" s="773" t="s">
        <v>26</v>
      </c>
      <c r="AI46" s="409" t="s">
        <v>1104</v>
      </c>
      <c r="AJ46" s="215" t="s">
        <v>1461</v>
      </c>
      <c r="AK46" s="424">
        <v>46387</v>
      </c>
      <c r="AL46" s="427" t="s">
        <v>1393</v>
      </c>
      <c r="AM46" s="846" t="s">
        <v>922</v>
      </c>
      <c r="AN46" s="845" t="s">
        <v>1461</v>
      </c>
      <c r="AO46" s="850"/>
      <c r="AP46" s="409"/>
      <c r="AQ46" s="409"/>
      <c r="AR46" s="773"/>
      <c r="AS46" s="773"/>
      <c r="AT46" s="850"/>
      <c r="AU46" s="850"/>
      <c r="AV46" s="773"/>
      <c r="AW46" s="858"/>
      <c r="BS46" s="407" t="s">
        <v>331</v>
      </c>
      <c r="BT46" s="407"/>
      <c r="BU46" s="407"/>
      <c r="BV46" s="121" t="s">
        <v>326</v>
      </c>
    </row>
    <row r="47" spans="1:74" ht="48" customHeight="1" x14ac:dyDescent="0.25">
      <c r="A47" s="861"/>
      <c r="B47" s="398"/>
      <c r="C47" s="660"/>
      <c r="D47" s="417"/>
      <c r="E47" s="773"/>
      <c r="F47" s="854"/>
      <c r="G47" s="663"/>
      <c r="H47" s="854"/>
      <c r="I47" s="663"/>
      <c r="J47" s="856"/>
      <c r="K47" s="409"/>
      <c r="L47" s="410"/>
      <c r="M47" s="410"/>
      <c r="N47" s="410"/>
      <c r="O47" s="410"/>
      <c r="P47" s="410"/>
      <c r="Q47" s="410"/>
      <c r="R47" s="410"/>
      <c r="S47" s="410"/>
      <c r="T47" s="411" t="str">
        <f t="shared" si="21"/>
        <v/>
      </c>
      <c r="U47" s="852"/>
      <c r="V47" s="324"/>
      <c r="W47" s="324"/>
      <c r="X47" s="324"/>
      <c r="Y47" s="324"/>
      <c r="Z47" s="324"/>
      <c r="AA47" s="852"/>
      <c r="AB47" s="663"/>
      <c r="AC47" s="854"/>
      <c r="AD47" s="663"/>
      <c r="AE47" s="854"/>
      <c r="AF47" s="663"/>
      <c r="AG47" s="856"/>
      <c r="AH47" s="773"/>
      <c r="AI47" s="408"/>
      <c r="AJ47" s="408"/>
      <c r="AK47" s="412"/>
      <c r="AL47" s="408"/>
      <c r="AM47" s="846"/>
      <c r="AN47" s="845"/>
      <c r="AO47" s="850"/>
      <c r="AP47" s="408"/>
      <c r="AQ47" s="409"/>
      <c r="AR47" s="773"/>
      <c r="AS47" s="773"/>
      <c r="AT47" s="850"/>
      <c r="AU47" s="850"/>
      <c r="AV47" s="773"/>
      <c r="AW47" s="858"/>
      <c r="BS47" s="413">
        <v>15</v>
      </c>
      <c r="BT47" s="414">
        <v>15</v>
      </c>
      <c r="BU47" s="414">
        <v>10</v>
      </c>
      <c r="BV47" s="415" t="s">
        <v>328</v>
      </c>
    </row>
    <row r="48" spans="1:74" ht="35.1" customHeight="1" x14ac:dyDescent="0.25">
      <c r="A48" s="861"/>
      <c r="B48" s="398"/>
      <c r="C48" s="660"/>
      <c r="D48" s="417"/>
      <c r="E48" s="773"/>
      <c r="F48" s="854"/>
      <c r="G48" s="663"/>
      <c r="H48" s="854"/>
      <c r="I48" s="663"/>
      <c r="J48" s="856"/>
      <c r="K48" s="409"/>
      <c r="L48" s="410"/>
      <c r="M48" s="410"/>
      <c r="N48" s="410"/>
      <c r="O48" s="410"/>
      <c r="P48" s="410"/>
      <c r="Q48" s="410"/>
      <c r="R48" s="410"/>
      <c r="S48" s="410"/>
      <c r="T48" s="411" t="str">
        <f t="shared" si="21"/>
        <v/>
      </c>
      <c r="U48" s="852"/>
      <c r="V48" s="324"/>
      <c r="W48" s="324"/>
      <c r="X48" s="324"/>
      <c r="Y48" s="324"/>
      <c r="Z48" s="324"/>
      <c r="AA48" s="852"/>
      <c r="AB48" s="663"/>
      <c r="AC48" s="854"/>
      <c r="AD48" s="663"/>
      <c r="AE48" s="854"/>
      <c r="AF48" s="663"/>
      <c r="AG48" s="856"/>
      <c r="AH48" s="773"/>
      <c r="AI48" s="408"/>
      <c r="AJ48" s="408"/>
      <c r="AK48" s="412"/>
      <c r="AL48" s="408"/>
      <c r="AM48" s="846"/>
      <c r="AN48" s="845"/>
      <c r="AO48" s="850"/>
      <c r="AP48" s="408"/>
      <c r="AQ48" s="409"/>
      <c r="AR48" s="773"/>
      <c r="AS48" s="773"/>
      <c r="AT48" s="850"/>
      <c r="AU48" s="850"/>
      <c r="AV48" s="773"/>
      <c r="AW48" s="858"/>
      <c r="BS48" s="413">
        <v>0</v>
      </c>
      <c r="BT48" s="414">
        <v>10</v>
      </c>
      <c r="BU48" s="414">
        <v>5</v>
      </c>
      <c r="BV48" s="415" t="s">
        <v>329</v>
      </c>
    </row>
    <row r="49" spans="1:74" ht="35.1" customHeight="1" x14ac:dyDescent="0.25">
      <c r="A49" s="861"/>
      <c r="B49" s="398"/>
      <c r="C49" s="660"/>
      <c r="D49" s="408"/>
      <c r="E49" s="773"/>
      <c r="F49" s="854"/>
      <c r="G49" s="663"/>
      <c r="H49" s="854"/>
      <c r="I49" s="663"/>
      <c r="J49" s="856"/>
      <c r="K49" s="416"/>
      <c r="L49" s="410"/>
      <c r="M49" s="410"/>
      <c r="N49" s="410"/>
      <c r="O49" s="410"/>
      <c r="P49" s="410"/>
      <c r="Q49" s="410"/>
      <c r="R49" s="410"/>
      <c r="S49" s="410"/>
      <c r="T49" s="411" t="str">
        <f t="shared" si="21"/>
        <v/>
      </c>
      <c r="U49" s="852"/>
      <c r="V49" s="324"/>
      <c r="W49" s="324"/>
      <c r="X49" s="324"/>
      <c r="Y49" s="324"/>
      <c r="Z49" s="324"/>
      <c r="AA49" s="852"/>
      <c r="AB49" s="663"/>
      <c r="AC49" s="854"/>
      <c r="AD49" s="663"/>
      <c r="AE49" s="854"/>
      <c r="AF49" s="663"/>
      <c r="AG49" s="856"/>
      <c r="AH49" s="773"/>
      <c r="AI49" s="416"/>
      <c r="AJ49" s="416"/>
      <c r="AK49" s="416"/>
      <c r="AL49" s="416"/>
      <c r="AM49" s="846"/>
      <c r="AN49" s="845"/>
      <c r="AO49" s="850"/>
      <c r="AP49" s="416"/>
      <c r="AQ49" s="409"/>
      <c r="AR49" s="773"/>
      <c r="AS49" s="773"/>
      <c r="AT49" s="850"/>
      <c r="AU49" s="850"/>
      <c r="AV49" s="773"/>
      <c r="AW49" s="858"/>
      <c r="BT49" s="414">
        <v>0</v>
      </c>
      <c r="BU49" s="414">
        <v>0</v>
      </c>
    </row>
    <row r="50" spans="1:74" ht="35.1" customHeight="1" x14ac:dyDescent="0.25">
      <c r="A50" s="861"/>
      <c r="B50" s="398"/>
      <c r="C50" s="660"/>
      <c r="D50" s="408"/>
      <c r="E50" s="773"/>
      <c r="F50" s="854"/>
      <c r="G50" s="663"/>
      <c r="H50" s="854"/>
      <c r="I50" s="663"/>
      <c r="J50" s="856"/>
      <c r="K50" s="416"/>
      <c r="L50" s="410"/>
      <c r="M50" s="410"/>
      <c r="N50" s="410"/>
      <c r="O50" s="410"/>
      <c r="P50" s="410"/>
      <c r="Q50" s="410"/>
      <c r="R50" s="410"/>
      <c r="S50" s="410"/>
      <c r="T50" s="411" t="str">
        <f t="shared" si="21"/>
        <v/>
      </c>
      <c r="U50" s="852"/>
      <c r="V50" s="324"/>
      <c r="W50" s="324"/>
      <c r="X50" s="324"/>
      <c r="Y50" s="324"/>
      <c r="Z50" s="324"/>
      <c r="AA50" s="852"/>
      <c r="AB50" s="663"/>
      <c r="AC50" s="854"/>
      <c r="AD50" s="663"/>
      <c r="AE50" s="854"/>
      <c r="AF50" s="663"/>
      <c r="AG50" s="856"/>
      <c r="AH50" s="773"/>
      <c r="AI50" s="416"/>
      <c r="AJ50" s="416"/>
      <c r="AK50" s="416"/>
      <c r="AL50" s="416"/>
      <c r="AM50" s="846"/>
      <c r="AN50" s="845"/>
      <c r="AO50" s="850"/>
      <c r="AP50" s="416"/>
      <c r="AQ50" s="409"/>
      <c r="AR50" s="773"/>
      <c r="AS50" s="773"/>
      <c r="AT50" s="850"/>
      <c r="AU50" s="850"/>
      <c r="AV50" s="773"/>
      <c r="AW50" s="858"/>
    </row>
    <row r="51" spans="1:74" ht="120" customHeight="1" x14ac:dyDescent="0.25">
      <c r="A51" s="861" t="s">
        <v>343</v>
      </c>
      <c r="B51" s="398" t="s">
        <v>1095</v>
      </c>
      <c r="C51" s="660" t="s">
        <v>1096</v>
      </c>
      <c r="D51" s="408" t="s">
        <v>1097</v>
      </c>
      <c r="E51" s="773" t="s">
        <v>250</v>
      </c>
      <c r="F51" s="854">
        <v>2</v>
      </c>
      <c r="G51" s="663" t="str">
        <f t="shared" ref="G51" si="34">IF(F51=1,"RARA VEZ",IF(F51=2,"IMPROBABLE",IF(F51=3,"POSIBLE",IF(F51=4,"PROBABLE",IF(F51=5,"CASI SEGURO",IF(F51=""," "))))))</f>
        <v>IMPROBABLE</v>
      </c>
      <c r="H51" s="854">
        <v>4</v>
      </c>
      <c r="I51" s="663" t="str">
        <f t="shared" ref="I51" si="35">IF(H51=1,"INSIGNIFICANTE",IF(H51=2,"MENOR",IF(H51=3,"MODERADO",IF(H51=4,"MAYOR",IF(H51=5,"CATASTROFICO",IF(H51=""," "))))))</f>
        <v>MAYOR</v>
      </c>
      <c r="J51" s="856" t="str">
        <f>IFERROR(VLOOKUP(F51,Listas!$G$25:$L$30,'R. Corrupción'!H51+1,0),0)</f>
        <v>ALTA</v>
      </c>
      <c r="K51" s="418" t="s">
        <v>1323</v>
      </c>
      <c r="L51" s="410" t="s">
        <v>13</v>
      </c>
      <c r="M51" s="410">
        <v>15</v>
      </c>
      <c r="N51" s="410">
        <v>15</v>
      </c>
      <c r="O51" s="410">
        <v>15</v>
      </c>
      <c r="P51" s="410">
        <v>15</v>
      </c>
      <c r="Q51" s="410">
        <v>15</v>
      </c>
      <c r="R51" s="410">
        <v>15</v>
      </c>
      <c r="S51" s="410">
        <v>10</v>
      </c>
      <c r="T51" s="411">
        <f t="shared" si="21"/>
        <v>100</v>
      </c>
      <c r="U51" s="852">
        <f t="shared" ref="U51" si="36">IFERROR(AVERAGEIF(T51:T55,"&lt;&gt;"&amp;"",T51:T55),0)</f>
        <v>100</v>
      </c>
      <c r="V51" s="324" t="s">
        <v>247</v>
      </c>
      <c r="W51" s="324" t="s">
        <v>266</v>
      </c>
      <c r="X51" s="324" t="s">
        <v>265</v>
      </c>
      <c r="Y51" s="324">
        <v>100</v>
      </c>
      <c r="Z51" s="324" t="s">
        <v>384</v>
      </c>
      <c r="AA51" s="852">
        <f t="shared" ref="AA51" si="37">AVERAGEIF(Y51:Y55,"&lt;&gt;"&amp;"",Y51:Y55)</f>
        <v>100</v>
      </c>
      <c r="AB51" s="663" t="s">
        <v>259</v>
      </c>
      <c r="AC51" s="854">
        <v>1</v>
      </c>
      <c r="AD51" s="663" t="str">
        <f t="shared" ref="AD51" si="38">IF(AC51=1,"RARA VEZ",IF(AC51=2,"IMPROBABLE",IF(AC51=3,"POSIBLE",IF(AC51=4,"PROBABLE",IF(AC51=5,"CASI SEGURO",IF(AC51=""," "))))))</f>
        <v>RARA VEZ</v>
      </c>
      <c r="AE51" s="854">
        <v>3</v>
      </c>
      <c r="AF51" s="663" t="str">
        <f t="shared" ref="AF51" si="39">IF(AE51=1,"INSIGNIFICANTE",IF(AE51=2,"MENOR",IF(AE51=3,"MODERADO",IF(AE51=4,"MAYOR",IF(AE51=5,"CATASTROFICO",IF(AE51=""," "))))))</f>
        <v>MODERADO</v>
      </c>
      <c r="AG51" s="856" t="str">
        <f>VLOOKUP(AC51,Listas!$G$25:$L$30,'R. Corrupción'!AE51+1,0)</f>
        <v>MODERADA</v>
      </c>
      <c r="AH51" s="773" t="s">
        <v>26</v>
      </c>
      <c r="AI51" s="409" t="s">
        <v>1098</v>
      </c>
      <c r="AJ51" s="408" t="s">
        <v>1448</v>
      </c>
      <c r="AK51" s="428">
        <v>46387</v>
      </c>
      <c r="AL51" s="427" t="s">
        <v>1099</v>
      </c>
      <c r="AM51" s="846" t="s">
        <v>922</v>
      </c>
      <c r="AN51" s="845" t="s">
        <v>1448</v>
      </c>
      <c r="AO51" s="850"/>
      <c r="AP51" s="409"/>
      <c r="AQ51" s="409"/>
      <c r="AR51" s="773"/>
      <c r="AS51" s="773"/>
      <c r="AT51" s="850"/>
      <c r="AU51" s="850"/>
      <c r="AV51" s="773"/>
      <c r="AW51" s="858"/>
      <c r="BS51" s="407" t="s">
        <v>331</v>
      </c>
      <c r="BT51" s="407"/>
      <c r="BU51" s="407"/>
      <c r="BV51" s="121" t="s">
        <v>326</v>
      </c>
    </row>
    <row r="52" spans="1:74" ht="65.25" customHeight="1" x14ac:dyDescent="0.25">
      <c r="A52" s="861"/>
      <c r="B52" s="398"/>
      <c r="C52" s="660"/>
      <c r="D52" s="408" t="s">
        <v>904</v>
      </c>
      <c r="E52" s="773"/>
      <c r="F52" s="854"/>
      <c r="G52" s="663"/>
      <c r="H52" s="854"/>
      <c r="I52" s="663"/>
      <c r="J52" s="856"/>
      <c r="K52" s="409"/>
      <c r="L52" s="410"/>
      <c r="M52" s="410"/>
      <c r="N52" s="410"/>
      <c r="O52" s="410"/>
      <c r="P52" s="410"/>
      <c r="Q52" s="410"/>
      <c r="R52" s="410"/>
      <c r="S52" s="410"/>
      <c r="T52" s="411" t="str">
        <f t="shared" si="21"/>
        <v/>
      </c>
      <c r="U52" s="852"/>
      <c r="V52" s="324"/>
      <c r="W52" s="324"/>
      <c r="X52" s="324"/>
      <c r="Y52" s="324"/>
      <c r="Z52" s="324"/>
      <c r="AA52" s="852"/>
      <c r="AB52" s="663"/>
      <c r="AC52" s="854"/>
      <c r="AD52" s="663"/>
      <c r="AE52" s="854"/>
      <c r="AF52" s="663"/>
      <c r="AG52" s="856"/>
      <c r="AH52" s="773"/>
      <c r="AI52" s="408"/>
      <c r="AJ52" s="408"/>
      <c r="AK52" s="412"/>
      <c r="AL52" s="408"/>
      <c r="AM52" s="846"/>
      <c r="AN52" s="845"/>
      <c r="AO52" s="850"/>
      <c r="AP52" s="408"/>
      <c r="AQ52" s="409"/>
      <c r="AR52" s="773"/>
      <c r="AS52" s="773"/>
      <c r="AT52" s="850"/>
      <c r="AU52" s="850"/>
      <c r="AV52" s="773"/>
      <c r="AW52" s="858"/>
      <c r="BS52" s="413">
        <v>15</v>
      </c>
      <c r="BT52" s="414">
        <v>15</v>
      </c>
      <c r="BU52" s="414">
        <v>10</v>
      </c>
      <c r="BV52" s="415" t="s">
        <v>328</v>
      </c>
    </row>
    <row r="53" spans="1:74" ht="35.1" customHeight="1" x14ac:dyDescent="0.25">
      <c r="A53" s="861"/>
      <c r="B53" s="398"/>
      <c r="C53" s="660"/>
      <c r="D53" s="408"/>
      <c r="E53" s="773"/>
      <c r="F53" s="854"/>
      <c r="G53" s="663"/>
      <c r="H53" s="854"/>
      <c r="I53" s="663"/>
      <c r="J53" s="856"/>
      <c r="K53" s="409"/>
      <c r="L53" s="410"/>
      <c r="M53" s="410"/>
      <c r="N53" s="410"/>
      <c r="O53" s="410"/>
      <c r="P53" s="410"/>
      <c r="Q53" s="410"/>
      <c r="R53" s="410"/>
      <c r="S53" s="410"/>
      <c r="T53" s="411" t="str">
        <f t="shared" ref="T53:T57" si="40">IF(AND(M53="",N53="",O53="",P53="",Q53="",R53="",S53=""),"",SUM(M53:S53))</f>
        <v/>
      </c>
      <c r="U53" s="852"/>
      <c r="V53" s="324"/>
      <c r="W53" s="324"/>
      <c r="X53" s="324"/>
      <c r="Y53" s="324"/>
      <c r="Z53" s="324"/>
      <c r="AA53" s="852"/>
      <c r="AB53" s="663"/>
      <c r="AC53" s="854"/>
      <c r="AD53" s="663"/>
      <c r="AE53" s="854"/>
      <c r="AF53" s="663"/>
      <c r="AG53" s="856"/>
      <c r="AH53" s="773"/>
      <c r="AI53" s="408"/>
      <c r="AJ53" s="408"/>
      <c r="AK53" s="412"/>
      <c r="AL53" s="408"/>
      <c r="AM53" s="846"/>
      <c r="AN53" s="845"/>
      <c r="AO53" s="850"/>
      <c r="AP53" s="408"/>
      <c r="AQ53" s="409"/>
      <c r="AR53" s="773"/>
      <c r="AS53" s="773"/>
      <c r="AT53" s="850"/>
      <c r="AU53" s="850"/>
      <c r="AV53" s="773"/>
      <c r="AW53" s="858"/>
      <c r="BS53" s="413">
        <v>0</v>
      </c>
      <c r="BT53" s="414">
        <v>10</v>
      </c>
      <c r="BU53" s="414">
        <v>5</v>
      </c>
      <c r="BV53" s="415" t="s">
        <v>329</v>
      </c>
    </row>
    <row r="54" spans="1:74" ht="35.1" customHeight="1" x14ac:dyDescent="0.25">
      <c r="A54" s="861"/>
      <c r="B54" s="398"/>
      <c r="C54" s="660"/>
      <c r="D54" s="408"/>
      <c r="E54" s="773"/>
      <c r="F54" s="854"/>
      <c r="G54" s="663"/>
      <c r="H54" s="854"/>
      <c r="I54" s="663"/>
      <c r="J54" s="856"/>
      <c r="K54" s="416"/>
      <c r="L54" s="410"/>
      <c r="M54" s="410"/>
      <c r="N54" s="410"/>
      <c r="O54" s="410"/>
      <c r="P54" s="410"/>
      <c r="Q54" s="410"/>
      <c r="R54" s="410"/>
      <c r="S54" s="410"/>
      <c r="T54" s="411" t="str">
        <f t="shared" si="40"/>
        <v/>
      </c>
      <c r="U54" s="852"/>
      <c r="V54" s="324"/>
      <c r="W54" s="324"/>
      <c r="X54" s="324"/>
      <c r="Y54" s="324"/>
      <c r="Z54" s="324"/>
      <c r="AA54" s="852"/>
      <c r="AB54" s="663"/>
      <c r="AC54" s="854"/>
      <c r="AD54" s="663"/>
      <c r="AE54" s="854"/>
      <c r="AF54" s="663"/>
      <c r="AG54" s="856"/>
      <c r="AH54" s="773"/>
      <c r="AI54" s="416"/>
      <c r="AJ54" s="416"/>
      <c r="AK54" s="416"/>
      <c r="AL54" s="416"/>
      <c r="AM54" s="846"/>
      <c r="AN54" s="845"/>
      <c r="AO54" s="850"/>
      <c r="AP54" s="416"/>
      <c r="AQ54" s="409"/>
      <c r="AR54" s="773"/>
      <c r="AS54" s="773"/>
      <c r="AT54" s="850"/>
      <c r="AU54" s="850"/>
      <c r="AV54" s="773"/>
      <c r="AW54" s="858"/>
      <c r="BT54" s="414">
        <v>0</v>
      </c>
      <c r="BU54" s="414">
        <v>0</v>
      </c>
    </row>
    <row r="55" spans="1:74" ht="35.1" customHeight="1" x14ac:dyDescent="0.25">
      <c r="A55" s="861"/>
      <c r="B55" s="398"/>
      <c r="C55" s="660"/>
      <c r="D55" s="408"/>
      <c r="E55" s="773"/>
      <c r="F55" s="854"/>
      <c r="G55" s="663"/>
      <c r="H55" s="854"/>
      <c r="I55" s="663"/>
      <c r="J55" s="856"/>
      <c r="K55" s="416"/>
      <c r="L55" s="410"/>
      <c r="M55" s="410"/>
      <c r="N55" s="410"/>
      <c r="O55" s="410"/>
      <c r="P55" s="410"/>
      <c r="Q55" s="410"/>
      <c r="R55" s="410"/>
      <c r="S55" s="410"/>
      <c r="T55" s="411" t="str">
        <f t="shared" si="40"/>
        <v/>
      </c>
      <c r="U55" s="852"/>
      <c r="V55" s="324"/>
      <c r="W55" s="324"/>
      <c r="X55" s="324"/>
      <c r="Y55" s="324"/>
      <c r="Z55" s="324"/>
      <c r="AA55" s="852"/>
      <c r="AB55" s="663"/>
      <c r="AC55" s="854"/>
      <c r="AD55" s="663"/>
      <c r="AE55" s="854"/>
      <c r="AF55" s="663"/>
      <c r="AG55" s="856"/>
      <c r="AH55" s="773"/>
      <c r="AI55" s="416"/>
      <c r="AJ55" s="416"/>
      <c r="AK55" s="416"/>
      <c r="AL55" s="416"/>
      <c r="AM55" s="846"/>
      <c r="AN55" s="845"/>
      <c r="AO55" s="850"/>
      <c r="AP55" s="416"/>
      <c r="AQ55" s="409"/>
      <c r="AR55" s="773"/>
      <c r="AS55" s="773"/>
      <c r="AT55" s="850"/>
      <c r="AU55" s="850"/>
      <c r="AV55" s="773"/>
      <c r="AW55" s="858"/>
    </row>
    <row r="56" spans="1:74" ht="206.25" customHeight="1" x14ac:dyDescent="0.25">
      <c r="A56" s="864" t="s">
        <v>340</v>
      </c>
      <c r="B56" s="398" t="s">
        <v>1282</v>
      </c>
      <c r="C56" s="660" t="s">
        <v>1283</v>
      </c>
      <c r="D56" s="399" t="s">
        <v>1284</v>
      </c>
      <c r="E56" s="773" t="s">
        <v>250</v>
      </c>
      <c r="F56" s="854">
        <v>2</v>
      </c>
      <c r="G56" s="663" t="str">
        <f t="shared" ref="G56" si="41">IF(F56=1,"RARA VEZ",IF(F56=2,"IMPROBABLE",IF(F56=3,"POSIBLE",IF(F56=4,"PROBABLE",IF(F56=5,"CASI SEGURO",IF(F56=""," "))))))</f>
        <v>IMPROBABLE</v>
      </c>
      <c r="H56" s="854">
        <v>4</v>
      </c>
      <c r="I56" s="663" t="str">
        <f t="shared" ref="I56" si="42">IF(H56=1,"INSIGNIFICANTE",IF(H56=2,"MENOR",IF(H56=3,"MODERADO",IF(H56=4,"MAYOR",IF(H56=5,"CATASTROFICO",IF(H56=""," "))))))</f>
        <v>MAYOR</v>
      </c>
      <c r="J56" s="856" t="str">
        <f>IFERROR(VLOOKUP(F56,Listas!$G$25:$L$30,'R. Corrupción'!H56+1,0),0)</f>
        <v>ALTA</v>
      </c>
      <c r="K56" s="418" t="s">
        <v>1285</v>
      </c>
      <c r="L56" s="410" t="s">
        <v>13</v>
      </c>
      <c r="M56" s="410">
        <v>15</v>
      </c>
      <c r="N56" s="410">
        <v>15</v>
      </c>
      <c r="O56" s="410">
        <v>15</v>
      </c>
      <c r="P56" s="410">
        <v>15</v>
      </c>
      <c r="Q56" s="410">
        <v>15</v>
      </c>
      <c r="R56" s="410">
        <v>15</v>
      </c>
      <c r="S56" s="410">
        <v>10</v>
      </c>
      <c r="T56" s="411">
        <f t="shared" si="40"/>
        <v>100</v>
      </c>
      <c r="U56" s="852">
        <f t="shared" ref="U56" si="43">IFERROR(AVERAGEIF(T56:T60,"&lt;&gt;"&amp;"",T56:T60),0)</f>
        <v>100</v>
      </c>
      <c r="V56" s="324" t="s">
        <v>247</v>
      </c>
      <c r="W56" s="324" t="s">
        <v>266</v>
      </c>
      <c r="X56" s="324" t="s">
        <v>265</v>
      </c>
      <c r="Y56" s="324">
        <v>100</v>
      </c>
      <c r="Z56" s="324" t="s">
        <v>384</v>
      </c>
      <c r="AA56" s="852">
        <f t="shared" ref="AA56" si="44">AVERAGEIF(Y56:Y60,"&lt;&gt;"&amp;"",Y56:Y60)</f>
        <v>100</v>
      </c>
      <c r="AB56" s="663" t="s">
        <v>267</v>
      </c>
      <c r="AC56" s="854">
        <v>1</v>
      </c>
      <c r="AD56" s="663" t="str">
        <f t="shared" ref="AD56" si="45">IF(AC56=1,"RARA VEZ",IF(AC56=2,"IMPROBABLE",IF(AC56=3,"POSIBLE",IF(AC56=4,"PROBABLE",IF(AC56=5,"CASI SEGURO",IF(AC56=""," "))))))</f>
        <v>RARA VEZ</v>
      </c>
      <c r="AE56" s="854">
        <v>4</v>
      </c>
      <c r="AF56" s="663" t="str">
        <f t="shared" ref="AF56" si="46">IF(AE56=1,"INSIGNIFICANTE",IF(AE56=2,"MENOR",IF(AE56=3,"MODERADO",IF(AE56=4,"MAYOR",IF(AE56=5,"CATASTROFICO",IF(AE56=""," "))))))</f>
        <v>MAYOR</v>
      </c>
      <c r="AG56" s="856" t="str">
        <f>VLOOKUP(AC56,Listas!$G$25:$L$30,'R. Corrupción'!AE56+1,0)</f>
        <v>ALTA</v>
      </c>
      <c r="AH56" s="773" t="s">
        <v>26</v>
      </c>
      <c r="AI56" s="404" t="s">
        <v>1286</v>
      </c>
      <c r="AJ56" s="399" t="s">
        <v>1449</v>
      </c>
      <c r="AK56" s="405">
        <v>46387</v>
      </c>
      <c r="AL56" s="406" t="s">
        <v>1287</v>
      </c>
      <c r="AM56" s="859" t="s">
        <v>1040</v>
      </c>
      <c r="AN56" s="848" t="s">
        <v>1449</v>
      </c>
      <c r="AO56" s="850"/>
      <c r="AP56" s="409"/>
      <c r="AQ56" s="409"/>
      <c r="AR56" s="773"/>
      <c r="AS56" s="773"/>
      <c r="AT56" s="850"/>
      <c r="AU56" s="850"/>
      <c r="AV56" s="773"/>
      <c r="AW56" s="858"/>
      <c r="BS56" s="407" t="s">
        <v>331</v>
      </c>
      <c r="BT56" s="407"/>
      <c r="BU56" s="407"/>
      <c r="BV56" s="121" t="s">
        <v>326</v>
      </c>
    </row>
    <row r="57" spans="1:74" ht="57" customHeight="1" x14ac:dyDescent="0.25">
      <c r="A57" s="864"/>
      <c r="B57" s="398" t="s">
        <v>898</v>
      </c>
      <c r="C57" s="660"/>
      <c r="D57" s="408" t="s">
        <v>1147</v>
      </c>
      <c r="E57" s="773"/>
      <c r="F57" s="854"/>
      <c r="G57" s="663"/>
      <c r="H57" s="854"/>
      <c r="I57" s="663"/>
      <c r="J57" s="856"/>
      <c r="K57" s="409"/>
      <c r="L57" s="410"/>
      <c r="M57" s="410"/>
      <c r="N57" s="410"/>
      <c r="O57" s="410"/>
      <c r="P57" s="410"/>
      <c r="Q57" s="410"/>
      <c r="R57" s="410"/>
      <c r="S57" s="410"/>
      <c r="T57" s="411" t="str">
        <f t="shared" si="40"/>
        <v/>
      </c>
      <c r="U57" s="852"/>
      <c r="V57" s="324"/>
      <c r="W57" s="324"/>
      <c r="X57" s="464"/>
      <c r="Y57" s="324"/>
      <c r="Z57" s="324"/>
      <c r="AA57" s="852"/>
      <c r="AB57" s="663"/>
      <c r="AC57" s="854"/>
      <c r="AD57" s="663"/>
      <c r="AE57" s="854"/>
      <c r="AF57" s="663"/>
      <c r="AG57" s="856"/>
      <c r="AH57" s="773"/>
      <c r="AI57" s="408"/>
      <c r="AJ57" s="408"/>
      <c r="AK57" s="412"/>
      <c r="AL57" s="408"/>
      <c r="AM57" s="860"/>
      <c r="AN57" s="773"/>
      <c r="AO57" s="850"/>
      <c r="AP57" s="408"/>
      <c r="AQ57" s="409"/>
      <c r="AR57" s="773"/>
      <c r="AS57" s="773"/>
      <c r="AT57" s="850"/>
      <c r="AU57" s="850"/>
      <c r="AV57" s="773"/>
      <c r="AW57" s="858"/>
      <c r="BS57" s="413">
        <v>15</v>
      </c>
      <c r="BT57" s="414">
        <v>15</v>
      </c>
      <c r="BU57" s="414">
        <v>10</v>
      </c>
      <c r="BV57" s="415" t="s">
        <v>328</v>
      </c>
    </row>
    <row r="58" spans="1:74" ht="35.1" customHeight="1" x14ac:dyDescent="0.25">
      <c r="A58" s="864"/>
      <c r="B58" s="398"/>
      <c r="C58" s="660"/>
      <c r="D58" s="408"/>
      <c r="E58" s="773"/>
      <c r="F58" s="854"/>
      <c r="G58" s="663"/>
      <c r="H58" s="854"/>
      <c r="I58" s="663"/>
      <c r="J58" s="856"/>
      <c r="K58" s="409"/>
      <c r="L58" s="410"/>
      <c r="M58" s="410"/>
      <c r="N58" s="410"/>
      <c r="O58" s="410"/>
      <c r="P58" s="410"/>
      <c r="Q58" s="410"/>
      <c r="R58" s="410"/>
      <c r="S58" s="410"/>
      <c r="T58" s="411" t="str">
        <f t="shared" ref="T58:T62" si="47">IF(AND(M58="",N58="",O58="",P58="",Q58="",R58="",S58=""),"",SUM(M58:S58))</f>
        <v/>
      </c>
      <c r="U58" s="852"/>
      <c r="V58" s="324"/>
      <c r="W58" s="324"/>
      <c r="X58" s="464"/>
      <c r="Y58" s="324"/>
      <c r="Z58" s="324"/>
      <c r="AA58" s="852"/>
      <c r="AB58" s="663"/>
      <c r="AC58" s="854"/>
      <c r="AD58" s="663"/>
      <c r="AE58" s="854"/>
      <c r="AF58" s="663"/>
      <c r="AG58" s="856"/>
      <c r="AH58" s="773"/>
      <c r="AI58" s="408"/>
      <c r="AJ58" s="408"/>
      <c r="AK58" s="412"/>
      <c r="AL58" s="408"/>
      <c r="AM58" s="860"/>
      <c r="AN58" s="773"/>
      <c r="AO58" s="850"/>
      <c r="AP58" s="408"/>
      <c r="AQ58" s="409"/>
      <c r="AR58" s="773"/>
      <c r="AS58" s="773"/>
      <c r="AT58" s="850"/>
      <c r="AU58" s="850"/>
      <c r="AV58" s="773"/>
      <c r="AW58" s="858"/>
      <c r="BS58" s="413">
        <v>0</v>
      </c>
      <c r="BT58" s="414">
        <v>10</v>
      </c>
      <c r="BU58" s="414">
        <v>5</v>
      </c>
      <c r="BV58" s="415" t="s">
        <v>329</v>
      </c>
    </row>
    <row r="59" spans="1:74" ht="35.1" customHeight="1" x14ac:dyDescent="0.25">
      <c r="A59" s="864"/>
      <c r="B59" s="398"/>
      <c r="C59" s="660"/>
      <c r="D59" s="408"/>
      <c r="E59" s="773"/>
      <c r="F59" s="854"/>
      <c r="G59" s="663"/>
      <c r="H59" s="854"/>
      <c r="I59" s="663"/>
      <c r="J59" s="856"/>
      <c r="K59" s="416"/>
      <c r="L59" s="410"/>
      <c r="M59" s="410"/>
      <c r="N59" s="410"/>
      <c r="O59" s="410"/>
      <c r="P59" s="410"/>
      <c r="Q59" s="410"/>
      <c r="R59" s="410"/>
      <c r="S59" s="410"/>
      <c r="T59" s="411" t="str">
        <f t="shared" si="47"/>
        <v/>
      </c>
      <c r="U59" s="852"/>
      <c r="V59" s="324"/>
      <c r="W59" s="324"/>
      <c r="X59" s="464"/>
      <c r="Y59" s="324"/>
      <c r="Z59" s="324"/>
      <c r="AA59" s="852"/>
      <c r="AB59" s="663"/>
      <c r="AC59" s="854"/>
      <c r="AD59" s="663"/>
      <c r="AE59" s="854"/>
      <c r="AF59" s="663"/>
      <c r="AG59" s="856"/>
      <c r="AH59" s="773"/>
      <c r="AI59" s="416"/>
      <c r="AJ59" s="416"/>
      <c r="AK59" s="416"/>
      <c r="AL59" s="416"/>
      <c r="AM59" s="860"/>
      <c r="AN59" s="773"/>
      <c r="AO59" s="850"/>
      <c r="AP59" s="416"/>
      <c r="AQ59" s="409"/>
      <c r="AR59" s="773"/>
      <c r="AS59" s="773"/>
      <c r="AT59" s="850"/>
      <c r="AU59" s="850"/>
      <c r="AV59" s="773"/>
      <c r="AW59" s="858"/>
      <c r="BT59" s="414">
        <v>0</v>
      </c>
      <c r="BU59" s="414">
        <v>0</v>
      </c>
    </row>
    <row r="60" spans="1:74" ht="80.25" customHeight="1" x14ac:dyDescent="0.25">
      <c r="A60" s="864"/>
      <c r="B60" s="398"/>
      <c r="C60" s="660"/>
      <c r="D60" s="408"/>
      <c r="E60" s="773"/>
      <c r="F60" s="854"/>
      <c r="G60" s="663"/>
      <c r="H60" s="854"/>
      <c r="I60" s="663"/>
      <c r="J60" s="856"/>
      <c r="K60" s="416"/>
      <c r="L60" s="410"/>
      <c r="M60" s="410"/>
      <c r="N60" s="410"/>
      <c r="O60" s="410"/>
      <c r="P60" s="410"/>
      <c r="Q60" s="410"/>
      <c r="R60" s="410"/>
      <c r="S60" s="410"/>
      <c r="T60" s="411" t="str">
        <f t="shared" si="47"/>
        <v/>
      </c>
      <c r="U60" s="852"/>
      <c r="V60" s="324"/>
      <c r="W60" s="324"/>
      <c r="X60" s="464"/>
      <c r="Y60" s="324"/>
      <c r="Z60" s="324"/>
      <c r="AA60" s="852"/>
      <c r="AB60" s="663"/>
      <c r="AC60" s="854"/>
      <c r="AD60" s="663"/>
      <c r="AE60" s="854"/>
      <c r="AF60" s="663"/>
      <c r="AG60" s="856"/>
      <c r="AH60" s="773"/>
      <c r="AI60" s="416"/>
      <c r="AJ60" s="416"/>
      <c r="AK60" s="416"/>
      <c r="AL60" s="416"/>
      <c r="AM60" s="860"/>
      <c r="AN60" s="773"/>
      <c r="AO60" s="850"/>
      <c r="AP60" s="416"/>
      <c r="AQ60" s="409"/>
      <c r="AR60" s="773"/>
      <c r="AS60" s="773"/>
      <c r="AT60" s="850"/>
      <c r="AU60" s="850"/>
      <c r="AV60" s="773"/>
      <c r="AW60" s="858"/>
    </row>
    <row r="61" spans="1:74" ht="219" customHeight="1" x14ac:dyDescent="0.25">
      <c r="A61" s="861" t="s">
        <v>339</v>
      </c>
      <c r="B61" s="417" t="s">
        <v>1116</v>
      </c>
      <c r="C61" s="660" t="s">
        <v>1119</v>
      </c>
      <c r="D61" s="417" t="s">
        <v>1120</v>
      </c>
      <c r="E61" s="773" t="s">
        <v>250</v>
      </c>
      <c r="F61" s="854">
        <v>2</v>
      </c>
      <c r="G61" s="663" t="str">
        <f t="shared" ref="G61" si="48">IF(F61=1,"RARA VEZ",IF(F61=2,"IMPROBABLE",IF(F61=3,"POSIBLE",IF(F61=4,"PROBABLE",IF(F61=5,"CASI SEGURO",IF(F61=""," "))))))</f>
        <v>IMPROBABLE</v>
      </c>
      <c r="H61" s="854">
        <v>4</v>
      </c>
      <c r="I61" s="663" t="str">
        <f t="shared" ref="I61" si="49">IF(H61=1,"INSIGNIFICANTE",IF(H61=2,"MENOR",IF(H61=3,"MODERADO",IF(H61=4,"MAYOR",IF(H61=5,"CATASTROFICO",IF(H61=""," "))))))</f>
        <v>MAYOR</v>
      </c>
      <c r="J61" s="856" t="str">
        <f>IFERROR(VLOOKUP(F61,Listas!$G$25:$L$30,'R. Corrupción'!H61+1,0),0)</f>
        <v>ALTA</v>
      </c>
      <c r="K61" s="418" t="s">
        <v>1124</v>
      </c>
      <c r="L61" s="410" t="s">
        <v>13</v>
      </c>
      <c r="M61" s="410">
        <v>15</v>
      </c>
      <c r="N61" s="410">
        <v>15</v>
      </c>
      <c r="O61" s="410">
        <v>15</v>
      </c>
      <c r="P61" s="410">
        <v>15</v>
      </c>
      <c r="Q61" s="410">
        <v>15</v>
      </c>
      <c r="R61" s="410">
        <v>15</v>
      </c>
      <c r="S61" s="410">
        <v>10</v>
      </c>
      <c r="T61" s="411">
        <f t="shared" si="47"/>
        <v>100</v>
      </c>
      <c r="U61" s="852">
        <f t="shared" ref="U61" si="50">IFERROR(AVERAGEIF(T61:T65,"&lt;&gt;"&amp;"",T61:T65),0)</f>
        <v>100</v>
      </c>
      <c r="V61" s="324" t="s">
        <v>247</v>
      </c>
      <c r="W61" s="324" t="s">
        <v>266</v>
      </c>
      <c r="X61" s="324" t="s">
        <v>265</v>
      </c>
      <c r="Y61" s="324">
        <v>100</v>
      </c>
      <c r="Z61" s="324" t="s">
        <v>384</v>
      </c>
      <c r="AA61" s="852">
        <f t="shared" ref="AA61" si="51">AVERAGEIF(Y61:Y65,"&lt;&gt;"&amp;"",Y61:Y65)</f>
        <v>100</v>
      </c>
      <c r="AB61" s="663" t="s">
        <v>259</v>
      </c>
      <c r="AC61" s="854">
        <v>1</v>
      </c>
      <c r="AD61" s="663" t="str">
        <f t="shared" ref="AD61" si="52">IF(AC61=1,"RARA VEZ",IF(AC61=2,"IMPROBABLE",IF(AC61=3,"POSIBLE",IF(AC61=4,"PROBABLE",IF(AC61=5,"CASI SEGURO",IF(AC61=""," "))))))</f>
        <v>RARA VEZ</v>
      </c>
      <c r="AE61" s="854">
        <v>4</v>
      </c>
      <c r="AF61" s="663" t="str">
        <f t="shared" ref="AF61" si="53">IF(AE61=1,"INSIGNIFICANTE",IF(AE61=2,"MENOR",IF(AE61=3,"MODERADO",IF(AE61=4,"MAYOR",IF(AE61=5,"CATASTROFICO",IF(AE61=""," "))))))</f>
        <v>MAYOR</v>
      </c>
      <c r="AG61" s="856" t="str">
        <f>VLOOKUP(AC61,Listas!$G$25:$L$30,'R. Corrupción'!AE61+1,0)</f>
        <v>ALTA</v>
      </c>
      <c r="AH61" s="773" t="s">
        <v>26</v>
      </c>
      <c r="AI61" s="845" t="s">
        <v>1125</v>
      </c>
      <c r="AJ61" s="845" t="s">
        <v>1456</v>
      </c>
      <c r="AK61" s="857">
        <v>46387</v>
      </c>
      <c r="AL61" s="845" t="s">
        <v>1126</v>
      </c>
      <c r="AM61" s="846" t="s">
        <v>922</v>
      </c>
      <c r="AN61" s="845" t="s">
        <v>1456</v>
      </c>
      <c r="AO61" s="850"/>
      <c r="AP61" s="409"/>
      <c r="AQ61" s="409"/>
      <c r="AR61" s="773"/>
      <c r="AS61" s="773"/>
      <c r="AT61" s="850"/>
      <c r="AU61" s="850"/>
      <c r="AV61" s="773"/>
      <c r="AW61" s="858"/>
      <c r="BS61" s="407" t="s">
        <v>331</v>
      </c>
      <c r="BT61" s="407"/>
      <c r="BU61" s="407"/>
      <c r="BV61" s="121" t="s">
        <v>326</v>
      </c>
    </row>
    <row r="62" spans="1:74" ht="45" x14ac:dyDescent="0.25">
      <c r="A62" s="861"/>
      <c r="B62" s="417" t="s">
        <v>1117</v>
      </c>
      <c r="C62" s="660"/>
      <c r="D62" s="417" t="s">
        <v>1121</v>
      </c>
      <c r="E62" s="773"/>
      <c r="F62" s="854"/>
      <c r="G62" s="663"/>
      <c r="H62" s="854"/>
      <c r="I62" s="663"/>
      <c r="J62" s="856"/>
      <c r="K62" s="409"/>
      <c r="L62" s="410"/>
      <c r="M62" s="410"/>
      <c r="N62" s="410"/>
      <c r="O62" s="410"/>
      <c r="P62" s="410"/>
      <c r="Q62" s="410"/>
      <c r="R62" s="410"/>
      <c r="S62" s="410"/>
      <c r="T62" s="411" t="str">
        <f t="shared" si="47"/>
        <v/>
      </c>
      <c r="U62" s="852"/>
      <c r="V62" s="324"/>
      <c r="W62" s="324"/>
      <c r="X62" s="324"/>
      <c r="Y62" s="324"/>
      <c r="Z62" s="324"/>
      <c r="AA62" s="852"/>
      <c r="AB62" s="663"/>
      <c r="AC62" s="854"/>
      <c r="AD62" s="663"/>
      <c r="AE62" s="854"/>
      <c r="AF62" s="663"/>
      <c r="AG62" s="856"/>
      <c r="AH62" s="773"/>
      <c r="AI62" s="845"/>
      <c r="AJ62" s="845"/>
      <c r="AK62" s="857"/>
      <c r="AL62" s="845"/>
      <c r="AM62" s="846"/>
      <c r="AN62" s="845"/>
      <c r="AO62" s="850"/>
      <c r="AP62" s="408"/>
      <c r="AQ62" s="409"/>
      <c r="AR62" s="773"/>
      <c r="AS62" s="773"/>
      <c r="AT62" s="850"/>
      <c r="AU62" s="850"/>
      <c r="AV62" s="773"/>
      <c r="AW62" s="858"/>
      <c r="BS62" s="413">
        <v>15</v>
      </c>
      <c r="BT62" s="414">
        <v>15</v>
      </c>
      <c r="BU62" s="414">
        <v>10</v>
      </c>
      <c r="BV62" s="415" t="s">
        <v>328</v>
      </c>
    </row>
    <row r="63" spans="1:74" ht="35.1" customHeight="1" x14ac:dyDescent="0.25">
      <c r="A63" s="861"/>
      <c r="B63" s="863" t="s">
        <v>1118</v>
      </c>
      <c r="C63" s="660"/>
      <c r="D63" s="417" t="s">
        <v>1122</v>
      </c>
      <c r="E63" s="773"/>
      <c r="F63" s="854"/>
      <c r="G63" s="663"/>
      <c r="H63" s="854"/>
      <c r="I63" s="663"/>
      <c r="J63" s="856"/>
      <c r="K63" s="409"/>
      <c r="L63" s="410"/>
      <c r="M63" s="410"/>
      <c r="N63" s="410"/>
      <c r="O63" s="410"/>
      <c r="P63" s="410"/>
      <c r="Q63" s="410"/>
      <c r="R63" s="410"/>
      <c r="S63" s="410"/>
      <c r="T63" s="411" t="str">
        <f t="shared" ref="T63:T65" si="54">IF(AND(M63="",N63="",O63="",P63="",Q63="",R63="",S63=""),"",SUM(M63:S63))</f>
        <v/>
      </c>
      <c r="U63" s="852"/>
      <c r="V63" s="324"/>
      <c r="W63" s="324"/>
      <c r="X63" s="324"/>
      <c r="Y63" s="324"/>
      <c r="Z63" s="324"/>
      <c r="AA63" s="852"/>
      <c r="AB63" s="663"/>
      <c r="AC63" s="854"/>
      <c r="AD63" s="663"/>
      <c r="AE63" s="854"/>
      <c r="AF63" s="663"/>
      <c r="AG63" s="856"/>
      <c r="AH63" s="773"/>
      <c r="AI63" s="845"/>
      <c r="AJ63" s="845"/>
      <c r="AK63" s="857"/>
      <c r="AL63" s="845"/>
      <c r="AM63" s="846"/>
      <c r="AN63" s="845"/>
      <c r="AO63" s="850"/>
      <c r="AP63" s="408"/>
      <c r="AQ63" s="409"/>
      <c r="AR63" s="773"/>
      <c r="AS63" s="773"/>
      <c r="AT63" s="850"/>
      <c r="AU63" s="850"/>
      <c r="AV63" s="773"/>
      <c r="AW63" s="858"/>
      <c r="BS63" s="413">
        <v>0</v>
      </c>
      <c r="BT63" s="414">
        <v>10</v>
      </c>
      <c r="BU63" s="414">
        <v>5</v>
      </c>
      <c r="BV63" s="415" t="s">
        <v>329</v>
      </c>
    </row>
    <row r="64" spans="1:74" ht="53.25" customHeight="1" x14ac:dyDescent="0.25">
      <c r="A64" s="861"/>
      <c r="B64" s="863"/>
      <c r="C64" s="660"/>
      <c r="D64" s="417" t="s">
        <v>1123</v>
      </c>
      <c r="E64" s="773"/>
      <c r="F64" s="854"/>
      <c r="G64" s="663"/>
      <c r="H64" s="854"/>
      <c r="I64" s="663"/>
      <c r="J64" s="856"/>
      <c r="K64" s="416"/>
      <c r="L64" s="410"/>
      <c r="M64" s="410"/>
      <c r="N64" s="410"/>
      <c r="O64" s="410"/>
      <c r="P64" s="410"/>
      <c r="Q64" s="410"/>
      <c r="R64" s="410"/>
      <c r="S64" s="410"/>
      <c r="T64" s="411" t="str">
        <f t="shared" si="54"/>
        <v/>
      </c>
      <c r="U64" s="852"/>
      <c r="V64" s="324"/>
      <c r="W64" s="324"/>
      <c r="X64" s="324"/>
      <c r="Y64" s="324"/>
      <c r="Z64" s="324"/>
      <c r="AA64" s="852"/>
      <c r="AB64" s="663"/>
      <c r="AC64" s="854"/>
      <c r="AD64" s="663"/>
      <c r="AE64" s="854"/>
      <c r="AF64" s="663"/>
      <c r="AG64" s="856"/>
      <c r="AH64" s="773"/>
      <c r="AI64" s="845"/>
      <c r="AJ64" s="845"/>
      <c r="AK64" s="857"/>
      <c r="AL64" s="845"/>
      <c r="AM64" s="846"/>
      <c r="AN64" s="845"/>
      <c r="AO64" s="850"/>
      <c r="AP64" s="416"/>
      <c r="AQ64" s="409"/>
      <c r="AR64" s="773"/>
      <c r="AS64" s="773"/>
      <c r="AT64" s="850"/>
      <c r="AU64" s="850"/>
      <c r="AV64" s="773"/>
      <c r="AW64" s="858"/>
      <c r="BT64" s="414">
        <v>0</v>
      </c>
      <c r="BU64" s="414">
        <v>0</v>
      </c>
    </row>
    <row r="65" spans="1:74" ht="35.1" customHeight="1" x14ac:dyDescent="0.25">
      <c r="A65" s="861"/>
      <c r="B65" s="398"/>
      <c r="C65" s="660"/>
      <c r="D65" s="408"/>
      <c r="E65" s="773"/>
      <c r="F65" s="854"/>
      <c r="G65" s="663"/>
      <c r="H65" s="854"/>
      <c r="I65" s="663"/>
      <c r="J65" s="856"/>
      <c r="K65" s="416"/>
      <c r="L65" s="410"/>
      <c r="M65" s="410"/>
      <c r="N65" s="410"/>
      <c r="O65" s="410"/>
      <c r="P65" s="410"/>
      <c r="Q65" s="410"/>
      <c r="R65" s="410"/>
      <c r="S65" s="410"/>
      <c r="T65" s="411" t="str">
        <f t="shared" si="54"/>
        <v/>
      </c>
      <c r="U65" s="852"/>
      <c r="V65" s="324"/>
      <c r="W65" s="324"/>
      <c r="X65" s="324"/>
      <c r="Y65" s="324"/>
      <c r="Z65" s="324"/>
      <c r="AA65" s="852"/>
      <c r="AB65" s="663"/>
      <c r="AC65" s="854"/>
      <c r="AD65" s="663"/>
      <c r="AE65" s="854"/>
      <c r="AF65" s="663"/>
      <c r="AG65" s="856"/>
      <c r="AH65" s="773"/>
      <c r="AI65" s="416"/>
      <c r="AJ65" s="416"/>
      <c r="AK65" s="416"/>
      <c r="AL65" s="416"/>
      <c r="AM65" s="846"/>
      <c r="AN65" s="845"/>
      <c r="AO65" s="850"/>
      <c r="AP65" s="416"/>
      <c r="AQ65" s="409"/>
      <c r="AR65" s="773"/>
      <c r="AS65" s="773"/>
      <c r="AT65" s="850"/>
      <c r="AU65" s="850"/>
      <c r="AV65" s="773"/>
      <c r="AW65" s="858"/>
    </row>
    <row r="66" spans="1:74" ht="201" customHeight="1" x14ac:dyDescent="0.25">
      <c r="A66" s="861" t="s">
        <v>342</v>
      </c>
      <c r="B66" s="417" t="s">
        <v>1143</v>
      </c>
      <c r="C66" s="862" t="s">
        <v>1146</v>
      </c>
      <c r="D66" s="845" t="s">
        <v>1147</v>
      </c>
      <c r="E66" s="773" t="s">
        <v>250</v>
      </c>
      <c r="F66" s="854">
        <v>4</v>
      </c>
      <c r="G66" s="663" t="str">
        <f t="shared" ref="G66" si="55">IF(F66=1,"RARA VEZ",IF(F66=2,"IMPROBABLE",IF(F66=3,"POSIBLE",IF(F66=4,"PROBABLE",IF(F66=5,"CASI SEGURO",IF(F66=""," "))))))</f>
        <v>PROBABLE</v>
      </c>
      <c r="H66" s="854">
        <v>4</v>
      </c>
      <c r="I66" s="663" t="str">
        <f t="shared" ref="I66" si="56">IF(H66=1,"INSIGNIFICANTE",IF(H66=2,"MENOR",IF(H66=3,"MODERADO",IF(H66=4,"MAYOR",IF(H66=5,"CATASTROFICO",IF(H66=""," "))))))</f>
        <v>MAYOR</v>
      </c>
      <c r="J66" s="856" t="str">
        <f>IFERROR(VLOOKUP(F66,Listas!$G$25:$L$30,'R. Corrupción'!H66+1,0),0)</f>
        <v>EXTREMA</v>
      </c>
      <c r="K66" s="418" t="s">
        <v>1149</v>
      </c>
      <c r="L66" s="410" t="s">
        <v>13</v>
      </c>
      <c r="M66" s="410">
        <v>15</v>
      </c>
      <c r="N66" s="410">
        <v>15</v>
      </c>
      <c r="O66" s="410">
        <v>15</v>
      </c>
      <c r="P66" s="410">
        <v>15</v>
      </c>
      <c r="Q66" s="410">
        <v>15</v>
      </c>
      <c r="R66" s="410">
        <v>15</v>
      </c>
      <c r="S66" s="410">
        <v>10</v>
      </c>
      <c r="T66" s="411">
        <f t="shared" ref="T66:T67" si="57">IF(AND(M66="",N66="",O66="",P66="",Q66="",R66="",S66=""),"",SUM(M66:S66))</f>
        <v>100</v>
      </c>
      <c r="U66" s="852">
        <f t="shared" ref="U66" si="58">IFERROR(AVERAGEIF(T66:T70,"&lt;&gt;"&amp;"",T66:T70),0)</f>
        <v>98.333333333333329</v>
      </c>
      <c r="V66" s="324" t="s">
        <v>247</v>
      </c>
      <c r="W66" s="324" t="s">
        <v>266</v>
      </c>
      <c r="X66" s="324" t="s">
        <v>265</v>
      </c>
      <c r="Y66" s="324">
        <v>100</v>
      </c>
      <c r="Z66" s="324" t="s">
        <v>384</v>
      </c>
      <c r="AA66" s="852">
        <f t="shared" ref="AA66" si="59">AVERAGEIF(Y66:Y70,"&lt;&gt;"&amp;"",Y66:Y70)</f>
        <v>83.333333333333329</v>
      </c>
      <c r="AB66" s="663" t="s">
        <v>263</v>
      </c>
      <c r="AC66" s="854">
        <v>3</v>
      </c>
      <c r="AD66" s="663" t="str">
        <f t="shared" ref="AD66" si="60">IF(AC66=1,"RARA VEZ",IF(AC66=2,"IMPROBABLE",IF(AC66=3,"POSIBLE",IF(AC66=4,"PROBABLE",IF(AC66=5,"CASI SEGURO",IF(AC66=""," "))))))</f>
        <v>POSIBLE</v>
      </c>
      <c r="AE66" s="854">
        <v>4</v>
      </c>
      <c r="AF66" s="663" t="str">
        <f t="shared" ref="AF66" si="61">IF(AE66=1,"INSIGNIFICANTE",IF(AE66=2,"MENOR",IF(AE66=3,"MODERADO",IF(AE66=4,"MAYOR",IF(AE66=5,"CATASTROFICO",IF(AE66=""," "))))))</f>
        <v>MAYOR</v>
      </c>
      <c r="AG66" s="856" t="str">
        <f>VLOOKUP(AC66,Listas!$G$25:$L$30,'R. Corrupción'!AE66+1,0)</f>
        <v>EXTREMA</v>
      </c>
      <c r="AH66" s="773" t="s">
        <v>26</v>
      </c>
      <c r="AI66" s="863" t="s">
        <v>1152</v>
      </c>
      <c r="AJ66" s="863" t="s">
        <v>1462</v>
      </c>
      <c r="AK66" s="857">
        <v>46387</v>
      </c>
      <c r="AL66" s="863" t="s">
        <v>1153</v>
      </c>
      <c r="AM66" s="846" t="s">
        <v>922</v>
      </c>
      <c r="AN66" s="845" t="s">
        <v>1462</v>
      </c>
      <c r="AO66" s="850"/>
      <c r="AP66" s="409"/>
      <c r="AQ66" s="409"/>
      <c r="AR66" s="773"/>
      <c r="AS66" s="773"/>
      <c r="AT66" s="850"/>
      <c r="AU66" s="850"/>
      <c r="AV66" s="773"/>
      <c r="AW66" s="858"/>
      <c r="BS66" s="407" t="s">
        <v>331</v>
      </c>
      <c r="BT66" s="407"/>
      <c r="BU66" s="407"/>
      <c r="BV66" s="121" t="s">
        <v>326</v>
      </c>
    </row>
    <row r="67" spans="1:74" ht="151.5" customHeight="1" x14ac:dyDescent="0.25">
      <c r="A67" s="861"/>
      <c r="B67" s="863" t="s">
        <v>1144</v>
      </c>
      <c r="C67" s="862"/>
      <c r="D67" s="845"/>
      <c r="E67" s="773"/>
      <c r="F67" s="854"/>
      <c r="G67" s="663"/>
      <c r="H67" s="854"/>
      <c r="I67" s="663"/>
      <c r="J67" s="856"/>
      <c r="K67" s="409" t="s">
        <v>1150</v>
      </c>
      <c r="L67" s="410" t="s">
        <v>13</v>
      </c>
      <c r="M67" s="410">
        <v>15</v>
      </c>
      <c r="N67" s="410">
        <v>15</v>
      </c>
      <c r="O67" s="410">
        <v>15</v>
      </c>
      <c r="P67" s="410">
        <v>15</v>
      </c>
      <c r="Q67" s="410">
        <v>15</v>
      </c>
      <c r="R67" s="410">
        <v>15</v>
      </c>
      <c r="S67" s="410">
        <v>10</v>
      </c>
      <c r="T67" s="411">
        <f t="shared" si="57"/>
        <v>100</v>
      </c>
      <c r="U67" s="852"/>
      <c r="V67" s="324" t="s">
        <v>247</v>
      </c>
      <c r="W67" s="324" t="s">
        <v>266</v>
      </c>
      <c r="X67" s="324" t="s">
        <v>265</v>
      </c>
      <c r="Y67" s="324">
        <v>100</v>
      </c>
      <c r="Z67" s="324" t="s">
        <v>384</v>
      </c>
      <c r="AA67" s="852"/>
      <c r="AB67" s="663"/>
      <c r="AC67" s="854"/>
      <c r="AD67" s="663"/>
      <c r="AE67" s="854"/>
      <c r="AF67" s="663"/>
      <c r="AG67" s="856"/>
      <c r="AH67" s="773"/>
      <c r="AI67" s="863"/>
      <c r="AJ67" s="863"/>
      <c r="AK67" s="857"/>
      <c r="AL67" s="863"/>
      <c r="AM67" s="846"/>
      <c r="AN67" s="845"/>
      <c r="AO67" s="850"/>
      <c r="AP67" s="408"/>
      <c r="AQ67" s="409"/>
      <c r="AR67" s="773"/>
      <c r="AS67" s="773"/>
      <c r="AT67" s="850"/>
      <c r="AU67" s="850"/>
      <c r="AV67" s="773"/>
      <c r="AW67" s="858"/>
      <c r="BS67" s="413">
        <v>15</v>
      </c>
      <c r="BT67" s="414">
        <v>15</v>
      </c>
      <c r="BU67" s="414">
        <v>10</v>
      </c>
      <c r="BV67" s="415" t="s">
        <v>328</v>
      </c>
    </row>
    <row r="68" spans="1:74" ht="140.25" customHeight="1" x14ac:dyDescent="0.25">
      <c r="A68" s="861"/>
      <c r="B68" s="863"/>
      <c r="C68" s="862"/>
      <c r="D68" s="845"/>
      <c r="E68" s="773"/>
      <c r="F68" s="854"/>
      <c r="G68" s="663"/>
      <c r="H68" s="854"/>
      <c r="I68" s="663"/>
      <c r="J68" s="856"/>
      <c r="K68" s="409" t="s">
        <v>1151</v>
      </c>
      <c r="L68" s="410" t="s">
        <v>14</v>
      </c>
      <c r="M68" s="410">
        <v>15</v>
      </c>
      <c r="N68" s="410">
        <v>15</v>
      </c>
      <c r="O68" s="410">
        <v>15</v>
      </c>
      <c r="P68" s="410">
        <v>10</v>
      </c>
      <c r="Q68" s="410">
        <v>15</v>
      </c>
      <c r="R68" s="410">
        <v>15</v>
      </c>
      <c r="S68" s="410">
        <v>10</v>
      </c>
      <c r="T68" s="411">
        <f t="shared" ref="T68:T72" si="62">IF(AND(M68="",N68="",O68="",P68="",Q68="",R68="",S68=""),"",SUM(M68:S68))</f>
        <v>95</v>
      </c>
      <c r="U68" s="852"/>
      <c r="V68" s="324" t="s">
        <v>245</v>
      </c>
      <c r="W68" s="324" t="s">
        <v>266</v>
      </c>
      <c r="X68" s="324" t="s">
        <v>261</v>
      </c>
      <c r="Y68" s="324">
        <v>50</v>
      </c>
      <c r="Z68" s="324" t="s">
        <v>384</v>
      </c>
      <c r="AA68" s="852"/>
      <c r="AB68" s="663"/>
      <c r="AC68" s="854"/>
      <c r="AD68" s="663"/>
      <c r="AE68" s="854"/>
      <c r="AF68" s="663"/>
      <c r="AG68" s="856"/>
      <c r="AH68" s="773"/>
      <c r="AI68" s="863"/>
      <c r="AJ68" s="863"/>
      <c r="AK68" s="857"/>
      <c r="AL68" s="863"/>
      <c r="AM68" s="846"/>
      <c r="AN68" s="845"/>
      <c r="AO68" s="850"/>
      <c r="AP68" s="408"/>
      <c r="AQ68" s="409"/>
      <c r="AR68" s="773"/>
      <c r="AS68" s="773"/>
      <c r="AT68" s="850"/>
      <c r="AU68" s="850"/>
      <c r="AV68" s="773"/>
      <c r="AW68" s="858"/>
      <c r="BS68" s="413">
        <v>0</v>
      </c>
      <c r="BT68" s="414">
        <v>10</v>
      </c>
      <c r="BU68" s="414">
        <v>5</v>
      </c>
      <c r="BV68" s="415" t="s">
        <v>329</v>
      </c>
    </row>
    <row r="69" spans="1:74" ht="35.1" customHeight="1" x14ac:dyDescent="0.25">
      <c r="A69" s="861"/>
      <c r="B69" s="863" t="s">
        <v>1145</v>
      </c>
      <c r="C69" s="862"/>
      <c r="D69" s="845" t="s">
        <v>1148</v>
      </c>
      <c r="E69" s="773"/>
      <c r="F69" s="854"/>
      <c r="G69" s="663"/>
      <c r="H69" s="854"/>
      <c r="I69" s="663"/>
      <c r="J69" s="856"/>
      <c r="K69" s="416"/>
      <c r="L69" s="410"/>
      <c r="M69" s="410"/>
      <c r="N69" s="410"/>
      <c r="O69" s="410"/>
      <c r="P69" s="410"/>
      <c r="Q69" s="410"/>
      <c r="R69" s="410"/>
      <c r="S69" s="410"/>
      <c r="T69" s="411" t="str">
        <f t="shared" si="62"/>
        <v/>
      </c>
      <c r="U69" s="852"/>
      <c r="V69" s="324"/>
      <c r="W69" s="324"/>
      <c r="X69" s="324"/>
      <c r="Y69" s="324"/>
      <c r="Z69" s="324"/>
      <c r="AA69" s="852"/>
      <c r="AB69" s="663"/>
      <c r="AC69" s="854"/>
      <c r="AD69" s="663"/>
      <c r="AE69" s="854"/>
      <c r="AF69" s="663"/>
      <c r="AG69" s="856"/>
      <c r="AH69" s="773"/>
      <c r="AI69" s="863"/>
      <c r="AJ69" s="863"/>
      <c r="AK69" s="857"/>
      <c r="AL69" s="863"/>
      <c r="AM69" s="846"/>
      <c r="AN69" s="845"/>
      <c r="AO69" s="850"/>
      <c r="AP69" s="416"/>
      <c r="AQ69" s="409"/>
      <c r="AR69" s="773"/>
      <c r="AS69" s="773"/>
      <c r="AT69" s="850"/>
      <c r="AU69" s="850"/>
      <c r="AV69" s="773"/>
      <c r="AW69" s="858"/>
      <c r="BT69" s="414">
        <v>0</v>
      </c>
      <c r="BU69" s="414">
        <v>0</v>
      </c>
    </row>
    <row r="70" spans="1:74" ht="35.1" customHeight="1" x14ac:dyDescent="0.25">
      <c r="A70" s="861"/>
      <c r="B70" s="863"/>
      <c r="C70" s="862"/>
      <c r="D70" s="845"/>
      <c r="E70" s="773"/>
      <c r="F70" s="854"/>
      <c r="G70" s="663"/>
      <c r="H70" s="854"/>
      <c r="I70" s="663"/>
      <c r="J70" s="856"/>
      <c r="K70" s="416"/>
      <c r="L70" s="410"/>
      <c r="M70" s="410"/>
      <c r="N70" s="410"/>
      <c r="O70" s="410"/>
      <c r="P70" s="410"/>
      <c r="Q70" s="410"/>
      <c r="R70" s="410"/>
      <c r="S70" s="410"/>
      <c r="T70" s="411" t="str">
        <f t="shared" si="62"/>
        <v/>
      </c>
      <c r="U70" s="852"/>
      <c r="V70" s="324"/>
      <c r="W70" s="324"/>
      <c r="X70" s="324"/>
      <c r="Y70" s="324"/>
      <c r="Z70" s="324"/>
      <c r="AA70" s="852"/>
      <c r="AB70" s="663"/>
      <c r="AC70" s="854"/>
      <c r="AD70" s="663"/>
      <c r="AE70" s="854"/>
      <c r="AF70" s="663"/>
      <c r="AG70" s="856"/>
      <c r="AH70" s="773"/>
      <c r="AI70" s="863"/>
      <c r="AJ70" s="863"/>
      <c r="AK70" s="857"/>
      <c r="AL70" s="863"/>
      <c r="AM70" s="846"/>
      <c r="AN70" s="845"/>
      <c r="AO70" s="850"/>
      <c r="AP70" s="416"/>
      <c r="AQ70" s="409"/>
      <c r="AR70" s="773"/>
      <c r="AS70" s="773"/>
      <c r="AT70" s="850"/>
      <c r="AU70" s="850"/>
      <c r="AV70" s="773"/>
      <c r="AW70" s="858"/>
    </row>
    <row r="71" spans="1:74" ht="195.75" customHeight="1" x14ac:dyDescent="0.25">
      <c r="A71" s="861" t="s">
        <v>347</v>
      </c>
      <c r="B71" s="417" t="s">
        <v>1164</v>
      </c>
      <c r="C71" s="867" t="s">
        <v>1165</v>
      </c>
      <c r="D71" s="417" t="s">
        <v>1120</v>
      </c>
      <c r="E71" s="773" t="s">
        <v>250</v>
      </c>
      <c r="F71" s="854">
        <v>1</v>
      </c>
      <c r="G71" s="663" t="str">
        <f t="shared" ref="G71" si="63">IF(F71=1,"RARA VEZ",IF(F71=2,"IMPROBABLE",IF(F71=3,"POSIBLE",IF(F71=4,"PROBABLE",IF(F71=5,"CASI SEGURO",IF(F71=""," "))))))</f>
        <v>RARA VEZ</v>
      </c>
      <c r="H71" s="854">
        <v>4</v>
      </c>
      <c r="I71" s="663" t="str">
        <f t="shared" ref="I71" si="64">IF(H71=1,"INSIGNIFICANTE",IF(H71=2,"MENOR",IF(H71=3,"MODERADO",IF(H71=4,"MAYOR",IF(H71=5,"CATASTROFICO",IF(H71=""," "))))))</f>
        <v>MAYOR</v>
      </c>
      <c r="J71" s="856" t="str">
        <f>IFERROR(VLOOKUP(F71,Listas!$G$25:$L$30,'R. Corrupción'!H71+1,0),0)</f>
        <v>ALTA</v>
      </c>
      <c r="K71" s="418" t="s">
        <v>1171</v>
      </c>
      <c r="L71" s="410" t="s">
        <v>13</v>
      </c>
      <c r="M71" s="410">
        <v>15</v>
      </c>
      <c r="N71" s="410">
        <v>15</v>
      </c>
      <c r="O71" s="410">
        <v>15</v>
      </c>
      <c r="P71" s="410">
        <v>15</v>
      </c>
      <c r="Q71" s="410">
        <v>15</v>
      </c>
      <c r="R71" s="410">
        <v>15</v>
      </c>
      <c r="S71" s="410">
        <v>10</v>
      </c>
      <c r="T71" s="411">
        <f t="shared" ref="T71" si="65">IF(AND(M71="",N71="",O71="",P71="",Q71="",R71="",S71=""),"",SUM(M71:S71))</f>
        <v>100</v>
      </c>
      <c r="U71" s="852">
        <f t="shared" ref="U71" si="66">IFERROR(AVERAGEIF(T71:T75,"&lt;&gt;"&amp;"",T71:T75),0)</f>
        <v>100</v>
      </c>
      <c r="V71" s="324" t="s">
        <v>247</v>
      </c>
      <c r="W71" s="324" t="s">
        <v>266</v>
      </c>
      <c r="X71" s="324" t="s">
        <v>265</v>
      </c>
      <c r="Y71" s="324">
        <v>100</v>
      </c>
      <c r="Z71" s="324"/>
      <c r="AA71" s="852">
        <f t="shared" ref="AA71" si="67">AVERAGEIF(Y71:Y75,"&lt;&gt;"&amp;"",Y71:Y75)</f>
        <v>100</v>
      </c>
      <c r="AB71" s="663" t="s">
        <v>267</v>
      </c>
      <c r="AC71" s="854">
        <v>1</v>
      </c>
      <c r="AD71" s="663" t="str">
        <f t="shared" ref="AD71" si="68">IF(AC71=1,"RARA VEZ",IF(AC71=2,"IMPROBABLE",IF(AC71=3,"POSIBLE",IF(AC71=4,"PROBABLE",IF(AC71=5,"CASI SEGURO",IF(AC71=""," "))))))</f>
        <v>RARA VEZ</v>
      </c>
      <c r="AE71" s="854">
        <v>3</v>
      </c>
      <c r="AF71" s="663" t="str">
        <f t="shared" ref="AF71" si="69">IF(AE71=1,"INSIGNIFICANTE",IF(AE71=2,"MENOR",IF(AE71=3,"MODERADO",IF(AE71=4,"MAYOR",IF(AE71=5,"CATASTROFICO",IF(AE71=""," "))))))</f>
        <v>MODERADO</v>
      </c>
      <c r="AG71" s="856" t="str">
        <f>VLOOKUP(AC71,Listas!$G$25:$L$30,'R. Corrupción'!AE71+1,0)</f>
        <v>MODERADA</v>
      </c>
      <c r="AH71" s="773" t="s">
        <v>26</v>
      </c>
      <c r="AI71" s="417" t="s">
        <v>1172</v>
      </c>
      <c r="AJ71" s="215" t="s">
        <v>1462</v>
      </c>
      <c r="AK71" s="424">
        <v>46021</v>
      </c>
      <c r="AL71" s="417" t="s">
        <v>1173</v>
      </c>
      <c r="AM71" s="846" t="s">
        <v>1040</v>
      </c>
      <c r="AN71" s="845" t="s">
        <v>1462</v>
      </c>
      <c r="AO71" s="850"/>
      <c r="AP71" s="409"/>
      <c r="AQ71" s="409"/>
      <c r="AR71" s="773"/>
      <c r="AS71" s="773"/>
      <c r="AT71" s="850"/>
      <c r="AU71" s="850"/>
      <c r="AV71" s="773"/>
      <c r="AW71" s="858"/>
      <c r="BS71" s="407" t="s">
        <v>331</v>
      </c>
      <c r="BT71" s="407"/>
      <c r="BU71" s="407"/>
      <c r="BV71" s="121" t="s">
        <v>326</v>
      </c>
    </row>
    <row r="72" spans="1:74" ht="60" x14ac:dyDescent="0.25">
      <c r="A72" s="861"/>
      <c r="B72" s="417" t="s">
        <v>1166</v>
      </c>
      <c r="C72" s="867"/>
      <c r="D72" s="417" t="s">
        <v>1167</v>
      </c>
      <c r="E72" s="773"/>
      <c r="F72" s="854"/>
      <c r="G72" s="663"/>
      <c r="H72" s="854"/>
      <c r="I72" s="663"/>
      <c r="J72" s="856"/>
      <c r="K72" s="409"/>
      <c r="L72" s="410"/>
      <c r="M72" s="410"/>
      <c r="N72" s="410"/>
      <c r="O72" s="410"/>
      <c r="P72" s="410"/>
      <c r="Q72" s="410"/>
      <c r="R72" s="410"/>
      <c r="S72" s="410"/>
      <c r="T72" s="411" t="str">
        <f t="shared" si="62"/>
        <v/>
      </c>
      <c r="U72" s="852"/>
      <c r="V72" s="324"/>
      <c r="W72" s="324"/>
      <c r="X72" s="324"/>
      <c r="Y72" s="324"/>
      <c r="Z72" s="324"/>
      <c r="AA72" s="852"/>
      <c r="AB72" s="663"/>
      <c r="AC72" s="854"/>
      <c r="AD72" s="663"/>
      <c r="AE72" s="854"/>
      <c r="AF72" s="663"/>
      <c r="AG72" s="856"/>
      <c r="AH72" s="773"/>
      <c r="AI72" s="421"/>
      <c r="AJ72" s="421"/>
      <c r="AK72" s="421"/>
      <c r="AL72" s="421"/>
      <c r="AM72" s="846"/>
      <c r="AN72" s="845"/>
      <c r="AO72" s="850"/>
      <c r="AP72" s="408"/>
      <c r="AQ72" s="409"/>
      <c r="AR72" s="773"/>
      <c r="AS72" s="773"/>
      <c r="AT72" s="850"/>
      <c r="AU72" s="850"/>
      <c r="AV72" s="773"/>
      <c r="AW72" s="858"/>
      <c r="BS72" s="413">
        <v>15</v>
      </c>
      <c r="BT72" s="414">
        <v>15</v>
      </c>
      <c r="BU72" s="414">
        <v>10</v>
      </c>
      <c r="BV72" s="415" t="s">
        <v>328</v>
      </c>
    </row>
    <row r="73" spans="1:74" ht="60" x14ac:dyDescent="0.25">
      <c r="A73" s="861"/>
      <c r="B73" s="417" t="s">
        <v>1053</v>
      </c>
      <c r="C73" s="867"/>
      <c r="D73" s="417" t="s">
        <v>1168</v>
      </c>
      <c r="E73" s="773"/>
      <c r="F73" s="854"/>
      <c r="G73" s="663"/>
      <c r="H73" s="854"/>
      <c r="I73" s="663"/>
      <c r="J73" s="856"/>
      <c r="K73" s="409"/>
      <c r="L73" s="410"/>
      <c r="M73" s="410"/>
      <c r="N73" s="410"/>
      <c r="O73" s="410"/>
      <c r="P73" s="410"/>
      <c r="Q73" s="410"/>
      <c r="R73" s="410"/>
      <c r="S73" s="410"/>
      <c r="T73" s="411" t="str">
        <f t="shared" ref="T73:T75" si="70">IF(AND(M73="",N73="",O73="",P73="",Q73="",R73="",S73=""),"",SUM(M73:S73))</f>
        <v/>
      </c>
      <c r="U73" s="852"/>
      <c r="V73" s="324"/>
      <c r="W73" s="324"/>
      <c r="X73" s="324"/>
      <c r="Y73" s="324"/>
      <c r="Z73" s="324"/>
      <c r="AA73" s="852"/>
      <c r="AB73" s="663"/>
      <c r="AC73" s="854"/>
      <c r="AD73" s="663"/>
      <c r="AE73" s="854"/>
      <c r="AF73" s="663"/>
      <c r="AG73" s="856"/>
      <c r="AH73" s="773"/>
      <c r="AI73" s="421"/>
      <c r="AJ73" s="421"/>
      <c r="AK73" s="421"/>
      <c r="AL73" s="421"/>
      <c r="AM73" s="846"/>
      <c r="AN73" s="845"/>
      <c r="AO73" s="850"/>
      <c r="AP73" s="408"/>
      <c r="AQ73" s="409"/>
      <c r="AR73" s="773"/>
      <c r="AS73" s="773"/>
      <c r="AT73" s="850"/>
      <c r="AU73" s="850"/>
      <c r="AV73" s="773"/>
      <c r="AW73" s="858"/>
      <c r="BS73" s="413">
        <v>0</v>
      </c>
      <c r="BT73" s="414">
        <v>10</v>
      </c>
      <c r="BU73" s="414">
        <v>5</v>
      </c>
      <c r="BV73" s="415" t="s">
        <v>329</v>
      </c>
    </row>
    <row r="74" spans="1:74" ht="81" customHeight="1" x14ac:dyDescent="0.25">
      <c r="A74" s="861"/>
      <c r="B74" s="417" t="s">
        <v>1169</v>
      </c>
      <c r="C74" s="867"/>
      <c r="D74" s="417" t="s">
        <v>1170</v>
      </c>
      <c r="E74" s="773"/>
      <c r="F74" s="854"/>
      <c r="G74" s="663"/>
      <c r="H74" s="854"/>
      <c r="I74" s="663"/>
      <c r="J74" s="856"/>
      <c r="K74" s="416"/>
      <c r="L74" s="410"/>
      <c r="M74" s="410"/>
      <c r="N74" s="410"/>
      <c r="O74" s="410"/>
      <c r="P74" s="410"/>
      <c r="Q74" s="410"/>
      <c r="R74" s="410"/>
      <c r="S74" s="410"/>
      <c r="T74" s="411" t="str">
        <f t="shared" si="70"/>
        <v/>
      </c>
      <c r="U74" s="852"/>
      <c r="V74" s="324"/>
      <c r="W74" s="324"/>
      <c r="X74" s="324"/>
      <c r="Y74" s="324"/>
      <c r="Z74" s="324"/>
      <c r="AA74" s="852"/>
      <c r="AB74" s="663"/>
      <c r="AC74" s="854"/>
      <c r="AD74" s="663"/>
      <c r="AE74" s="854"/>
      <c r="AF74" s="663"/>
      <c r="AG74" s="856"/>
      <c r="AH74" s="773"/>
      <c r="AI74" s="421"/>
      <c r="AJ74" s="421"/>
      <c r="AK74" s="421"/>
      <c r="AL74" s="421"/>
      <c r="AM74" s="846"/>
      <c r="AN74" s="845"/>
      <c r="AO74" s="850"/>
      <c r="AP74" s="416"/>
      <c r="AQ74" s="409"/>
      <c r="AR74" s="773"/>
      <c r="AS74" s="773"/>
      <c r="AT74" s="850"/>
      <c r="AU74" s="850"/>
      <c r="AV74" s="773"/>
      <c r="AW74" s="858"/>
      <c r="BT74" s="414">
        <v>0</v>
      </c>
      <c r="BU74" s="414">
        <v>0</v>
      </c>
    </row>
    <row r="75" spans="1:74" ht="35.1" customHeight="1" x14ac:dyDescent="0.25">
      <c r="A75" s="861"/>
      <c r="B75" s="421"/>
      <c r="C75" s="867"/>
      <c r="D75" s="421"/>
      <c r="E75" s="773"/>
      <c r="F75" s="854"/>
      <c r="G75" s="663"/>
      <c r="H75" s="854"/>
      <c r="I75" s="663"/>
      <c r="J75" s="856"/>
      <c r="K75" s="416"/>
      <c r="L75" s="410"/>
      <c r="M75" s="410"/>
      <c r="N75" s="410"/>
      <c r="O75" s="410"/>
      <c r="P75" s="410"/>
      <c r="Q75" s="410"/>
      <c r="R75" s="410"/>
      <c r="S75" s="410"/>
      <c r="T75" s="411" t="str">
        <f t="shared" si="70"/>
        <v/>
      </c>
      <c r="U75" s="852"/>
      <c r="V75" s="324"/>
      <c r="W75" s="324"/>
      <c r="X75" s="324"/>
      <c r="Y75" s="324"/>
      <c r="Z75" s="324"/>
      <c r="AA75" s="852"/>
      <c r="AB75" s="663"/>
      <c r="AC75" s="854"/>
      <c r="AD75" s="663"/>
      <c r="AE75" s="854"/>
      <c r="AF75" s="663"/>
      <c r="AG75" s="856"/>
      <c r="AH75" s="773"/>
      <c r="AI75" s="426"/>
      <c r="AJ75" s="426"/>
      <c r="AK75" s="426"/>
      <c r="AL75" s="426"/>
      <c r="AM75" s="846"/>
      <c r="AN75" s="845"/>
      <c r="AO75" s="850"/>
      <c r="AP75" s="416"/>
      <c r="AQ75" s="409"/>
      <c r="AR75" s="773"/>
      <c r="AS75" s="773"/>
      <c r="AT75" s="850"/>
      <c r="AU75" s="850"/>
      <c r="AV75" s="773"/>
      <c r="AW75" s="858"/>
    </row>
    <row r="76" spans="1:74" ht="352.5" customHeight="1" x14ac:dyDescent="0.25">
      <c r="A76" s="861" t="s">
        <v>348</v>
      </c>
      <c r="B76" s="417" t="s">
        <v>1176</v>
      </c>
      <c r="C76" s="862" t="s">
        <v>1177</v>
      </c>
      <c r="D76" s="429" t="s">
        <v>902</v>
      </c>
      <c r="E76" s="773" t="s">
        <v>250</v>
      </c>
      <c r="F76" s="854">
        <v>5</v>
      </c>
      <c r="G76" s="663" t="str">
        <f t="shared" ref="G76" si="71">IF(F76=1,"RARA VEZ",IF(F76=2,"IMPROBABLE",IF(F76=3,"POSIBLE",IF(F76=4,"PROBABLE",IF(F76=5,"CASI SEGURO",IF(F76=""," "))))))</f>
        <v>CASI SEGURO</v>
      </c>
      <c r="H76" s="854">
        <v>4</v>
      </c>
      <c r="I76" s="663" t="str">
        <f t="shared" ref="I76" si="72">IF(H76=1,"INSIGNIFICANTE",IF(H76=2,"MENOR",IF(H76=3,"MODERADO",IF(H76=4,"MAYOR",IF(H76=5,"CATASTROFICO",IF(H76=""," "))))))</f>
        <v>MAYOR</v>
      </c>
      <c r="J76" s="856" t="str">
        <f>IFERROR(VLOOKUP(F76,Listas!$G$25:$L$30,'R. Corrupción'!H76+1,0),0)</f>
        <v>EXTREMA</v>
      </c>
      <c r="K76" s="418" t="s">
        <v>1182</v>
      </c>
      <c r="L76" s="410" t="s">
        <v>13</v>
      </c>
      <c r="M76" s="410">
        <v>15</v>
      </c>
      <c r="N76" s="410">
        <v>15</v>
      </c>
      <c r="O76" s="410">
        <v>15</v>
      </c>
      <c r="P76" s="410">
        <v>15</v>
      </c>
      <c r="Q76" s="410">
        <v>15</v>
      </c>
      <c r="R76" s="410">
        <v>15</v>
      </c>
      <c r="S76" s="410">
        <v>10</v>
      </c>
      <c r="T76" s="411">
        <f t="shared" ref="T76" si="73">IF(AND(M76="",N76="",O76="",P76="",Q76="",R76="",S76=""),"",SUM(M76:S76))</f>
        <v>100</v>
      </c>
      <c r="U76" s="852">
        <f t="shared" ref="U76" si="74">IFERROR(AVERAGEIF(T76:T80,"&lt;&gt;"&amp;"",T76:T80),0)</f>
        <v>100</v>
      </c>
      <c r="V76" s="324" t="s">
        <v>247</v>
      </c>
      <c r="W76" s="324" t="s">
        <v>266</v>
      </c>
      <c r="X76" s="324" t="s">
        <v>265</v>
      </c>
      <c r="Y76" s="324">
        <v>100</v>
      </c>
      <c r="Z76" s="324" t="s">
        <v>384</v>
      </c>
      <c r="AA76" s="852">
        <f t="shared" ref="AA76" si="75">AVERAGEIF(Y76:Y80,"&lt;&gt;"&amp;"",Y76:Y80)</f>
        <v>100</v>
      </c>
      <c r="AB76" s="663" t="s">
        <v>267</v>
      </c>
      <c r="AC76" s="854">
        <v>3</v>
      </c>
      <c r="AD76" s="663" t="str">
        <f t="shared" ref="AD76" si="76">IF(AC76=1,"RARA VEZ",IF(AC76=2,"IMPROBABLE",IF(AC76=3,"POSIBLE",IF(AC76=4,"PROBABLE",IF(AC76=5,"CASI SEGURO",IF(AC76=""," "))))))</f>
        <v>POSIBLE</v>
      </c>
      <c r="AE76" s="854">
        <v>4</v>
      </c>
      <c r="AF76" s="663" t="str">
        <f t="shared" ref="AF76" si="77">IF(AE76=1,"INSIGNIFICANTE",IF(AE76=2,"MENOR",IF(AE76=3,"MODERADO",IF(AE76=4,"MAYOR",IF(AE76=5,"CATASTROFICO",IF(AE76=""," "))))))</f>
        <v>MAYOR</v>
      </c>
      <c r="AG76" s="856" t="str">
        <f>VLOOKUP(AC76,Listas!$G$25:$L$30,'R. Corrupción'!AE76+1,0)</f>
        <v>EXTREMA</v>
      </c>
      <c r="AH76" s="773" t="s">
        <v>26</v>
      </c>
      <c r="AI76" s="409" t="s">
        <v>1183</v>
      </c>
      <c r="AJ76" s="408" t="s">
        <v>1451</v>
      </c>
      <c r="AK76" s="430">
        <v>46387</v>
      </c>
      <c r="AL76" s="427" t="s">
        <v>1184</v>
      </c>
      <c r="AM76" s="860" t="s">
        <v>895</v>
      </c>
      <c r="AN76" s="773" t="s">
        <v>1451</v>
      </c>
      <c r="AO76" s="850"/>
      <c r="AP76" s="409"/>
      <c r="AQ76" s="409"/>
      <c r="AR76" s="773"/>
      <c r="AS76" s="773"/>
      <c r="AT76" s="850"/>
      <c r="AU76" s="850"/>
      <c r="AV76" s="773"/>
      <c r="AW76" s="858"/>
      <c r="BS76" s="407" t="s">
        <v>331</v>
      </c>
      <c r="BT76" s="407"/>
      <c r="BU76" s="407"/>
      <c r="BV76" s="121" t="s">
        <v>326</v>
      </c>
    </row>
    <row r="77" spans="1:74" ht="25.5" x14ac:dyDescent="0.25">
      <c r="A77" s="861"/>
      <c r="B77" s="425" t="s">
        <v>1178</v>
      </c>
      <c r="C77" s="862"/>
      <c r="D77" s="429" t="s">
        <v>904</v>
      </c>
      <c r="E77" s="773"/>
      <c r="F77" s="854"/>
      <c r="G77" s="663"/>
      <c r="H77" s="854"/>
      <c r="I77" s="663"/>
      <c r="J77" s="856"/>
      <c r="K77" s="409"/>
      <c r="L77" s="410"/>
      <c r="M77" s="410"/>
      <c r="N77" s="410"/>
      <c r="O77" s="410"/>
      <c r="P77" s="410"/>
      <c r="Q77" s="410"/>
      <c r="R77" s="410"/>
      <c r="S77" s="410"/>
      <c r="T77" s="411" t="str">
        <f t="shared" ref="T77:T80" si="78">IF(AND(M77="",N77="",O77="",P77="",Q77="",R77="",S77=""),"",SUM(M77:S77))</f>
        <v/>
      </c>
      <c r="U77" s="852"/>
      <c r="V77" s="324"/>
      <c r="W77" s="324"/>
      <c r="X77" s="324"/>
      <c r="Y77" s="324"/>
      <c r="Z77" s="324"/>
      <c r="AA77" s="852"/>
      <c r="AB77" s="663"/>
      <c r="AC77" s="854"/>
      <c r="AD77" s="663"/>
      <c r="AE77" s="854"/>
      <c r="AF77" s="663"/>
      <c r="AG77" s="856"/>
      <c r="AH77" s="773"/>
      <c r="AI77" s="408"/>
      <c r="AJ77" s="408"/>
      <c r="AK77" s="412"/>
      <c r="AL77" s="408"/>
      <c r="AM77" s="860"/>
      <c r="AN77" s="773"/>
      <c r="AO77" s="850"/>
      <c r="AP77" s="408"/>
      <c r="AQ77" s="409"/>
      <c r="AR77" s="773"/>
      <c r="AS77" s="773"/>
      <c r="AT77" s="850"/>
      <c r="AU77" s="850"/>
      <c r="AV77" s="773"/>
      <c r="AW77" s="858"/>
      <c r="BS77" s="413">
        <v>15</v>
      </c>
      <c r="BT77" s="414">
        <v>15</v>
      </c>
      <c r="BU77" s="414">
        <v>10</v>
      </c>
      <c r="BV77" s="415" t="s">
        <v>328</v>
      </c>
    </row>
    <row r="78" spans="1:74" ht="30" x14ac:dyDescent="0.25">
      <c r="A78" s="861"/>
      <c r="B78" s="425" t="s">
        <v>898</v>
      </c>
      <c r="C78" s="862"/>
      <c r="D78" s="429" t="s">
        <v>1179</v>
      </c>
      <c r="E78" s="773"/>
      <c r="F78" s="854"/>
      <c r="G78" s="663"/>
      <c r="H78" s="854"/>
      <c r="I78" s="663"/>
      <c r="J78" s="856"/>
      <c r="K78" s="409"/>
      <c r="L78" s="410"/>
      <c r="M78" s="410"/>
      <c r="N78" s="410"/>
      <c r="O78" s="410"/>
      <c r="P78" s="410"/>
      <c r="Q78" s="410"/>
      <c r="R78" s="410"/>
      <c r="S78" s="410"/>
      <c r="T78" s="411" t="str">
        <f t="shared" si="78"/>
        <v/>
      </c>
      <c r="U78" s="852"/>
      <c r="V78" s="324"/>
      <c r="W78" s="324"/>
      <c r="X78" s="324"/>
      <c r="Y78" s="324"/>
      <c r="Z78" s="324"/>
      <c r="AA78" s="852"/>
      <c r="AB78" s="663"/>
      <c r="AC78" s="854"/>
      <c r="AD78" s="663"/>
      <c r="AE78" s="854"/>
      <c r="AF78" s="663"/>
      <c r="AG78" s="856"/>
      <c r="AH78" s="773"/>
      <c r="AI78" s="408"/>
      <c r="AJ78" s="408"/>
      <c r="AK78" s="412"/>
      <c r="AL78" s="408"/>
      <c r="AM78" s="860"/>
      <c r="AN78" s="773"/>
      <c r="AO78" s="850"/>
      <c r="AP78" s="408"/>
      <c r="AQ78" s="409"/>
      <c r="AR78" s="773"/>
      <c r="AS78" s="773"/>
      <c r="AT78" s="850"/>
      <c r="AU78" s="850"/>
      <c r="AV78" s="773"/>
      <c r="AW78" s="858"/>
      <c r="BS78" s="413">
        <v>0</v>
      </c>
      <c r="BT78" s="414">
        <v>10</v>
      </c>
      <c r="BU78" s="414">
        <v>5</v>
      </c>
      <c r="BV78" s="415" t="s">
        <v>329</v>
      </c>
    </row>
    <row r="79" spans="1:74" ht="38.25" x14ac:dyDescent="0.25">
      <c r="A79" s="861"/>
      <c r="B79" s="417" t="s">
        <v>899</v>
      </c>
      <c r="C79" s="862"/>
      <c r="D79" s="429" t="s">
        <v>1180</v>
      </c>
      <c r="E79" s="773"/>
      <c r="F79" s="854"/>
      <c r="G79" s="663"/>
      <c r="H79" s="854"/>
      <c r="I79" s="663"/>
      <c r="J79" s="856"/>
      <c r="K79" s="416"/>
      <c r="L79" s="410"/>
      <c r="M79" s="410"/>
      <c r="N79" s="410"/>
      <c r="O79" s="410"/>
      <c r="P79" s="410"/>
      <c r="Q79" s="410"/>
      <c r="R79" s="410"/>
      <c r="S79" s="410"/>
      <c r="T79" s="411" t="str">
        <f t="shared" si="78"/>
        <v/>
      </c>
      <c r="U79" s="852"/>
      <c r="V79" s="324"/>
      <c r="W79" s="324"/>
      <c r="X79" s="324"/>
      <c r="Y79" s="324"/>
      <c r="Z79" s="324"/>
      <c r="AA79" s="852"/>
      <c r="AB79" s="663"/>
      <c r="AC79" s="854"/>
      <c r="AD79" s="663"/>
      <c r="AE79" s="854"/>
      <c r="AF79" s="663"/>
      <c r="AG79" s="856"/>
      <c r="AH79" s="773"/>
      <c r="AI79" s="416"/>
      <c r="AJ79" s="416"/>
      <c r="AK79" s="416"/>
      <c r="AL79" s="416"/>
      <c r="AM79" s="860"/>
      <c r="AN79" s="773"/>
      <c r="AO79" s="850"/>
      <c r="AP79" s="416"/>
      <c r="AQ79" s="409"/>
      <c r="AR79" s="773"/>
      <c r="AS79" s="773"/>
      <c r="AT79" s="850"/>
      <c r="AU79" s="850"/>
      <c r="AV79" s="773"/>
      <c r="AW79" s="858"/>
      <c r="BT79" s="414">
        <v>0</v>
      </c>
      <c r="BU79" s="414">
        <v>0</v>
      </c>
    </row>
    <row r="80" spans="1:74" ht="62.25" customHeight="1" x14ac:dyDescent="0.25">
      <c r="A80" s="861"/>
      <c r="B80" s="417" t="s">
        <v>1181</v>
      </c>
      <c r="C80" s="862"/>
      <c r="D80" s="429" t="s">
        <v>905</v>
      </c>
      <c r="E80" s="773"/>
      <c r="F80" s="854"/>
      <c r="G80" s="663"/>
      <c r="H80" s="854"/>
      <c r="I80" s="663"/>
      <c r="J80" s="856"/>
      <c r="K80" s="416"/>
      <c r="L80" s="410"/>
      <c r="M80" s="410"/>
      <c r="N80" s="410"/>
      <c r="O80" s="410"/>
      <c r="P80" s="410"/>
      <c r="Q80" s="410"/>
      <c r="R80" s="410"/>
      <c r="S80" s="410"/>
      <c r="T80" s="411" t="str">
        <f t="shared" si="78"/>
        <v/>
      </c>
      <c r="U80" s="852"/>
      <c r="V80" s="324"/>
      <c r="W80" s="324"/>
      <c r="X80" s="324"/>
      <c r="Y80" s="324"/>
      <c r="Z80" s="324"/>
      <c r="AA80" s="852"/>
      <c r="AB80" s="663"/>
      <c r="AC80" s="854"/>
      <c r="AD80" s="663"/>
      <c r="AE80" s="854"/>
      <c r="AF80" s="663"/>
      <c r="AG80" s="856"/>
      <c r="AH80" s="773"/>
      <c r="AI80" s="416"/>
      <c r="AJ80" s="416"/>
      <c r="AK80" s="416"/>
      <c r="AL80" s="416"/>
      <c r="AM80" s="860"/>
      <c r="AN80" s="773"/>
      <c r="AO80" s="850"/>
      <c r="AP80" s="416"/>
      <c r="AQ80" s="409"/>
      <c r="AR80" s="773"/>
      <c r="AS80" s="773"/>
      <c r="AT80" s="850"/>
      <c r="AU80" s="850"/>
      <c r="AV80" s="773"/>
      <c r="AW80" s="858"/>
    </row>
    <row r="81" spans="1:74" ht="151.5" customHeight="1" x14ac:dyDescent="0.25">
      <c r="A81" s="861" t="s">
        <v>346</v>
      </c>
      <c r="B81" s="398" t="s">
        <v>1208</v>
      </c>
      <c r="C81" s="660" t="s">
        <v>1209</v>
      </c>
      <c r="D81" s="408" t="s">
        <v>1209</v>
      </c>
      <c r="E81" s="773" t="s">
        <v>250</v>
      </c>
      <c r="F81" s="854">
        <v>2</v>
      </c>
      <c r="G81" s="663" t="str">
        <f>IF(F81=1,"RARA VEZ",IF(F81=2,"IMPROBABLE",IF(F81=3,"POSIBLE",IF(F81=4,"PROBABLE",IF(F81=5,"CASI SEGURO",IF(F81=""," "))))))</f>
        <v>IMPROBABLE</v>
      </c>
      <c r="H81" s="854">
        <v>5</v>
      </c>
      <c r="I81" s="663" t="str">
        <f>IF(H81=1,"INSIGNIFICANTE",IF(H81=2,"MENOR",IF(H81=3,"MODERADO",IF(H81=4,"MAYOR",IF(H81=5,"CATASTROFICO",IF(H81=""," "))))))</f>
        <v>CATASTROFICO</v>
      </c>
      <c r="J81" s="856" t="str">
        <f>IFERROR(VLOOKUP(F81,Listas!$G$25:$L$30,'R. Corrupción'!H81+1,0),0)</f>
        <v>EXTREMA</v>
      </c>
      <c r="K81" s="425" t="s">
        <v>1210</v>
      </c>
      <c r="L81" s="410" t="s">
        <v>13</v>
      </c>
      <c r="M81" s="410">
        <v>15</v>
      </c>
      <c r="N81" s="410">
        <v>15</v>
      </c>
      <c r="O81" s="410">
        <v>15</v>
      </c>
      <c r="P81" s="410">
        <v>15</v>
      </c>
      <c r="Q81" s="410">
        <v>15</v>
      </c>
      <c r="R81" s="410">
        <v>15</v>
      </c>
      <c r="S81" s="410">
        <v>10</v>
      </c>
      <c r="T81" s="411">
        <f t="shared" ref="T81:T83" si="79">IF(AND(M81="",N81="",O81="",P81="",Q81="",R81="",S81=""),"",SUM(M81:S81))</f>
        <v>100</v>
      </c>
      <c r="U81" s="852">
        <f t="shared" ref="U81" si="80">IFERROR(AVERAGEIF(T81:T85,"&lt;&gt;"&amp;"",T81:T85),0)</f>
        <v>100</v>
      </c>
      <c r="V81" s="324" t="s">
        <v>247</v>
      </c>
      <c r="W81" s="324" t="s">
        <v>266</v>
      </c>
      <c r="X81" s="324" t="s">
        <v>265</v>
      </c>
      <c r="Y81" s="324">
        <v>100</v>
      </c>
      <c r="Z81" s="324" t="s">
        <v>384</v>
      </c>
      <c r="AA81" s="852">
        <f>AVERAGEIF(Y81:Y85,"&lt;&gt;"&amp;"",Y81:Y85)</f>
        <v>100</v>
      </c>
      <c r="AB81" s="663" t="s">
        <v>267</v>
      </c>
      <c r="AC81" s="854">
        <v>1</v>
      </c>
      <c r="AD81" s="663" t="str">
        <f>IF(AC81=1,"RARA VEZ",IF(AC81=2,"IMPROBABLE",IF(AC81=3,"POSIBLE",IF(AC81=4,"PROBABLE",IF(AC81=5,"CASI SEGURO",IF(AC81=""," "))))))</f>
        <v>RARA VEZ</v>
      </c>
      <c r="AE81" s="854">
        <v>5</v>
      </c>
      <c r="AF81" s="663" t="str">
        <f>IF(AE81=1,"INSIGNIFICANTE",IF(AE81=2,"MENOR",IF(AE81=3,"MODERADO",IF(AE81=4,"MAYOR",IF(AE81=5,"CATASTROFICO",IF(AE81=""," "))))))</f>
        <v>CATASTROFICO</v>
      </c>
      <c r="AG81" s="856" t="str">
        <f>VLOOKUP(AC81,Listas!$G$25:$L$30,'R. Corrupción'!AE81+1,0)</f>
        <v>EXTREMA</v>
      </c>
      <c r="AH81" s="773" t="s">
        <v>26</v>
      </c>
      <c r="AI81" s="425" t="s">
        <v>1211</v>
      </c>
      <c r="AJ81" s="320" t="s">
        <v>1463</v>
      </c>
      <c r="AK81" s="430">
        <v>46387</v>
      </c>
      <c r="AL81" s="425" t="s">
        <v>1212</v>
      </c>
      <c r="AM81" s="860" t="s">
        <v>895</v>
      </c>
      <c r="AN81" s="773" t="s">
        <v>1463</v>
      </c>
      <c r="AO81" s="850"/>
      <c r="AP81" s="409"/>
      <c r="AQ81" s="409"/>
      <c r="AR81" s="773"/>
      <c r="AS81" s="773"/>
      <c r="AT81" s="850"/>
      <c r="AU81" s="850"/>
      <c r="AV81" s="773"/>
      <c r="AW81" s="858"/>
      <c r="BS81" s="407" t="s">
        <v>331</v>
      </c>
      <c r="BT81" s="407"/>
      <c r="BU81" s="407"/>
      <c r="BV81" s="121" t="s">
        <v>326</v>
      </c>
    </row>
    <row r="82" spans="1:74" ht="186" customHeight="1" x14ac:dyDescent="0.25">
      <c r="A82" s="861"/>
      <c r="B82" s="398"/>
      <c r="C82" s="660"/>
      <c r="D82" s="408"/>
      <c r="E82" s="773"/>
      <c r="F82" s="854"/>
      <c r="G82" s="663"/>
      <c r="H82" s="854"/>
      <c r="I82" s="663"/>
      <c r="J82" s="856"/>
      <c r="K82" s="514" t="s">
        <v>1434</v>
      </c>
      <c r="L82" s="410" t="s">
        <v>13</v>
      </c>
      <c r="M82" s="410">
        <v>15</v>
      </c>
      <c r="N82" s="410">
        <v>15</v>
      </c>
      <c r="O82" s="410">
        <v>15</v>
      </c>
      <c r="P82" s="410">
        <v>15</v>
      </c>
      <c r="Q82" s="410">
        <v>15</v>
      </c>
      <c r="R82" s="410">
        <v>15</v>
      </c>
      <c r="S82" s="410">
        <v>10</v>
      </c>
      <c r="T82" s="411">
        <f t="shared" si="79"/>
        <v>100</v>
      </c>
      <c r="U82" s="852"/>
      <c r="V82" s="324" t="s">
        <v>247</v>
      </c>
      <c r="W82" s="324" t="s">
        <v>266</v>
      </c>
      <c r="X82" s="324" t="s">
        <v>265</v>
      </c>
      <c r="Y82" s="324">
        <v>100</v>
      </c>
      <c r="Z82" s="324" t="s">
        <v>384</v>
      </c>
      <c r="AA82" s="852"/>
      <c r="AB82" s="663"/>
      <c r="AC82" s="854"/>
      <c r="AD82" s="663"/>
      <c r="AE82" s="854"/>
      <c r="AF82" s="663"/>
      <c r="AG82" s="856"/>
      <c r="AH82" s="773"/>
      <c r="AI82" s="408"/>
      <c r="AJ82" s="408"/>
      <c r="AK82" s="412"/>
      <c r="AL82" s="408"/>
      <c r="AM82" s="860"/>
      <c r="AN82" s="773"/>
      <c r="AO82" s="850"/>
      <c r="AP82" s="408"/>
      <c r="AQ82" s="409"/>
      <c r="AR82" s="773"/>
      <c r="AS82" s="773"/>
      <c r="AT82" s="850"/>
      <c r="AU82" s="850"/>
      <c r="AV82" s="773"/>
      <c r="AW82" s="858"/>
      <c r="BS82" s="413">
        <v>15</v>
      </c>
      <c r="BT82" s="414">
        <v>15</v>
      </c>
      <c r="BU82" s="414">
        <v>10</v>
      </c>
      <c r="BV82" s="415" t="s">
        <v>328</v>
      </c>
    </row>
    <row r="83" spans="1:74" ht="300" x14ac:dyDescent="0.25">
      <c r="A83" s="861"/>
      <c r="B83" s="398"/>
      <c r="C83" s="660"/>
      <c r="D83" s="408"/>
      <c r="E83" s="773"/>
      <c r="F83" s="854"/>
      <c r="G83" s="663"/>
      <c r="H83" s="854"/>
      <c r="I83" s="663"/>
      <c r="J83" s="856"/>
      <c r="K83" s="514" t="s">
        <v>1435</v>
      </c>
      <c r="L83" s="410" t="s">
        <v>13</v>
      </c>
      <c r="M83" s="410">
        <v>15</v>
      </c>
      <c r="N83" s="410">
        <v>15</v>
      </c>
      <c r="O83" s="410">
        <v>15</v>
      </c>
      <c r="P83" s="410">
        <v>15</v>
      </c>
      <c r="Q83" s="410">
        <v>15</v>
      </c>
      <c r="R83" s="410">
        <v>15</v>
      </c>
      <c r="S83" s="410">
        <v>10</v>
      </c>
      <c r="T83" s="411">
        <f t="shared" si="79"/>
        <v>100</v>
      </c>
      <c r="U83" s="852"/>
      <c r="V83" s="324" t="s">
        <v>247</v>
      </c>
      <c r="W83" s="324" t="s">
        <v>266</v>
      </c>
      <c r="X83" s="324" t="s">
        <v>265</v>
      </c>
      <c r="Y83" s="324">
        <v>100</v>
      </c>
      <c r="Z83" s="324" t="s">
        <v>384</v>
      </c>
      <c r="AA83" s="852"/>
      <c r="AB83" s="663"/>
      <c r="AC83" s="854"/>
      <c r="AD83" s="663"/>
      <c r="AE83" s="854"/>
      <c r="AF83" s="663"/>
      <c r="AG83" s="856"/>
      <c r="AH83" s="773"/>
      <c r="AI83" s="408"/>
      <c r="AJ83" s="408"/>
      <c r="AK83" s="412"/>
      <c r="AL83" s="408"/>
      <c r="AM83" s="860"/>
      <c r="AN83" s="773"/>
      <c r="AO83" s="850"/>
      <c r="AP83" s="408"/>
      <c r="AQ83" s="409"/>
      <c r="AR83" s="773"/>
      <c r="AS83" s="773"/>
      <c r="AT83" s="850"/>
      <c r="AU83" s="850"/>
      <c r="AV83" s="773"/>
      <c r="AW83" s="858"/>
      <c r="BS83" s="413">
        <v>0</v>
      </c>
      <c r="BT83" s="414">
        <v>10</v>
      </c>
      <c r="BU83" s="414">
        <v>5</v>
      </c>
      <c r="BV83" s="415" t="s">
        <v>329</v>
      </c>
    </row>
    <row r="84" spans="1:74" ht="35.1" customHeight="1" x14ac:dyDescent="0.25">
      <c r="A84" s="861"/>
      <c r="B84" s="398"/>
      <c r="C84" s="660"/>
      <c r="D84" s="408"/>
      <c r="E84" s="773"/>
      <c r="F84" s="854"/>
      <c r="G84" s="663"/>
      <c r="H84" s="854"/>
      <c r="I84" s="663"/>
      <c r="J84" s="856"/>
      <c r="K84" s="416"/>
      <c r="L84" s="410"/>
      <c r="M84" s="410"/>
      <c r="N84" s="410"/>
      <c r="O84" s="410"/>
      <c r="P84" s="410"/>
      <c r="Q84" s="410"/>
      <c r="R84" s="410"/>
      <c r="S84" s="410"/>
      <c r="T84" s="411" t="str">
        <f t="shared" ref="T84:T85" si="81">IF(AND(M84="",N84="",O84="",P84="",Q84="",R84="",S84=""),"",SUM(M84:S84))</f>
        <v/>
      </c>
      <c r="U84" s="852"/>
      <c r="V84" s="324"/>
      <c r="W84" s="324"/>
      <c r="X84" s="324"/>
      <c r="Y84" s="324"/>
      <c r="Z84" s="324"/>
      <c r="AA84" s="852"/>
      <c r="AB84" s="663"/>
      <c r="AC84" s="854"/>
      <c r="AD84" s="663"/>
      <c r="AE84" s="854"/>
      <c r="AF84" s="663"/>
      <c r="AG84" s="856"/>
      <c r="AH84" s="773"/>
      <c r="AI84" s="416"/>
      <c r="AJ84" s="416"/>
      <c r="AK84" s="416"/>
      <c r="AL84" s="416"/>
      <c r="AM84" s="860"/>
      <c r="AN84" s="773"/>
      <c r="AO84" s="850"/>
      <c r="AP84" s="416"/>
      <c r="AQ84" s="409"/>
      <c r="AR84" s="773"/>
      <c r="AS84" s="773"/>
      <c r="AT84" s="850"/>
      <c r="AU84" s="850"/>
      <c r="AV84" s="773"/>
      <c r="AW84" s="858"/>
      <c r="BT84" s="414">
        <v>0</v>
      </c>
      <c r="BU84" s="414">
        <v>0</v>
      </c>
    </row>
    <row r="85" spans="1:74" ht="35.1" customHeight="1" x14ac:dyDescent="0.25">
      <c r="A85" s="861"/>
      <c r="B85" s="398"/>
      <c r="C85" s="660"/>
      <c r="D85" s="408"/>
      <c r="E85" s="773"/>
      <c r="F85" s="854"/>
      <c r="G85" s="663"/>
      <c r="H85" s="854"/>
      <c r="I85" s="663"/>
      <c r="J85" s="856"/>
      <c r="K85" s="416"/>
      <c r="L85" s="410"/>
      <c r="M85" s="410"/>
      <c r="N85" s="410"/>
      <c r="O85" s="410"/>
      <c r="P85" s="410"/>
      <c r="Q85" s="410"/>
      <c r="R85" s="410"/>
      <c r="S85" s="410"/>
      <c r="T85" s="411" t="str">
        <f t="shared" si="81"/>
        <v/>
      </c>
      <c r="U85" s="852"/>
      <c r="V85" s="324"/>
      <c r="W85" s="324"/>
      <c r="X85" s="324"/>
      <c r="Y85" s="324"/>
      <c r="Z85" s="324"/>
      <c r="AA85" s="852"/>
      <c r="AB85" s="663"/>
      <c r="AC85" s="854"/>
      <c r="AD85" s="663"/>
      <c r="AE85" s="854"/>
      <c r="AF85" s="663"/>
      <c r="AG85" s="856"/>
      <c r="AH85" s="773"/>
      <c r="AI85" s="416"/>
      <c r="AJ85" s="416"/>
      <c r="AK85" s="416"/>
      <c r="AL85" s="416"/>
      <c r="AM85" s="860"/>
      <c r="AN85" s="773"/>
      <c r="AO85" s="850"/>
      <c r="AP85" s="416"/>
      <c r="AQ85" s="409"/>
      <c r="AR85" s="773"/>
      <c r="AS85" s="773"/>
      <c r="AT85" s="850"/>
      <c r="AU85" s="850"/>
      <c r="AV85" s="773"/>
      <c r="AW85" s="858"/>
    </row>
    <row r="86" spans="1:74" ht="371.25" customHeight="1" x14ac:dyDescent="0.25">
      <c r="A86" s="861" t="s">
        <v>345</v>
      </c>
      <c r="B86" s="431" t="s">
        <v>1224</v>
      </c>
      <c r="C86" s="862" t="s">
        <v>1228</v>
      </c>
      <c r="D86" s="431" t="s">
        <v>1229</v>
      </c>
      <c r="E86" s="773" t="s">
        <v>250</v>
      </c>
      <c r="F86" s="854">
        <v>3</v>
      </c>
      <c r="G86" s="663" t="str">
        <f t="shared" ref="G86" si="82">IF(F86=1,"RARA VEZ",IF(F86=2,"IMPROBABLE",IF(F86=3,"POSIBLE",IF(F86=4,"PROBABLE",IF(F86=5,"CASI SEGURO",IF(F86=""," "))))))</f>
        <v>POSIBLE</v>
      </c>
      <c r="H86" s="854">
        <v>4</v>
      </c>
      <c r="I86" s="663" t="str">
        <f t="shared" ref="I86" si="83">IF(H86=1,"INSIGNIFICANTE",IF(H86=2,"MENOR",IF(H86=3,"MODERADO",IF(H86=4,"MAYOR",IF(H86=5,"CATASTROFICO",IF(H86=""," "))))))</f>
        <v>MAYOR</v>
      </c>
      <c r="J86" s="856" t="str">
        <f>IFERROR(VLOOKUP(F86,Listas!$G$25:$L$30,'R. Corrupción'!H86+1,0),0)</f>
        <v>EXTREMA</v>
      </c>
      <c r="K86" s="418" t="s">
        <v>1232</v>
      </c>
      <c r="L86" s="410" t="s">
        <v>13</v>
      </c>
      <c r="M86" s="410">
        <v>15</v>
      </c>
      <c r="N86" s="410">
        <v>15</v>
      </c>
      <c r="O86" s="410">
        <v>15</v>
      </c>
      <c r="P86" s="410">
        <v>15</v>
      </c>
      <c r="Q86" s="410">
        <v>15</v>
      </c>
      <c r="R86" s="410">
        <v>15</v>
      </c>
      <c r="S86" s="410">
        <v>10</v>
      </c>
      <c r="T86" s="411">
        <f t="shared" ref="T86" si="84">IF(AND(M86="",N86="",O86="",P86="",Q86="",R86="",S86=""),"",SUM(M86:S86))</f>
        <v>100</v>
      </c>
      <c r="U86" s="852">
        <f t="shared" ref="U86" si="85">IFERROR(AVERAGEIF(T86:T90,"&lt;&gt;"&amp;"",T86:T90),0)</f>
        <v>100</v>
      </c>
      <c r="V86" s="324" t="s">
        <v>247</v>
      </c>
      <c r="W86" s="324" t="s">
        <v>266</v>
      </c>
      <c r="X86" s="324" t="s">
        <v>265</v>
      </c>
      <c r="Y86" s="324">
        <v>100</v>
      </c>
      <c r="Z86" s="324" t="s">
        <v>384</v>
      </c>
      <c r="AA86" s="852">
        <f t="shared" ref="AA86" si="86">AVERAGEIF(Y86:Y90,"&lt;&gt;"&amp;"",Y86:Y90)</f>
        <v>100</v>
      </c>
      <c r="AB86" s="663" t="s">
        <v>267</v>
      </c>
      <c r="AC86" s="854">
        <v>1</v>
      </c>
      <c r="AD86" s="663" t="str">
        <f t="shared" ref="AD86" si="87">IF(AC86=1,"RARA VEZ",IF(AC86=2,"IMPROBABLE",IF(AC86=3,"POSIBLE",IF(AC86=4,"PROBABLE",IF(AC86=5,"CASI SEGURO",IF(AC86=""," "))))))</f>
        <v>RARA VEZ</v>
      </c>
      <c r="AE86" s="854">
        <v>3</v>
      </c>
      <c r="AF86" s="663" t="str">
        <f t="shared" ref="AF86" si="88">IF(AE86=1,"INSIGNIFICANTE",IF(AE86=2,"MENOR",IF(AE86=3,"MODERADO",IF(AE86=4,"MAYOR",IF(AE86=5,"CATASTROFICO",IF(AE86=""," "))))))</f>
        <v>MODERADO</v>
      </c>
      <c r="AG86" s="856" t="str">
        <f>VLOOKUP(AC86,Listas!$G$25:$L$30,'R. Corrupción'!AE86+1,0)</f>
        <v>MODERADA</v>
      </c>
      <c r="AH86" s="773" t="s">
        <v>26</v>
      </c>
      <c r="AI86" s="845" t="s">
        <v>1233</v>
      </c>
      <c r="AJ86" s="845" t="s">
        <v>1234</v>
      </c>
      <c r="AK86" s="857">
        <v>46387</v>
      </c>
      <c r="AL86" s="940" t="s">
        <v>1236</v>
      </c>
      <c r="AM86" s="860" t="s">
        <v>895</v>
      </c>
      <c r="AN86" s="773" t="s">
        <v>1235</v>
      </c>
      <c r="AO86" s="850"/>
      <c r="AP86" s="409"/>
      <c r="AQ86" s="409"/>
      <c r="AR86" s="773"/>
      <c r="AS86" s="773"/>
      <c r="AT86" s="850"/>
      <c r="AU86" s="850"/>
      <c r="AV86" s="773"/>
      <c r="AW86" s="858"/>
      <c r="BS86" s="407" t="s">
        <v>331</v>
      </c>
      <c r="BT86" s="407"/>
      <c r="BU86" s="407"/>
      <c r="BV86" s="121" t="s">
        <v>326</v>
      </c>
    </row>
    <row r="87" spans="1:74" ht="54.75" customHeight="1" x14ac:dyDescent="0.25">
      <c r="A87" s="861"/>
      <c r="B87" s="431" t="s">
        <v>1225</v>
      </c>
      <c r="C87" s="862"/>
      <c r="D87" s="431" t="s">
        <v>1230</v>
      </c>
      <c r="E87" s="773"/>
      <c r="F87" s="854"/>
      <c r="G87" s="663"/>
      <c r="H87" s="854"/>
      <c r="I87" s="663"/>
      <c r="J87" s="856"/>
      <c r="K87" s="409"/>
      <c r="L87" s="410"/>
      <c r="M87" s="410"/>
      <c r="N87" s="410"/>
      <c r="O87" s="410"/>
      <c r="P87" s="410"/>
      <c r="Q87" s="410"/>
      <c r="R87" s="410"/>
      <c r="S87" s="410"/>
      <c r="T87" s="411" t="str">
        <f t="shared" ref="T87" si="89">IF(AND(M87="",N87="",O87="",P87="",Q87="",R87="",S87=""),"",SUM(M87:S87))</f>
        <v/>
      </c>
      <c r="U87" s="852"/>
      <c r="V87" s="324"/>
      <c r="W87" s="324"/>
      <c r="X87" s="324"/>
      <c r="Y87" s="324"/>
      <c r="Z87" s="324"/>
      <c r="AA87" s="852"/>
      <c r="AB87" s="663"/>
      <c r="AC87" s="854"/>
      <c r="AD87" s="663"/>
      <c r="AE87" s="854"/>
      <c r="AF87" s="663"/>
      <c r="AG87" s="856"/>
      <c r="AH87" s="773"/>
      <c r="AI87" s="845"/>
      <c r="AJ87" s="845"/>
      <c r="AK87" s="857"/>
      <c r="AL87" s="940"/>
      <c r="AM87" s="860"/>
      <c r="AN87" s="773"/>
      <c r="AO87" s="850"/>
      <c r="AP87" s="408"/>
      <c r="AQ87" s="409"/>
      <c r="AR87" s="773"/>
      <c r="AS87" s="773"/>
      <c r="AT87" s="850"/>
      <c r="AU87" s="850"/>
      <c r="AV87" s="773"/>
      <c r="AW87" s="858"/>
      <c r="BS87" s="413">
        <v>15</v>
      </c>
      <c r="BT87" s="414">
        <v>15</v>
      </c>
      <c r="BU87" s="414">
        <v>10</v>
      </c>
      <c r="BV87" s="415" t="s">
        <v>328</v>
      </c>
    </row>
    <row r="88" spans="1:74" ht="31.5" customHeight="1" x14ac:dyDescent="0.25">
      <c r="A88" s="861"/>
      <c r="B88" s="431" t="s">
        <v>1226</v>
      </c>
      <c r="C88" s="862"/>
      <c r="D88" s="431" t="s">
        <v>1231</v>
      </c>
      <c r="E88" s="773"/>
      <c r="F88" s="854"/>
      <c r="G88" s="663"/>
      <c r="H88" s="854"/>
      <c r="I88" s="663"/>
      <c r="J88" s="856"/>
      <c r="K88" s="409"/>
      <c r="L88" s="410"/>
      <c r="M88" s="410"/>
      <c r="N88" s="410"/>
      <c r="O88" s="410"/>
      <c r="P88" s="410"/>
      <c r="Q88" s="410"/>
      <c r="R88" s="410"/>
      <c r="S88" s="410"/>
      <c r="T88" s="411" t="str">
        <f t="shared" ref="T88:T90" si="90">IF(AND(M88="",N88="",O88="",P88="",Q88="",R88="",S88=""),"",SUM(M88:S88))</f>
        <v/>
      </c>
      <c r="U88" s="852"/>
      <c r="V88" s="324"/>
      <c r="W88" s="324"/>
      <c r="X88" s="324"/>
      <c r="Y88" s="324"/>
      <c r="Z88" s="324"/>
      <c r="AA88" s="852"/>
      <c r="AB88" s="663"/>
      <c r="AC88" s="854"/>
      <c r="AD88" s="663"/>
      <c r="AE88" s="854"/>
      <c r="AF88" s="663"/>
      <c r="AG88" s="856"/>
      <c r="AH88" s="773"/>
      <c r="AI88" s="845"/>
      <c r="AJ88" s="845"/>
      <c r="AK88" s="857"/>
      <c r="AL88" s="940"/>
      <c r="AM88" s="860"/>
      <c r="AN88" s="773"/>
      <c r="AO88" s="850"/>
      <c r="AP88" s="408"/>
      <c r="AQ88" s="409"/>
      <c r="AR88" s="773"/>
      <c r="AS88" s="773"/>
      <c r="AT88" s="850"/>
      <c r="AU88" s="850"/>
      <c r="AV88" s="773"/>
      <c r="AW88" s="858"/>
      <c r="BS88" s="413">
        <v>0</v>
      </c>
      <c r="BT88" s="414">
        <v>10</v>
      </c>
      <c r="BU88" s="414">
        <v>5</v>
      </c>
      <c r="BV88" s="415" t="s">
        <v>329</v>
      </c>
    </row>
    <row r="89" spans="1:74" ht="31.5" customHeight="1" x14ac:dyDescent="0.25">
      <c r="A89" s="861"/>
      <c r="B89" s="431" t="s">
        <v>1227</v>
      </c>
      <c r="C89" s="862"/>
      <c r="D89" s="431" t="s">
        <v>1057</v>
      </c>
      <c r="E89" s="773"/>
      <c r="F89" s="854"/>
      <c r="G89" s="663"/>
      <c r="H89" s="854"/>
      <c r="I89" s="663"/>
      <c r="J89" s="856"/>
      <c r="K89" s="416"/>
      <c r="L89" s="410"/>
      <c r="M89" s="410"/>
      <c r="N89" s="410"/>
      <c r="O89" s="410"/>
      <c r="P89" s="410"/>
      <c r="Q89" s="410"/>
      <c r="R89" s="410"/>
      <c r="S89" s="410"/>
      <c r="T89" s="411" t="str">
        <f t="shared" si="90"/>
        <v/>
      </c>
      <c r="U89" s="852"/>
      <c r="V89" s="324"/>
      <c r="W89" s="324"/>
      <c r="X89" s="324"/>
      <c r="Y89" s="324"/>
      <c r="Z89" s="324"/>
      <c r="AA89" s="852"/>
      <c r="AB89" s="663"/>
      <c r="AC89" s="854"/>
      <c r="AD89" s="663"/>
      <c r="AE89" s="854"/>
      <c r="AF89" s="663"/>
      <c r="AG89" s="856"/>
      <c r="AH89" s="773"/>
      <c r="AI89" s="845"/>
      <c r="AJ89" s="845"/>
      <c r="AK89" s="857"/>
      <c r="AL89" s="940"/>
      <c r="AM89" s="860"/>
      <c r="AN89" s="773"/>
      <c r="AO89" s="850"/>
      <c r="AP89" s="416"/>
      <c r="AQ89" s="409"/>
      <c r="AR89" s="773"/>
      <c r="AS89" s="773"/>
      <c r="AT89" s="850"/>
      <c r="AU89" s="850"/>
      <c r="AV89" s="773"/>
      <c r="AW89" s="858"/>
      <c r="BT89" s="414">
        <v>0</v>
      </c>
      <c r="BU89" s="414">
        <v>0</v>
      </c>
    </row>
    <row r="90" spans="1:74" ht="62.25" customHeight="1" x14ac:dyDescent="0.25">
      <c r="A90" s="861"/>
      <c r="B90" s="417"/>
      <c r="C90" s="862"/>
      <c r="D90" s="429"/>
      <c r="E90" s="773"/>
      <c r="F90" s="854"/>
      <c r="G90" s="663"/>
      <c r="H90" s="854"/>
      <c r="I90" s="663"/>
      <c r="J90" s="856"/>
      <c r="K90" s="416"/>
      <c r="L90" s="410"/>
      <c r="M90" s="410"/>
      <c r="N90" s="410"/>
      <c r="O90" s="410"/>
      <c r="P90" s="410"/>
      <c r="Q90" s="410"/>
      <c r="R90" s="410"/>
      <c r="S90" s="410"/>
      <c r="T90" s="411" t="str">
        <f t="shared" si="90"/>
        <v/>
      </c>
      <c r="U90" s="852"/>
      <c r="V90" s="324"/>
      <c r="W90" s="324"/>
      <c r="X90" s="324"/>
      <c r="Y90" s="324"/>
      <c r="Z90" s="324"/>
      <c r="AA90" s="852"/>
      <c r="AB90" s="663"/>
      <c r="AC90" s="854"/>
      <c r="AD90" s="663"/>
      <c r="AE90" s="854"/>
      <c r="AF90" s="663"/>
      <c r="AG90" s="856"/>
      <c r="AH90" s="773"/>
      <c r="AI90" s="416"/>
      <c r="AJ90" s="416"/>
      <c r="AK90" s="416"/>
      <c r="AL90" s="416"/>
      <c r="AM90" s="860"/>
      <c r="AN90" s="773"/>
      <c r="AO90" s="850"/>
      <c r="AP90" s="416"/>
      <c r="AQ90" s="409"/>
      <c r="AR90" s="773"/>
      <c r="AS90" s="773"/>
      <c r="AT90" s="850"/>
      <c r="AU90" s="850"/>
      <c r="AV90" s="773"/>
      <c r="AW90" s="858"/>
    </row>
    <row r="91" spans="1:74" ht="156" customHeight="1" x14ac:dyDescent="0.25">
      <c r="A91" s="861" t="s">
        <v>349</v>
      </c>
      <c r="B91" s="417" t="s">
        <v>1053</v>
      </c>
      <c r="C91" s="867" t="s">
        <v>1237</v>
      </c>
      <c r="D91" s="417" t="s">
        <v>1238</v>
      </c>
      <c r="E91" s="773" t="s">
        <v>250</v>
      </c>
      <c r="F91" s="854">
        <v>1</v>
      </c>
      <c r="G91" s="663" t="str">
        <f>IF(F91=1,"RARA VEZ",IF(F91=2,"IMPROBABLE",IF(F91=3,"POSIBLE",IF(F91=4,"PROBABLE",IF(F91=5,"CASI SEGURO",IF(F91=""," "))))))</f>
        <v>RARA VEZ</v>
      </c>
      <c r="H91" s="854">
        <v>4</v>
      </c>
      <c r="I91" s="663" t="str">
        <f>IF(H91=1,"INSIGNIFICANTE",IF(H91=2,"MENOR",IF(H91=3,"MODERADO",IF(H91=4,"MAYOR",IF(H91=5,"CATASTROFICO",IF(H91=""," "))))))</f>
        <v>MAYOR</v>
      </c>
      <c r="J91" s="856" t="str">
        <f>IFERROR(VLOOKUP(F91,Listas!$G$25:$L$30,'R. Corrupción'!H91+1,0),0)</f>
        <v>ALTA</v>
      </c>
      <c r="K91" s="425" t="s">
        <v>1306</v>
      </c>
      <c r="L91" s="410" t="s">
        <v>13</v>
      </c>
      <c r="M91" s="410">
        <v>15</v>
      </c>
      <c r="N91" s="410">
        <v>15</v>
      </c>
      <c r="O91" s="410">
        <v>15</v>
      </c>
      <c r="P91" s="410">
        <v>15</v>
      </c>
      <c r="Q91" s="410">
        <v>15</v>
      </c>
      <c r="R91" s="410">
        <v>15</v>
      </c>
      <c r="S91" s="410">
        <v>10</v>
      </c>
      <c r="T91" s="411">
        <f t="shared" ref="T91" si="91">IF(AND(M91="",N91="",O91="",P91="",Q91="",R91="",S91=""),"",SUM(M91:S91))</f>
        <v>100</v>
      </c>
      <c r="U91" s="852">
        <f t="shared" ref="U91" si="92">IFERROR(AVERAGEIF(T91:T95,"&lt;&gt;"&amp;"",T91:T95),0)</f>
        <v>100</v>
      </c>
      <c r="V91" s="324" t="s">
        <v>247</v>
      </c>
      <c r="W91" s="324" t="s">
        <v>266</v>
      </c>
      <c r="X91" s="324" t="s">
        <v>265</v>
      </c>
      <c r="Y91" s="324">
        <v>100</v>
      </c>
      <c r="Z91" s="324" t="s">
        <v>384</v>
      </c>
      <c r="AA91" s="852">
        <f>AVERAGEIF(Y91:Y95,"&lt;&gt;"&amp;"",Y91:Y95)</f>
        <v>100</v>
      </c>
      <c r="AB91" s="663" t="s">
        <v>267</v>
      </c>
      <c r="AC91" s="854">
        <v>1</v>
      </c>
      <c r="AD91" s="663" t="str">
        <f>IF(AC91=1,"RARA VEZ",IF(AC91=2,"IMPROBABLE",IF(AC91=3,"POSIBLE",IF(AC91=4,"PROBABLE",IF(AC91=5,"CASI SEGURO",IF(AC91=""," "))))))</f>
        <v>RARA VEZ</v>
      </c>
      <c r="AE91" s="854">
        <v>4</v>
      </c>
      <c r="AF91" s="663" t="str">
        <f>IF(AE91=1,"INSIGNIFICANTE",IF(AE91=2,"MENOR",IF(AE91=3,"MODERADO",IF(AE91=4,"MAYOR",IF(AE91=5,"CATASTROFICO",IF(AE91=""," "))))))</f>
        <v>MAYOR</v>
      </c>
      <c r="AG91" s="856" t="str">
        <f>VLOOKUP(AC91,Listas!$G$25:$L$30,'R. Corrupción'!AE91+1,0)</f>
        <v>ALTA</v>
      </c>
      <c r="AH91" s="773" t="s">
        <v>26</v>
      </c>
      <c r="AI91" s="432" t="s">
        <v>1241</v>
      </c>
      <c r="AJ91" s="485" t="s">
        <v>1243</v>
      </c>
      <c r="AK91" s="430">
        <v>46387</v>
      </c>
      <c r="AL91" s="432" t="s">
        <v>1242</v>
      </c>
      <c r="AM91" s="860" t="s">
        <v>1437</v>
      </c>
      <c r="AN91" s="773" t="s">
        <v>1243</v>
      </c>
      <c r="AO91" s="850"/>
      <c r="AP91" s="409"/>
      <c r="AQ91" s="409"/>
      <c r="AR91" s="773"/>
      <c r="AS91" s="773"/>
      <c r="AT91" s="850"/>
      <c r="AU91" s="850"/>
      <c r="AV91" s="773"/>
      <c r="AW91" s="858"/>
      <c r="BS91" s="407" t="s">
        <v>331</v>
      </c>
      <c r="BT91" s="407"/>
      <c r="BU91" s="407"/>
      <c r="BV91" s="121" t="s">
        <v>326</v>
      </c>
    </row>
    <row r="92" spans="1:74" ht="80.25" customHeight="1" x14ac:dyDescent="0.25">
      <c r="A92" s="861"/>
      <c r="B92" s="417" t="s">
        <v>1239</v>
      </c>
      <c r="C92" s="867"/>
      <c r="D92" s="417" t="s">
        <v>1240</v>
      </c>
      <c r="E92" s="773"/>
      <c r="F92" s="854"/>
      <c r="G92" s="663"/>
      <c r="H92" s="854"/>
      <c r="I92" s="663"/>
      <c r="J92" s="856"/>
      <c r="K92" s="425"/>
      <c r="L92" s="410"/>
      <c r="M92" s="410"/>
      <c r="N92" s="410"/>
      <c r="O92" s="410"/>
      <c r="P92" s="410"/>
      <c r="Q92" s="410"/>
      <c r="R92" s="410"/>
      <c r="S92" s="410"/>
      <c r="T92" s="411"/>
      <c r="U92" s="852"/>
      <c r="V92" s="324"/>
      <c r="W92" s="324"/>
      <c r="X92" s="324"/>
      <c r="Y92" s="324"/>
      <c r="Z92" s="324"/>
      <c r="AA92" s="852"/>
      <c r="AB92" s="663"/>
      <c r="AC92" s="854"/>
      <c r="AD92" s="663"/>
      <c r="AE92" s="854"/>
      <c r="AF92" s="663"/>
      <c r="AG92" s="856"/>
      <c r="AH92" s="773"/>
      <c r="AI92" s="408"/>
      <c r="AJ92" s="408"/>
      <c r="AK92" s="412"/>
      <c r="AL92" s="408"/>
      <c r="AM92" s="860"/>
      <c r="AN92" s="773"/>
      <c r="AO92" s="850"/>
      <c r="AP92" s="408"/>
      <c r="AQ92" s="409"/>
      <c r="AR92" s="773"/>
      <c r="AS92" s="773"/>
      <c r="AT92" s="850"/>
      <c r="AU92" s="850"/>
      <c r="AV92" s="773"/>
      <c r="AW92" s="858"/>
      <c r="BS92" s="413">
        <v>15</v>
      </c>
      <c r="BT92" s="414">
        <v>15</v>
      </c>
      <c r="BU92" s="414">
        <v>10</v>
      </c>
      <c r="BV92" s="415" t="s">
        <v>328</v>
      </c>
    </row>
    <row r="93" spans="1:74" x14ac:dyDescent="0.25">
      <c r="A93" s="861"/>
      <c r="B93" s="421"/>
      <c r="C93" s="867"/>
      <c r="D93" s="421"/>
      <c r="E93" s="773"/>
      <c r="F93" s="854"/>
      <c r="G93" s="663"/>
      <c r="H93" s="854"/>
      <c r="I93" s="663"/>
      <c r="J93" s="856"/>
      <c r="K93" s="425"/>
      <c r="L93" s="410"/>
      <c r="M93" s="410"/>
      <c r="N93" s="410"/>
      <c r="O93" s="410"/>
      <c r="P93" s="410"/>
      <c r="Q93" s="410"/>
      <c r="R93" s="410"/>
      <c r="S93" s="410"/>
      <c r="T93" s="411"/>
      <c r="U93" s="852"/>
      <c r="V93" s="324"/>
      <c r="W93" s="324"/>
      <c r="X93" s="324"/>
      <c r="Y93" s="324"/>
      <c r="Z93" s="324"/>
      <c r="AA93" s="852"/>
      <c r="AB93" s="663"/>
      <c r="AC93" s="854"/>
      <c r="AD93" s="663"/>
      <c r="AE93" s="854"/>
      <c r="AF93" s="663"/>
      <c r="AG93" s="856"/>
      <c r="AH93" s="773"/>
      <c r="AI93" s="408"/>
      <c r="AJ93" s="408"/>
      <c r="AK93" s="412"/>
      <c r="AL93" s="408"/>
      <c r="AM93" s="860"/>
      <c r="AN93" s="773"/>
      <c r="AO93" s="850"/>
      <c r="AP93" s="408"/>
      <c r="AQ93" s="409"/>
      <c r="AR93" s="773"/>
      <c r="AS93" s="773"/>
      <c r="AT93" s="850"/>
      <c r="AU93" s="850"/>
      <c r="AV93" s="773"/>
      <c r="AW93" s="858"/>
      <c r="BS93" s="413">
        <v>0</v>
      </c>
      <c r="BT93" s="414">
        <v>10</v>
      </c>
      <c r="BU93" s="414">
        <v>5</v>
      </c>
      <c r="BV93" s="415" t="s">
        <v>329</v>
      </c>
    </row>
    <row r="94" spans="1:74" ht="35.1" customHeight="1" x14ac:dyDescent="0.25">
      <c r="A94" s="861"/>
      <c r="B94" s="426"/>
      <c r="C94" s="867"/>
      <c r="D94" s="426"/>
      <c r="E94" s="773"/>
      <c r="F94" s="854"/>
      <c r="G94" s="663"/>
      <c r="H94" s="854"/>
      <c r="I94" s="663"/>
      <c r="J94" s="856"/>
      <c r="K94" s="416"/>
      <c r="L94" s="410"/>
      <c r="M94" s="410"/>
      <c r="N94" s="410"/>
      <c r="O94" s="410"/>
      <c r="P94" s="410"/>
      <c r="Q94" s="410"/>
      <c r="R94" s="410"/>
      <c r="S94" s="410"/>
      <c r="T94" s="411" t="str">
        <f t="shared" ref="T94:T95" si="93">IF(AND(M94="",N94="",O94="",P94="",Q94="",R94="",S94=""),"",SUM(M94:S94))</f>
        <v/>
      </c>
      <c r="U94" s="852"/>
      <c r="V94" s="324"/>
      <c r="W94" s="324"/>
      <c r="X94" s="324"/>
      <c r="Y94" s="324"/>
      <c r="Z94" s="324"/>
      <c r="AA94" s="852"/>
      <c r="AB94" s="663"/>
      <c r="AC94" s="854"/>
      <c r="AD94" s="663"/>
      <c r="AE94" s="854"/>
      <c r="AF94" s="663"/>
      <c r="AG94" s="856"/>
      <c r="AH94" s="773"/>
      <c r="AI94" s="416"/>
      <c r="AJ94" s="416"/>
      <c r="AK94" s="416"/>
      <c r="AL94" s="416"/>
      <c r="AM94" s="860"/>
      <c r="AN94" s="773"/>
      <c r="AO94" s="850"/>
      <c r="AP94" s="416"/>
      <c r="AQ94" s="409"/>
      <c r="AR94" s="773"/>
      <c r="AS94" s="773"/>
      <c r="AT94" s="850"/>
      <c r="AU94" s="850"/>
      <c r="AV94" s="773"/>
      <c r="AW94" s="858"/>
      <c r="BT94" s="414">
        <v>0</v>
      </c>
      <c r="BU94" s="414">
        <v>0</v>
      </c>
    </row>
    <row r="95" spans="1:74" ht="35.1" customHeight="1" thickBot="1" x14ac:dyDescent="0.3">
      <c r="A95" s="866"/>
      <c r="B95" s="433"/>
      <c r="C95" s="869"/>
      <c r="D95" s="434"/>
      <c r="E95" s="870"/>
      <c r="F95" s="865"/>
      <c r="G95" s="718"/>
      <c r="H95" s="865"/>
      <c r="I95" s="718"/>
      <c r="J95" s="894"/>
      <c r="K95" s="435"/>
      <c r="L95" s="436"/>
      <c r="M95" s="436"/>
      <c r="N95" s="436"/>
      <c r="O95" s="436"/>
      <c r="P95" s="436"/>
      <c r="Q95" s="436"/>
      <c r="R95" s="436"/>
      <c r="S95" s="436"/>
      <c r="T95" s="437" t="str">
        <f t="shared" si="93"/>
        <v/>
      </c>
      <c r="U95" s="868"/>
      <c r="V95" s="438"/>
      <c r="W95" s="438"/>
      <c r="X95" s="438"/>
      <c r="Y95" s="438"/>
      <c r="Z95" s="438"/>
      <c r="AA95" s="868"/>
      <c r="AB95" s="718"/>
      <c r="AC95" s="865"/>
      <c r="AD95" s="718"/>
      <c r="AE95" s="865"/>
      <c r="AF95" s="718"/>
      <c r="AG95" s="894"/>
      <c r="AH95" s="870"/>
      <c r="AI95" s="435"/>
      <c r="AJ95" s="435"/>
      <c r="AK95" s="435"/>
      <c r="AL95" s="435"/>
      <c r="AM95" s="926"/>
      <c r="AN95" s="870"/>
      <c r="AO95" s="918"/>
      <c r="AP95" s="435"/>
      <c r="AQ95" s="439"/>
      <c r="AR95" s="870"/>
      <c r="AS95" s="870"/>
      <c r="AT95" s="918"/>
      <c r="AU95" s="918"/>
      <c r="AV95" s="870"/>
      <c r="AW95" s="919"/>
    </row>
    <row r="96" spans="1:74" ht="15.75" thickBot="1" x14ac:dyDescent="0.3"/>
    <row r="97" spans="1:40" ht="14.45" customHeight="1" x14ac:dyDescent="0.25">
      <c r="A97" s="538" t="s">
        <v>379</v>
      </c>
      <c r="B97" s="539"/>
      <c r="C97" s="539"/>
      <c r="D97" s="539"/>
      <c r="E97" s="539"/>
      <c r="F97" s="539"/>
      <c r="G97" s="540"/>
      <c r="J97" s="441"/>
      <c r="L97" s="440"/>
      <c r="T97" s="441"/>
      <c r="V97" s="440"/>
      <c r="AM97" s="443"/>
      <c r="AN97" s="397"/>
    </row>
    <row r="98" spans="1:40" x14ac:dyDescent="0.25">
      <c r="A98" s="558" t="s">
        <v>380</v>
      </c>
      <c r="B98" s="559"/>
      <c r="C98" s="559" t="s">
        <v>381</v>
      </c>
      <c r="D98" s="559"/>
      <c r="E98" s="559"/>
      <c r="F98" s="559"/>
      <c r="G98" s="241" t="s">
        <v>382</v>
      </c>
      <c r="J98" s="441"/>
      <c r="L98" s="440"/>
      <c r="T98" s="441"/>
      <c r="V98" s="440"/>
      <c r="AM98" s="443"/>
      <c r="AN98" s="397"/>
    </row>
    <row r="99" spans="1:40" ht="30" customHeight="1" x14ac:dyDescent="0.25">
      <c r="A99" s="934">
        <v>6</v>
      </c>
      <c r="B99" s="935"/>
      <c r="C99" s="936" t="s">
        <v>421</v>
      </c>
      <c r="D99" s="936"/>
      <c r="E99" s="936"/>
      <c r="F99" s="936"/>
      <c r="G99" s="444" t="s">
        <v>686</v>
      </c>
      <c r="J99" s="441"/>
      <c r="L99" s="440"/>
      <c r="T99" s="441"/>
      <c r="V99" s="440"/>
      <c r="AM99" s="443"/>
      <c r="AN99" s="397"/>
    </row>
    <row r="100" spans="1:40" ht="34.5" customHeight="1" thickBot="1" x14ac:dyDescent="0.3">
      <c r="A100" s="937">
        <v>7</v>
      </c>
      <c r="B100" s="938"/>
      <c r="C100" s="939" t="s">
        <v>724</v>
      </c>
      <c r="D100" s="939"/>
      <c r="E100" s="939"/>
      <c r="F100" s="939"/>
      <c r="G100" s="444" t="s">
        <v>719</v>
      </c>
      <c r="J100" s="441"/>
      <c r="L100" s="440"/>
      <c r="T100" s="441"/>
      <c r="V100" s="440"/>
      <c r="AM100" s="443"/>
      <c r="AN100" s="397"/>
    </row>
    <row r="101" spans="1:40" ht="15.75" thickBot="1" x14ac:dyDescent="0.3">
      <c r="A101" s="445"/>
      <c r="B101" s="445"/>
      <c r="C101" s="445"/>
      <c r="D101" s="445"/>
      <c r="E101" s="445"/>
      <c r="F101" s="445"/>
      <c r="G101" s="445"/>
      <c r="J101" s="441"/>
      <c r="L101" s="440"/>
      <c r="T101" s="441"/>
      <c r="V101" s="440"/>
      <c r="AM101" s="443"/>
      <c r="AN101" s="397"/>
    </row>
    <row r="102" spans="1:40" ht="14.45" customHeight="1" x14ac:dyDescent="0.25">
      <c r="A102" s="525" t="s">
        <v>718</v>
      </c>
      <c r="B102" s="526"/>
      <c r="C102" s="526"/>
      <c r="D102" s="526"/>
      <c r="E102" s="526"/>
      <c r="F102" s="526"/>
      <c r="G102" s="527"/>
      <c r="J102" s="441"/>
      <c r="L102" s="440"/>
      <c r="T102" s="441"/>
      <c r="V102" s="440"/>
      <c r="AM102" s="443"/>
      <c r="AN102" s="397"/>
    </row>
    <row r="103" spans="1:40" x14ac:dyDescent="0.25">
      <c r="A103" s="532" t="s">
        <v>682</v>
      </c>
      <c r="B103" s="533"/>
      <c r="C103" s="533" t="s">
        <v>683</v>
      </c>
      <c r="D103" s="533"/>
      <c r="E103" s="533"/>
      <c r="F103" s="533" t="s">
        <v>684</v>
      </c>
      <c r="G103" s="536"/>
      <c r="J103" s="441"/>
      <c r="L103" s="440"/>
      <c r="T103" s="441"/>
      <c r="V103" s="440"/>
      <c r="AM103" s="443"/>
      <c r="AN103" s="397"/>
    </row>
    <row r="104" spans="1:40" ht="14.45" customHeight="1" x14ac:dyDescent="0.25">
      <c r="A104" s="927" t="s">
        <v>721</v>
      </c>
      <c r="B104" s="928"/>
      <c r="C104" s="928" t="s">
        <v>716</v>
      </c>
      <c r="D104" s="928"/>
      <c r="E104" s="928"/>
      <c r="F104" s="928" t="s">
        <v>716</v>
      </c>
      <c r="G104" s="929"/>
      <c r="J104" s="441"/>
      <c r="L104" s="440"/>
      <c r="T104" s="441"/>
      <c r="V104" s="440"/>
      <c r="AM104" s="443"/>
      <c r="AN104" s="397"/>
    </row>
    <row r="105" spans="1:40" ht="14.45" customHeight="1" x14ac:dyDescent="0.25">
      <c r="A105" s="927" t="s">
        <v>722</v>
      </c>
      <c r="B105" s="928"/>
      <c r="C105" s="928" t="s">
        <v>717</v>
      </c>
      <c r="D105" s="928"/>
      <c r="E105" s="928"/>
      <c r="F105" s="928" t="s">
        <v>717</v>
      </c>
      <c r="G105" s="929"/>
    </row>
    <row r="106" spans="1:40" ht="15.75" thickBot="1" x14ac:dyDescent="0.3">
      <c r="A106" s="930" t="s">
        <v>723</v>
      </c>
      <c r="B106" s="931"/>
      <c r="C106" s="931" t="s">
        <v>720</v>
      </c>
      <c r="D106" s="931"/>
      <c r="E106" s="931"/>
      <c r="F106" s="932" t="s">
        <v>720</v>
      </c>
      <c r="G106" s="933"/>
    </row>
  </sheetData>
  <mergeCells count="545">
    <mergeCell ref="AW81:AW85"/>
    <mergeCell ref="AI86:AI89"/>
    <mergeCell ref="AJ86:AJ89"/>
    <mergeCell ref="AK86:AK89"/>
    <mergeCell ref="AL86:AL89"/>
    <mergeCell ref="AA81:AA85"/>
    <mergeCell ref="AB81:AB85"/>
    <mergeCell ref="AC81:AC85"/>
    <mergeCell ref="AD81:AD85"/>
    <mergeCell ref="AE81:AE85"/>
    <mergeCell ref="AF81:AF85"/>
    <mergeCell ref="AG81:AG85"/>
    <mergeCell ref="AH81:AH85"/>
    <mergeCell ref="AM81:AM85"/>
    <mergeCell ref="A81:A85"/>
    <mergeCell ref="C81:C85"/>
    <mergeCell ref="E81:E85"/>
    <mergeCell ref="F81:F85"/>
    <mergeCell ref="G81:G85"/>
    <mergeCell ref="H81:H85"/>
    <mergeCell ref="I81:I85"/>
    <mergeCell ref="J81:J85"/>
    <mergeCell ref="U81:U85"/>
    <mergeCell ref="A76:A80"/>
    <mergeCell ref="C76:C80"/>
    <mergeCell ref="E76:E80"/>
    <mergeCell ref="F76:F80"/>
    <mergeCell ref="G76:G80"/>
    <mergeCell ref="H76:H80"/>
    <mergeCell ref="I76:I80"/>
    <mergeCell ref="J76:J80"/>
    <mergeCell ref="U76:U80"/>
    <mergeCell ref="D69:D70"/>
    <mergeCell ref="AI66:AI70"/>
    <mergeCell ref="AJ66:AJ70"/>
    <mergeCell ref="AK66:AK70"/>
    <mergeCell ref="AL66:AL70"/>
    <mergeCell ref="AO61:AO65"/>
    <mergeCell ref="AR61:AR65"/>
    <mergeCell ref="AF76:AF80"/>
    <mergeCell ref="AG76:AG80"/>
    <mergeCell ref="AH76:AH80"/>
    <mergeCell ref="AM76:AM80"/>
    <mergeCell ref="C104:E104"/>
    <mergeCell ref="F104:G104"/>
    <mergeCell ref="AG21:AG25"/>
    <mergeCell ref="U26:U30"/>
    <mergeCell ref="AC21:AC25"/>
    <mergeCell ref="AD21:AD25"/>
    <mergeCell ref="AE21:AE25"/>
    <mergeCell ref="AF21:AF25"/>
    <mergeCell ref="U21:U25"/>
    <mergeCell ref="AA21:AA25"/>
    <mergeCell ref="J26:J30"/>
    <mergeCell ref="G91:G95"/>
    <mergeCell ref="H91:H95"/>
    <mergeCell ref="I91:I95"/>
    <mergeCell ref="AC26:AC30"/>
    <mergeCell ref="AD26:AD30"/>
    <mergeCell ref="D41:D42"/>
    <mergeCell ref="H21:H25"/>
    <mergeCell ref="I21:I25"/>
    <mergeCell ref="AB26:AB30"/>
    <mergeCell ref="J31:J35"/>
    <mergeCell ref="U31:U35"/>
    <mergeCell ref="C71:C75"/>
    <mergeCell ref="E71:E75"/>
    <mergeCell ref="A105:B105"/>
    <mergeCell ref="C105:E105"/>
    <mergeCell ref="F105:G105"/>
    <mergeCell ref="A106:B106"/>
    <mergeCell ref="C106:E106"/>
    <mergeCell ref="F106:G106"/>
    <mergeCell ref="AH91:AH95"/>
    <mergeCell ref="J91:J95"/>
    <mergeCell ref="AB91:AB95"/>
    <mergeCell ref="AC91:AC95"/>
    <mergeCell ref="AD91:AD95"/>
    <mergeCell ref="AF91:AF95"/>
    <mergeCell ref="A104:B104"/>
    <mergeCell ref="A103:B103"/>
    <mergeCell ref="A97:G97"/>
    <mergeCell ref="A98:B98"/>
    <mergeCell ref="C98:F98"/>
    <mergeCell ref="A99:B99"/>
    <mergeCell ref="C99:F99"/>
    <mergeCell ref="A100:B100"/>
    <mergeCell ref="C100:F100"/>
    <mergeCell ref="A102:G102"/>
    <mergeCell ref="C103:E103"/>
    <mergeCell ref="F103:G103"/>
    <mergeCell ref="AL8:AL9"/>
    <mergeCell ref="AO8:AO9"/>
    <mergeCell ref="AO16:AO20"/>
    <mergeCell ref="AR16:AR20"/>
    <mergeCell ref="AO21:AO25"/>
    <mergeCell ref="AR21:AR25"/>
    <mergeCell ref="AM91:AM95"/>
    <mergeCell ref="AN91:AN95"/>
    <mergeCell ref="AN31:AN35"/>
    <mergeCell ref="AO31:AO35"/>
    <mergeCell ref="AR31:AR35"/>
    <mergeCell ref="AO36:AO40"/>
    <mergeCell ref="AR36:AR40"/>
    <mergeCell ref="AO41:AO45"/>
    <mergeCell ref="AR41:AR45"/>
    <mergeCell ref="AO46:AO50"/>
    <mergeCell ref="AR46:AR50"/>
    <mergeCell ref="AO51:AO55"/>
    <mergeCell ref="AR51:AR55"/>
    <mergeCell ref="AL16:AL20"/>
    <mergeCell ref="AN76:AN80"/>
    <mergeCell ref="AO76:AO80"/>
    <mergeCell ref="AR76:AR80"/>
    <mergeCell ref="AL61:AL64"/>
    <mergeCell ref="AT16:AT20"/>
    <mergeCell ref="AU16:AU20"/>
    <mergeCell ref="AV16:AV20"/>
    <mergeCell ref="AW16:AW20"/>
    <mergeCell ref="AW8:AW10"/>
    <mergeCell ref="AO91:AO95"/>
    <mergeCell ref="AR91:AR95"/>
    <mergeCell ref="AM16:AM20"/>
    <mergeCell ref="AN16:AN20"/>
    <mergeCell ref="AP8:AP10"/>
    <mergeCell ref="AS76:AS80"/>
    <mergeCell ref="AT76:AT80"/>
    <mergeCell ref="AS61:AS65"/>
    <mergeCell ref="AT61:AT65"/>
    <mergeCell ref="AU76:AU80"/>
    <mergeCell ref="AV76:AV80"/>
    <mergeCell ref="AW76:AW80"/>
    <mergeCell ref="AN81:AN85"/>
    <mergeCell ref="AO81:AO85"/>
    <mergeCell ref="AR81:AR85"/>
    <mergeCell ref="AS81:AS85"/>
    <mergeCell ref="AT81:AT85"/>
    <mergeCell ref="AU81:AU85"/>
    <mergeCell ref="AV81:AV85"/>
    <mergeCell ref="AN21:AN25"/>
    <mergeCell ref="AS6:AT7"/>
    <mergeCell ref="AI16:AI20"/>
    <mergeCell ref="AJ16:AJ20"/>
    <mergeCell ref="AK16:AK20"/>
    <mergeCell ref="AU6:AW7"/>
    <mergeCell ref="AT8:AT10"/>
    <mergeCell ref="AS91:AS95"/>
    <mergeCell ref="AT91:AT95"/>
    <mergeCell ref="AU91:AU95"/>
    <mergeCell ref="AV91:AV95"/>
    <mergeCell ref="AW91:AW95"/>
    <mergeCell ref="AT21:AT25"/>
    <mergeCell ref="AU21:AU25"/>
    <mergeCell ref="AV21:AV25"/>
    <mergeCell ref="AW21:AW25"/>
    <mergeCell ref="AS26:AS30"/>
    <mergeCell ref="AT26:AT30"/>
    <mergeCell ref="AU26:AU30"/>
    <mergeCell ref="AV26:AV30"/>
    <mergeCell ref="AW26:AW30"/>
    <mergeCell ref="AU8:AU10"/>
    <mergeCell ref="AV8:AV10"/>
    <mergeCell ref="AS16:AS20"/>
    <mergeCell ref="AC8:AD9"/>
    <mergeCell ref="AE8:AF9"/>
    <mergeCell ref="AG8:AG10"/>
    <mergeCell ref="D7:D9"/>
    <mergeCell ref="E7:E10"/>
    <mergeCell ref="AS21:AS25"/>
    <mergeCell ref="AS8:AS10"/>
    <mergeCell ref="AO26:AO30"/>
    <mergeCell ref="AR26:AR30"/>
    <mergeCell ref="AH26:AH30"/>
    <mergeCell ref="AM8:AM10"/>
    <mergeCell ref="AN8:AN10"/>
    <mergeCell ref="AQ8:AQ10"/>
    <mergeCell ref="AR8:AR10"/>
    <mergeCell ref="AH16:AH20"/>
    <mergeCell ref="AH21:AH25"/>
    <mergeCell ref="AI8:AI10"/>
    <mergeCell ref="AJ8:AJ10"/>
    <mergeCell ref="AK8:AK10"/>
    <mergeCell ref="AH6:AH10"/>
    <mergeCell ref="AI6:AL7"/>
    <mergeCell ref="AM6:AN7"/>
    <mergeCell ref="AO6:AR7"/>
    <mergeCell ref="AM21:AM25"/>
    <mergeCell ref="C7:C9"/>
    <mergeCell ref="K9:K10"/>
    <mergeCell ref="L9:L10"/>
    <mergeCell ref="M9:V9"/>
    <mergeCell ref="K6:AB7"/>
    <mergeCell ref="X9:AB9"/>
    <mergeCell ref="J8:J10"/>
    <mergeCell ref="K8:AB8"/>
    <mergeCell ref="F8:G9"/>
    <mergeCell ref="H8:I9"/>
    <mergeCell ref="T10:U10"/>
    <mergeCell ref="X10:Y10"/>
    <mergeCell ref="AA10:AB10"/>
    <mergeCell ref="A6:A10"/>
    <mergeCell ref="B6:E6"/>
    <mergeCell ref="F6:J6"/>
    <mergeCell ref="AG91:AG95"/>
    <mergeCell ref="AG26:AG30"/>
    <mergeCell ref="AE16:AE20"/>
    <mergeCell ref="AF16:AF20"/>
    <mergeCell ref="AG16:AG20"/>
    <mergeCell ref="I16:I20"/>
    <mergeCell ref="J16:J20"/>
    <mergeCell ref="U16:U20"/>
    <mergeCell ref="AA16:AA20"/>
    <mergeCell ref="AB16:AB20"/>
    <mergeCell ref="AC16:AC20"/>
    <mergeCell ref="J21:J25"/>
    <mergeCell ref="AB21:AB25"/>
    <mergeCell ref="I26:I30"/>
    <mergeCell ref="H31:H35"/>
    <mergeCell ref="I31:I35"/>
    <mergeCell ref="AC6:AG6"/>
    <mergeCell ref="B7:B9"/>
    <mergeCell ref="A21:A25"/>
    <mergeCell ref="G16:G20"/>
    <mergeCell ref="H16:H20"/>
    <mergeCell ref="A1:H3"/>
    <mergeCell ref="I3:AG3"/>
    <mergeCell ref="A5:AW5"/>
    <mergeCell ref="AH3:AW3"/>
    <mergeCell ref="I2:AW2"/>
    <mergeCell ref="I1:AW1"/>
    <mergeCell ref="F7:I7"/>
    <mergeCell ref="AC7:AF7"/>
    <mergeCell ref="A16:A20"/>
    <mergeCell ref="C16:C20"/>
    <mergeCell ref="E16:E20"/>
    <mergeCell ref="F16:F20"/>
    <mergeCell ref="A11:A15"/>
    <mergeCell ref="C11:C15"/>
    <mergeCell ref="E11:E15"/>
    <mergeCell ref="F11:F15"/>
    <mergeCell ref="G11:G15"/>
    <mergeCell ref="H11:H15"/>
    <mergeCell ref="I11:I15"/>
    <mergeCell ref="J11:J15"/>
    <mergeCell ref="U11:U15"/>
    <mergeCell ref="AU11:AU15"/>
    <mergeCell ref="AV11:AV15"/>
    <mergeCell ref="AW11:AW15"/>
    <mergeCell ref="H26:H30"/>
    <mergeCell ref="C21:C25"/>
    <mergeCell ref="E21:E25"/>
    <mergeCell ref="F21:F25"/>
    <mergeCell ref="G21:G25"/>
    <mergeCell ref="AF31:AF35"/>
    <mergeCell ref="B18:B19"/>
    <mergeCell ref="D16:D17"/>
    <mergeCell ref="AD16:AD20"/>
    <mergeCell ref="AM31:AM35"/>
    <mergeCell ref="AE26:AE30"/>
    <mergeCell ref="AF26:AF30"/>
    <mergeCell ref="AE91:AE95"/>
    <mergeCell ref="A26:A30"/>
    <mergeCell ref="A91:A95"/>
    <mergeCell ref="AA26:AA30"/>
    <mergeCell ref="C26:C30"/>
    <mergeCell ref="E26:E30"/>
    <mergeCell ref="F26:F30"/>
    <mergeCell ref="G26:G30"/>
    <mergeCell ref="U91:U95"/>
    <mergeCell ref="AA91:AA95"/>
    <mergeCell ref="C91:C95"/>
    <mergeCell ref="E91:E95"/>
    <mergeCell ref="F91:F95"/>
    <mergeCell ref="A31:A35"/>
    <mergeCell ref="C31:C35"/>
    <mergeCell ref="E31:E35"/>
    <mergeCell ref="F31:F35"/>
    <mergeCell ref="G31:G35"/>
    <mergeCell ref="A71:A75"/>
    <mergeCell ref="B63:B64"/>
    <mergeCell ref="AI61:AI64"/>
    <mergeCell ref="AU31:AU35"/>
    <mergeCell ref="AV31:AV35"/>
    <mergeCell ref="AW31:AW35"/>
    <mergeCell ref="A36:A40"/>
    <mergeCell ref="C36:C40"/>
    <mergeCell ref="E36:E40"/>
    <mergeCell ref="F36:F40"/>
    <mergeCell ref="G36:G40"/>
    <mergeCell ref="H36:H40"/>
    <mergeCell ref="I36:I40"/>
    <mergeCell ref="J36:J40"/>
    <mergeCell ref="U36:U40"/>
    <mergeCell ref="AA36:AA40"/>
    <mergeCell ref="AB36:AB40"/>
    <mergeCell ref="AC36:AC40"/>
    <mergeCell ref="AD36:AD40"/>
    <mergeCell ref="AE36:AE40"/>
    <mergeCell ref="AF36:AF40"/>
    <mergeCell ref="AG36:AG40"/>
    <mergeCell ref="AH36:AH40"/>
    <mergeCell ref="AM36:AM40"/>
    <mergeCell ref="AN36:AN40"/>
    <mergeCell ref="AA31:AA35"/>
    <mergeCell ref="AB31:AB35"/>
    <mergeCell ref="AU36:AU40"/>
    <mergeCell ref="AV36:AV40"/>
    <mergeCell ref="AW36:AW40"/>
    <mergeCell ref="A41:A45"/>
    <mergeCell ref="C41:C45"/>
    <mergeCell ref="E41:E45"/>
    <mergeCell ref="F41:F45"/>
    <mergeCell ref="G41:G45"/>
    <mergeCell ref="H41:H45"/>
    <mergeCell ref="I41:I45"/>
    <mergeCell ref="J41:J45"/>
    <mergeCell ref="U41:U45"/>
    <mergeCell ref="AA41:AA45"/>
    <mergeCell ref="AB41:AB45"/>
    <mergeCell ref="AC41:AC45"/>
    <mergeCell ref="AD41:AD45"/>
    <mergeCell ref="AE41:AE45"/>
    <mergeCell ref="AF41:AF45"/>
    <mergeCell ref="AG41:AG45"/>
    <mergeCell ref="AH41:AH45"/>
    <mergeCell ref="AM41:AM45"/>
    <mergeCell ref="AN41:AN45"/>
    <mergeCell ref="AS41:AS45"/>
    <mergeCell ref="AT41:AT45"/>
    <mergeCell ref="AU41:AU45"/>
    <mergeCell ref="AV41:AV45"/>
    <mergeCell ref="AW41:AW45"/>
    <mergeCell ref="A46:A50"/>
    <mergeCell ref="C46:C50"/>
    <mergeCell ref="E46:E50"/>
    <mergeCell ref="F46:F50"/>
    <mergeCell ref="G46:G50"/>
    <mergeCell ref="H46:H50"/>
    <mergeCell ref="I46:I50"/>
    <mergeCell ref="J46:J50"/>
    <mergeCell ref="U46:U50"/>
    <mergeCell ref="AA46:AA50"/>
    <mergeCell ref="AB46:AB50"/>
    <mergeCell ref="AC46:AC50"/>
    <mergeCell ref="AD46:AD50"/>
    <mergeCell ref="AE46:AE50"/>
    <mergeCell ref="AF46:AF50"/>
    <mergeCell ref="AG46:AG50"/>
    <mergeCell ref="AH46:AH50"/>
    <mergeCell ref="AM46:AM50"/>
    <mergeCell ref="AN46:AN50"/>
    <mergeCell ref="AS46:AS50"/>
    <mergeCell ref="AT46:AT50"/>
    <mergeCell ref="AU46:AU50"/>
    <mergeCell ref="AV46:AV50"/>
    <mergeCell ref="AW46:AW50"/>
    <mergeCell ref="A51:A55"/>
    <mergeCell ref="C51:C55"/>
    <mergeCell ref="E51:E55"/>
    <mergeCell ref="F51:F55"/>
    <mergeCell ref="G51:G55"/>
    <mergeCell ref="H51:H55"/>
    <mergeCell ref="I51:I55"/>
    <mergeCell ref="J51:J55"/>
    <mergeCell ref="U51:U55"/>
    <mergeCell ref="AA51:AA55"/>
    <mergeCell ref="AB51:AB55"/>
    <mergeCell ref="AC51:AC55"/>
    <mergeCell ref="AD51:AD55"/>
    <mergeCell ref="AE51:AE55"/>
    <mergeCell ref="AF51:AF55"/>
    <mergeCell ref="AG51:AG55"/>
    <mergeCell ref="AH51:AH55"/>
    <mergeCell ref="AM51:AM55"/>
    <mergeCell ref="AN51:AN55"/>
    <mergeCell ref="AS51:AS55"/>
    <mergeCell ref="AT51:AT55"/>
    <mergeCell ref="AU51:AU55"/>
    <mergeCell ref="AV51:AV55"/>
    <mergeCell ref="AW51:AW55"/>
    <mergeCell ref="A56:A60"/>
    <mergeCell ref="C56:C60"/>
    <mergeCell ref="E56:E60"/>
    <mergeCell ref="F56:F60"/>
    <mergeCell ref="G56:G60"/>
    <mergeCell ref="H56:H60"/>
    <mergeCell ref="I56:I60"/>
    <mergeCell ref="J56:J60"/>
    <mergeCell ref="U56:U60"/>
    <mergeCell ref="AA56:AA60"/>
    <mergeCell ref="AB56:AB60"/>
    <mergeCell ref="AC56:AC60"/>
    <mergeCell ref="AD56:AD60"/>
    <mergeCell ref="AE56:AE60"/>
    <mergeCell ref="AF56:AF60"/>
    <mergeCell ref="AG56:AG60"/>
    <mergeCell ref="AH56:AH60"/>
    <mergeCell ref="AO56:AO60"/>
    <mergeCell ref="AR56:AR60"/>
    <mergeCell ref="AS56:AS60"/>
    <mergeCell ref="AT56:AT60"/>
    <mergeCell ref="AU56:AU60"/>
    <mergeCell ref="AV56:AV60"/>
    <mergeCell ref="AW56:AW60"/>
    <mergeCell ref="A61:A65"/>
    <mergeCell ref="C61:C65"/>
    <mergeCell ref="E61:E65"/>
    <mergeCell ref="F61:F65"/>
    <mergeCell ref="G61:G65"/>
    <mergeCell ref="H61:H65"/>
    <mergeCell ref="I61:I65"/>
    <mergeCell ref="J61:J65"/>
    <mergeCell ref="U61:U65"/>
    <mergeCell ref="AA61:AA65"/>
    <mergeCell ref="AB61:AB65"/>
    <mergeCell ref="AC61:AC65"/>
    <mergeCell ref="AD61:AD65"/>
    <mergeCell ref="AE61:AE65"/>
    <mergeCell ref="AF61:AF65"/>
    <mergeCell ref="AG61:AG65"/>
    <mergeCell ref="AH61:AH65"/>
    <mergeCell ref="AM61:AM65"/>
    <mergeCell ref="AN61:AN65"/>
    <mergeCell ref="AU61:AU65"/>
    <mergeCell ref="AV61:AV65"/>
    <mergeCell ref="AW61:AW65"/>
    <mergeCell ref="AE66:AE70"/>
    <mergeCell ref="AF66:AF70"/>
    <mergeCell ref="AG66:AG70"/>
    <mergeCell ref="AH66:AH70"/>
    <mergeCell ref="AM66:AM70"/>
    <mergeCell ref="A66:A70"/>
    <mergeCell ref="C66:C70"/>
    <mergeCell ref="E66:E70"/>
    <mergeCell ref="F66:F70"/>
    <mergeCell ref="G66:G70"/>
    <mergeCell ref="H66:H70"/>
    <mergeCell ref="I66:I70"/>
    <mergeCell ref="J66:J70"/>
    <mergeCell ref="U66:U70"/>
    <mergeCell ref="AT66:AT70"/>
    <mergeCell ref="AU66:AU70"/>
    <mergeCell ref="AV66:AV70"/>
    <mergeCell ref="AW66:AW70"/>
    <mergeCell ref="AJ61:AJ64"/>
    <mergeCell ref="AK61:AK64"/>
    <mergeCell ref="B67:B68"/>
    <mergeCell ref="B69:B70"/>
    <mergeCell ref="D66:D68"/>
    <mergeCell ref="AU71:AU75"/>
    <mergeCell ref="AV71:AV75"/>
    <mergeCell ref="AA86:AA90"/>
    <mergeCell ref="AB86:AB90"/>
    <mergeCell ref="AC86:AC90"/>
    <mergeCell ref="AD86:AD90"/>
    <mergeCell ref="AE86:AE90"/>
    <mergeCell ref="AF86:AF90"/>
    <mergeCell ref="AG86:AG90"/>
    <mergeCell ref="AH86:AH90"/>
    <mergeCell ref="AM86:AM90"/>
    <mergeCell ref="AD71:AD75"/>
    <mergeCell ref="AE71:AE75"/>
    <mergeCell ref="AF71:AF75"/>
    <mergeCell ref="AG71:AG75"/>
    <mergeCell ref="AH71:AH75"/>
    <mergeCell ref="AA71:AA75"/>
    <mergeCell ref="AB71:AB75"/>
    <mergeCell ref="AC71:AC75"/>
    <mergeCell ref="AA76:AA80"/>
    <mergeCell ref="AB76:AB80"/>
    <mergeCell ref="AC76:AC80"/>
    <mergeCell ref="AD76:AD80"/>
    <mergeCell ref="AE76:AE80"/>
    <mergeCell ref="AI26:AI27"/>
    <mergeCell ref="AJ26:AJ27"/>
    <mergeCell ref="AK26:AK27"/>
    <mergeCell ref="A86:A90"/>
    <mergeCell ref="C86:C90"/>
    <mergeCell ref="E86:E90"/>
    <mergeCell ref="F86:F90"/>
    <mergeCell ref="G86:G90"/>
    <mergeCell ref="H86:H90"/>
    <mergeCell ref="I86:I90"/>
    <mergeCell ref="J86:J90"/>
    <mergeCell ref="U86:U90"/>
    <mergeCell ref="AA66:AA70"/>
    <mergeCell ref="AB66:AB70"/>
    <mergeCell ref="AC66:AC70"/>
    <mergeCell ref="AD66:AD70"/>
    <mergeCell ref="F71:F75"/>
    <mergeCell ref="G71:G75"/>
    <mergeCell ref="H71:H75"/>
    <mergeCell ref="I71:I75"/>
    <mergeCell ref="J71:J75"/>
    <mergeCell ref="U71:U75"/>
    <mergeCell ref="AG31:AG35"/>
    <mergeCell ref="AH31:AH35"/>
    <mergeCell ref="AL21:AL25"/>
    <mergeCell ref="AU86:AU90"/>
    <mergeCell ref="AV86:AV90"/>
    <mergeCell ref="AW86:AW90"/>
    <mergeCell ref="AM56:AM60"/>
    <mergeCell ref="AN56:AN60"/>
    <mergeCell ref="AO11:AO15"/>
    <mergeCell ref="AR11:AR15"/>
    <mergeCell ref="AW71:AW75"/>
    <mergeCell ref="AN86:AN90"/>
    <mergeCell ref="AO86:AO90"/>
    <mergeCell ref="AR86:AR90"/>
    <mergeCell ref="AS86:AS90"/>
    <mergeCell ref="AT86:AT90"/>
    <mergeCell ref="AN66:AN70"/>
    <mergeCell ref="AO66:AO70"/>
    <mergeCell ref="AR66:AR70"/>
    <mergeCell ref="AS66:AS70"/>
    <mergeCell ref="AM71:AM75"/>
    <mergeCell ref="AN71:AN75"/>
    <mergeCell ref="AO71:AO75"/>
    <mergeCell ref="AR71:AR75"/>
    <mergeCell ref="AS71:AS75"/>
    <mergeCell ref="AT71:AT75"/>
    <mergeCell ref="AL26:AL27"/>
    <mergeCell ref="AM26:AM27"/>
    <mergeCell ref="AN26:AN27"/>
    <mergeCell ref="B38:B39"/>
    <mergeCell ref="AS11:AS15"/>
    <mergeCell ref="AT11:AT15"/>
    <mergeCell ref="AA11:AA15"/>
    <mergeCell ref="AB11:AB15"/>
    <mergeCell ref="AC11:AC15"/>
    <mergeCell ref="AD11:AD15"/>
    <mergeCell ref="AE11:AE15"/>
    <mergeCell ref="AF11:AF15"/>
    <mergeCell ref="AG11:AG15"/>
    <mergeCell ref="AH11:AH15"/>
    <mergeCell ref="AS36:AS40"/>
    <mergeCell ref="AT36:AT40"/>
    <mergeCell ref="AS31:AS35"/>
    <mergeCell ref="AT31:AT35"/>
    <mergeCell ref="AC31:AC35"/>
    <mergeCell ref="AD31:AD35"/>
    <mergeCell ref="AE31:AE35"/>
    <mergeCell ref="AI21:AI25"/>
    <mergeCell ref="AJ21:AJ25"/>
    <mergeCell ref="AK21:AK25"/>
  </mergeCells>
  <conditionalFormatting sqref="J11">
    <cfRule type="containsText" dxfId="269" priority="77" operator="containsText" text="EXTREMO">
      <formula>NOT(ISERROR(SEARCH("EXTREMO",J11)))</formula>
    </cfRule>
    <cfRule type="containsText" dxfId="268" priority="78" operator="containsText" text="ALTO">
      <formula>NOT(ISERROR(SEARCH("ALTO",J11)))</formula>
    </cfRule>
    <cfRule type="containsText" dxfId="267" priority="79" operator="containsText" text="MEDIO">
      <formula>NOT(ISERROR(SEARCH("MEDIO",J11)))</formula>
    </cfRule>
    <cfRule type="containsText" dxfId="266" priority="80" operator="containsText" text="BAJO">
      <formula>NOT(ISERROR(SEARCH("BAJO",J11)))</formula>
    </cfRule>
  </conditionalFormatting>
  <conditionalFormatting sqref="J16">
    <cfRule type="containsText" dxfId="265" priority="245" operator="containsText" text="EXTREMO">
      <formula>NOT(ISERROR(SEARCH("EXTREMO",J16)))</formula>
    </cfRule>
    <cfRule type="containsText" dxfId="264" priority="246" operator="containsText" text="ALTO">
      <formula>NOT(ISERROR(SEARCH("ALTO",J16)))</formula>
    </cfRule>
    <cfRule type="containsText" dxfId="263" priority="247" operator="containsText" text="MEDIO">
      <formula>NOT(ISERROR(SEARCH("MEDIO",J16)))</formula>
    </cfRule>
    <cfRule type="containsText" dxfId="262" priority="248" operator="containsText" text="BAJO">
      <formula>NOT(ISERROR(SEARCH("BAJO",J16)))</formula>
    </cfRule>
  </conditionalFormatting>
  <conditionalFormatting sqref="J21">
    <cfRule type="containsText" dxfId="261" priority="61" operator="containsText" text="EXTREMO">
      <formula>NOT(ISERROR(SEARCH("EXTREMO",J21)))</formula>
    </cfRule>
    <cfRule type="containsText" dxfId="260" priority="62" operator="containsText" text="ALTO">
      <formula>NOT(ISERROR(SEARCH("ALTO",J21)))</formula>
    </cfRule>
    <cfRule type="containsText" dxfId="259" priority="63" operator="containsText" text="MEDIO">
      <formula>NOT(ISERROR(SEARCH("MEDIO",J21)))</formula>
    </cfRule>
    <cfRule type="containsText" dxfId="258" priority="64" operator="containsText" text="BAJO">
      <formula>NOT(ISERROR(SEARCH("BAJO",J21)))</formula>
    </cfRule>
  </conditionalFormatting>
  <conditionalFormatting sqref="J26">
    <cfRule type="containsText" dxfId="257" priority="109" operator="containsText" text="EXTREMO">
      <formula>NOT(ISERROR(SEARCH("EXTREMO",J26)))</formula>
    </cfRule>
    <cfRule type="containsText" dxfId="256" priority="110" operator="containsText" text="ALTO">
      <formula>NOT(ISERROR(SEARCH("ALTO",J26)))</formula>
    </cfRule>
    <cfRule type="containsText" dxfId="255" priority="111" operator="containsText" text="MEDIO">
      <formula>NOT(ISERROR(SEARCH("MEDIO",J26)))</formula>
    </cfRule>
    <cfRule type="containsText" dxfId="254" priority="112" operator="containsText" text="BAJO">
      <formula>NOT(ISERROR(SEARCH("BAJO",J26)))</formula>
    </cfRule>
  </conditionalFormatting>
  <conditionalFormatting sqref="J31 J36 J41 J46 J51 J56 J61 J66">
    <cfRule type="containsText" dxfId="253" priority="93" operator="containsText" text="EXTREMO">
      <formula>NOT(ISERROR(SEARCH("EXTREMO",J31)))</formula>
    </cfRule>
    <cfRule type="containsText" dxfId="252" priority="94" operator="containsText" text="ALTO">
      <formula>NOT(ISERROR(SEARCH("ALTO",J31)))</formula>
    </cfRule>
    <cfRule type="containsText" dxfId="251" priority="95" operator="containsText" text="MEDIO">
      <formula>NOT(ISERROR(SEARCH("MEDIO",J31)))</formula>
    </cfRule>
    <cfRule type="containsText" dxfId="250" priority="96" operator="containsText" text="BAJO">
      <formula>NOT(ISERROR(SEARCH("BAJO",J31)))</formula>
    </cfRule>
  </conditionalFormatting>
  <conditionalFormatting sqref="J71 J86">
    <cfRule type="containsText" dxfId="249" priority="45" operator="containsText" text="EXTREMO">
      <formula>NOT(ISERROR(SEARCH("EXTREMO",J71)))</formula>
    </cfRule>
    <cfRule type="containsText" dxfId="248" priority="46" operator="containsText" text="ALTO">
      <formula>NOT(ISERROR(SEARCH("ALTO",J71)))</formula>
    </cfRule>
    <cfRule type="containsText" dxfId="247" priority="47" operator="containsText" text="MEDIO">
      <formula>NOT(ISERROR(SEARCH("MEDIO",J71)))</formula>
    </cfRule>
    <cfRule type="containsText" dxfId="246" priority="48" operator="containsText" text="BAJO">
      <formula>NOT(ISERROR(SEARCH("BAJO",J71)))</formula>
    </cfRule>
  </conditionalFormatting>
  <conditionalFormatting sqref="J76">
    <cfRule type="containsText" dxfId="245" priority="5" operator="containsText" text="EXTREMO">
      <formula>NOT(ISERROR(SEARCH("EXTREMO",J76)))</formula>
    </cfRule>
    <cfRule type="containsText" dxfId="244" priority="6" operator="containsText" text="ALTO">
      <formula>NOT(ISERROR(SEARCH("ALTO",J76)))</formula>
    </cfRule>
    <cfRule type="containsText" dxfId="243" priority="7" operator="containsText" text="MEDIO">
      <formula>NOT(ISERROR(SEARCH("MEDIO",J76)))</formula>
    </cfRule>
    <cfRule type="containsText" dxfId="242" priority="8" operator="containsText" text="BAJO">
      <formula>NOT(ISERROR(SEARCH("BAJO",J76)))</formula>
    </cfRule>
  </conditionalFormatting>
  <conditionalFormatting sqref="J81">
    <cfRule type="containsText" dxfId="241" priority="29" operator="containsText" text="EXTREMO">
      <formula>NOT(ISERROR(SEARCH("EXTREMO",J81)))</formula>
    </cfRule>
    <cfRule type="containsText" dxfId="240" priority="30" operator="containsText" text="ALTO">
      <formula>NOT(ISERROR(SEARCH("ALTO",J81)))</formula>
    </cfRule>
    <cfRule type="containsText" dxfId="239" priority="31" operator="containsText" text="MEDIO">
      <formula>NOT(ISERROR(SEARCH("MEDIO",J81)))</formula>
    </cfRule>
    <cfRule type="containsText" dxfId="238" priority="32" operator="containsText" text="BAJO">
      <formula>NOT(ISERROR(SEARCH("BAJO",J81)))</formula>
    </cfRule>
  </conditionalFormatting>
  <conditionalFormatting sqref="J91">
    <cfRule type="containsText" dxfId="237" priority="143" operator="containsText" text="EXTREMO">
      <formula>NOT(ISERROR(SEARCH("EXTREMO",J91)))</formula>
    </cfRule>
    <cfRule type="containsText" dxfId="236" priority="144" operator="containsText" text="ALTO">
      <formula>NOT(ISERROR(SEARCH("ALTO",J91)))</formula>
    </cfRule>
    <cfRule type="containsText" dxfId="235" priority="145" operator="containsText" text="MEDIO">
      <formula>NOT(ISERROR(SEARCH("MEDIO",J91)))</formula>
    </cfRule>
    <cfRule type="containsText" dxfId="234" priority="146" operator="containsText" text="BAJO">
      <formula>NOT(ISERROR(SEARCH("BAJO",J91)))</formula>
    </cfRule>
  </conditionalFormatting>
  <conditionalFormatting sqref="AG11">
    <cfRule type="containsText" dxfId="233" priority="69" operator="containsText" text="EXTREMO">
      <formula>NOT(ISERROR(SEARCH("EXTREMO",AG11)))</formula>
    </cfRule>
    <cfRule type="containsText" dxfId="232" priority="70" operator="containsText" text="ALTO">
      <formula>NOT(ISERROR(SEARCH("ALTO",AG11)))</formula>
    </cfRule>
    <cfRule type="containsText" dxfId="231" priority="71" operator="containsText" text="MEDIO">
      <formula>NOT(ISERROR(SEARCH("MEDIO",AG11)))</formula>
    </cfRule>
    <cfRule type="containsText" dxfId="230" priority="72" operator="containsText" text="BAJO">
      <formula>NOT(ISERROR(SEARCH("BAJO",AG11)))</formula>
    </cfRule>
  </conditionalFormatting>
  <conditionalFormatting sqref="AG16">
    <cfRule type="containsText" dxfId="229" priority="219" operator="containsText" text="EXTREMO">
      <formula>NOT(ISERROR(SEARCH("EXTREMO",AG16)))</formula>
    </cfRule>
    <cfRule type="containsText" dxfId="228" priority="220" operator="containsText" text="ALTO">
      <formula>NOT(ISERROR(SEARCH("ALTO",AG16)))</formula>
    </cfRule>
    <cfRule type="containsText" dxfId="227" priority="221" operator="containsText" text="MEDIO">
      <formula>NOT(ISERROR(SEARCH("MEDIO",AG16)))</formula>
    </cfRule>
    <cfRule type="containsText" dxfId="226" priority="222" operator="containsText" text="BAJO">
      <formula>NOT(ISERROR(SEARCH("BAJO",AG16)))</formula>
    </cfRule>
  </conditionalFormatting>
  <conditionalFormatting sqref="AG21">
    <cfRule type="containsText" dxfId="225" priority="53" operator="containsText" text="EXTREMO">
      <formula>NOT(ISERROR(SEARCH("EXTREMO",AG21)))</formula>
    </cfRule>
    <cfRule type="containsText" dxfId="224" priority="54" operator="containsText" text="ALTO">
      <formula>NOT(ISERROR(SEARCH("ALTO",AG21)))</formula>
    </cfRule>
    <cfRule type="containsText" dxfId="223" priority="55" operator="containsText" text="MEDIO">
      <formula>NOT(ISERROR(SEARCH("MEDIO",AG21)))</formula>
    </cfRule>
    <cfRule type="containsText" dxfId="222" priority="56" operator="containsText" text="BAJO">
      <formula>NOT(ISERROR(SEARCH("BAJO",AG21)))</formula>
    </cfRule>
  </conditionalFormatting>
  <conditionalFormatting sqref="AG26">
    <cfRule type="containsText" dxfId="221" priority="101" operator="containsText" text="EXTREMO">
      <formula>NOT(ISERROR(SEARCH("EXTREMO",AG26)))</formula>
    </cfRule>
    <cfRule type="containsText" dxfId="220" priority="102" operator="containsText" text="ALTO">
      <formula>NOT(ISERROR(SEARCH("ALTO",AG26)))</formula>
    </cfRule>
    <cfRule type="containsText" dxfId="219" priority="103" operator="containsText" text="MEDIO">
      <formula>NOT(ISERROR(SEARCH("MEDIO",AG26)))</formula>
    </cfRule>
    <cfRule type="containsText" dxfId="218" priority="104" operator="containsText" text="BAJO">
      <formula>NOT(ISERROR(SEARCH("BAJO",AG26)))</formula>
    </cfRule>
  </conditionalFormatting>
  <conditionalFormatting sqref="AG31 AG36 AG41 AG46 AG51 AG56 AG61 AG66 AG86">
    <cfRule type="containsText" dxfId="217" priority="85" operator="containsText" text="EXTREMO">
      <formula>NOT(ISERROR(SEARCH("EXTREMO",AG31)))</formula>
    </cfRule>
    <cfRule type="containsText" dxfId="216" priority="86" operator="containsText" text="ALTO">
      <formula>NOT(ISERROR(SEARCH("ALTO",AG31)))</formula>
    </cfRule>
    <cfRule type="containsText" dxfId="215" priority="87" operator="containsText" text="MEDIO">
      <formula>NOT(ISERROR(SEARCH("MEDIO",AG31)))</formula>
    </cfRule>
    <cfRule type="containsText" dxfId="214" priority="88" operator="containsText" text="BAJO">
      <formula>NOT(ISERROR(SEARCH("BAJO",AG31)))</formula>
    </cfRule>
  </conditionalFormatting>
  <conditionalFormatting sqref="AG71">
    <cfRule type="containsText" dxfId="213" priority="37" operator="containsText" text="EXTREMO">
      <formula>NOT(ISERROR(SEARCH("EXTREMO",AG71)))</formula>
    </cfRule>
    <cfRule type="containsText" dxfId="212" priority="38" operator="containsText" text="ALTO">
      <formula>NOT(ISERROR(SEARCH("ALTO",AG71)))</formula>
    </cfRule>
    <cfRule type="containsText" dxfId="211" priority="39" operator="containsText" text="MEDIO">
      <formula>NOT(ISERROR(SEARCH("MEDIO",AG71)))</formula>
    </cfRule>
    <cfRule type="containsText" dxfId="210" priority="40" operator="containsText" text="BAJO">
      <formula>NOT(ISERROR(SEARCH("BAJO",AG71)))</formula>
    </cfRule>
  </conditionalFormatting>
  <conditionalFormatting sqref="AG76">
    <cfRule type="containsText" dxfId="209" priority="13" operator="containsText" text="EXTREMO">
      <formula>NOT(ISERROR(SEARCH("EXTREMO",AG76)))</formula>
    </cfRule>
    <cfRule type="containsText" dxfId="208" priority="14" operator="containsText" text="ALTO">
      <formula>NOT(ISERROR(SEARCH("ALTO",AG76)))</formula>
    </cfRule>
    <cfRule type="containsText" dxfId="207" priority="15" operator="containsText" text="MEDIO">
      <formula>NOT(ISERROR(SEARCH("MEDIO",AG76)))</formula>
    </cfRule>
    <cfRule type="containsText" dxfId="206" priority="16" operator="containsText" text="BAJO">
      <formula>NOT(ISERROR(SEARCH("BAJO",AG76)))</formula>
    </cfRule>
  </conditionalFormatting>
  <conditionalFormatting sqref="AG81">
    <cfRule type="containsText" dxfId="205" priority="21" operator="containsText" text="EXTREMO">
      <formula>NOT(ISERROR(SEARCH("EXTREMO",AG81)))</formula>
    </cfRule>
    <cfRule type="containsText" dxfId="204" priority="22" operator="containsText" text="ALTO">
      <formula>NOT(ISERROR(SEARCH("ALTO",AG81)))</formula>
    </cfRule>
    <cfRule type="containsText" dxfId="203" priority="23" operator="containsText" text="MEDIO">
      <formula>NOT(ISERROR(SEARCH("MEDIO",AG81)))</formula>
    </cfRule>
    <cfRule type="containsText" dxfId="202" priority="24" operator="containsText" text="BAJO">
      <formula>NOT(ISERROR(SEARCH("BAJO",AG81)))</formula>
    </cfRule>
  </conditionalFormatting>
  <conditionalFormatting sqref="AG91">
    <cfRule type="containsText" dxfId="201" priority="117" operator="containsText" text="EXTREMO">
      <formula>NOT(ISERROR(SEARCH("EXTREMO",AG91)))</formula>
    </cfRule>
    <cfRule type="containsText" dxfId="200" priority="118" operator="containsText" text="ALTO">
      <formula>NOT(ISERROR(SEARCH("ALTO",AG91)))</formula>
    </cfRule>
    <cfRule type="containsText" dxfId="199" priority="119" operator="containsText" text="MEDIO">
      <formula>NOT(ISERROR(SEARCH("MEDIO",AG91)))</formula>
    </cfRule>
    <cfRule type="containsText" dxfId="198" priority="120" operator="containsText" text="BAJO">
      <formula>NOT(ISERROR(SEARCH("BAJO",AG91)))</formula>
    </cfRule>
  </conditionalFormatting>
  <dataValidations count="12">
    <dataValidation type="list" allowBlank="1" showInputMessage="1" showErrorMessage="1" sqref="S31:S95">
      <formula1>$BU$92:$BU$94</formula1>
    </dataValidation>
    <dataValidation type="list" allowBlank="1" showInputMessage="1" showErrorMessage="1" sqref="P31:P95">
      <formula1>$BT$92:$BT$94</formula1>
    </dataValidation>
    <dataValidation type="list" allowBlank="1" showInputMessage="1" showErrorMessage="1" sqref="M31:O95 Q31:R95">
      <formula1>$BS$92:$BS$93</formula1>
    </dataValidation>
    <dataValidation type="list" allowBlank="1" showInputMessage="1" showErrorMessage="1" sqref="S11:S20">
      <formula1>$BU$17:$BU$20</formula1>
    </dataValidation>
    <dataValidation type="list" allowBlank="1" showInputMessage="1" showErrorMessage="1" sqref="P11:P20">
      <formula1>$BT$17:$BT$20</formula1>
    </dataValidation>
    <dataValidation type="list" allowBlank="1" showInputMessage="1" showErrorMessage="1" sqref="Q11:R20 M11:O20">
      <formula1>$BS$17:$BS$18</formula1>
    </dataValidation>
    <dataValidation allowBlank="1" showInputMessage="1" showErrorMessage="1" promptTitle="Nivel de Documentación" prompt="Los controles deben estar debidamente documentados para facilitar su comprensión y aplicación. Así mismo, deben definir los responsables de su implementación y seguimiento." sqref="T65449:T65450 JJ65449:JJ65450 TF65449:TF65450 ADB65449:ADB65450 AMX65449:AMX65450 AWT65449:AWT65450 BGP65449:BGP65450 BQL65449:BQL65450 CAH65449:CAH65450 CKD65449:CKD65450 CTZ65449:CTZ65450 DDV65449:DDV65450 DNR65449:DNR65450 DXN65449:DXN65450 EHJ65449:EHJ65450 ERF65449:ERF65450 FBB65449:FBB65450 FKX65449:FKX65450 FUT65449:FUT65450 GEP65449:GEP65450 GOL65449:GOL65450 GYH65449:GYH65450 HID65449:HID65450 HRZ65449:HRZ65450 IBV65449:IBV65450 ILR65449:ILR65450 IVN65449:IVN65450 JFJ65449:JFJ65450 JPF65449:JPF65450 JZB65449:JZB65450 KIX65449:KIX65450 KST65449:KST65450 LCP65449:LCP65450 LML65449:LML65450 LWH65449:LWH65450 MGD65449:MGD65450 MPZ65449:MPZ65450 MZV65449:MZV65450 NJR65449:NJR65450 NTN65449:NTN65450 ODJ65449:ODJ65450 ONF65449:ONF65450 OXB65449:OXB65450 PGX65449:PGX65450 PQT65449:PQT65450 QAP65449:QAP65450 QKL65449:QKL65450 QUH65449:QUH65450 RED65449:RED65450 RNZ65449:RNZ65450 RXV65449:RXV65450 SHR65449:SHR65450 SRN65449:SRN65450 TBJ65449:TBJ65450 TLF65449:TLF65450 TVB65449:TVB65450 UEX65449:UEX65450 UOT65449:UOT65450 UYP65449:UYP65450 VIL65449:VIL65450 VSH65449:VSH65450 WCD65449:WCD65450 WLZ65449:WLZ65450 WVV65449:WVV65450 T130985:T130986 JJ130985:JJ130986 TF130985:TF130986 ADB130985:ADB130986 AMX130985:AMX130986 AWT130985:AWT130986 BGP130985:BGP130986 BQL130985:BQL130986 CAH130985:CAH130986 CKD130985:CKD130986 CTZ130985:CTZ130986 DDV130985:DDV130986 DNR130985:DNR130986 DXN130985:DXN130986 EHJ130985:EHJ130986 ERF130985:ERF130986 FBB130985:FBB130986 FKX130985:FKX130986 FUT130985:FUT130986 GEP130985:GEP130986 GOL130985:GOL130986 GYH130985:GYH130986 HID130985:HID130986 HRZ130985:HRZ130986 IBV130985:IBV130986 ILR130985:ILR130986 IVN130985:IVN130986 JFJ130985:JFJ130986 JPF130985:JPF130986 JZB130985:JZB130986 KIX130985:KIX130986 KST130985:KST130986 LCP130985:LCP130986 LML130985:LML130986 LWH130985:LWH130986 MGD130985:MGD130986 MPZ130985:MPZ130986 MZV130985:MZV130986 NJR130985:NJR130986 NTN130985:NTN130986 ODJ130985:ODJ130986 ONF130985:ONF130986 OXB130985:OXB130986 PGX130985:PGX130986 PQT130985:PQT130986 QAP130985:QAP130986 QKL130985:QKL130986 QUH130985:QUH130986 RED130985:RED130986 RNZ130985:RNZ130986 RXV130985:RXV130986 SHR130985:SHR130986 SRN130985:SRN130986 TBJ130985:TBJ130986 TLF130985:TLF130986 TVB130985:TVB130986 UEX130985:UEX130986 UOT130985:UOT130986 UYP130985:UYP130986 VIL130985:VIL130986 VSH130985:VSH130986 WCD130985:WCD130986 WLZ130985:WLZ130986 WVV130985:WVV130986 T196521:T196522 JJ196521:JJ196522 TF196521:TF196522 ADB196521:ADB196522 AMX196521:AMX196522 AWT196521:AWT196522 BGP196521:BGP196522 BQL196521:BQL196522 CAH196521:CAH196522 CKD196521:CKD196522 CTZ196521:CTZ196522 DDV196521:DDV196522 DNR196521:DNR196522 DXN196521:DXN196522 EHJ196521:EHJ196522 ERF196521:ERF196522 FBB196521:FBB196522 FKX196521:FKX196522 FUT196521:FUT196522 GEP196521:GEP196522 GOL196521:GOL196522 GYH196521:GYH196522 HID196521:HID196522 HRZ196521:HRZ196522 IBV196521:IBV196522 ILR196521:ILR196522 IVN196521:IVN196522 JFJ196521:JFJ196522 JPF196521:JPF196522 JZB196521:JZB196522 KIX196521:KIX196522 KST196521:KST196522 LCP196521:LCP196522 LML196521:LML196522 LWH196521:LWH196522 MGD196521:MGD196522 MPZ196521:MPZ196522 MZV196521:MZV196522 NJR196521:NJR196522 NTN196521:NTN196522 ODJ196521:ODJ196522 ONF196521:ONF196522 OXB196521:OXB196522 PGX196521:PGX196522 PQT196521:PQT196522 QAP196521:QAP196522 QKL196521:QKL196522 QUH196521:QUH196522 RED196521:RED196522 RNZ196521:RNZ196522 RXV196521:RXV196522 SHR196521:SHR196522 SRN196521:SRN196522 TBJ196521:TBJ196522 TLF196521:TLF196522 TVB196521:TVB196522 UEX196521:UEX196522 UOT196521:UOT196522 UYP196521:UYP196522 VIL196521:VIL196522 VSH196521:VSH196522 WCD196521:WCD196522 WLZ196521:WLZ196522 WVV196521:WVV196522 T262057:T262058 JJ262057:JJ262058 TF262057:TF262058 ADB262057:ADB262058 AMX262057:AMX262058 AWT262057:AWT262058 BGP262057:BGP262058 BQL262057:BQL262058 CAH262057:CAH262058 CKD262057:CKD262058 CTZ262057:CTZ262058 DDV262057:DDV262058 DNR262057:DNR262058 DXN262057:DXN262058 EHJ262057:EHJ262058 ERF262057:ERF262058 FBB262057:FBB262058 FKX262057:FKX262058 FUT262057:FUT262058 GEP262057:GEP262058 GOL262057:GOL262058 GYH262057:GYH262058 HID262057:HID262058 HRZ262057:HRZ262058 IBV262057:IBV262058 ILR262057:ILR262058 IVN262057:IVN262058 JFJ262057:JFJ262058 JPF262057:JPF262058 JZB262057:JZB262058 KIX262057:KIX262058 KST262057:KST262058 LCP262057:LCP262058 LML262057:LML262058 LWH262057:LWH262058 MGD262057:MGD262058 MPZ262057:MPZ262058 MZV262057:MZV262058 NJR262057:NJR262058 NTN262057:NTN262058 ODJ262057:ODJ262058 ONF262057:ONF262058 OXB262057:OXB262058 PGX262057:PGX262058 PQT262057:PQT262058 QAP262057:QAP262058 QKL262057:QKL262058 QUH262057:QUH262058 RED262057:RED262058 RNZ262057:RNZ262058 RXV262057:RXV262058 SHR262057:SHR262058 SRN262057:SRN262058 TBJ262057:TBJ262058 TLF262057:TLF262058 TVB262057:TVB262058 UEX262057:UEX262058 UOT262057:UOT262058 UYP262057:UYP262058 VIL262057:VIL262058 VSH262057:VSH262058 WCD262057:WCD262058 WLZ262057:WLZ262058 WVV262057:WVV262058 T327593:T327594 JJ327593:JJ327594 TF327593:TF327594 ADB327593:ADB327594 AMX327593:AMX327594 AWT327593:AWT327594 BGP327593:BGP327594 BQL327593:BQL327594 CAH327593:CAH327594 CKD327593:CKD327594 CTZ327593:CTZ327594 DDV327593:DDV327594 DNR327593:DNR327594 DXN327593:DXN327594 EHJ327593:EHJ327594 ERF327593:ERF327594 FBB327593:FBB327594 FKX327593:FKX327594 FUT327593:FUT327594 GEP327593:GEP327594 GOL327593:GOL327594 GYH327593:GYH327594 HID327593:HID327594 HRZ327593:HRZ327594 IBV327593:IBV327594 ILR327593:ILR327594 IVN327593:IVN327594 JFJ327593:JFJ327594 JPF327593:JPF327594 JZB327593:JZB327594 KIX327593:KIX327594 KST327593:KST327594 LCP327593:LCP327594 LML327593:LML327594 LWH327593:LWH327594 MGD327593:MGD327594 MPZ327593:MPZ327594 MZV327593:MZV327594 NJR327593:NJR327594 NTN327593:NTN327594 ODJ327593:ODJ327594 ONF327593:ONF327594 OXB327593:OXB327594 PGX327593:PGX327594 PQT327593:PQT327594 QAP327593:QAP327594 QKL327593:QKL327594 QUH327593:QUH327594 RED327593:RED327594 RNZ327593:RNZ327594 RXV327593:RXV327594 SHR327593:SHR327594 SRN327593:SRN327594 TBJ327593:TBJ327594 TLF327593:TLF327594 TVB327593:TVB327594 UEX327593:UEX327594 UOT327593:UOT327594 UYP327593:UYP327594 VIL327593:VIL327594 VSH327593:VSH327594 WCD327593:WCD327594 WLZ327593:WLZ327594 WVV327593:WVV327594 T393129:T393130 JJ393129:JJ393130 TF393129:TF393130 ADB393129:ADB393130 AMX393129:AMX393130 AWT393129:AWT393130 BGP393129:BGP393130 BQL393129:BQL393130 CAH393129:CAH393130 CKD393129:CKD393130 CTZ393129:CTZ393130 DDV393129:DDV393130 DNR393129:DNR393130 DXN393129:DXN393130 EHJ393129:EHJ393130 ERF393129:ERF393130 FBB393129:FBB393130 FKX393129:FKX393130 FUT393129:FUT393130 GEP393129:GEP393130 GOL393129:GOL393130 GYH393129:GYH393130 HID393129:HID393130 HRZ393129:HRZ393130 IBV393129:IBV393130 ILR393129:ILR393130 IVN393129:IVN393130 JFJ393129:JFJ393130 JPF393129:JPF393130 JZB393129:JZB393130 KIX393129:KIX393130 KST393129:KST393130 LCP393129:LCP393130 LML393129:LML393130 LWH393129:LWH393130 MGD393129:MGD393130 MPZ393129:MPZ393130 MZV393129:MZV393130 NJR393129:NJR393130 NTN393129:NTN393130 ODJ393129:ODJ393130 ONF393129:ONF393130 OXB393129:OXB393130 PGX393129:PGX393130 PQT393129:PQT393130 QAP393129:QAP393130 QKL393129:QKL393130 QUH393129:QUH393130 RED393129:RED393130 RNZ393129:RNZ393130 RXV393129:RXV393130 SHR393129:SHR393130 SRN393129:SRN393130 TBJ393129:TBJ393130 TLF393129:TLF393130 TVB393129:TVB393130 UEX393129:UEX393130 UOT393129:UOT393130 UYP393129:UYP393130 VIL393129:VIL393130 VSH393129:VSH393130 WCD393129:WCD393130 WLZ393129:WLZ393130 WVV393129:WVV393130 T458665:T458666 JJ458665:JJ458666 TF458665:TF458666 ADB458665:ADB458666 AMX458665:AMX458666 AWT458665:AWT458666 BGP458665:BGP458666 BQL458665:BQL458666 CAH458665:CAH458666 CKD458665:CKD458666 CTZ458665:CTZ458666 DDV458665:DDV458666 DNR458665:DNR458666 DXN458665:DXN458666 EHJ458665:EHJ458666 ERF458665:ERF458666 FBB458665:FBB458666 FKX458665:FKX458666 FUT458665:FUT458666 GEP458665:GEP458666 GOL458665:GOL458666 GYH458665:GYH458666 HID458665:HID458666 HRZ458665:HRZ458666 IBV458665:IBV458666 ILR458665:ILR458666 IVN458665:IVN458666 JFJ458665:JFJ458666 JPF458665:JPF458666 JZB458665:JZB458666 KIX458665:KIX458666 KST458665:KST458666 LCP458665:LCP458666 LML458665:LML458666 LWH458665:LWH458666 MGD458665:MGD458666 MPZ458665:MPZ458666 MZV458665:MZV458666 NJR458665:NJR458666 NTN458665:NTN458666 ODJ458665:ODJ458666 ONF458665:ONF458666 OXB458665:OXB458666 PGX458665:PGX458666 PQT458665:PQT458666 QAP458665:QAP458666 QKL458665:QKL458666 QUH458665:QUH458666 RED458665:RED458666 RNZ458665:RNZ458666 RXV458665:RXV458666 SHR458665:SHR458666 SRN458665:SRN458666 TBJ458665:TBJ458666 TLF458665:TLF458666 TVB458665:TVB458666 UEX458665:UEX458666 UOT458665:UOT458666 UYP458665:UYP458666 VIL458665:VIL458666 VSH458665:VSH458666 WCD458665:WCD458666 WLZ458665:WLZ458666 WVV458665:WVV458666 T524201:T524202 JJ524201:JJ524202 TF524201:TF524202 ADB524201:ADB524202 AMX524201:AMX524202 AWT524201:AWT524202 BGP524201:BGP524202 BQL524201:BQL524202 CAH524201:CAH524202 CKD524201:CKD524202 CTZ524201:CTZ524202 DDV524201:DDV524202 DNR524201:DNR524202 DXN524201:DXN524202 EHJ524201:EHJ524202 ERF524201:ERF524202 FBB524201:FBB524202 FKX524201:FKX524202 FUT524201:FUT524202 GEP524201:GEP524202 GOL524201:GOL524202 GYH524201:GYH524202 HID524201:HID524202 HRZ524201:HRZ524202 IBV524201:IBV524202 ILR524201:ILR524202 IVN524201:IVN524202 JFJ524201:JFJ524202 JPF524201:JPF524202 JZB524201:JZB524202 KIX524201:KIX524202 KST524201:KST524202 LCP524201:LCP524202 LML524201:LML524202 LWH524201:LWH524202 MGD524201:MGD524202 MPZ524201:MPZ524202 MZV524201:MZV524202 NJR524201:NJR524202 NTN524201:NTN524202 ODJ524201:ODJ524202 ONF524201:ONF524202 OXB524201:OXB524202 PGX524201:PGX524202 PQT524201:PQT524202 QAP524201:QAP524202 QKL524201:QKL524202 QUH524201:QUH524202 RED524201:RED524202 RNZ524201:RNZ524202 RXV524201:RXV524202 SHR524201:SHR524202 SRN524201:SRN524202 TBJ524201:TBJ524202 TLF524201:TLF524202 TVB524201:TVB524202 UEX524201:UEX524202 UOT524201:UOT524202 UYP524201:UYP524202 VIL524201:VIL524202 VSH524201:VSH524202 WCD524201:WCD524202 WLZ524201:WLZ524202 WVV524201:WVV524202 T589737:T589738 JJ589737:JJ589738 TF589737:TF589738 ADB589737:ADB589738 AMX589737:AMX589738 AWT589737:AWT589738 BGP589737:BGP589738 BQL589737:BQL589738 CAH589737:CAH589738 CKD589737:CKD589738 CTZ589737:CTZ589738 DDV589737:DDV589738 DNR589737:DNR589738 DXN589737:DXN589738 EHJ589737:EHJ589738 ERF589737:ERF589738 FBB589737:FBB589738 FKX589737:FKX589738 FUT589737:FUT589738 GEP589737:GEP589738 GOL589737:GOL589738 GYH589737:GYH589738 HID589737:HID589738 HRZ589737:HRZ589738 IBV589737:IBV589738 ILR589737:ILR589738 IVN589737:IVN589738 JFJ589737:JFJ589738 JPF589737:JPF589738 JZB589737:JZB589738 KIX589737:KIX589738 KST589737:KST589738 LCP589737:LCP589738 LML589737:LML589738 LWH589737:LWH589738 MGD589737:MGD589738 MPZ589737:MPZ589738 MZV589737:MZV589738 NJR589737:NJR589738 NTN589737:NTN589738 ODJ589737:ODJ589738 ONF589737:ONF589738 OXB589737:OXB589738 PGX589737:PGX589738 PQT589737:PQT589738 QAP589737:QAP589738 QKL589737:QKL589738 QUH589737:QUH589738 RED589737:RED589738 RNZ589737:RNZ589738 RXV589737:RXV589738 SHR589737:SHR589738 SRN589737:SRN589738 TBJ589737:TBJ589738 TLF589737:TLF589738 TVB589737:TVB589738 UEX589737:UEX589738 UOT589737:UOT589738 UYP589737:UYP589738 VIL589737:VIL589738 VSH589737:VSH589738 WCD589737:WCD589738 WLZ589737:WLZ589738 WVV589737:WVV589738 T655273:T655274 JJ655273:JJ655274 TF655273:TF655274 ADB655273:ADB655274 AMX655273:AMX655274 AWT655273:AWT655274 BGP655273:BGP655274 BQL655273:BQL655274 CAH655273:CAH655274 CKD655273:CKD655274 CTZ655273:CTZ655274 DDV655273:DDV655274 DNR655273:DNR655274 DXN655273:DXN655274 EHJ655273:EHJ655274 ERF655273:ERF655274 FBB655273:FBB655274 FKX655273:FKX655274 FUT655273:FUT655274 GEP655273:GEP655274 GOL655273:GOL655274 GYH655273:GYH655274 HID655273:HID655274 HRZ655273:HRZ655274 IBV655273:IBV655274 ILR655273:ILR655274 IVN655273:IVN655274 JFJ655273:JFJ655274 JPF655273:JPF655274 JZB655273:JZB655274 KIX655273:KIX655274 KST655273:KST655274 LCP655273:LCP655274 LML655273:LML655274 LWH655273:LWH655274 MGD655273:MGD655274 MPZ655273:MPZ655274 MZV655273:MZV655274 NJR655273:NJR655274 NTN655273:NTN655274 ODJ655273:ODJ655274 ONF655273:ONF655274 OXB655273:OXB655274 PGX655273:PGX655274 PQT655273:PQT655274 QAP655273:QAP655274 QKL655273:QKL655274 QUH655273:QUH655274 RED655273:RED655274 RNZ655273:RNZ655274 RXV655273:RXV655274 SHR655273:SHR655274 SRN655273:SRN655274 TBJ655273:TBJ655274 TLF655273:TLF655274 TVB655273:TVB655274 UEX655273:UEX655274 UOT655273:UOT655274 UYP655273:UYP655274 VIL655273:VIL655274 VSH655273:VSH655274 WCD655273:WCD655274 WLZ655273:WLZ655274 WVV655273:WVV655274 T720809:T720810 JJ720809:JJ720810 TF720809:TF720810 ADB720809:ADB720810 AMX720809:AMX720810 AWT720809:AWT720810 BGP720809:BGP720810 BQL720809:BQL720810 CAH720809:CAH720810 CKD720809:CKD720810 CTZ720809:CTZ720810 DDV720809:DDV720810 DNR720809:DNR720810 DXN720809:DXN720810 EHJ720809:EHJ720810 ERF720809:ERF720810 FBB720809:FBB720810 FKX720809:FKX720810 FUT720809:FUT720810 GEP720809:GEP720810 GOL720809:GOL720810 GYH720809:GYH720810 HID720809:HID720810 HRZ720809:HRZ720810 IBV720809:IBV720810 ILR720809:ILR720810 IVN720809:IVN720810 JFJ720809:JFJ720810 JPF720809:JPF720810 JZB720809:JZB720810 KIX720809:KIX720810 KST720809:KST720810 LCP720809:LCP720810 LML720809:LML720810 LWH720809:LWH720810 MGD720809:MGD720810 MPZ720809:MPZ720810 MZV720809:MZV720810 NJR720809:NJR720810 NTN720809:NTN720810 ODJ720809:ODJ720810 ONF720809:ONF720810 OXB720809:OXB720810 PGX720809:PGX720810 PQT720809:PQT720810 QAP720809:QAP720810 QKL720809:QKL720810 QUH720809:QUH720810 RED720809:RED720810 RNZ720809:RNZ720810 RXV720809:RXV720810 SHR720809:SHR720810 SRN720809:SRN720810 TBJ720809:TBJ720810 TLF720809:TLF720810 TVB720809:TVB720810 UEX720809:UEX720810 UOT720809:UOT720810 UYP720809:UYP720810 VIL720809:VIL720810 VSH720809:VSH720810 WCD720809:WCD720810 WLZ720809:WLZ720810 WVV720809:WVV720810 T786345:T786346 JJ786345:JJ786346 TF786345:TF786346 ADB786345:ADB786346 AMX786345:AMX786346 AWT786345:AWT786346 BGP786345:BGP786346 BQL786345:BQL786346 CAH786345:CAH786346 CKD786345:CKD786346 CTZ786345:CTZ786346 DDV786345:DDV786346 DNR786345:DNR786346 DXN786345:DXN786346 EHJ786345:EHJ786346 ERF786345:ERF786346 FBB786345:FBB786346 FKX786345:FKX786346 FUT786345:FUT786346 GEP786345:GEP786346 GOL786345:GOL786346 GYH786345:GYH786346 HID786345:HID786346 HRZ786345:HRZ786346 IBV786345:IBV786346 ILR786345:ILR786346 IVN786345:IVN786346 JFJ786345:JFJ786346 JPF786345:JPF786346 JZB786345:JZB786346 KIX786345:KIX786346 KST786345:KST786346 LCP786345:LCP786346 LML786345:LML786346 LWH786345:LWH786346 MGD786345:MGD786346 MPZ786345:MPZ786346 MZV786345:MZV786346 NJR786345:NJR786346 NTN786345:NTN786346 ODJ786345:ODJ786346 ONF786345:ONF786346 OXB786345:OXB786346 PGX786345:PGX786346 PQT786345:PQT786346 QAP786345:QAP786346 QKL786345:QKL786346 QUH786345:QUH786346 RED786345:RED786346 RNZ786345:RNZ786346 RXV786345:RXV786346 SHR786345:SHR786346 SRN786345:SRN786346 TBJ786345:TBJ786346 TLF786345:TLF786346 TVB786345:TVB786346 UEX786345:UEX786346 UOT786345:UOT786346 UYP786345:UYP786346 VIL786345:VIL786346 VSH786345:VSH786346 WCD786345:WCD786346 WLZ786345:WLZ786346 WVV786345:WVV786346 T851881:T851882 JJ851881:JJ851882 TF851881:TF851882 ADB851881:ADB851882 AMX851881:AMX851882 AWT851881:AWT851882 BGP851881:BGP851882 BQL851881:BQL851882 CAH851881:CAH851882 CKD851881:CKD851882 CTZ851881:CTZ851882 DDV851881:DDV851882 DNR851881:DNR851882 DXN851881:DXN851882 EHJ851881:EHJ851882 ERF851881:ERF851882 FBB851881:FBB851882 FKX851881:FKX851882 FUT851881:FUT851882 GEP851881:GEP851882 GOL851881:GOL851882 GYH851881:GYH851882 HID851881:HID851882 HRZ851881:HRZ851882 IBV851881:IBV851882 ILR851881:ILR851882 IVN851881:IVN851882 JFJ851881:JFJ851882 JPF851881:JPF851882 JZB851881:JZB851882 KIX851881:KIX851882 KST851881:KST851882 LCP851881:LCP851882 LML851881:LML851882 LWH851881:LWH851882 MGD851881:MGD851882 MPZ851881:MPZ851882 MZV851881:MZV851882 NJR851881:NJR851882 NTN851881:NTN851882 ODJ851881:ODJ851882 ONF851881:ONF851882 OXB851881:OXB851882 PGX851881:PGX851882 PQT851881:PQT851882 QAP851881:QAP851882 QKL851881:QKL851882 QUH851881:QUH851882 RED851881:RED851882 RNZ851881:RNZ851882 RXV851881:RXV851882 SHR851881:SHR851882 SRN851881:SRN851882 TBJ851881:TBJ851882 TLF851881:TLF851882 TVB851881:TVB851882 UEX851881:UEX851882 UOT851881:UOT851882 UYP851881:UYP851882 VIL851881:VIL851882 VSH851881:VSH851882 WCD851881:WCD851882 WLZ851881:WLZ851882 WVV851881:WVV851882 T917417:T917418 JJ917417:JJ917418 TF917417:TF917418 ADB917417:ADB917418 AMX917417:AMX917418 AWT917417:AWT917418 BGP917417:BGP917418 BQL917417:BQL917418 CAH917417:CAH917418 CKD917417:CKD917418 CTZ917417:CTZ917418 DDV917417:DDV917418 DNR917417:DNR917418 DXN917417:DXN917418 EHJ917417:EHJ917418 ERF917417:ERF917418 FBB917417:FBB917418 FKX917417:FKX917418 FUT917417:FUT917418 GEP917417:GEP917418 GOL917417:GOL917418 GYH917417:GYH917418 HID917417:HID917418 HRZ917417:HRZ917418 IBV917417:IBV917418 ILR917417:ILR917418 IVN917417:IVN917418 JFJ917417:JFJ917418 JPF917417:JPF917418 JZB917417:JZB917418 KIX917417:KIX917418 KST917417:KST917418 LCP917417:LCP917418 LML917417:LML917418 LWH917417:LWH917418 MGD917417:MGD917418 MPZ917417:MPZ917418 MZV917417:MZV917418 NJR917417:NJR917418 NTN917417:NTN917418 ODJ917417:ODJ917418 ONF917417:ONF917418 OXB917417:OXB917418 PGX917417:PGX917418 PQT917417:PQT917418 QAP917417:QAP917418 QKL917417:QKL917418 QUH917417:QUH917418 RED917417:RED917418 RNZ917417:RNZ917418 RXV917417:RXV917418 SHR917417:SHR917418 SRN917417:SRN917418 TBJ917417:TBJ917418 TLF917417:TLF917418 TVB917417:TVB917418 UEX917417:UEX917418 UOT917417:UOT917418 UYP917417:UYP917418 VIL917417:VIL917418 VSH917417:VSH917418 WCD917417:WCD917418 WLZ917417:WLZ917418 WVV917417:WVV917418 T982953:T982954 JJ982953:JJ982954 TF982953:TF982954 ADB982953:ADB982954 AMX982953:AMX982954 AWT982953:AWT982954 BGP982953:BGP982954 BQL982953:BQL982954 CAH982953:CAH982954 CKD982953:CKD982954 CTZ982953:CTZ982954 DDV982953:DDV982954 DNR982953:DNR982954 DXN982953:DXN982954 EHJ982953:EHJ982954 ERF982953:ERF982954 FBB982953:FBB982954 FKX982953:FKX982954 FUT982953:FUT982954 GEP982953:GEP982954 GOL982953:GOL982954 GYH982953:GYH982954 HID982953:HID982954 HRZ982953:HRZ982954 IBV982953:IBV982954 ILR982953:ILR982954 IVN982953:IVN982954 JFJ982953:JFJ982954 JPF982953:JPF982954 JZB982953:JZB982954 KIX982953:KIX982954 KST982953:KST982954 LCP982953:LCP982954 LML982953:LML982954 LWH982953:LWH982954 MGD982953:MGD982954 MPZ982953:MPZ982954 MZV982953:MZV982954 NJR982953:NJR982954 NTN982953:NTN982954 ODJ982953:ODJ982954 ONF982953:ONF982954 OXB982953:OXB982954 PGX982953:PGX982954 PQT982953:PQT982954 QAP982953:QAP982954 QKL982953:QKL982954 QUH982953:QUH982954 RED982953:RED982954 RNZ982953:RNZ982954 RXV982953:RXV982954 SHR982953:SHR982954 SRN982953:SRN982954 TBJ982953:TBJ982954 TLF982953:TLF982954 TVB982953:TVB982954 UEX982953:UEX982954 UOT982953:UOT982954 UYP982953:UYP982954 VIL982953:VIL982954 VSH982953:VSH982954 WCD982953:WCD982954 WLZ982953:WLZ982954 WVV982953:WVV982954 T65452:T65453 JJ65452:JJ65453 TF65452:TF65453 ADB65452:ADB65453 AMX65452:AMX65453 AWT65452:AWT65453 BGP65452:BGP65453 BQL65452:BQL65453 CAH65452:CAH65453 CKD65452:CKD65453 CTZ65452:CTZ65453 DDV65452:DDV65453 DNR65452:DNR65453 DXN65452:DXN65453 EHJ65452:EHJ65453 ERF65452:ERF65453 FBB65452:FBB65453 FKX65452:FKX65453 FUT65452:FUT65453 GEP65452:GEP65453 GOL65452:GOL65453 GYH65452:GYH65453 HID65452:HID65453 HRZ65452:HRZ65453 IBV65452:IBV65453 ILR65452:ILR65453 IVN65452:IVN65453 JFJ65452:JFJ65453 JPF65452:JPF65453 JZB65452:JZB65453 KIX65452:KIX65453 KST65452:KST65453 LCP65452:LCP65453 LML65452:LML65453 LWH65452:LWH65453 MGD65452:MGD65453 MPZ65452:MPZ65453 MZV65452:MZV65453 NJR65452:NJR65453 NTN65452:NTN65453 ODJ65452:ODJ65453 ONF65452:ONF65453 OXB65452:OXB65453 PGX65452:PGX65453 PQT65452:PQT65453 QAP65452:QAP65453 QKL65452:QKL65453 QUH65452:QUH65453 RED65452:RED65453 RNZ65452:RNZ65453 RXV65452:RXV65453 SHR65452:SHR65453 SRN65452:SRN65453 TBJ65452:TBJ65453 TLF65452:TLF65453 TVB65452:TVB65453 UEX65452:UEX65453 UOT65452:UOT65453 UYP65452:UYP65453 VIL65452:VIL65453 VSH65452:VSH65453 WCD65452:WCD65453 WLZ65452:WLZ65453 WVV65452:WVV65453 T130988:T130989 JJ130988:JJ130989 TF130988:TF130989 ADB130988:ADB130989 AMX130988:AMX130989 AWT130988:AWT130989 BGP130988:BGP130989 BQL130988:BQL130989 CAH130988:CAH130989 CKD130988:CKD130989 CTZ130988:CTZ130989 DDV130988:DDV130989 DNR130988:DNR130989 DXN130988:DXN130989 EHJ130988:EHJ130989 ERF130988:ERF130989 FBB130988:FBB130989 FKX130988:FKX130989 FUT130988:FUT130989 GEP130988:GEP130989 GOL130988:GOL130989 GYH130988:GYH130989 HID130988:HID130989 HRZ130988:HRZ130989 IBV130988:IBV130989 ILR130988:ILR130989 IVN130988:IVN130989 JFJ130988:JFJ130989 JPF130988:JPF130989 JZB130988:JZB130989 KIX130988:KIX130989 KST130988:KST130989 LCP130988:LCP130989 LML130988:LML130989 LWH130988:LWH130989 MGD130988:MGD130989 MPZ130988:MPZ130989 MZV130988:MZV130989 NJR130988:NJR130989 NTN130988:NTN130989 ODJ130988:ODJ130989 ONF130988:ONF130989 OXB130988:OXB130989 PGX130988:PGX130989 PQT130988:PQT130989 QAP130988:QAP130989 QKL130988:QKL130989 QUH130988:QUH130989 RED130988:RED130989 RNZ130988:RNZ130989 RXV130988:RXV130989 SHR130988:SHR130989 SRN130988:SRN130989 TBJ130988:TBJ130989 TLF130988:TLF130989 TVB130988:TVB130989 UEX130988:UEX130989 UOT130988:UOT130989 UYP130988:UYP130989 VIL130988:VIL130989 VSH130988:VSH130989 WCD130988:WCD130989 WLZ130988:WLZ130989 WVV130988:WVV130989 T196524:T196525 JJ196524:JJ196525 TF196524:TF196525 ADB196524:ADB196525 AMX196524:AMX196525 AWT196524:AWT196525 BGP196524:BGP196525 BQL196524:BQL196525 CAH196524:CAH196525 CKD196524:CKD196525 CTZ196524:CTZ196525 DDV196524:DDV196525 DNR196524:DNR196525 DXN196524:DXN196525 EHJ196524:EHJ196525 ERF196524:ERF196525 FBB196524:FBB196525 FKX196524:FKX196525 FUT196524:FUT196525 GEP196524:GEP196525 GOL196524:GOL196525 GYH196524:GYH196525 HID196524:HID196525 HRZ196524:HRZ196525 IBV196524:IBV196525 ILR196524:ILR196525 IVN196524:IVN196525 JFJ196524:JFJ196525 JPF196524:JPF196525 JZB196524:JZB196525 KIX196524:KIX196525 KST196524:KST196525 LCP196524:LCP196525 LML196524:LML196525 LWH196524:LWH196525 MGD196524:MGD196525 MPZ196524:MPZ196525 MZV196524:MZV196525 NJR196524:NJR196525 NTN196524:NTN196525 ODJ196524:ODJ196525 ONF196524:ONF196525 OXB196524:OXB196525 PGX196524:PGX196525 PQT196524:PQT196525 QAP196524:QAP196525 QKL196524:QKL196525 QUH196524:QUH196525 RED196524:RED196525 RNZ196524:RNZ196525 RXV196524:RXV196525 SHR196524:SHR196525 SRN196524:SRN196525 TBJ196524:TBJ196525 TLF196524:TLF196525 TVB196524:TVB196525 UEX196524:UEX196525 UOT196524:UOT196525 UYP196524:UYP196525 VIL196524:VIL196525 VSH196524:VSH196525 WCD196524:WCD196525 WLZ196524:WLZ196525 WVV196524:WVV196525 T262060:T262061 JJ262060:JJ262061 TF262060:TF262061 ADB262060:ADB262061 AMX262060:AMX262061 AWT262060:AWT262061 BGP262060:BGP262061 BQL262060:BQL262061 CAH262060:CAH262061 CKD262060:CKD262061 CTZ262060:CTZ262061 DDV262060:DDV262061 DNR262060:DNR262061 DXN262060:DXN262061 EHJ262060:EHJ262061 ERF262060:ERF262061 FBB262060:FBB262061 FKX262060:FKX262061 FUT262060:FUT262061 GEP262060:GEP262061 GOL262060:GOL262061 GYH262060:GYH262061 HID262060:HID262061 HRZ262060:HRZ262061 IBV262060:IBV262061 ILR262060:ILR262061 IVN262060:IVN262061 JFJ262060:JFJ262061 JPF262060:JPF262061 JZB262060:JZB262061 KIX262060:KIX262061 KST262060:KST262061 LCP262060:LCP262061 LML262060:LML262061 LWH262060:LWH262061 MGD262060:MGD262061 MPZ262060:MPZ262061 MZV262060:MZV262061 NJR262060:NJR262061 NTN262060:NTN262061 ODJ262060:ODJ262061 ONF262060:ONF262061 OXB262060:OXB262061 PGX262060:PGX262061 PQT262060:PQT262061 QAP262060:QAP262061 QKL262060:QKL262061 QUH262060:QUH262061 RED262060:RED262061 RNZ262060:RNZ262061 RXV262060:RXV262061 SHR262060:SHR262061 SRN262060:SRN262061 TBJ262060:TBJ262061 TLF262060:TLF262061 TVB262060:TVB262061 UEX262060:UEX262061 UOT262060:UOT262061 UYP262060:UYP262061 VIL262060:VIL262061 VSH262060:VSH262061 WCD262060:WCD262061 WLZ262060:WLZ262061 WVV262060:WVV262061 T327596:T327597 JJ327596:JJ327597 TF327596:TF327597 ADB327596:ADB327597 AMX327596:AMX327597 AWT327596:AWT327597 BGP327596:BGP327597 BQL327596:BQL327597 CAH327596:CAH327597 CKD327596:CKD327597 CTZ327596:CTZ327597 DDV327596:DDV327597 DNR327596:DNR327597 DXN327596:DXN327597 EHJ327596:EHJ327597 ERF327596:ERF327597 FBB327596:FBB327597 FKX327596:FKX327597 FUT327596:FUT327597 GEP327596:GEP327597 GOL327596:GOL327597 GYH327596:GYH327597 HID327596:HID327597 HRZ327596:HRZ327597 IBV327596:IBV327597 ILR327596:ILR327597 IVN327596:IVN327597 JFJ327596:JFJ327597 JPF327596:JPF327597 JZB327596:JZB327597 KIX327596:KIX327597 KST327596:KST327597 LCP327596:LCP327597 LML327596:LML327597 LWH327596:LWH327597 MGD327596:MGD327597 MPZ327596:MPZ327597 MZV327596:MZV327597 NJR327596:NJR327597 NTN327596:NTN327597 ODJ327596:ODJ327597 ONF327596:ONF327597 OXB327596:OXB327597 PGX327596:PGX327597 PQT327596:PQT327597 QAP327596:QAP327597 QKL327596:QKL327597 QUH327596:QUH327597 RED327596:RED327597 RNZ327596:RNZ327597 RXV327596:RXV327597 SHR327596:SHR327597 SRN327596:SRN327597 TBJ327596:TBJ327597 TLF327596:TLF327597 TVB327596:TVB327597 UEX327596:UEX327597 UOT327596:UOT327597 UYP327596:UYP327597 VIL327596:VIL327597 VSH327596:VSH327597 WCD327596:WCD327597 WLZ327596:WLZ327597 WVV327596:WVV327597 T393132:T393133 JJ393132:JJ393133 TF393132:TF393133 ADB393132:ADB393133 AMX393132:AMX393133 AWT393132:AWT393133 BGP393132:BGP393133 BQL393132:BQL393133 CAH393132:CAH393133 CKD393132:CKD393133 CTZ393132:CTZ393133 DDV393132:DDV393133 DNR393132:DNR393133 DXN393132:DXN393133 EHJ393132:EHJ393133 ERF393132:ERF393133 FBB393132:FBB393133 FKX393132:FKX393133 FUT393132:FUT393133 GEP393132:GEP393133 GOL393132:GOL393133 GYH393132:GYH393133 HID393132:HID393133 HRZ393132:HRZ393133 IBV393132:IBV393133 ILR393132:ILR393133 IVN393132:IVN393133 JFJ393132:JFJ393133 JPF393132:JPF393133 JZB393132:JZB393133 KIX393132:KIX393133 KST393132:KST393133 LCP393132:LCP393133 LML393132:LML393133 LWH393132:LWH393133 MGD393132:MGD393133 MPZ393132:MPZ393133 MZV393132:MZV393133 NJR393132:NJR393133 NTN393132:NTN393133 ODJ393132:ODJ393133 ONF393132:ONF393133 OXB393132:OXB393133 PGX393132:PGX393133 PQT393132:PQT393133 QAP393132:QAP393133 QKL393132:QKL393133 QUH393132:QUH393133 RED393132:RED393133 RNZ393132:RNZ393133 RXV393132:RXV393133 SHR393132:SHR393133 SRN393132:SRN393133 TBJ393132:TBJ393133 TLF393132:TLF393133 TVB393132:TVB393133 UEX393132:UEX393133 UOT393132:UOT393133 UYP393132:UYP393133 VIL393132:VIL393133 VSH393132:VSH393133 WCD393132:WCD393133 WLZ393132:WLZ393133 WVV393132:WVV393133 T458668:T458669 JJ458668:JJ458669 TF458668:TF458669 ADB458668:ADB458669 AMX458668:AMX458669 AWT458668:AWT458669 BGP458668:BGP458669 BQL458668:BQL458669 CAH458668:CAH458669 CKD458668:CKD458669 CTZ458668:CTZ458669 DDV458668:DDV458669 DNR458668:DNR458669 DXN458668:DXN458669 EHJ458668:EHJ458669 ERF458668:ERF458669 FBB458668:FBB458669 FKX458668:FKX458669 FUT458668:FUT458669 GEP458668:GEP458669 GOL458668:GOL458669 GYH458668:GYH458669 HID458668:HID458669 HRZ458668:HRZ458669 IBV458668:IBV458669 ILR458668:ILR458669 IVN458668:IVN458669 JFJ458668:JFJ458669 JPF458668:JPF458669 JZB458668:JZB458669 KIX458668:KIX458669 KST458668:KST458669 LCP458668:LCP458669 LML458668:LML458669 LWH458668:LWH458669 MGD458668:MGD458669 MPZ458668:MPZ458669 MZV458668:MZV458669 NJR458668:NJR458669 NTN458668:NTN458669 ODJ458668:ODJ458669 ONF458668:ONF458669 OXB458668:OXB458669 PGX458668:PGX458669 PQT458668:PQT458669 QAP458668:QAP458669 QKL458668:QKL458669 QUH458668:QUH458669 RED458668:RED458669 RNZ458668:RNZ458669 RXV458668:RXV458669 SHR458668:SHR458669 SRN458668:SRN458669 TBJ458668:TBJ458669 TLF458668:TLF458669 TVB458668:TVB458669 UEX458668:UEX458669 UOT458668:UOT458669 UYP458668:UYP458669 VIL458668:VIL458669 VSH458668:VSH458669 WCD458668:WCD458669 WLZ458668:WLZ458669 WVV458668:WVV458669 T524204:T524205 JJ524204:JJ524205 TF524204:TF524205 ADB524204:ADB524205 AMX524204:AMX524205 AWT524204:AWT524205 BGP524204:BGP524205 BQL524204:BQL524205 CAH524204:CAH524205 CKD524204:CKD524205 CTZ524204:CTZ524205 DDV524204:DDV524205 DNR524204:DNR524205 DXN524204:DXN524205 EHJ524204:EHJ524205 ERF524204:ERF524205 FBB524204:FBB524205 FKX524204:FKX524205 FUT524204:FUT524205 GEP524204:GEP524205 GOL524204:GOL524205 GYH524204:GYH524205 HID524204:HID524205 HRZ524204:HRZ524205 IBV524204:IBV524205 ILR524204:ILR524205 IVN524204:IVN524205 JFJ524204:JFJ524205 JPF524204:JPF524205 JZB524204:JZB524205 KIX524204:KIX524205 KST524204:KST524205 LCP524204:LCP524205 LML524204:LML524205 LWH524204:LWH524205 MGD524204:MGD524205 MPZ524204:MPZ524205 MZV524204:MZV524205 NJR524204:NJR524205 NTN524204:NTN524205 ODJ524204:ODJ524205 ONF524204:ONF524205 OXB524204:OXB524205 PGX524204:PGX524205 PQT524204:PQT524205 QAP524204:QAP524205 QKL524204:QKL524205 QUH524204:QUH524205 RED524204:RED524205 RNZ524204:RNZ524205 RXV524204:RXV524205 SHR524204:SHR524205 SRN524204:SRN524205 TBJ524204:TBJ524205 TLF524204:TLF524205 TVB524204:TVB524205 UEX524204:UEX524205 UOT524204:UOT524205 UYP524204:UYP524205 VIL524204:VIL524205 VSH524204:VSH524205 WCD524204:WCD524205 WLZ524204:WLZ524205 WVV524204:WVV524205 T589740:T589741 JJ589740:JJ589741 TF589740:TF589741 ADB589740:ADB589741 AMX589740:AMX589741 AWT589740:AWT589741 BGP589740:BGP589741 BQL589740:BQL589741 CAH589740:CAH589741 CKD589740:CKD589741 CTZ589740:CTZ589741 DDV589740:DDV589741 DNR589740:DNR589741 DXN589740:DXN589741 EHJ589740:EHJ589741 ERF589740:ERF589741 FBB589740:FBB589741 FKX589740:FKX589741 FUT589740:FUT589741 GEP589740:GEP589741 GOL589740:GOL589741 GYH589740:GYH589741 HID589740:HID589741 HRZ589740:HRZ589741 IBV589740:IBV589741 ILR589740:ILR589741 IVN589740:IVN589741 JFJ589740:JFJ589741 JPF589740:JPF589741 JZB589740:JZB589741 KIX589740:KIX589741 KST589740:KST589741 LCP589740:LCP589741 LML589740:LML589741 LWH589740:LWH589741 MGD589740:MGD589741 MPZ589740:MPZ589741 MZV589740:MZV589741 NJR589740:NJR589741 NTN589740:NTN589741 ODJ589740:ODJ589741 ONF589740:ONF589741 OXB589740:OXB589741 PGX589740:PGX589741 PQT589740:PQT589741 QAP589740:QAP589741 QKL589740:QKL589741 QUH589740:QUH589741 RED589740:RED589741 RNZ589740:RNZ589741 RXV589740:RXV589741 SHR589740:SHR589741 SRN589740:SRN589741 TBJ589740:TBJ589741 TLF589740:TLF589741 TVB589740:TVB589741 UEX589740:UEX589741 UOT589740:UOT589741 UYP589740:UYP589741 VIL589740:VIL589741 VSH589740:VSH589741 WCD589740:WCD589741 WLZ589740:WLZ589741 WVV589740:WVV589741 T655276:T655277 JJ655276:JJ655277 TF655276:TF655277 ADB655276:ADB655277 AMX655276:AMX655277 AWT655276:AWT655277 BGP655276:BGP655277 BQL655276:BQL655277 CAH655276:CAH655277 CKD655276:CKD655277 CTZ655276:CTZ655277 DDV655276:DDV655277 DNR655276:DNR655277 DXN655276:DXN655277 EHJ655276:EHJ655277 ERF655276:ERF655277 FBB655276:FBB655277 FKX655276:FKX655277 FUT655276:FUT655277 GEP655276:GEP655277 GOL655276:GOL655277 GYH655276:GYH655277 HID655276:HID655277 HRZ655276:HRZ655277 IBV655276:IBV655277 ILR655276:ILR655277 IVN655276:IVN655277 JFJ655276:JFJ655277 JPF655276:JPF655277 JZB655276:JZB655277 KIX655276:KIX655277 KST655276:KST655277 LCP655276:LCP655277 LML655276:LML655277 LWH655276:LWH655277 MGD655276:MGD655277 MPZ655276:MPZ655277 MZV655276:MZV655277 NJR655276:NJR655277 NTN655276:NTN655277 ODJ655276:ODJ655277 ONF655276:ONF655277 OXB655276:OXB655277 PGX655276:PGX655277 PQT655276:PQT655277 QAP655276:QAP655277 QKL655276:QKL655277 QUH655276:QUH655277 RED655276:RED655277 RNZ655276:RNZ655277 RXV655276:RXV655277 SHR655276:SHR655277 SRN655276:SRN655277 TBJ655276:TBJ655277 TLF655276:TLF655277 TVB655276:TVB655277 UEX655276:UEX655277 UOT655276:UOT655277 UYP655276:UYP655277 VIL655276:VIL655277 VSH655276:VSH655277 WCD655276:WCD655277 WLZ655276:WLZ655277 WVV655276:WVV655277 T720812:T720813 JJ720812:JJ720813 TF720812:TF720813 ADB720812:ADB720813 AMX720812:AMX720813 AWT720812:AWT720813 BGP720812:BGP720813 BQL720812:BQL720813 CAH720812:CAH720813 CKD720812:CKD720813 CTZ720812:CTZ720813 DDV720812:DDV720813 DNR720812:DNR720813 DXN720812:DXN720813 EHJ720812:EHJ720813 ERF720812:ERF720813 FBB720812:FBB720813 FKX720812:FKX720813 FUT720812:FUT720813 GEP720812:GEP720813 GOL720812:GOL720813 GYH720812:GYH720813 HID720812:HID720813 HRZ720812:HRZ720813 IBV720812:IBV720813 ILR720812:ILR720813 IVN720812:IVN720813 JFJ720812:JFJ720813 JPF720812:JPF720813 JZB720812:JZB720813 KIX720812:KIX720813 KST720812:KST720813 LCP720812:LCP720813 LML720812:LML720813 LWH720812:LWH720813 MGD720812:MGD720813 MPZ720812:MPZ720813 MZV720812:MZV720813 NJR720812:NJR720813 NTN720812:NTN720813 ODJ720812:ODJ720813 ONF720812:ONF720813 OXB720812:OXB720813 PGX720812:PGX720813 PQT720812:PQT720813 QAP720812:QAP720813 QKL720812:QKL720813 QUH720812:QUH720813 RED720812:RED720813 RNZ720812:RNZ720813 RXV720812:RXV720813 SHR720812:SHR720813 SRN720812:SRN720813 TBJ720812:TBJ720813 TLF720812:TLF720813 TVB720812:TVB720813 UEX720812:UEX720813 UOT720812:UOT720813 UYP720812:UYP720813 VIL720812:VIL720813 VSH720812:VSH720813 WCD720812:WCD720813 WLZ720812:WLZ720813 WVV720812:WVV720813 T786348:T786349 JJ786348:JJ786349 TF786348:TF786349 ADB786348:ADB786349 AMX786348:AMX786349 AWT786348:AWT786349 BGP786348:BGP786349 BQL786348:BQL786349 CAH786348:CAH786349 CKD786348:CKD786349 CTZ786348:CTZ786349 DDV786348:DDV786349 DNR786348:DNR786349 DXN786348:DXN786349 EHJ786348:EHJ786349 ERF786348:ERF786349 FBB786348:FBB786349 FKX786348:FKX786349 FUT786348:FUT786349 GEP786348:GEP786349 GOL786348:GOL786349 GYH786348:GYH786349 HID786348:HID786349 HRZ786348:HRZ786349 IBV786348:IBV786349 ILR786348:ILR786349 IVN786348:IVN786349 JFJ786348:JFJ786349 JPF786348:JPF786349 JZB786348:JZB786349 KIX786348:KIX786349 KST786348:KST786349 LCP786348:LCP786349 LML786348:LML786349 LWH786348:LWH786349 MGD786348:MGD786349 MPZ786348:MPZ786349 MZV786348:MZV786349 NJR786348:NJR786349 NTN786348:NTN786349 ODJ786348:ODJ786349 ONF786348:ONF786349 OXB786348:OXB786349 PGX786348:PGX786349 PQT786348:PQT786349 QAP786348:QAP786349 QKL786348:QKL786349 QUH786348:QUH786349 RED786348:RED786349 RNZ786348:RNZ786349 RXV786348:RXV786349 SHR786348:SHR786349 SRN786348:SRN786349 TBJ786348:TBJ786349 TLF786348:TLF786349 TVB786348:TVB786349 UEX786348:UEX786349 UOT786348:UOT786349 UYP786348:UYP786349 VIL786348:VIL786349 VSH786348:VSH786349 WCD786348:WCD786349 WLZ786348:WLZ786349 WVV786348:WVV786349 T851884:T851885 JJ851884:JJ851885 TF851884:TF851885 ADB851884:ADB851885 AMX851884:AMX851885 AWT851884:AWT851885 BGP851884:BGP851885 BQL851884:BQL851885 CAH851884:CAH851885 CKD851884:CKD851885 CTZ851884:CTZ851885 DDV851884:DDV851885 DNR851884:DNR851885 DXN851884:DXN851885 EHJ851884:EHJ851885 ERF851884:ERF851885 FBB851884:FBB851885 FKX851884:FKX851885 FUT851884:FUT851885 GEP851884:GEP851885 GOL851884:GOL851885 GYH851884:GYH851885 HID851884:HID851885 HRZ851884:HRZ851885 IBV851884:IBV851885 ILR851884:ILR851885 IVN851884:IVN851885 JFJ851884:JFJ851885 JPF851884:JPF851885 JZB851884:JZB851885 KIX851884:KIX851885 KST851884:KST851885 LCP851884:LCP851885 LML851884:LML851885 LWH851884:LWH851885 MGD851884:MGD851885 MPZ851884:MPZ851885 MZV851884:MZV851885 NJR851884:NJR851885 NTN851884:NTN851885 ODJ851884:ODJ851885 ONF851884:ONF851885 OXB851884:OXB851885 PGX851884:PGX851885 PQT851884:PQT851885 QAP851884:QAP851885 QKL851884:QKL851885 QUH851884:QUH851885 RED851884:RED851885 RNZ851884:RNZ851885 RXV851884:RXV851885 SHR851884:SHR851885 SRN851884:SRN851885 TBJ851884:TBJ851885 TLF851884:TLF851885 TVB851884:TVB851885 UEX851884:UEX851885 UOT851884:UOT851885 UYP851884:UYP851885 VIL851884:VIL851885 VSH851884:VSH851885 WCD851884:WCD851885 WLZ851884:WLZ851885 WVV851884:WVV851885 T917420:T917421 JJ917420:JJ917421 TF917420:TF917421 ADB917420:ADB917421 AMX917420:AMX917421 AWT917420:AWT917421 BGP917420:BGP917421 BQL917420:BQL917421 CAH917420:CAH917421 CKD917420:CKD917421 CTZ917420:CTZ917421 DDV917420:DDV917421 DNR917420:DNR917421 DXN917420:DXN917421 EHJ917420:EHJ917421 ERF917420:ERF917421 FBB917420:FBB917421 FKX917420:FKX917421 FUT917420:FUT917421 GEP917420:GEP917421 GOL917420:GOL917421 GYH917420:GYH917421 HID917420:HID917421 HRZ917420:HRZ917421 IBV917420:IBV917421 ILR917420:ILR917421 IVN917420:IVN917421 JFJ917420:JFJ917421 JPF917420:JPF917421 JZB917420:JZB917421 KIX917420:KIX917421 KST917420:KST917421 LCP917420:LCP917421 LML917420:LML917421 LWH917420:LWH917421 MGD917420:MGD917421 MPZ917420:MPZ917421 MZV917420:MZV917421 NJR917420:NJR917421 NTN917420:NTN917421 ODJ917420:ODJ917421 ONF917420:ONF917421 OXB917420:OXB917421 PGX917420:PGX917421 PQT917420:PQT917421 QAP917420:QAP917421 QKL917420:QKL917421 QUH917420:QUH917421 RED917420:RED917421 RNZ917420:RNZ917421 RXV917420:RXV917421 SHR917420:SHR917421 SRN917420:SRN917421 TBJ917420:TBJ917421 TLF917420:TLF917421 TVB917420:TVB917421 UEX917420:UEX917421 UOT917420:UOT917421 UYP917420:UYP917421 VIL917420:VIL917421 VSH917420:VSH917421 WCD917420:WCD917421 WLZ917420:WLZ917421 WVV917420:WVV917421 T982956:T982957 JJ982956:JJ982957 TF982956:TF982957 ADB982956:ADB982957 AMX982956:AMX982957 AWT982956:AWT982957 BGP982956:BGP982957 BQL982956:BQL982957 CAH982956:CAH982957 CKD982956:CKD982957 CTZ982956:CTZ982957 DDV982956:DDV982957 DNR982956:DNR982957 DXN982956:DXN982957 EHJ982956:EHJ982957 ERF982956:ERF982957 FBB982956:FBB982957 FKX982956:FKX982957 FUT982956:FUT982957 GEP982956:GEP982957 GOL982956:GOL982957 GYH982956:GYH982957 HID982956:HID982957 HRZ982956:HRZ982957 IBV982956:IBV982957 ILR982956:ILR982957 IVN982956:IVN982957 JFJ982956:JFJ982957 JPF982956:JPF982957 JZB982956:JZB982957 KIX982956:KIX982957 KST982956:KST982957 LCP982956:LCP982957 LML982956:LML982957 LWH982956:LWH982957 MGD982956:MGD982957 MPZ982956:MPZ982957 MZV982956:MZV982957 NJR982956:NJR982957 NTN982956:NTN982957 ODJ982956:ODJ982957 ONF982956:ONF982957 OXB982956:OXB982957 PGX982956:PGX982957 PQT982956:PQT982957 QAP982956:QAP982957 QKL982956:QKL982957 QUH982956:QUH982957 RED982956:RED982957 RNZ982956:RNZ982957 RXV982956:RXV982957 SHR982956:SHR982957 SRN982956:SRN982957 TBJ982956:TBJ982957 TLF982956:TLF982957 TVB982956:TVB982957 UEX982956:UEX982957 UOT982956:UOT982957 UYP982956:UYP982957 VIL982956:VIL982957 VSH982956:VSH982957 WCD982956:WCD982957 WLZ982956:WLZ982957 WVV982956:WVV982957 T65516:T65524 JJ65516:JJ65524 TF65516:TF65524 ADB65516:ADB65524 AMX65516:AMX65524 AWT65516:AWT65524 BGP65516:BGP65524 BQL65516:BQL65524 CAH65516:CAH65524 CKD65516:CKD65524 CTZ65516:CTZ65524 DDV65516:DDV65524 DNR65516:DNR65524 DXN65516:DXN65524 EHJ65516:EHJ65524 ERF65516:ERF65524 FBB65516:FBB65524 FKX65516:FKX65524 FUT65516:FUT65524 GEP65516:GEP65524 GOL65516:GOL65524 GYH65516:GYH65524 HID65516:HID65524 HRZ65516:HRZ65524 IBV65516:IBV65524 ILR65516:ILR65524 IVN65516:IVN65524 JFJ65516:JFJ65524 JPF65516:JPF65524 JZB65516:JZB65524 KIX65516:KIX65524 KST65516:KST65524 LCP65516:LCP65524 LML65516:LML65524 LWH65516:LWH65524 MGD65516:MGD65524 MPZ65516:MPZ65524 MZV65516:MZV65524 NJR65516:NJR65524 NTN65516:NTN65524 ODJ65516:ODJ65524 ONF65516:ONF65524 OXB65516:OXB65524 PGX65516:PGX65524 PQT65516:PQT65524 QAP65516:QAP65524 QKL65516:QKL65524 QUH65516:QUH65524 RED65516:RED65524 RNZ65516:RNZ65524 RXV65516:RXV65524 SHR65516:SHR65524 SRN65516:SRN65524 TBJ65516:TBJ65524 TLF65516:TLF65524 TVB65516:TVB65524 UEX65516:UEX65524 UOT65516:UOT65524 UYP65516:UYP65524 VIL65516:VIL65524 VSH65516:VSH65524 WCD65516:WCD65524 WLZ65516:WLZ65524 WVV65516:WVV65524 T131052:T131060 JJ131052:JJ131060 TF131052:TF131060 ADB131052:ADB131060 AMX131052:AMX131060 AWT131052:AWT131060 BGP131052:BGP131060 BQL131052:BQL131060 CAH131052:CAH131060 CKD131052:CKD131060 CTZ131052:CTZ131060 DDV131052:DDV131060 DNR131052:DNR131060 DXN131052:DXN131060 EHJ131052:EHJ131060 ERF131052:ERF131060 FBB131052:FBB131060 FKX131052:FKX131060 FUT131052:FUT131060 GEP131052:GEP131060 GOL131052:GOL131060 GYH131052:GYH131060 HID131052:HID131060 HRZ131052:HRZ131060 IBV131052:IBV131060 ILR131052:ILR131060 IVN131052:IVN131060 JFJ131052:JFJ131060 JPF131052:JPF131060 JZB131052:JZB131060 KIX131052:KIX131060 KST131052:KST131060 LCP131052:LCP131060 LML131052:LML131060 LWH131052:LWH131060 MGD131052:MGD131060 MPZ131052:MPZ131060 MZV131052:MZV131060 NJR131052:NJR131060 NTN131052:NTN131060 ODJ131052:ODJ131060 ONF131052:ONF131060 OXB131052:OXB131060 PGX131052:PGX131060 PQT131052:PQT131060 QAP131052:QAP131060 QKL131052:QKL131060 QUH131052:QUH131060 RED131052:RED131060 RNZ131052:RNZ131060 RXV131052:RXV131060 SHR131052:SHR131060 SRN131052:SRN131060 TBJ131052:TBJ131060 TLF131052:TLF131060 TVB131052:TVB131060 UEX131052:UEX131060 UOT131052:UOT131060 UYP131052:UYP131060 VIL131052:VIL131060 VSH131052:VSH131060 WCD131052:WCD131060 WLZ131052:WLZ131060 WVV131052:WVV131060 T196588:T196596 JJ196588:JJ196596 TF196588:TF196596 ADB196588:ADB196596 AMX196588:AMX196596 AWT196588:AWT196596 BGP196588:BGP196596 BQL196588:BQL196596 CAH196588:CAH196596 CKD196588:CKD196596 CTZ196588:CTZ196596 DDV196588:DDV196596 DNR196588:DNR196596 DXN196588:DXN196596 EHJ196588:EHJ196596 ERF196588:ERF196596 FBB196588:FBB196596 FKX196588:FKX196596 FUT196588:FUT196596 GEP196588:GEP196596 GOL196588:GOL196596 GYH196588:GYH196596 HID196588:HID196596 HRZ196588:HRZ196596 IBV196588:IBV196596 ILR196588:ILR196596 IVN196588:IVN196596 JFJ196588:JFJ196596 JPF196588:JPF196596 JZB196588:JZB196596 KIX196588:KIX196596 KST196588:KST196596 LCP196588:LCP196596 LML196588:LML196596 LWH196588:LWH196596 MGD196588:MGD196596 MPZ196588:MPZ196596 MZV196588:MZV196596 NJR196588:NJR196596 NTN196588:NTN196596 ODJ196588:ODJ196596 ONF196588:ONF196596 OXB196588:OXB196596 PGX196588:PGX196596 PQT196588:PQT196596 QAP196588:QAP196596 QKL196588:QKL196596 QUH196588:QUH196596 RED196588:RED196596 RNZ196588:RNZ196596 RXV196588:RXV196596 SHR196588:SHR196596 SRN196588:SRN196596 TBJ196588:TBJ196596 TLF196588:TLF196596 TVB196588:TVB196596 UEX196588:UEX196596 UOT196588:UOT196596 UYP196588:UYP196596 VIL196588:VIL196596 VSH196588:VSH196596 WCD196588:WCD196596 WLZ196588:WLZ196596 WVV196588:WVV196596 T262124:T262132 JJ262124:JJ262132 TF262124:TF262132 ADB262124:ADB262132 AMX262124:AMX262132 AWT262124:AWT262132 BGP262124:BGP262132 BQL262124:BQL262132 CAH262124:CAH262132 CKD262124:CKD262132 CTZ262124:CTZ262132 DDV262124:DDV262132 DNR262124:DNR262132 DXN262124:DXN262132 EHJ262124:EHJ262132 ERF262124:ERF262132 FBB262124:FBB262132 FKX262124:FKX262132 FUT262124:FUT262132 GEP262124:GEP262132 GOL262124:GOL262132 GYH262124:GYH262132 HID262124:HID262132 HRZ262124:HRZ262132 IBV262124:IBV262132 ILR262124:ILR262132 IVN262124:IVN262132 JFJ262124:JFJ262132 JPF262124:JPF262132 JZB262124:JZB262132 KIX262124:KIX262132 KST262124:KST262132 LCP262124:LCP262132 LML262124:LML262132 LWH262124:LWH262132 MGD262124:MGD262132 MPZ262124:MPZ262132 MZV262124:MZV262132 NJR262124:NJR262132 NTN262124:NTN262132 ODJ262124:ODJ262132 ONF262124:ONF262132 OXB262124:OXB262132 PGX262124:PGX262132 PQT262124:PQT262132 QAP262124:QAP262132 QKL262124:QKL262132 QUH262124:QUH262132 RED262124:RED262132 RNZ262124:RNZ262132 RXV262124:RXV262132 SHR262124:SHR262132 SRN262124:SRN262132 TBJ262124:TBJ262132 TLF262124:TLF262132 TVB262124:TVB262132 UEX262124:UEX262132 UOT262124:UOT262132 UYP262124:UYP262132 VIL262124:VIL262132 VSH262124:VSH262132 WCD262124:WCD262132 WLZ262124:WLZ262132 WVV262124:WVV262132 T327660:T327668 JJ327660:JJ327668 TF327660:TF327668 ADB327660:ADB327668 AMX327660:AMX327668 AWT327660:AWT327668 BGP327660:BGP327668 BQL327660:BQL327668 CAH327660:CAH327668 CKD327660:CKD327668 CTZ327660:CTZ327668 DDV327660:DDV327668 DNR327660:DNR327668 DXN327660:DXN327668 EHJ327660:EHJ327668 ERF327660:ERF327668 FBB327660:FBB327668 FKX327660:FKX327668 FUT327660:FUT327668 GEP327660:GEP327668 GOL327660:GOL327668 GYH327660:GYH327668 HID327660:HID327668 HRZ327660:HRZ327668 IBV327660:IBV327668 ILR327660:ILR327668 IVN327660:IVN327668 JFJ327660:JFJ327668 JPF327660:JPF327668 JZB327660:JZB327668 KIX327660:KIX327668 KST327660:KST327668 LCP327660:LCP327668 LML327660:LML327668 LWH327660:LWH327668 MGD327660:MGD327668 MPZ327660:MPZ327668 MZV327660:MZV327668 NJR327660:NJR327668 NTN327660:NTN327668 ODJ327660:ODJ327668 ONF327660:ONF327668 OXB327660:OXB327668 PGX327660:PGX327668 PQT327660:PQT327668 QAP327660:QAP327668 QKL327660:QKL327668 QUH327660:QUH327668 RED327660:RED327668 RNZ327660:RNZ327668 RXV327660:RXV327668 SHR327660:SHR327668 SRN327660:SRN327668 TBJ327660:TBJ327668 TLF327660:TLF327668 TVB327660:TVB327668 UEX327660:UEX327668 UOT327660:UOT327668 UYP327660:UYP327668 VIL327660:VIL327668 VSH327660:VSH327668 WCD327660:WCD327668 WLZ327660:WLZ327668 WVV327660:WVV327668 T393196:T393204 JJ393196:JJ393204 TF393196:TF393204 ADB393196:ADB393204 AMX393196:AMX393204 AWT393196:AWT393204 BGP393196:BGP393204 BQL393196:BQL393204 CAH393196:CAH393204 CKD393196:CKD393204 CTZ393196:CTZ393204 DDV393196:DDV393204 DNR393196:DNR393204 DXN393196:DXN393204 EHJ393196:EHJ393204 ERF393196:ERF393204 FBB393196:FBB393204 FKX393196:FKX393204 FUT393196:FUT393204 GEP393196:GEP393204 GOL393196:GOL393204 GYH393196:GYH393204 HID393196:HID393204 HRZ393196:HRZ393204 IBV393196:IBV393204 ILR393196:ILR393204 IVN393196:IVN393204 JFJ393196:JFJ393204 JPF393196:JPF393204 JZB393196:JZB393204 KIX393196:KIX393204 KST393196:KST393204 LCP393196:LCP393204 LML393196:LML393204 LWH393196:LWH393204 MGD393196:MGD393204 MPZ393196:MPZ393204 MZV393196:MZV393204 NJR393196:NJR393204 NTN393196:NTN393204 ODJ393196:ODJ393204 ONF393196:ONF393204 OXB393196:OXB393204 PGX393196:PGX393204 PQT393196:PQT393204 QAP393196:QAP393204 QKL393196:QKL393204 QUH393196:QUH393204 RED393196:RED393204 RNZ393196:RNZ393204 RXV393196:RXV393204 SHR393196:SHR393204 SRN393196:SRN393204 TBJ393196:TBJ393204 TLF393196:TLF393204 TVB393196:TVB393204 UEX393196:UEX393204 UOT393196:UOT393204 UYP393196:UYP393204 VIL393196:VIL393204 VSH393196:VSH393204 WCD393196:WCD393204 WLZ393196:WLZ393204 WVV393196:WVV393204 T458732:T458740 JJ458732:JJ458740 TF458732:TF458740 ADB458732:ADB458740 AMX458732:AMX458740 AWT458732:AWT458740 BGP458732:BGP458740 BQL458732:BQL458740 CAH458732:CAH458740 CKD458732:CKD458740 CTZ458732:CTZ458740 DDV458732:DDV458740 DNR458732:DNR458740 DXN458732:DXN458740 EHJ458732:EHJ458740 ERF458732:ERF458740 FBB458732:FBB458740 FKX458732:FKX458740 FUT458732:FUT458740 GEP458732:GEP458740 GOL458732:GOL458740 GYH458732:GYH458740 HID458732:HID458740 HRZ458732:HRZ458740 IBV458732:IBV458740 ILR458732:ILR458740 IVN458732:IVN458740 JFJ458732:JFJ458740 JPF458732:JPF458740 JZB458732:JZB458740 KIX458732:KIX458740 KST458732:KST458740 LCP458732:LCP458740 LML458732:LML458740 LWH458732:LWH458740 MGD458732:MGD458740 MPZ458732:MPZ458740 MZV458732:MZV458740 NJR458732:NJR458740 NTN458732:NTN458740 ODJ458732:ODJ458740 ONF458732:ONF458740 OXB458732:OXB458740 PGX458732:PGX458740 PQT458732:PQT458740 QAP458732:QAP458740 QKL458732:QKL458740 QUH458732:QUH458740 RED458732:RED458740 RNZ458732:RNZ458740 RXV458732:RXV458740 SHR458732:SHR458740 SRN458732:SRN458740 TBJ458732:TBJ458740 TLF458732:TLF458740 TVB458732:TVB458740 UEX458732:UEX458740 UOT458732:UOT458740 UYP458732:UYP458740 VIL458732:VIL458740 VSH458732:VSH458740 WCD458732:WCD458740 WLZ458732:WLZ458740 WVV458732:WVV458740 T524268:T524276 JJ524268:JJ524276 TF524268:TF524276 ADB524268:ADB524276 AMX524268:AMX524276 AWT524268:AWT524276 BGP524268:BGP524276 BQL524268:BQL524276 CAH524268:CAH524276 CKD524268:CKD524276 CTZ524268:CTZ524276 DDV524268:DDV524276 DNR524268:DNR524276 DXN524268:DXN524276 EHJ524268:EHJ524276 ERF524268:ERF524276 FBB524268:FBB524276 FKX524268:FKX524276 FUT524268:FUT524276 GEP524268:GEP524276 GOL524268:GOL524276 GYH524268:GYH524276 HID524268:HID524276 HRZ524268:HRZ524276 IBV524268:IBV524276 ILR524268:ILR524276 IVN524268:IVN524276 JFJ524268:JFJ524276 JPF524268:JPF524276 JZB524268:JZB524276 KIX524268:KIX524276 KST524268:KST524276 LCP524268:LCP524276 LML524268:LML524276 LWH524268:LWH524276 MGD524268:MGD524276 MPZ524268:MPZ524276 MZV524268:MZV524276 NJR524268:NJR524276 NTN524268:NTN524276 ODJ524268:ODJ524276 ONF524268:ONF524276 OXB524268:OXB524276 PGX524268:PGX524276 PQT524268:PQT524276 QAP524268:QAP524276 QKL524268:QKL524276 QUH524268:QUH524276 RED524268:RED524276 RNZ524268:RNZ524276 RXV524268:RXV524276 SHR524268:SHR524276 SRN524268:SRN524276 TBJ524268:TBJ524276 TLF524268:TLF524276 TVB524268:TVB524276 UEX524268:UEX524276 UOT524268:UOT524276 UYP524268:UYP524276 VIL524268:VIL524276 VSH524268:VSH524276 WCD524268:WCD524276 WLZ524268:WLZ524276 WVV524268:WVV524276 T589804:T589812 JJ589804:JJ589812 TF589804:TF589812 ADB589804:ADB589812 AMX589804:AMX589812 AWT589804:AWT589812 BGP589804:BGP589812 BQL589804:BQL589812 CAH589804:CAH589812 CKD589804:CKD589812 CTZ589804:CTZ589812 DDV589804:DDV589812 DNR589804:DNR589812 DXN589804:DXN589812 EHJ589804:EHJ589812 ERF589804:ERF589812 FBB589804:FBB589812 FKX589804:FKX589812 FUT589804:FUT589812 GEP589804:GEP589812 GOL589804:GOL589812 GYH589804:GYH589812 HID589804:HID589812 HRZ589804:HRZ589812 IBV589804:IBV589812 ILR589804:ILR589812 IVN589804:IVN589812 JFJ589804:JFJ589812 JPF589804:JPF589812 JZB589804:JZB589812 KIX589804:KIX589812 KST589804:KST589812 LCP589804:LCP589812 LML589804:LML589812 LWH589804:LWH589812 MGD589804:MGD589812 MPZ589804:MPZ589812 MZV589804:MZV589812 NJR589804:NJR589812 NTN589804:NTN589812 ODJ589804:ODJ589812 ONF589804:ONF589812 OXB589804:OXB589812 PGX589804:PGX589812 PQT589804:PQT589812 QAP589804:QAP589812 QKL589804:QKL589812 QUH589804:QUH589812 RED589804:RED589812 RNZ589804:RNZ589812 RXV589804:RXV589812 SHR589804:SHR589812 SRN589804:SRN589812 TBJ589804:TBJ589812 TLF589804:TLF589812 TVB589804:TVB589812 UEX589804:UEX589812 UOT589804:UOT589812 UYP589804:UYP589812 VIL589804:VIL589812 VSH589804:VSH589812 WCD589804:WCD589812 WLZ589804:WLZ589812 WVV589804:WVV589812 T655340:T655348 JJ655340:JJ655348 TF655340:TF655348 ADB655340:ADB655348 AMX655340:AMX655348 AWT655340:AWT655348 BGP655340:BGP655348 BQL655340:BQL655348 CAH655340:CAH655348 CKD655340:CKD655348 CTZ655340:CTZ655348 DDV655340:DDV655348 DNR655340:DNR655348 DXN655340:DXN655348 EHJ655340:EHJ655348 ERF655340:ERF655348 FBB655340:FBB655348 FKX655340:FKX655348 FUT655340:FUT655348 GEP655340:GEP655348 GOL655340:GOL655348 GYH655340:GYH655348 HID655340:HID655348 HRZ655340:HRZ655348 IBV655340:IBV655348 ILR655340:ILR655348 IVN655340:IVN655348 JFJ655340:JFJ655348 JPF655340:JPF655348 JZB655340:JZB655348 KIX655340:KIX655348 KST655340:KST655348 LCP655340:LCP655348 LML655340:LML655348 LWH655340:LWH655348 MGD655340:MGD655348 MPZ655340:MPZ655348 MZV655340:MZV655348 NJR655340:NJR655348 NTN655340:NTN655348 ODJ655340:ODJ655348 ONF655340:ONF655348 OXB655340:OXB655348 PGX655340:PGX655348 PQT655340:PQT655348 QAP655340:QAP655348 QKL655340:QKL655348 QUH655340:QUH655348 RED655340:RED655348 RNZ655340:RNZ655348 RXV655340:RXV655348 SHR655340:SHR655348 SRN655340:SRN655348 TBJ655340:TBJ655348 TLF655340:TLF655348 TVB655340:TVB655348 UEX655340:UEX655348 UOT655340:UOT655348 UYP655340:UYP655348 VIL655340:VIL655348 VSH655340:VSH655348 WCD655340:WCD655348 WLZ655340:WLZ655348 WVV655340:WVV655348 T720876:T720884 JJ720876:JJ720884 TF720876:TF720884 ADB720876:ADB720884 AMX720876:AMX720884 AWT720876:AWT720884 BGP720876:BGP720884 BQL720876:BQL720884 CAH720876:CAH720884 CKD720876:CKD720884 CTZ720876:CTZ720884 DDV720876:DDV720884 DNR720876:DNR720884 DXN720876:DXN720884 EHJ720876:EHJ720884 ERF720876:ERF720884 FBB720876:FBB720884 FKX720876:FKX720884 FUT720876:FUT720884 GEP720876:GEP720884 GOL720876:GOL720884 GYH720876:GYH720884 HID720876:HID720884 HRZ720876:HRZ720884 IBV720876:IBV720884 ILR720876:ILR720884 IVN720876:IVN720884 JFJ720876:JFJ720884 JPF720876:JPF720884 JZB720876:JZB720884 KIX720876:KIX720884 KST720876:KST720884 LCP720876:LCP720884 LML720876:LML720884 LWH720876:LWH720884 MGD720876:MGD720884 MPZ720876:MPZ720884 MZV720876:MZV720884 NJR720876:NJR720884 NTN720876:NTN720884 ODJ720876:ODJ720884 ONF720876:ONF720884 OXB720876:OXB720884 PGX720876:PGX720884 PQT720876:PQT720884 QAP720876:QAP720884 QKL720876:QKL720884 QUH720876:QUH720884 RED720876:RED720884 RNZ720876:RNZ720884 RXV720876:RXV720884 SHR720876:SHR720884 SRN720876:SRN720884 TBJ720876:TBJ720884 TLF720876:TLF720884 TVB720876:TVB720884 UEX720876:UEX720884 UOT720876:UOT720884 UYP720876:UYP720884 VIL720876:VIL720884 VSH720876:VSH720884 WCD720876:WCD720884 WLZ720876:WLZ720884 WVV720876:WVV720884 T786412:T786420 JJ786412:JJ786420 TF786412:TF786420 ADB786412:ADB786420 AMX786412:AMX786420 AWT786412:AWT786420 BGP786412:BGP786420 BQL786412:BQL786420 CAH786412:CAH786420 CKD786412:CKD786420 CTZ786412:CTZ786420 DDV786412:DDV786420 DNR786412:DNR786420 DXN786412:DXN786420 EHJ786412:EHJ786420 ERF786412:ERF786420 FBB786412:FBB786420 FKX786412:FKX786420 FUT786412:FUT786420 GEP786412:GEP786420 GOL786412:GOL786420 GYH786412:GYH786420 HID786412:HID786420 HRZ786412:HRZ786420 IBV786412:IBV786420 ILR786412:ILR786420 IVN786412:IVN786420 JFJ786412:JFJ786420 JPF786412:JPF786420 JZB786412:JZB786420 KIX786412:KIX786420 KST786412:KST786420 LCP786412:LCP786420 LML786412:LML786420 LWH786412:LWH786420 MGD786412:MGD786420 MPZ786412:MPZ786420 MZV786412:MZV786420 NJR786412:NJR786420 NTN786412:NTN786420 ODJ786412:ODJ786420 ONF786412:ONF786420 OXB786412:OXB786420 PGX786412:PGX786420 PQT786412:PQT786420 QAP786412:QAP786420 QKL786412:QKL786420 QUH786412:QUH786420 RED786412:RED786420 RNZ786412:RNZ786420 RXV786412:RXV786420 SHR786412:SHR786420 SRN786412:SRN786420 TBJ786412:TBJ786420 TLF786412:TLF786420 TVB786412:TVB786420 UEX786412:UEX786420 UOT786412:UOT786420 UYP786412:UYP786420 VIL786412:VIL786420 VSH786412:VSH786420 WCD786412:WCD786420 WLZ786412:WLZ786420 WVV786412:WVV786420 T851948:T851956 JJ851948:JJ851956 TF851948:TF851956 ADB851948:ADB851956 AMX851948:AMX851956 AWT851948:AWT851956 BGP851948:BGP851956 BQL851948:BQL851956 CAH851948:CAH851956 CKD851948:CKD851956 CTZ851948:CTZ851956 DDV851948:DDV851956 DNR851948:DNR851956 DXN851948:DXN851956 EHJ851948:EHJ851956 ERF851948:ERF851956 FBB851948:FBB851956 FKX851948:FKX851956 FUT851948:FUT851956 GEP851948:GEP851956 GOL851948:GOL851956 GYH851948:GYH851956 HID851948:HID851956 HRZ851948:HRZ851956 IBV851948:IBV851956 ILR851948:ILR851956 IVN851948:IVN851956 JFJ851948:JFJ851956 JPF851948:JPF851956 JZB851948:JZB851956 KIX851948:KIX851956 KST851948:KST851956 LCP851948:LCP851956 LML851948:LML851956 LWH851948:LWH851956 MGD851948:MGD851956 MPZ851948:MPZ851956 MZV851948:MZV851956 NJR851948:NJR851956 NTN851948:NTN851956 ODJ851948:ODJ851956 ONF851948:ONF851956 OXB851948:OXB851956 PGX851948:PGX851956 PQT851948:PQT851956 QAP851948:QAP851956 QKL851948:QKL851956 QUH851948:QUH851956 RED851948:RED851956 RNZ851948:RNZ851956 RXV851948:RXV851956 SHR851948:SHR851956 SRN851948:SRN851956 TBJ851948:TBJ851956 TLF851948:TLF851956 TVB851948:TVB851956 UEX851948:UEX851956 UOT851948:UOT851956 UYP851948:UYP851956 VIL851948:VIL851956 VSH851948:VSH851956 WCD851948:WCD851956 WLZ851948:WLZ851956 WVV851948:WVV851956 T917484:T917492 JJ917484:JJ917492 TF917484:TF917492 ADB917484:ADB917492 AMX917484:AMX917492 AWT917484:AWT917492 BGP917484:BGP917492 BQL917484:BQL917492 CAH917484:CAH917492 CKD917484:CKD917492 CTZ917484:CTZ917492 DDV917484:DDV917492 DNR917484:DNR917492 DXN917484:DXN917492 EHJ917484:EHJ917492 ERF917484:ERF917492 FBB917484:FBB917492 FKX917484:FKX917492 FUT917484:FUT917492 GEP917484:GEP917492 GOL917484:GOL917492 GYH917484:GYH917492 HID917484:HID917492 HRZ917484:HRZ917492 IBV917484:IBV917492 ILR917484:ILR917492 IVN917484:IVN917492 JFJ917484:JFJ917492 JPF917484:JPF917492 JZB917484:JZB917492 KIX917484:KIX917492 KST917484:KST917492 LCP917484:LCP917492 LML917484:LML917492 LWH917484:LWH917492 MGD917484:MGD917492 MPZ917484:MPZ917492 MZV917484:MZV917492 NJR917484:NJR917492 NTN917484:NTN917492 ODJ917484:ODJ917492 ONF917484:ONF917492 OXB917484:OXB917492 PGX917484:PGX917492 PQT917484:PQT917492 QAP917484:QAP917492 QKL917484:QKL917492 QUH917484:QUH917492 RED917484:RED917492 RNZ917484:RNZ917492 RXV917484:RXV917492 SHR917484:SHR917492 SRN917484:SRN917492 TBJ917484:TBJ917492 TLF917484:TLF917492 TVB917484:TVB917492 UEX917484:UEX917492 UOT917484:UOT917492 UYP917484:UYP917492 VIL917484:VIL917492 VSH917484:VSH917492 WCD917484:WCD917492 WLZ917484:WLZ917492 WVV917484:WVV917492 T983020:T983028 JJ983020:JJ983028 TF983020:TF983028 ADB983020:ADB983028 AMX983020:AMX983028 AWT983020:AWT983028 BGP983020:BGP983028 BQL983020:BQL983028 CAH983020:CAH983028 CKD983020:CKD983028 CTZ983020:CTZ983028 DDV983020:DDV983028 DNR983020:DNR983028 DXN983020:DXN983028 EHJ983020:EHJ983028 ERF983020:ERF983028 FBB983020:FBB983028 FKX983020:FKX983028 FUT983020:FUT983028 GEP983020:GEP983028 GOL983020:GOL983028 GYH983020:GYH983028 HID983020:HID983028 HRZ983020:HRZ983028 IBV983020:IBV983028 ILR983020:ILR983028 IVN983020:IVN983028 JFJ983020:JFJ983028 JPF983020:JPF983028 JZB983020:JZB983028 KIX983020:KIX983028 KST983020:KST983028 LCP983020:LCP983028 LML983020:LML983028 LWH983020:LWH983028 MGD983020:MGD983028 MPZ983020:MPZ983028 MZV983020:MZV983028 NJR983020:NJR983028 NTN983020:NTN983028 ODJ983020:ODJ983028 ONF983020:ONF983028 OXB983020:OXB983028 PGX983020:PGX983028 PQT983020:PQT983028 QAP983020:QAP983028 QKL983020:QKL983028 QUH983020:QUH983028 RED983020:RED983028 RNZ983020:RNZ983028 RXV983020:RXV983028 SHR983020:SHR983028 SRN983020:SRN983028 TBJ983020:TBJ983028 TLF983020:TLF983028 TVB983020:TVB983028 UEX983020:UEX983028 UOT983020:UOT983028 UYP983020:UYP983028 VIL983020:VIL983028 VSH983020:VSH983028 WCD983020:WCD983028 WLZ983020:WLZ983028 WVV983020:WVV983028 T65499:T65505 JJ65499:JJ65505 TF65499:TF65505 ADB65499:ADB65505 AMX65499:AMX65505 AWT65499:AWT65505 BGP65499:BGP65505 BQL65499:BQL65505 CAH65499:CAH65505 CKD65499:CKD65505 CTZ65499:CTZ65505 DDV65499:DDV65505 DNR65499:DNR65505 DXN65499:DXN65505 EHJ65499:EHJ65505 ERF65499:ERF65505 FBB65499:FBB65505 FKX65499:FKX65505 FUT65499:FUT65505 GEP65499:GEP65505 GOL65499:GOL65505 GYH65499:GYH65505 HID65499:HID65505 HRZ65499:HRZ65505 IBV65499:IBV65505 ILR65499:ILR65505 IVN65499:IVN65505 JFJ65499:JFJ65505 JPF65499:JPF65505 JZB65499:JZB65505 KIX65499:KIX65505 KST65499:KST65505 LCP65499:LCP65505 LML65499:LML65505 LWH65499:LWH65505 MGD65499:MGD65505 MPZ65499:MPZ65505 MZV65499:MZV65505 NJR65499:NJR65505 NTN65499:NTN65505 ODJ65499:ODJ65505 ONF65499:ONF65505 OXB65499:OXB65505 PGX65499:PGX65505 PQT65499:PQT65505 QAP65499:QAP65505 QKL65499:QKL65505 QUH65499:QUH65505 RED65499:RED65505 RNZ65499:RNZ65505 RXV65499:RXV65505 SHR65499:SHR65505 SRN65499:SRN65505 TBJ65499:TBJ65505 TLF65499:TLF65505 TVB65499:TVB65505 UEX65499:UEX65505 UOT65499:UOT65505 UYP65499:UYP65505 VIL65499:VIL65505 VSH65499:VSH65505 WCD65499:WCD65505 WLZ65499:WLZ65505 WVV65499:WVV65505 T131035:T131041 JJ131035:JJ131041 TF131035:TF131041 ADB131035:ADB131041 AMX131035:AMX131041 AWT131035:AWT131041 BGP131035:BGP131041 BQL131035:BQL131041 CAH131035:CAH131041 CKD131035:CKD131041 CTZ131035:CTZ131041 DDV131035:DDV131041 DNR131035:DNR131041 DXN131035:DXN131041 EHJ131035:EHJ131041 ERF131035:ERF131041 FBB131035:FBB131041 FKX131035:FKX131041 FUT131035:FUT131041 GEP131035:GEP131041 GOL131035:GOL131041 GYH131035:GYH131041 HID131035:HID131041 HRZ131035:HRZ131041 IBV131035:IBV131041 ILR131035:ILR131041 IVN131035:IVN131041 JFJ131035:JFJ131041 JPF131035:JPF131041 JZB131035:JZB131041 KIX131035:KIX131041 KST131035:KST131041 LCP131035:LCP131041 LML131035:LML131041 LWH131035:LWH131041 MGD131035:MGD131041 MPZ131035:MPZ131041 MZV131035:MZV131041 NJR131035:NJR131041 NTN131035:NTN131041 ODJ131035:ODJ131041 ONF131035:ONF131041 OXB131035:OXB131041 PGX131035:PGX131041 PQT131035:PQT131041 QAP131035:QAP131041 QKL131035:QKL131041 QUH131035:QUH131041 RED131035:RED131041 RNZ131035:RNZ131041 RXV131035:RXV131041 SHR131035:SHR131041 SRN131035:SRN131041 TBJ131035:TBJ131041 TLF131035:TLF131041 TVB131035:TVB131041 UEX131035:UEX131041 UOT131035:UOT131041 UYP131035:UYP131041 VIL131035:VIL131041 VSH131035:VSH131041 WCD131035:WCD131041 WLZ131035:WLZ131041 WVV131035:WVV131041 T196571:T196577 JJ196571:JJ196577 TF196571:TF196577 ADB196571:ADB196577 AMX196571:AMX196577 AWT196571:AWT196577 BGP196571:BGP196577 BQL196571:BQL196577 CAH196571:CAH196577 CKD196571:CKD196577 CTZ196571:CTZ196577 DDV196571:DDV196577 DNR196571:DNR196577 DXN196571:DXN196577 EHJ196571:EHJ196577 ERF196571:ERF196577 FBB196571:FBB196577 FKX196571:FKX196577 FUT196571:FUT196577 GEP196571:GEP196577 GOL196571:GOL196577 GYH196571:GYH196577 HID196571:HID196577 HRZ196571:HRZ196577 IBV196571:IBV196577 ILR196571:ILR196577 IVN196571:IVN196577 JFJ196571:JFJ196577 JPF196571:JPF196577 JZB196571:JZB196577 KIX196571:KIX196577 KST196571:KST196577 LCP196571:LCP196577 LML196571:LML196577 LWH196571:LWH196577 MGD196571:MGD196577 MPZ196571:MPZ196577 MZV196571:MZV196577 NJR196571:NJR196577 NTN196571:NTN196577 ODJ196571:ODJ196577 ONF196571:ONF196577 OXB196571:OXB196577 PGX196571:PGX196577 PQT196571:PQT196577 QAP196571:QAP196577 QKL196571:QKL196577 QUH196571:QUH196577 RED196571:RED196577 RNZ196571:RNZ196577 RXV196571:RXV196577 SHR196571:SHR196577 SRN196571:SRN196577 TBJ196571:TBJ196577 TLF196571:TLF196577 TVB196571:TVB196577 UEX196571:UEX196577 UOT196571:UOT196577 UYP196571:UYP196577 VIL196571:VIL196577 VSH196571:VSH196577 WCD196571:WCD196577 WLZ196571:WLZ196577 WVV196571:WVV196577 T262107:T262113 JJ262107:JJ262113 TF262107:TF262113 ADB262107:ADB262113 AMX262107:AMX262113 AWT262107:AWT262113 BGP262107:BGP262113 BQL262107:BQL262113 CAH262107:CAH262113 CKD262107:CKD262113 CTZ262107:CTZ262113 DDV262107:DDV262113 DNR262107:DNR262113 DXN262107:DXN262113 EHJ262107:EHJ262113 ERF262107:ERF262113 FBB262107:FBB262113 FKX262107:FKX262113 FUT262107:FUT262113 GEP262107:GEP262113 GOL262107:GOL262113 GYH262107:GYH262113 HID262107:HID262113 HRZ262107:HRZ262113 IBV262107:IBV262113 ILR262107:ILR262113 IVN262107:IVN262113 JFJ262107:JFJ262113 JPF262107:JPF262113 JZB262107:JZB262113 KIX262107:KIX262113 KST262107:KST262113 LCP262107:LCP262113 LML262107:LML262113 LWH262107:LWH262113 MGD262107:MGD262113 MPZ262107:MPZ262113 MZV262107:MZV262113 NJR262107:NJR262113 NTN262107:NTN262113 ODJ262107:ODJ262113 ONF262107:ONF262113 OXB262107:OXB262113 PGX262107:PGX262113 PQT262107:PQT262113 QAP262107:QAP262113 QKL262107:QKL262113 QUH262107:QUH262113 RED262107:RED262113 RNZ262107:RNZ262113 RXV262107:RXV262113 SHR262107:SHR262113 SRN262107:SRN262113 TBJ262107:TBJ262113 TLF262107:TLF262113 TVB262107:TVB262113 UEX262107:UEX262113 UOT262107:UOT262113 UYP262107:UYP262113 VIL262107:VIL262113 VSH262107:VSH262113 WCD262107:WCD262113 WLZ262107:WLZ262113 WVV262107:WVV262113 T327643:T327649 JJ327643:JJ327649 TF327643:TF327649 ADB327643:ADB327649 AMX327643:AMX327649 AWT327643:AWT327649 BGP327643:BGP327649 BQL327643:BQL327649 CAH327643:CAH327649 CKD327643:CKD327649 CTZ327643:CTZ327649 DDV327643:DDV327649 DNR327643:DNR327649 DXN327643:DXN327649 EHJ327643:EHJ327649 ERF327643:ERF327649 FBB327643:FBB327649 FKX327643:FKX327649 FUT327643:FUT327649 GEP327643:GEP327649 GOL327643:GOL327649 GYH327643:GYH327649 HID327643:HID327649 HRZ327643:HRZ327649 IBV327643:IBV327649 ILR327643:ILR327649 IVN327643:IVN327649 JFJ327643:JFJ327649 JPF327643:JPF327649 JZB327643:JZB327649 KIX327643:KIX327649 KST327643:KST327649 LCP327643:LCP327649 LML327643:LML327649 LWH327643:LWH327649 MGD327643:MGD327649 MPZ327643:MPZ327649 MZV327643:MZV327649 NJR327643:NJR327649 NTN327643:NTN327649 ODJ327643:ODJ327649 ONF327643:ONF327649 OXB327643:OXB327649 PGX327643:PGX327649 PQT327643:PQT327649 QAP327643:QAP327649 QKL327643:QKL327649 QUH327643:QUH327649 RED327643:RED327649 RNZ327643:RNZ327649 RXV327643:RXV327649 SHR327643:SHR327649 SRN327643:SRN327649 TBJ327643:TBJ327649 TLF327643:TLF327649 TVB327643:TVB327649 UEX327643:UEX327649 UOT327643:UOT327649 UYP327643:UYP327649 VIL327643:VIL327649 VSH327643:VSH327649 WCD327643:WCD327649 WLZ327643:WLZ327649 WVV327643:WVV327649 T393179:T393185 JJ393179:JJ393185 TF393179:TF393185 ADB393179:ADB393185 AMX393179:AMX393185 AWT393179:AWT393185 BGP393179:BGP393185 BQL393179:BQL393185 CAH393179:CAH393185 CKD393179:CKD393185 CTZ393179:CTZ393185 DDV393179:DDV393185 DNR393179:DNR393185 DXN393179:DXN393185 EHJ393179:EHJ393185 ERF393179:ERF393185 FBB393179:FBB393185 FKX393179:FKX393185 FUT393179:FUT393185 GEP393179:GEP393185 GOL393179:GOL393185 GYH393179:GYH393185 HID393179:HID393185 HRZ393179:HRZ393185 IBV393179:IBV393185 ILR393179:ILR393185 IVN393179:IVN393185 JFJ393179:JFJ393185 JPF393179:JPF393185 JZB393179:JZB393185 KIX393179:KIX393185 KST393179:KST393185 LCP393179:LCP393185 LML393179:LML393185 LWH393179:LWH393185 MGD393179:MGD393185 MPZ393179:MPZ393185 MZV393179:MZV393185 NJR393179:NJR393185 NTN393179:NTN393185 ODJ393179:ODJ393185 ONF393179:ONF393185 OXB393179:OXB393185 PGX393179:PGX393185 PQT393179:PQT393185 QAP393179:QAP393185 QKL393179:QKL393185 QUH393179:QUH393185 RED393179:RED393185 RNZ393179:RNZ393185 RXV393179:RXV393185 SHR393179:SHR393185 SRN393179:SRN393185 TBJ393179:TBJ393185 TLF393179:TLF393185 TVB393179:TVB393185 UEX393179:UEX393185 UOT393179:UOT393185 UYP393179:UYP393185 VIL393179:VIL393185 VSH393179:VSH393185 WCD393179:WCD393185 WLZ393179:WLZ393185 WVV393179:WVV393185 T458715:T458721 JJ458715:JJ458721 TF458715:TF458721 ADB458715:ADB458721 AMX458715:AMX458721 AWT458715:AWT458721 BGP458715:BGP458721 BQL458715:BQL458721 CAH458715:CAH458721 CKD458715:CKD458721 CTZ458715:CTZ458721 DDV458715:DDV458721 DNR458715:DNR458721 DXN458715:DXN458721 EHJ458715:EHJ458721 ERF458715:ERF458721 FBB458715:FBB458721 FKX458715:FKX458721 FUT458715:FUT458721 GEP458715:GEP458721 GOL458715:GOL458721 GYH458715:GYH458721 HID458715:HID458721 HRZ458715:HRZ458721 IBV458715:IBV458721 ILR458715:ILR458721 IVN458715:IVN458721 JFJ458715:JFJ458721 JPF458715:JPF458721 JZB458715:JZB458721 KIX458715:KIX458721 KST458715:KST458721 LCP458715:LCP458721 LML458715:LML458721 LWH458715:LWH458721 MGD458715:MGD458721 MPZ458715:MPZ458721 MZV458715:MZV458721 NJR458715:NJR458721 NTN458715:NTN458721 ODJ458715:ODJ458721 ONF458715:ONF458721 OXB458715:OXB458721 PGX458715:PGX458721 PQT458715:PQT458721 QAP458715:QAP458721 QKL458715:QKL458721 QUH458715:QUH458721 RED458715:RED458721 RNZ458715:RNZ458721 RXV458715:RXV458721 SHR458715:SHR458721 SRN458715:SRN458721 TBJ458715:TBJ458721 TLF458715:TLF458721 TVB458715:TVB458721 UEX458715:UEX458721 UOT458715:UOT458721 UYP458715:UYP458721 VIL458715:VIL458721 VSH458715:VSH458721 WCD458715:WCD458721 WLZ458715:WLZ458721 WVV458715:WVV458721 T524251:T524257 JJ524251:JJ524257 TF524251:TF524257 ADB524251:ADB524257 AMX524251:AMX524257 AWT524251:AWT524257 BGP524251:BGP524257 BQL524251:BQL524257 CAH524251:CAH524257 CKD524251:CKD524257 CTZ524251:CTZ524257 DDV524251:DDV524257 DNR524251:DNR524257 DXN524251:DXN524257 EHJ524251:EHJ524257 ERF524251:ERF524257 FBB524251:FBB524257 FKX524251:FKX524257 FUT524251:FUT524257 GEP524251:GEP524257 GOL524251:GOL524257 GYH524251:GYH524257 HID524251:HID524257 HRZ524251:HRZ524257 IBV524251:IBV524257 ILR524251:ILR524257 IVN524251:IVN524257 JFJ524251:JFJ524257 JPF524251:JPF524257 JZB524251:JZB524257 KIX524251:KIX524257 KST524251:KST524257 LCP524251:LCP524257 LML524251:LML524257 LWH524251:LWH524257 MGD524251:MGD524257 MPZ524251:MPZ524257 MZV524251:MZV524257 NJR524251:NJR524257 NTN524251:NTN524257 ODJ524251:ODJ524257 ONF524251:ONF524257 OXB524251:OXB524257 PGX524251:PGX524257 PQT524251:PQT524257 QAP524251:QAP524257 QKL524251:QKL524257 QUH524251:QUH524257 RED524251:RED524257 RNZ524251:RNZ524257 RXV524251:RXV524257 SHR524251:SHR524257 SRN524251:SRN524257 TBJ524251:TBJ524257 TLF524251:TLF524257 TVB524251:TVB524257 UEX524251:UEX524257 UOT524251:UOT524257 UYP524251:UYP524257 VIL524251:VIL524257 VSH524251:VSH524257 WCD524251:WCD524257 WLZ524251:WLZ524257 WVV524251:WVV524257 T589787:T589793 JJ589787:JJ589793 TF589787:TF589793 ADB589787:ADB589793 AMX589787:AMX589793 AWT589787:AWT589793 BGP589787:BGP589793 BQL589787:BQL589793 CAH589787:CAH589793 CKD589787:CKD589793 CTZ589787:CTZ589793 DDV589787:DDV589793 DNR589787:DNR589793 DXN589787:DXN589793 EHJ589787:EHJ589793 ERF589787:ERF589793 FBB589787:FBB589793 FKX589787:FKX589793 FUT589787:FUT589793 GEP589787:GEP589793 GOL589787:GOL589793 GYH589787:GYH589793 HID589787:HID589793 HRZ589787:HRZ589793 IBV589787:IBV589793 ILR589787:ILR589793 IVN589787:IVN589793 JFJ589787:JFJ589793 JPF589787:JPF589793 JZB589787:JZB589793 KIX589787:KIX589793 KST589787:KST589793 LCP589787:LCP589793 LML589787:LML589793 LWH589787:LWH589793 MGD589787:MGD589793 MPZ589787:MPZ589793 MZV589787:MZV589793 NJR589787:NJR589793 NTN589787:NTN589793 ODJ589787:ODJ589793 ONF589787:ONF589793 OXB589787:OXB589793 PGX589787:PGX589793 PQT589787:PQT589793 QAP589787:QAP589793 QKL589787:QKL589793 QUH589787:QUH589793 RED589787:RED589793 RNZ589787:RNZ589793 RXV589787:RXV589793 SHR589787:SHR589793 SRN589787:SRN589793 TBJ589787:TBJ589793 TLF589787:TLF589793 TVB589787:TVB589793 UEX589787:UEX589793 UOT589787:UOT589793 UYP589787:UYP589793 VIL589787:VIL589793 VSH589787:VSH589793 WCD589787:WCD589793 WLZ589787:WLZ589793 WVV589787:WVV589793 T655323:T655329 JJ655323:JJ655329 TF655323:TF655329 ADB655323:ADB655329 AMX655323:AMX655329 AWT655323:AWT655329 BGP655323:BGP655329 BQL655323:BQL655329 CAH655323:CAH655329 CKD655323:CKD655329 CTZ655323:CTZ655329 DDV655323:DDV655329 DNR655323:DNR655329 DXN655323:DXN655329 EHJ655323:EHJ655329 ERF655323:ERF655329 FBB655323:FBB655329 FKX655323:FKX655329 FUT655323:FUT655329 GEP655323:GEP655329 GOL655323:GOL655329 GYH655323:GYH655329 HID655323:HID655329 HRZ655323:HRZ655329 IBV655323:IBV655329 ILR655323:ILR655329 IVN655323:IVN655329 JFJ655323:JFJ655329 JPF655323:JPF655329 JZB655323:JZB655329 KIX655323:KIX655329 KST655323:KST655329 LCP655323:LCP655329 LML655323:LML655329 LWH655323:LWH655329 MGD655323:MGD655329 MPZ655323:MPZ655329 MZV655323:MZV655329 NJR655323:NJR655329 NTN655323:NTN655329 ODJ655323:ODJ655329 ONF655323:ONF655329 OXB655323:OXB655329 PGX655323:PGX655329 PQT655323:PQT655329 QAP655323:QAP655329 QKL655323:QKL655329 QUH655323:QUH655329 RED655323:RED655329 RNZ655323:RNZ655329 RXV655323:RXV655329 SHR655323:SHR655329 SRN655323:SRN655329 TBJ655323:TBJ655329 TLF655323:TLF655329 TVB655323:TVB655329 UEX655323:UEX655329 UOT655323:UOT655329 UYP655323:UYP655329 VIL655323:VIL655329 VSH655323:VSH655329 WCD655323:WCD655329 WLZ655323:WLZ655329 WVV655323:WVV655329 T720859:T720865 JJ720859:JJ720865 TF720859:TF720865 ADB720859:ADB720865 AMX720859:AMX720865 AWT720859:AWT720865 BGP720859:BGP720865 BQL720859:BQL720865 CAH720859:CAH720865 CKD720859:CKD720865 CTZ720859:CTZ720865 DDV720859:DDV720865 DNR720859:DNR720865 DXN720859:DXN720865 EHJ720859:EHJ720865 ERF720859:ERF720865 FBB720859:FBB720865 FKX720859:FKX720865 FUT720859:FUT720865 GEP720859:GEP720865 GOL720859:GOL720865 GYH720859:GYH720865 HID720859:HID720865 HRZ720859:HRZ720865 IBV720859:IBV720865 ILR720859:ILR720865 IVN720859:IVN720865 JFJ720859:JFJ720865 JPF720859:JPF720865 JZB720859:JZB720865 KIX720859:KIX720865 KST720859:KST720865 LCP720859:LCP720865 LML720859:LML720865 LWH720859:LWH720865 MGD720859:MGD720865 MPZ720859:MPZ720865 MZV720859:MZV720865 NJR720859:NJR720865 NTN720859:NTN720865 ODJ720859:ODJ720865 ONF720859:ONF720865 OXB720859:OXB720865 PGX720859:PGX720865 PQT720859:PQT720865 QAP720859:QAP720865 QKL720859:QKL720865 QUH720859:QUH720865 RED720859:RED720865 RNZ720859:RNZ720865 RXV720859:RXV720865 SHR720859:SHR720865 SRN720859:SRN720865 TBJ720859:TBJ720865 TLF720859:TLF720865 TVB720859:TVB720865 UEX720859:UEX720865 UOT720859:UOT720865 UYP720859:UYP720865 VIL720859:VIL720865 VSH720859:VSH720865 WCD720859:WCD720865 WLZ720859:WLZ720865 WVV720859:WVV720865 T786395:T786401 JJ786395:JJ786401 TF786395:TF786401 ADB786395:ADB786401 AMX786395:AMX786401 AWT786395:AWT786401 BGP786395:BGP786401 BQL786395:BQL786401 CAH786395:CAH786401 CKD786395:CKD786401 CTZ786395:CTZ786401 DDV786395:DDV786401 DNR786395:DNR786401 DXN786395:DXN786401 EHJ786395:EHJ786401 ERF786395:ERF786401 FBB786395:FBB786401 FKX786395:FKX786401 FUT786395:FUT786401 GEP786395:GEP786401 GOL786395:GOL786401 GYH786395:GYH786401 HID786395:HID786401 HRZ786395:HRZ786401 IBV786395:IBV786401 ILR786395:ILR786401 IVN786395:IVN786401 JFJ786395:JFJ786401 JPF786395:JPF786401 JZB786395:JZB786401 KIX786395:KIX786401 KST786395:KST786401 LCP786395:LCP786401 LML786395:LML786401 LWH786395:LWH786401 MGD786395:MGD786401 MPZ786395:MPZ786401 MZV786395:MZV786401 NJR786395:NJR786401 NTN786395:NTN786401 ODJ786395:ODJ786401 ONF786395:ONF786401 OXB786395:OXB786401 PGX786395:PGX786401 PQT786395:PQT786401 QAP786395:QAP786401 QKL786395:QKL786401 QUH786395:QUH786401 RED786395:RED786401 RNZ786395:RNZ786401 RXV786395:RXV786401 SHR786395:SHR786401 SRN786395:SRN786401 TBJ786395:TBJ786401 TLF786395:TLF786401 TVB786395:TVB786401 UEX786395:UEX786401 UOT786395:UOT786401 UYP786395:UYP786401 VIL786395:VIL786401 VSH786395:VSH786401 WCD786395:WCD786401 WLZ786395:WLZ786401 WVV786395:WVV786401 T851931:T851937 JJ851931:JJ851937 TF851931:TF851937 ADB851931:ADB851937 AMX851931:AMX851937 AWT851931:AWT851937 BGP851931:BGP851937 BQL851931:BQL851937 CAH851931:CAH851937 CKD851931:CKD851937 CTZ851931:CTZ851937 DDV851931:DDV851937 DNR851931:DNR851937 DXN851931:DXN851937 EHJ851931:EHJ851937 ERF851931:ERF851937 FBB851931:FBB851937 FKX851931:FKX851937 FUT851931:FUT851937 GEP851931:GEP851937 GOL851931:GOL851937 GYH851931:GYH851937 HID851931:HID851937 HRZ851931:HRZ851937 IBV851931:IBV851937 ILR851931:ILR851937 IVN851931:IVN851937 JFJ851931:JFJ851937 JPF851931:JPF851937 JZB851931:JZB851937 KIX851931:KIX851937 KST851931:KST851937 LCP851931:LCP851937 LML851931:LML851937 LWH851931:LWH851937 MGD851931:MGD851937 MPZ851931:MPZ851937 MZV851931:MZV851937 NJR851931:NJR851937 NTN851931:NTN851937 ODJ851931:ODJ851937 ONF851931:ONF851937 OXB851931:OXB851937 PGX851931:PGX851937 PQT851931:PQT851937 QAP851931:QAP851937 QKL851931:QKL851937 QUH851931:QUH851937 RED851931:RED851937 RNZ851931:RNZ851937 RXV851931:RXV851937 SHR851931:SHR851937 SRN851931:SRN851937 TBJ851931:TBJ851937 TLF851931:TLF851937 TVB851931:TVB851937 UEX851931:UEX851937 UOT851931:UOT851937 UYP851931:UYP851937 VIL851931:VIL851937 VSH851931:VSH851937 WCD851931:WCD851937 WLZ851931:WLZ851937 WVV851931:WVV851937 T917467:T917473 JJ917467:JJ917473 TF917467:TF917473 ADB917467:ADB917473 AMX917467:AMX917473 AWT917467:AWT917473 BGP917467:BGP917473 BQL917467:BQL917473 CAH917467:CAH917473 CKD917467:CKD917473 CTZ917467:CTZ917473 DDV917467:DDV917473 DNR917467:DNR917473 DXN917467:DXN917473 EHJ917467:EHJ917473 ERF917467:ERF917473 FBB917467:FBB917473 FKX917467:FKX917473 FUT917467:FUT917473 GEP917467:GEP917473 GOL917467:GOL917473 GYH917467:GYH917473 HID917467:HID917473 HRZ917467:HRZ917473 IBV917467:IBV917473 ILR917467:ILR917473 IVN917467:IVN917473 JFJ917467:JFJ917473 JPF917467:JPF917473 JZB917467:JZB917473 KIX917467:KIX917473 KST917467:KST917473 LCP917467:LCP917473 LML917467:LML917473 LWH917467:LWH917473 MGD917467:MGD917473 MPZ917467:MPZ917473 MZV917467:MZV917473 NJR917467:NJR917473 NTN917467:NTN917473 ODJ917467:ODJ917473 ONF917467:ONF917473 OXB917467:OXB917473 PGX917467:PGX917473 PQT917467:PQT917473 QAP917467:QAP917473 QKL917467:QKL917473 QUH917467:QUH917473 RED917467:RED917473 RNZ917467:RNZ917473 RXV917467:RXV917473 SHR917467:SHR917473 SRN917467:SRN917473 TBJ917467:TBJ917473 TLF917467:TLF917473 TVB917467:TVB917473 UEX917467:UEX917473 UOT917467:UOT917473 UYP917467:UYP917473 VIL917467:VIL917473 VSH917467:VSH917473 WCD917467:WCD917473 WLZ917467:WLZ917473 WVV917467:WVV917473 T983003:T983009 JJ983003:JJ983009 TF983003:TF983009 ADB983003:ADB983009 AMX983003:AMX983009 AWT983003:AWT983009 BGP983003:BGP983009 BQL983003:BQL983009 CAH983003:CAH983009 CKD983003:CKD983009 CTZ983003:CTZ983009 DDV983003:DDV983009 DNR983003:DNR983009 DXN983003:DXN983009 EHJ983003:EHJ983009 ERF983003:ERF983009 FBB983003:FBB983009 FKX983003:FKX983009 FUT983003:FUT983009 GEP983003:GEP983009 GOL983003:GOL983009 GYH983003:GYH983009 HID983003:HID983009 HRZ983003:HRZ983009 IBV983003:IBV983009 ILR983003:ILR983009 IVN983003:IVN983009 JFJ983003:JFJ983009 JPF983003:JPF983009 JZB983003:JZB983009 KIX983003:KIX983009 KST983003:KST983009 LCP983003:LCP983009 LML983003:LML983009 LWH983003:LWH983009 MGD983003:MGD983009 MPZ983003:MPZ983009 MZV983003:MZV983009 NJR983003:NJR983009 NTN983003:NTN983009 ODJ983003:ODJ983009 ONF983003:ONF983009 OXB983003:OXB983009 PGX983003:PGX983009 PQT983003:PQT983009 QAP983003:QAP983009 QKL983003:QKL983009 QUH983003:QUH983009 RED983003:RED983009 RNZ983003:RNZ983009 RXV983003:RXV983009 SHR983003:SHR983009 SRN983003:SRN983009 TBJ983003:TBJ983009 TLF983003:TLF983009 TVB983003:TVB983009 UEX983003:UEX983009 UOT983003:UOT983009 UYP983003:UYP983009 VIL983003:VIL983009 VSH983003:VSH983009 WCD983003:WCD983009 WLZ983003:WLZ983009 WVV983003:WVV983009"/>
    <dataValidation type="list" allowBlank="1" showInputMessage="1" showErrorMessage="1" sqref="S21:S30">
      <formula1>$BU$26:$BU$29</formula1>
    </dataValidation>
    <dataValidation type="list" allowBlank="1" showInputMessage="1" showErrorMessage="1" sqref="P21:P30">
      <formula1>$BT$26:$BT$29</formula1>
    </dataValidation>
    <dataValidation type="list" allowBlank="1" showInputMessage="1" showErrorMessage="1" sqref="Q21:R30 M21:O30">
      <formula1>$BS$26:$BS$27</formula1>
    </dataValidation>
    <dataValidation type="list" allowBlank="1" showInputMessage="1" showErrorMessage="1" sqref="H11:H95">
      <formula1>"3,4,5"</formula1>
    </dataValidation>
    <dataValidation type="list" allowBlank="1" showInputMessage="1" showErrorMessage="1" sqref="Z11:Z95">
      <formula1>"SI,NO"</formula1>
    </dataValidation>
  </dataValidation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ellIs" priority="73" operator="equal" id="{8ABE739B-7897-4767-AE27-4A0459492439}">
            <xm:f>Listas!$J$30</xm:f>
            <x14:dxf>
              <fill>
                <patternFill>
                  <bgColor rgb="FFFF0000"/>
                </patternFill>
              </fill>
            </x14:dxf>
          </x14:cfRule>
          <x14:cfRule type="cellIs" priority="74" operator="equal" id="{02116DA5-CBED-4B72-9A9A-53F2463E8EE5}">
            <xm:f>Listas!$H$30</xm:f>
            <x14:dxf>
              <fill>
                <patternFill>
                  <bgColor rgb="FFFF6600"/>
                </patternFill>
              </fill>
            </x14:dxf>
          </x14:cfRule>
          <x14:cfRule type="cellIs" priority="75" operator="equal" id="{2F0AB5EF-2318-4F6B-8A8A-9C75EBA94E0B}">
            <xm:f>Listas!$H$29</xm:f>
            <x14:dxf>
              <fill>
                <patternFill>
                  <bgColor rgb="FFFFFF00"/>
                </patternFill>
              </fill>
            </x14:dxf>
          </x14:cfRule>
          <x14:cfRule type="cellIs" priority="76" operator="equal" id="{D422F5C3-62FE-46EC-88C4-0AFE38BB8FAD}">
            <xm:f>Listas!$H$26</xm:f>
            <x14:dxf>
              <fill>
                <patternFill>
                  <bgColor rgb="FF33CC33"/>
                </patternFill>
              </fill>
            </x14:dxf>
          </x14:cfRule>
          <xm:sqref>J11</xm:sqref>
        </x14:conditionalFormatting>
        <x14:conditionalFormatting xmlns:xm="http://schemas.microsoft.com/office/excel/2006/main">
          <x14:cfRule type="cellIs" priority="223" operator="equal" id="{5B643309-D104-4562-83A0-D29641535009}">
            <xm:f>Listas!$J$30</xm:f>
            <x14:dxf>
              <fill>
                <patternFill>
                  <bgColor rgb="FFFF0000"/>
                </patternFill>
              </fill>
            </x14:dxf>
          </x14:cfRule>
          <x14:cfRule type="cellIs" priority="224" operator="equal" id="{3AC4CCD2-EA63-4ECE-96E3-F591D2AEE7EF}">
            <xm:f>Listas!$H$30</xm:f>
            <x14:dxf>
              <fill>
                <patternFill>
                  <bgColor rgb="FFFF6600"/>
                </patternFill>
              </fill>
            </x14:dxf>
          </x14:cfRule>
          <x14:cfRule type="cellIs" priority="225" operator="equal" id="{9B95E233-5E9F-4C81-8099-659E3A06C0F6}">
            <xm:f>Listas!$H$29</xm:f>
            <x14:dxf>
              <fill>
                <patternFill>
                  <bgColor rgb="FFFFFF00"/>
                </patternFill>
              </fill>
            </x14:dxf>
          </x14:cfRule>
          <x14:cfRule type="cellIs" priority="226" operator="equal" id="{93914337-6336-4C4B-A834-36AB9B808E53}">
            <xm:f>Listas!$H$26</xm:f>
            <x14:dxf>
              <fill>
                <patternFill>
                  <bgColor rgb="FF33CC33"/>
                </patternFill>
              </fill>
            </x14:dxf>
          </x14:cfRule>
          <xm:sqref>J16</xm:sqref>
        </x14:conditionalFormatting>
        <x14:conditionalFormatting xmlns:xm="http://schemas.microsoft.com/office/excel/2006/main">
          <x14:cfRule type="cellIs" priority="57" operator="equal" id="{358BBC01-9963-438A-9E6D-93355AA4BC00}">
            <xm:f>Listas!$J$30</xm:f>
            <x14:dxf>
              <fill>
                <patternFill>
                  <bgColor rgb="FFFF0000"/>
                </patternFill>
              </fill>
            </x14:dxf>
          </x14:cfRule>
          <x14:cfRule type="cellIs" priority="58" operator="equal" id="{79EFA8E3-D22F-4249-BBA5-BE90D9CBE755}">
            <xm:f>Listas!$H$30</xm:f>
            <x14:dxf>
              <fill>
                <patternFill>
                  <bgColor rgb="FFFF6600"/>
                </patternFill>
              </fill>
            </x14:dxf>
          </x14:cfRule>
          <x14:cfRule type="cellIs" priority="59" operator="equal" id="{92A8D6EA-A5F5-47D6-A01B-8267E3794832}">
            <xm:f>Listas!$H$29</xm:f>
            <x14:dxf>
              <fill>
                <patternFill>
                  <bgColor rgb="FFFFFF00"/>
                </patternFill>
              </fill>
            </x14:dxf>
          </x14:cfRule>
          <x14:cfRule type="cellIs" priority="60" operator="equal" id="{553FD1A3-0BBF-4ED8-B01B-511202A19252}">
            <xm:f>Listas!$H$26</xm:f>
            <x14:dxf>
              <fill>
                <patternFill>
                  <bgColor rgb="FF33CC33"/>
                </patternFill>
              </fill>
            </x14:dxf>
          </x14:cfRule>
          <xm:sqref>J21</xm:sqref>
        </x14:conditionalFormatting>
        <x14:conditionalFormatting xmlns:xm="http://schemas.microsoft.com/office/excel/2006/main">
          <x14:cfRule type="cellIs" priority="105" operator="equal" id="{8F077D19-14AF-44D6-A3FE-07E1187B6765}">
            <xm:f>Listas!$J$30</xm:f>
            <x14:dxf>
              <fill>
                <patternFill>
                  <bgColor rgb="FFFF0000"/>
                </patternFill>
              </fill>
            </x14:dxf>
          </x14:cfRule>
          <x14:cfRule type="cellIs" priority="106" operator="equal" id="{E912E439-A497-4C05-BC59-26F5BD588D94}">
            <xm:f>Listas!$H$30</xm:f>
            <x14:dxf>
              <fill>
                <patternFill>
                  <bgColor rgb="FFFF6600"/>
                </patternFill>
              </fill>
            </x14:dxf>
          </x14:cfRule>
          <x14:cfRule type="cellIs" priority="107" operator="equal" id="{A2B621AF-CE4F-4173-BA65-5573B102CC9B}">
            <xm:f>Listas!$H$29</xm:f>
            <x14:dxf>
              <fill>
                <patternFill>
                  <bgColor rgb="FFFFFF00"/>
                </patternFill>
              </fill>
            </x14:dxf>
          </x14:cfRule>
          <x14:cfRule type="cellIs" priority="108" operator="equal" id="{1FCBB6AA-8AB3-4545-BA90-ADC650EE25E2}">
            <xm:f>Listas!$H$26</xm:f>
            <x14:dxf>
              <fill>
                <patternFill>
                  <bgColor rgb="FF33CC33"/>
                </patternFill>
              </fill>
            </x14:dxf>
          </x14:cfRule>
          <xm:sqref>J26</xm:sqref>
        </x14:conditionalFormatting>
        <x14:conditionalFormatting xmlns:xm="http://schemas.microsoft.com/office/excel/2006/main">
          <x14:cfRule type="cellIs" priority="89" operator="equal" id="{CB351530-E4AC-4DD8-8B96-34FB4ECA6D22}">
            <xm:f>Listas!$J$30</xm:f>
            <x14:dxf>
              <fill>
                <patternFill>
                  <bgColor rgb="FFFF0000"/>
                </patternFill>
              </fill>
            </x14:dxf>
          </x14:cfRule>
          <x14:cfRule type="cellIs" priority="90" operator="equal" id="{097C2D20-57BB-486E-B0C8-9BA81EACE5D9}">
            <xm:f>Listas!$H$30</xm:f>
            <x14:dxf>
              <fill>
                <patternFill>
                  <bgColor rgb="FFFF6600"/>
                </patternFill>
              </fill>
            </x14:dxf>
          </x14:cfRule>
          <x14:cfRule type="cellIs" priority="91" operator="equal" id="{E10708FA-D765-4324-8BF6-D513C394E9A6}">
            <xm:f>Listas!$H$29</xm:f>
            <x14:dxf>
              <fill>
                <patternFill>
                  <bgColor rgb="FFFFFF00"/>
                </patternFill>
              </fill>
            </x14:dxf>
          </x14:cfRule>
          <x14:cfRule type="cellIs" priority="92" operator="equal" id="{A1943706-6858-4EB2-8CD1-6B53DA73B82A}">
            <xm:f>Listas!$H$26</xm:f>
            <x14:dxf>
              <fill>
                <patternFill>
                  <bgColor rgb="FF33CC33"/>
                </patternFill>
              </fill>
            </x14:dxf>
          </x14:cfRule>
          <xm:sqref>J31 J36 J41 J46 J51 J56 J61 J66</xm:sqref>
        </x14:conditionalFormatting>
        <x14:conditionalFormatting xmlns:xm="http://schemas.microsoft.com/office/excel/2006/main">
          <x14:cfRule type="cellIs" priority="41" operator="equal" id="{84BD4206-42AA-42F3-97C2-E320F679B86C}">
            <xm:f>Listas!$J$30</xm:f>
            <x14:dxf>
              <fill>
                <patternFill>
                  <bgColor rgb="FFFF0000"/>
                </patternFill>
              </fill>
            </x14:dxf>
          </x14:cfRule>
          <x14:cfRule type="cellIs" priority="42" operator="equal" id="{811908BF-7102-4C59-8AE7-7614A6BA312C}">
            <xm:f>Listas!$H$30</xm:f>
            <x14:dxf>
              <fill>
                <patternFill>
                  <bgColor rgb="FFFF6600"/>
                </patternFill>
              </fill>
            </x14:dxf>
          </x14:cfRule>
          <x14:cfRule type="cellIs" priority="43" operator="equal" id="{3C04898F-3863-4716-A12F-00A77387C318}">
            <xm:f>Listas!$H$29</xm:f>
            <x14:dxf>
              <fill>
                <patternFill>
                  <bgColor rgb="FFFFFF00"/>
                </patternFill>
              </fill>
            </x14:dxf>
          </x14:cfRule>
          <x14:cfRule type="cellIs" priority="44" operator="equal" id="{4DC9E351-5340-4C4A-8FD2-5CE622C5831D}">
            <xm:f>Listas!$H$26</xm:f>
            <x14:dxf>
              <fill>
                <patternFill>
                  <bgColor rgb="FF33CC33"/>
                </patternFill>
              </fill>
            </x14:dxf>
          </x14:cfRule>
          <xm:sqref>J71 J86</xm:sqref>
        </x14:conditionalFormatting>
        <x14:conditionalFormatting xmlns:xm="http://schemas.microsoft.com/office/excel/2006/main">
          <x14:cfRule type="cellIs" priority="1" operator="equal" id="{BC19176C-F030-47EC-88AD-57681C23E778}">
            <xm:f>Listas!$J$30</xm:f>
            <x14:dxf>
              <fill>
                <patternFill>
                  <bgColor rgb="FFFF0000"/>
                </patternFill>
              </fill>
            </x14:dxf>
          </x14:cfRule>
          <x14:cfRule type="cellIs" priority="2" operator="equal" id="{90AA9FFE-589C-49F3-A4F7-7CA7C647356E}">
            <xm:f>Listas!$H$30</xm:f>
            <x14:dxf>
              <fill>
                <patternFill>
                  <bgColor rgb="FFFF6600"/>
                </patternFill>
              </fill>
            </x14:dxf>
          </x14:cfRule>
          <x14:cfRule type="cellIs" priority="3" operator="equal" id="{BE3FDE98-4B67-4BFF-9691-D9BFE126B528}">
            <xm:f>Listas!$H$29</xm:f>
            <x14:dxf>
              <fill>
                <patternFill>
                  <bgColor rgb="FFFFFF00"/>
                </patternFill>
              </fill>
            </x14:dxf>
          </x14:cfRule>
          <x14:cfRule type="cellIs" priority="4" operator="equal" id="{88A10B1B-AB9B-4739-9872-FA5AFFA0F3B4}">
            <xm:f>Listas!$H$26</xm:f>
            <x14:dxf>
              <fill>
                <patternFill>
                  <bgColor rgb="FF33CC33"/>
                </patternFill>
              </fill>
            </x14:dxf>
          </x14:cfRule>
          <xm:sqref>J76</xm:sqref>
        </x14:conditionalFormatting>
        <x14:conditionalFormatting xmlns:xm="http://schemas.microsoft.com/office/excel/2006/main">
          <x14:cfRule type="cellIs" priority="25" operator="equal" id="{175A5437-272F-4987-B129-3B49F5B38EE9}">
            <xm:f>Listas!$J$30</xm:f>
            <x14:dxf>
              <fill>
                <patternFill>
                  <bgColor rgb="FFFF0000"/>
                </patternFill>
              </fill>
            </x14:dxf>
          </x14:cfRule>
          <x14:cfRule type="cellIs" priority="26" operator="equal" id="{2349F3E7-3FC7-49C4-AB5E-DB46E3E774FB}">
            <xm:f>Listas!$H$30</xm:f>
            <x14:dxf>
              <fill>
                <patternFill>
                  <bgColor rgb="FFFF6600"/>
                </patternFill>
              </fill>
            </x14:dxf>
          </x14:cfRule>
          <x14:cfRule type="cellIs" priority="27" operator="equal" id="{8FB11AEF-88B6-4EFD-90F9-AE124566DA72}">
            <xm:f>Listas!$H$29</xm:f>
            <x14:dxf>
              <fill>
                <patternFill>
                  <bgColor rgb="FFFFFF00"/>
                </patternFill>
              </fill>
            </x14:dxf>
          </x14:cfRule>
          <x14:cfRule type="cellIs" priority="28" operator="equal" id="{938F8415-8179-44DA-8968-20EDD119E1CF}">
            <xm:f>Listas!$H$26</xm:f>
            <x14:dxf>
              <fill>
                <patternFill>
                  <bgColor rgb="FF33CC33"/>
                </patternFill>
              </fill>
            </x14:dxf>
          </x14:cfRule>
          <xm:sqref>J81</xm:sqref>
        </x14:conditionalFormatting>
        <x14:conditionalFormatting xmlns:xm="http://schemas.microsoft.com/office/excel/2006/main">
          <x14:cfRule type="cellIs" priority="121" operator="equal" id="{1792B828-5BC9-4F0F-B321-179E3E3559EA}">
            <xm:f>Listas!$J$30</xm:f>
            <x14:dxf>
              <fill>
                <patternFill>
                  <bgColor rgb="FFFF0000"/>
                </patternFill>
              </fill>
            </x14:dxf>
          </x14:cfRule>
          <x14:cfRule type="cellIs" priority="122" operator="equal" id="{9C811AFE-AF2F-4CCC-B887-4757FA823164}">
            <xm:f>Listas!$H$30</xm:f>
            <x14:dxf>
              <fill>
                <patternFill>
                  <bgColor rgb="FFFF6600"/>
                </patternFill>
              </fill>
            </x14:dxf>
          </x14:cfRule>
          <x14:cfRule type="cellIs" priority="123" operator="equal" id="{8D0C8B45-6872-4CBC-BF5C-8200510DF020}">
            <xm:f>Listas!$H$29</xm:f>
            <x14:dxf>
              <fill>
                <patternFill>
                  <bgColor rgb="FFFFFF00"/>
                </patternFill>
              </fill>
            </x14:dxf>
          </x14:cfRule>
          <x14:cfRule type="cellIs" priority="124" operator="equal" id="{9F183206-97C6-4403-B58D-B8F5B6149D00}">
            <xm:f>Listas!$H$26</xm:f>
            <x14:dxf>
              <fill>
                <patternFill>
                  <bgColor rgb="FF33CC33"/>
                </patternFill>
              </fill>
            </x14:dxf>
          </x14:cfRule>
          <xm:sqref>J91</xm:sqref>
        </x14:conditionalFormatting>
        <x14:conditionalFormatting xmlns:xm="http://schemas.microsoft.com/office/excel/2006/main">
          <x14:cfRule type="cellIs" priority="65" operator="equal" id="{66CED6D0-B498-43EA-9364-72AC33F7C8B9}">
            <xm:f>Listas!$J$30</xm:f>
            <x14:dxf>
              <fill>
                <patternFill>
                  <bgColor rgb="FFFF0000"/>
                </patternFill>
              </fill>
            </x14:dxf>
          </x14:cfRule>
          <x14:cfRule type="cellIs" priority="66" operator="equal" id="{3B73C1DF-8497-4E12-A817-F2967B11CA3B}">
            <xm:f>Listas!$H$30</xm:f>
            <x14:dxf>
              <fill>
                <patternFill>
                  <bgColor rgb="FFFF6600"/>
                </patternFill>
              </fill>
            </x14:dxf>
          </x14:cfRule>
          <x14:cfRule type="cellIs" priority="67" operator="equal" id="{11A443A2-27EF-403C-B578-97D65F71626A}">
            <xm:f>Listas!$H$29</xm:f>
            <x14:dxf>
              <fill>
                <patternFill>
                  <bgColor rgb="FFFFFF00"/>
                </patternFill>
              </fill>
            </x14:dxf>
          </x14:cfRule>
          <x14:cfRule type="cellIs" priority="68" operator="equal" id="{17E6FFF4-6101-4A53-A999-CBDCB811854B}">
            <xm:f>Listas!$H$26</xm:f>
            <x14:dxf>
              <fill>
                <patternFill>
                  <bgColor rgb="FF33CC33"/>
                </patternFill>
              </fill>
            </x14:dxf>
          </x14:cfRule>
          <xm:sqref>AG11</xm:sqref>
        </x14:conditionalFormatting>
        <x14:conditionalFormatting xmlns:xm="http://schemas.microsoft.com/office/excel/2006/main">
          <x14:cfRule type="cellIs" priority="215" operator="equal" id="{8FE4BB8C-84E1-4AF2-9D60-60F586513AE3}">
            <xm:f>Listas!$J$30</xm:f>
            <x14:dxf>
              <fill>
                <patternFill>
                  <bgColor rgb="FFFF0000"/>
                </patternFill>
              </fill>
            </x14:dxf>
          </x14:cfRule>
          <x14:cfRule type="cellIs" priority="216" operator="equal" id="{09E379F9-1D50-4EBA-AFFA-E6DDC75BE394}">
            <xm:f>Listas!$H$30</xm:f>
            <x14:dxf>
              <fill>
                <patternFill>
                  <bgColor rgb="FFFF6600"/>
                </patternFill>
              </fill>
            </x14:dxf>
          </x14:cfRule>
          <x14:cfRule type="cellIs" priority="217" operator="equal" id="{B7AE2E9D-902E-40F9-80EC-FF93FB078FA6}">
            <xm:f>Listas!$H$29</xm:f>
            <x14:dxf>
              <fill>
                <patternFill>
                  <bgColor rgb="FFFFFF00"/>
                </patternFill>
              </fill>
            </x14:dxf>
          </x14:cfRule>
          <x14:cfRule type="cellIs" priority="218" operator="equal" id="{8B46C6D4-8C62-45B3-AAD8-9C14C220BF84}">
            <xm:f>Listas!$H$26</xm:f>
            <x14:dxf>
              <fill>
                <patternFill>
                  <bgColor rgb="FF33CC33"/>
                </patternFill>
              </fill>
            </x14:dxf>
          </x14:cfRule>
          <xm:sqref>AG16</xm:sqref>
        </x14:conditionalFormatting>
        <x14:conditionalFormatting xmlns:xm="http://schemas.microsoft.com/office/excel/2006/main">
          <x14:cfRule type="cellIs" priority="49" operator="equal" id="{F09BD397-7458-4676-A835-91E5735A32C6}">
            <xm:f>Listas!$J$30</xm:f>
            <x14:dxf>
              <fill>
                <patternFill>
                  <bgColor rgb="FFFF0000"/>
                </patternFill>
              </fill>
            </x14:dxf>
          </x14:cfRule>
          <x14:cfRule type="cellIs" priority="50" operator="equal" id="{BDC8546E-FB2A-49D4-9D60-770FDA33E014}">
            <xm:f>Listas!$H$30</xm:f>
            <x14:dxf>
              <fill>
                <patternFill>
                  <bgColor rgb="FFFF6600"/>
                </patternFill>
              </fill>
            </x14:dxf>
          </x14:cfRule>
          <x14:cfRule type="cellIs" priority="51" operator="equal" id="{848F7095-17F3-4681-9BF6-B162484B8FBF}">
            <xm:f>Listas!$H$29</xm:f>
            <x14:dxf>
              <fill>
                <patternFill>
                  <bgColor rgb="FFFFFF00"/>
                </patternFill>
              </fill>
            </x14:dxf>
          </x14:cfRule>
          <x14:cfRule type="cellIs" priority="52" operator="equal" id="{030C9048-61A6-40C8-980F-DA0D09EA902A}">
            <xm:f>Listas!$H$26</xm:f>
            <x14:dxf>
              <fill>
                <patternFill>
                  <bgColor rgb="FF33CC33"/>
                </patternFill>
              </fill>
            </x14:dxf>
          </x14:cfRule>
          <xm:sqref>AG21</xm:sqref>
        </x14:conditionalFormatting>
        <x14:conditionalFormatting xmlns:xm="http://schemas.microsoft.com/office/excel/2006/main">
          <x14:cfRule type="cellIs" priority="97" operator="equal" id="{537DC76C-DDBF-4BC4-AFBB-BA4B1E1CB12C}">
            <xm:f>Listas!$J$30</xm:f>
            <x14:dxf>
              <fill>
                <patternFill>
                  <bgColor rgb="FFFF0000"/>
                </patternFill>
              </fill>
            </x14:dxf>
          </x14:cfRule>
          <x14:cfRule type="cellIs" priority="98" operator="equal" id="{551D4649-E237-45AE-938E-0BFEC128102C}">
            <xm:f>Listas!$H$30</xm:f>
            <x14:dxf>
              <fill>
                <patternFill>
                  <bgColor rgb="FFFF6600"/>
                </patternFill>
              </fill>
            </x14:dxf>
          </x14:cfRule>
          <x14:cfRule type="cellIs" priority="99" operator="equal" id="{6A44498A-B186-4430-861B-E7297F33CDEA}">
            <xm:f>Listas!$H$29</xm:f>
            <x14:dxf>
              <fill>
                <patternFill>
                  <bgColor rgb="FFFFFF00"/>
                </patternFill>
              </fill>
            </x14:dxf>
          </x14:cfRule>
          <x14:cfRule type="cellIs" priority="100" operator="equal" id="{3CDEFBCD-77B3-47E4-BB45-0D163ADEBEE7}">
            <xm:f>Listas!$H$26</xm:f>
            <x14:dxf>
              <fill>
                <patternFill>
                  <bgColor rgb="FF33CC33"/>
                </patternFill>
              </fill>
            </x14:dxf>
          </x14:cfRule>
          <xm:sqref>AG26</xm:sqref>
        </x14:conditionalFormatting>
        <x14:conditionalFormatting xmlns:xm="http://schemas.microsoft.com/office/excel/2006/main">
          <x14:cfRule type="cellIs" priority="81" operator="equal" id="{FC216F84-3574-48BE-97F5-4C710B52D575}">
            <xm:f>Listas!$J$30</xm:f>
            <x14:dxf>
              <fill>
                <patternFill>
                  <bgColor rgb="FFFF0000"/>
                </patternFill>
              </fill>
            </x14:dxf>
          </x14:cfRule>
          <x14:cfRule type="cellIs" priority="82" operator="equal" id="{3CC95420-0330-4082-A710-C8B5BE092D9B}">
            <xm:f>Listas!$H$30</xm:f>
            <x14:dxf>
              <fill>
                <patternFill>
                  <bgColor rgb="FFFF6600"/>
                </patternFill>
              </fill>
            </x14:dxf>
          </x14:cfRule>
          <x14:cfRule type="cellIs" priority="83" operator="equal" id="{DD0F7882-AB39-41D9-8BB1-ECDA1D4B30C8}">
            <xm:f>Listas!$H$29</xm:f>
            <x14:dxf>
              <fill>
                <patternFill>
                  <bgColor rgb="FFFFFF00"/>
                </patternFill>
              </fill>
            </x14:dxf>
          </x14:cfRule>
          <x14:cfRule type="cellIs" priority="84" operator="equal" id="{9FC07CC4-ED7F-41E4-A22B-08E70D62959E}">
            <xm:f>Listas!$H$26</xm:f>
            <x14:dxf>
              <fill>
                <patternFill>
                  <bgColor rgb="FF33CC33"/>
                </patternFill>
              </fill>
            </x14:dxf>
          </x14:cfRule>
          <xm:sqref>AG31 AG36 AG41 AG46 AG51 AG56 AG61 AG66 AG86</xm:sqref>
        </x14:conditionalFormatting>
        <x14:conditionalFormatting xmlns:xm="http://schemas.microsoft.com/office/excel/2006/main">
          <x14:cfRule type="cellIs" priority="33" operator="equal" id="{55687B69-1D7E-4195-A65B-5AA228E82962}">
            <xm:f>Listas!$J$30</xm:f>
            <x14:dxf>
              <fill>
                <patternFill>
                  <bgColor rgb="FFFF0000"/>
                </patternFill>
              </fill>
            </x14:dxf>
          </x14:cfRule>
          <x14:cfRule type="cellIs" priority="34" operator="equal" id="{0C332531-2E37-4BA3-9C2F-FD8896762835}">
            <xm:f>Listas!$H$30</xm:f>
            <x14:dxf>
              <fill>
                <patternFill>
                  <bgColor rgb="FFFF6600"/>
                </patternFill>
              </fill>
            </x14:dxf>
          </x14:cfRule>
          <x14:cfRule type="cellIs" priority="35" operator="equal" id="{FD2D449C-5084-4B9F-B630-A5C2A0803948}">
            <xm:f>Listas!$H$29</xm:f>
            <x14:dxf>
              <fill>
                <patternFill>
                  <bgColor rgb="FFFFFF00"/>
                </patternFill>
              </fill>
            </x14:dxf>
          </x14:cfRule>
          <x14:cfRule type="cellIs" priority="36" operator="equal" id="{896F7253-B27B-447D-A6E7-CEC89ECEE0C4}">
            <xm:f>Listas!$H$26</xm:f>
            <x14:dxf>
              <fill>
                <patternFill>
                  <bgColor rgb="FF33CC33"/>
                </patternFill>
              </fill>
            </x14:dxf>
          </x14:cfRule>
          <xm:sqref>AG71</xm:sqref>
        </x14:conditionalFormatting>
        <x14:conditionalFormatting xmlns:xm="http://schemas.microsoft.com/office/excel/2006/main">
          <x14:cfRule type="cellIs" priority="9" operator="equal" id="{85E7F163-31BB-4C94-98A2-2DD9968C6717}">
            <xm:f>Listas!$J$30</xm:f>
            <x14:dxf>
              <fill>
                <patternFill>
                  <bgColor rgb="FFFF0000"/>
                </patternFill>
              </fill>
            </x14:dxf>
          </x14:cfRule>
          <x14:cfRule type="cellIs" priority="10" operator="equal" id="{CE5C492A-175A-4B5D-9101-61D065F45B02}">
            <xm:f>Listas!$H$30</xm:f>
            <x14:dxf>
              <fill>
                <patternFill>
                  <bgColor rgb="FFFF6600"/>
                </patternFill>
              </fill>
            </x14:dxf>
          </x14:cfRule>
          <x14:cfRule type="cellIs" priority="11" operator="equal" id="{399D8ACB-F649-4BE5-AD4C-9C7316097178}">
            <xm:f>Listas!$H$29</xm:f>
            <x14:dxf>
              <fill>
                <patternFill>
                  <bgColor rgb="FFFFFF00"/>
                </patternFill>
              </fill>
            </x14:dxf>
          </x14:cfRule>
          <x14:cfRule type="cellIs" priority="12" operator="equal" id="{AF028C62-4B08-4E8C-822C-13D962EE06EA}">
            <xm:f>Listas!$H$26</xm:f>
            <x14:dxf>
              <fill>
                <patternFill>
                  <bgColor rgb="FF33CC33"/>
                </patternFill>
              </fill>
            </x14:dxf>
          </x14:cfRule>
          <xm:sqref>AG76</xm:sqref>
        </x14:conditionalFormatting>
        <x14:conditionalFormatting xmlns:xm="http://schemas.microsoft.com/office/excel/2006/main">
          <x14:cfRule type="cellIs" priority="17" operator="equal" id="{5C102D0A-7B6B-436A-97F8-30DBD6974FBF}">
            <xm:f>Listas!$J$30</xm:f>
            <x14:dxf>
              <fill>
                <patternFill>
                  <bgColor rgb="FFFF0000"/>
                </patternFill>
              </fill>
            </x14:dxf>
          </x14:cfRule>
          <x14:cfRule type="cellIs" priority="18" operator="equal" id="{C9406794-B868-45E8-A1B8-AE5F08391E3D}">
            <xm:f>Listas!$H$30</xm:f>
            <x14:dxf>
              <fill>
                <patternFill>
                  <bgColor rgb="FFFF6600"/>
                </patternFill>
              </fill>
            </x14:dxf>
          </x14:cfRule>
          <x14:cfRule type="cellIs" priority="19" operator="equal" id="{145355BF-D870-4FD1-BCA6-02A3AF3DB9D0}">
            <xm:f>Listas!$H$29</xm:f>
            <x14:dxf>
              <fill>
                <patternFill>
                  <bgColor rgb="FFFFFF00"/>
                </patternFill>
              </fill>
            </x14:dxf>
          </x14:cfRule>
          <x14:cfRule type="cellIs" priority="20" operator="equal" id="{BE5FFBBA-CDDA-4DEC-9DEE-DA5525893991}">
            <xm:f>Listas!$H$26</xm:f>
            <x14:dxf>
              <fill>
                <patternFill>
                  <bgColor rgb="FF33CC33"/>
                </patternFill>
              </fill>
            </x14:dxf>
          </x14:cfRule>
          <xm:sqref>AG81</xm:sqref>
        </x14:conditionalFormatting>
        <x14:conditionalFormatting xmlns:xm="http://schemas.microsoft.com/office/excel/2006/main">
          <x14:cfRule type="cellIs" priority="113" operator="equal" id="{E5CCE5EB-95DA-43C3-8C8D-930291D61D96}">
            <xm:f>Listas!$J$30</xm:f>
            <x14:dxf>
              <fill>
                <patternFill>
                  <bgColor rgb="FFFF0000"/>
                </patternFill>
              </fill>
            </x14:dxf>
          </x14:cfRule>
          <x14:cfRule type="cellIs" priority="114" operator="equal" id="{CB1C47D4-8029-4803-A1C6-E0A4F192E93A}">
            <xm:f>Listas!$H$30</xm:f>
            <x14:dxf>
              <fill>
                <patternFill>
                  <bgColor rgb="FFFF6600"/>
                </patternFill>
              </fill>
            </x14:dxf>
          </x14:cfRule>
          <x14:cfRule type="cellIs" priority="115" operator="equal" id="{166B6E43-E0EC-42BA-8B65-3BD9DF8930B3}">
            <xm:f>Listas!$H$29</xm:f>
            <x14:dxf>
              <fill>
                <patternFill>
                  <bgColor rgb="FFFFFF00"/>
                </patternFill>
              </fill>
            </x14:dxf>
          </x14:cfRule>
          <x14:cfRule type="cellIs" priority="116" operator="equal" id="{2FB43704-6E12-4490-AF0D-430A9AF71259}">
            <xm:f>Listas!$H$26</xm:f>
            <x14:dxf>
              <fill>
                <patternFill>
                  <bgColor rgb="FF33CC33"/>
                </patternFill>
              </fill>
            </x14:dxf>
          </x14:cfRule>
          <xm:sqref>AG91</xm:sqref>
        </x14:conditionalFormatting>
      </x14:conditionalFormattings>
    </ext>
    <ext xmlns:x14="http://schemas.microsoft.com/office/spreadsheetml/2009/9/main" uri="{CCE6A557-97BC-4b89-ADB6-D9C93CAAB3DF}">
      <x14:dataValidations xmlns:xm="http://schemas.microsoft.com/office/excel/2006/main" count="12">
        <x14:dataValidation type="list" allowBlank="1" showInputMessage="1" showErrorMessage="1">
          <x14:formula1>
            <xm:f>"1,2,3,4,5"</xm:f>
          </x14:formula1>
          <xm:sqref>F11 H65446 JE65446 TA65446 ACW65446 AMS65446 AWO65446 BGK65446 BQG65446 CAC65446 CJY65446 CTU65446 DDQ65446 DNM65446 DXI65446 EHE65446 ERA65446 FAW65446 FKS65446 FUO65446 GEK65446 GOG65446 GYC65446 HHY65446 HRU65446 IBQ65446 ILM65446 IVI65446 JFE65446 JPA65446 JYW65446 KIS65446 KSO65446 LCK65446 LMG65446 LWC65446 MFY65446 MPU65446 MZQ65446 NJM65446 NTI65446 ODE65446 ONA65446 OWW65446 PGS65446 PQO65446 QAK65446 QKG65446 QUC65446 RDY65446 RNU65446 RXQ65446 SHM65446 SRI65446 TBE65446 TLA65446 TUW65446 UES65446 UOO65446 UYK65446 VIG65446 VSC65446 WBY65446 WLU65446 WVQ65446 H130982 JE130982 TA130982 ACW130982 AMS130982 AWO130982 BGK130982 BQG130982 CAC130982 CJY130982 CTU130982 DDQ130982 DNM130982 DXI130982 EHE130982 ERA130982 FAW130982 FKS130982 FUO130982 GEK130982 GOG130982 GYC130982 HHY130982 HRU130982 IBQ130982 ILM130982 IVI130982 JFE130982 JPA130982 JYW130982 KIS130982 KSO130982 LCK130982 LMG130982 LWC130982 MFY130982 MPU130982 MZQ130982 NJM130982 NTI130982 ODE130982 ONA130982 OWW130982 PGS130982 PQO130982 QAK130982 QKG130982 QUC130982 RDY130982 RNU130982 RXQ130982 SHM130982 SRI130982 TBE130982 TLA130982 TUW130982 UES130982 UOO130982 UYK130982 VIG130982 VSC130982 WBY130982 WLU130982 WVQ130982 H196518 JE196518 TA196518 ACW196518 AMS196518 AWO196518 BGK196518 BQG196518 CAC196518 CJY196518 CTU196518 DDQ196518 DNM196518 DXI196518 EHE196518 ERA196518 FAW196518 FKS196518 FUO196518 GEK196518 GOG196518 GYC196518 HHY196518 HRU196518 IBQ196518 ILM196518 IVI196518 JFE196518 JPA196518 JYW196518 KIS196518 KSO196518 LCK196518 LMG196518 LWC196518 MFY196518 MPU196518 MZQ196518 NJM196518 NTI196518 ODE196518 ONA196518 OWW196518 PGS196518 PQO196518 QAK196518 QKG196518 QUC196518 RDY196518 RNU196518 RXQ196518 SHM196518 SRI196518 TBE196518 TLA196518 TUW196518 UES196518 UOO196518 UYK196518 VIG196518 VSC196518 WBY196518 WLU196518 WVQ196518 H262054 JE262054 TA262054 ACW262054 AMS262054 AWO262054 BGK262054 BQG262054 CAC262054 CJY262054 CTU262054 DDQ262054 DNM262054 DXI262054 EHE262054 ERA262054 FAW262054 FKS262054 FUO262054 GEK262054 GOG262054 GYC262054 HHY262054 HRU262054 IBQ262054 ILM262054 IVI262054 JFE262054 JPA262054 JYW262054 KIS262054 KSO262054 LCK262054 LMG262054 LWC262054 MFY262054 MPU262054 MZQ262054 NJM262054 NTI262054 ODE262054 ONA262054 OWW262054 PGS262054 PQO262054 QAK262054 QKG262054 QUC262054 RDY262054 RNU262054 RXQ262054 SHM262054 SRI262054 TBE262054 TLA262054 TUW262054 UES262054 UOO262054 UYK262054 VIG262054 VSC262054 WBY262054 WLU262054 WVQ262054 H327590 JE327590 TA327590 ACW327590 AMS327590 AWO327590 BGK327590 BQG327590 CAC327590 CJY327590 CTU327590 DDQ327590 DNM327590 DXI327590 EHE327590 ERA327590 FAW327590 FKS327590 FUO327590 GEK327590 GOG327590 GYC327590 HHY327590 HRU327590 IBQ327590 ILM327590 IVI327590 JFE327590 JPA327590 JYW327590 KIS327590 KSO327590 LCK327590 LMG327590 LWC327590 MFY327590 MPU327590 MZQ327590 NJM327590 NTI327590 ODE327590 ONA327590 OWW327590 PGS327590 PQO327590 QAK327590 QKG327590 QUC327590 RDY327590 RNU327590 RXQ327590 SHM327590 SRI327590 TBE327590 TLA327590 TUW327590 UES327590 UOO327590 UYK327590 VIG327590 VSC327590 WBY327590 WLU327590 WVQ327590 H393126 JE393126 TA393126 ACW393126 AMS393126 AWO393126 BGK393126 BQG393126 CAC393126 CJY393126 CTU393126 DDQ393126 DNM393126 DXI393126 EHE393126 ERA393126 FAW393126 FKS393126 FUO393126 GEK393126 GOG393126 GYC393126 HHY393126 HRU393126 IBQ393126 ILM393126 IVI393126 JFE393126 JPA393126 JYW393126 KIS393126 KSO393126 LCK393126 LMG393126 LWC393126 MFY393126 MPU393126 MZQ393126 NJM393126 NTI393126 ODE393126 ONA393126 OWW393126 PGS393126 PQO393126 QAK393126 QKG393126 QUC393126 RDY393126 RNU393126 RXQ393126 SHM393126 SRI393126 TBE393126 TLA393126 TUW393126 UES393126 UOO393126 UYK393126 VIG393126 VSC393126 WBY393126 WLU393126 WVQ393126 H458662 JE458662 TA458662 ACW458662 AMS458662 AWO458662 BGK458662 BQG458662 CAC458662 CJY458662 CTU458662 DDQ458662 DNM458662 DXI458662 EHE458662 ERA458662 FAW458662 FKS458662 FUO458662 GEK458662 GOG458662 GYC458662 HHY458662 HRU458662 IBQ458662 ILM458662 IVI458662 JFE458662 JPA458662 JYW458662 KIS458662 KSO458662 LCK458662 LMG458662 LWC458662 MFY458662 MPU458662 MZQ458662 NJM458662 NTI458662 ODE458662 ONA458662 OWW458662 PGS458662 PQO458662 QAK458662 QKG458662 QUC458662 RDY458662 RNU458662 RXQ458662 SHM458662 SRI458662 TBE458662 TLA458662 TUW458662 UES458662 UOO458662 UYK458662 VIG458662 VSC458662 WBY458662 WLU458662 WVQ458662 H524198 JE524198 TA524198 ACW524198 AMS524198 AWO524198 BGK524198 BQG524198 CAC524198 CJY524198 CTU524198 DDQ524198 DNM524198 DXI524198 EHE524198 ERA524198 FAW524198 FKS524198 FUO524198 GEK524198 GOG524198 GYC524198 HHY524198 HRU524198 IBQ524198 ILM524198 IVI524198 JFE524198 JPA524198 JYW524198 KIS524198 KSO524198 LCK524198 LMG524198 LWC524198 MFY524198 MPU524198 MZQ524198 NJM524198 NTI524198 ODE524198 ONA524198 OWW524198 PGS524198 PQO524198 QAK524198 QKG524198 QUC524198 RDY524198 RNU524198 RXQ524198 SHM524198 SRI524198 TBE524198 TLA524198 TUW524198 UES524198 UOO524198 UYK524198 VIG524198 VSC524198 WBY524198 WLU524198 WVQ524198 H589734 JE589734 TA589734 ACW589734 AMS589734 AWO589734 BGK589734 BQG589734 CAC589734 CJY589734 CTU589734 DDQ589734 DNM589734 DXI589734 EHE589734 ERA589734 FAW589734 FKS589734 FUO589734 GEK589734 GOG589734 GYC589734 HHY589734 HRU589734 IBQ589734 ILM589734 IVI589734 JFE589734 JPA589734 JYW589734 KIS589734 KSO589734 LCK589734 LMG589734 LWC589734 MFY589734 MPU589734 MZQ589734 NJM589734 NTI589734 ODE589734 ONA589734 OWW589734 PGS589734 PQO589734 QAK589734 QKG589734 QUC589734 RDY589734 RNU589734 RXQ589734 SHM589734 SRI589734 TBE589734 TLA589734 TUW589734 UES589734 UOO589734 UYK589734 VIG589734 VSC589734 WBY589734 WLU589734 WVQ589734 H655270 JE655270 TA655270 ACW655270 AMS655270 AWO655270 BGK655270 BQG655270 CAC655270 CJY655270 CTU655270 DDQ655270 DNM655270 DXI655270 EHE655270 ERA655270 FAW655270 FKS655270 FUO655270 GEK655270 GOG655270 GYC655270 HHY655270 HRU655270 IBQ655270 ILM655270 IVI655270 JFE655270 JPA655270 JYW655270 KIS655270 KSO655270 LCK655270 LMG655270 LWC655270 MFY655270 MPU655270 MZQ655270 NJM655270 NTI655270 ODE655270 ONA655270 OWW655270 PGS655270 PQO655270 QAK655270 QKG655270 QUC655270 RDY655270 RNU655270 RXQ655270 SHM655270 SRI655270 TBE655270 TLA655270 TUW655270 UES655270 UOO655270 UYK655270 VIG655270 VSC655270 WBY655270 WLU655270 WVQ655270 H720806 JE720806 TA720806 ACW720806 AMS720806 AWO720806 BGK720806 BQG720806 CAC720806 CJY720806 CTU720806 DDQ720806 DNM720806 DXI720806 EHE720806 ERA720806 FAW720806 FKS720806 FUO720806 GEK720806 GOG720806 GYC720806 HHY720806 HRU720806 IBQ720806 ILM720806 IVI720806 JFE720806 JPA720806 JYW720806 KIS720806 KSO720806 LCK720806 LMG720806 LWC720806 MFY720806 MPU720806 MZQ720806 NJM720806 NTI720806 ODE720806 ONA720806 OWW720806 PGS720806 PQO720806 QAK720806 QKG720806 QUC720806 RDY720806 RNU720806 RXQ720806 SHM720806 SRI720806 TBE720806 TLA720806 TUW720806 UES720806 UOO720806 UYK720806 VIG720806 VSC720806 WBY720806 WLU720806 WVQ720806 H786342 JE786342 TA786342 ACW786342 AMS786342 AWO786342 BGK786342 BQG786342 CAC786342 CJY786342 CTU786342 DDQ786342 DNM786342 DXI786342 EHE786342 ERA786342 FAW786342 FKS786342 FUO786342 GEK786342 GOG786342 GYC786342 HHY786342 HRU786342 IBQ786342 ILM786342 IVI786342 JFE786342 JPA786342 JYW786342 KIS786342 KSO786342 LCK786342 LMG786342 LWC786342 MFY786342 MPU786342 MZQ786342 NJM786342 NTI786342 ODE786342 ONA786342 OWW786342 PGS786342 PQO786342 QAK786342 QKG786342 QUC786342 RDY786342 RNU786342 RXQ786342 SHM786342 SRI786342 TBE786342 TLA786342 TUW786342 UES786342 UOO786342 UYK786342 VIG786342 VSC786342 WBY786342 WLU786342 WVQ786342 H851878 JE851878 TA851878 ACW851878 AMS851878 AWO851878 BGK851878 BQG851878 CAC851878 CJY851878 CTU851878 DDQ851878 DNM851878 DXI851878 EHE851878 ERA851878 FAW851878 FKS851878 FUO851878 GEK851878 GOG851878 GYC851878 HHY851878 HRU851878 IBQ851878 ILM851878 IVI851878 JFE851878 JPA851878 JYW851878 KIS851878 KSO851878 LCK851878 LMG851878 LWC851878 MFY851878 MPU851878 MZQ851878 NJM851878 NTI851878 ODE851878 ONA851878 OWW851878 PGS851878 PQO851878 QAK851878 QKG851878 QUC851878 RDY851878 RNU851878 RXQ851878 SHM851878 SRI851878 TBE851878 TLA851878 TUW851878 UES851878 UOO851878 UYK851878 VIG851878 VSC851878 WBY851878 WLU851878 WVQ851878 H917414 JE917414 TA917414 ACW917414 AMS917414 AWO917414 BGK917414 BQG917414 CAC917414 CJY917414 CTU917414 DDQ917414 DNM917414 DXI917414 EHE917414 ERA917414 FAW917414 FKS917414 FUO917414 GEK917414 GOG917414 GYC917414 HHY917414 HRU917414 IBQ917414 ILM917414 IVI917414 JFE917414 JPA917414 JYW917414 KIS917414 KSO917414 LCK917414 LMG917414 LWC917414 MFY917414 MPU917414 MZQ917414 NJM917414 NTI917414 ODE917414 ONA917414 OWW917414 PGS917414 PQO917414 QAK917414 QKG917414 QUC917414 RDY917414 RNU917414 RXQ917414 SHM917414 SRI917414 TBE917414 TLA917414 TUW917414 UES917414 UOO917414 UYK917414 VIG917414 VSC917414 WBY917414 WLU917414 WVQ917414 H982950 JE982950 TA982950 ACW982950 AMS982950 AWO982950 BGK982950 BQG982950 CAC982950 CJY982950 CTU982950 DDQ982950 DNM982950 DXI982950 EHE982950 ERA982950 FAW982950 FKS982950 FUO982950 GEK982950 GOG982950 GYC982950 HHY982950 HRU982950 IBQ982950 ILM982950 IVI982950 JFE982950 JPA982950 JYW982950 KIS982950 KSO982950 LCK982950 LMG982950 LWC982950 MFY982950 MPU982950 MZQ982950 NJM982950 NTI982950 ODE982950 ONA982950 OWW982950 PGS982950 PQO982950 QAK982950 QKG982950 QUC982950 RDY982950 RNU982950 RXQ982950 SHM982950 SRI982950 TBE982950 TLA982950 TUW982950 UES982950 UOO982950 UYK982950 VIG982950 VSC982950 WBY982950 WLU982950 WVQ982950 WVZ983020:WVZ983028 F65446 JC65446 SY65446 ACU65446 AMQ65446 AWM65446 BGI65446 BQE65446 CAA65446 CJW65446 CTS65446 DDO65446 DNK65446 DXG65446 EHC65446 EQY65446 FAU65446 FKQ65446 FUM65446 GEI65446 GOE65446 GYA65446 HHW65446 HRS65446 IBO65446 ILK65446 IVG65446 JFC65446 JOY65446 JYU65446 KIQ65446 KSM65446 LCI65446 LME65446 LWA65446 MFW65446 MPS65446 MZO65446 NJK65446 NTG65446 ODC65446 OMY65446 OWU65446 PGQ65446 PQM65446 QAI65446 QKE65446 QUA65446 RDW65446 RNS65446 RXO65446 SHK65446 SRG65446 TBC65446 TKY65446 TUU65446 UEQ65446 UOM65446 UYI65446 VIE65446 VSA65446 WBW65446 WLS65446 WVO65446 F130982 JC130982 SY130982 ACU130982 AMQ130982 AWM130982 BGI130982 BQE130982 CAA130982 CJW130982 CTS130982 DDO130982 DNK130982 DXG130982 EHC130982 EQY130982 FAU130982 FKQ130982 FUM130982 GEI130982 GOE130982 GYA130982 HHW130982 HRS130982 IBO130982 ILK130982 IVG130982 JFC130982 JOY130982 JYU130982 KIQ130982 KSM130982 LCI130982 LME130982 LWA130982 MFW130982 MPS130982 MZO130982 NJK130982 NTG130982 ODC130982 OMY130982 OWU130982 PGQ130982 PQM130982 QAI130982 QKE130982 QUA130982 RDW130982 RNS130982 RXO130982 SHK130982 SRG130982 TBC130982 TKY130982 TUU130982 UEQ130982 UOM130982 UYI130982 VIE130982 VSA130982 WBW130982 WLS130982 WVO130982 F196518 JC196518 SY196518 ACU196518 AMQ196518 AWM196518 BGI196518 BQE196518 CAA196518 CJW196518 CTS196518 DDO196518 DNK196518 DXG196518 EHC196518 EQY196518 FAU196518 FKQ196518 FUM196518 GEI196518 GOE196518 GYA196518 HHW196518 HRS196518 IBO196518 ILK196518 IVG196518 JFC196518 JOY196518 JYU196518 KIQ196518 KSM196518 LCI196518 LME196518 LWA196518 MFW196518 MPS196518 MZO196518 NJK196518 NTG196518 ODC196518 OMY196518 OWU196518 PGQ196518 PQM196518 QAI196518 QKE196518 QUA196518 RDW196518 RNS196518 RXO196518 SHK196518 SRG196518 TBC196518 TKY196518 TUU196518 UEQ196518 UOM196518 UYI196518 VIE196518 VSA196518 WBW196518 WLS196518 WVO196518 F262054 JC262054 SY262054 ACU262054 AMQ262054 AWM262054 BGI262054 BQE262054 CAA262054 CJW262054 CTS262054 DDO262054 DNK262054 DXG262054 EHC262054 EQY262054 FAU262054 FKQ262054 FUM262054 GEI262054 GOE262054 GYA262054 HHW262054 HRS262054 IBO262054 ILK262054 IVG262054 JFC262054 JOY262054 JYU262054 KIQ262054 KSM262054 LCI262054 LME262054 LWA262054 MFW262054 MPS262054 MZO262054 NJK262054 NTG262054 ODC262054 OMY262054 OWU262054 PGQ262054 PQM262054 QAI262054 QKE262054 QUA262054 RDW262054 RNS262054 RXO262054 SHK262054 SRG262054 TBC262054 TKY262054 TUU262054 UEQ262054 UOM262054 UYI262054 VIE262054 VSA262054 WBW262054 WLS262054 WVO262054 F327590 JC327590 SY327590 ACU327590 AMQ327590 AWM327590 BGI327590 BQE327590 CAA327590 CJW327590 CTS327590 DDO327590 DNK327590 DXG327590 EHC327590 EQY327590 FAU327590 FKQ327590 FUM327590 GEI327590 GOE327590 GYA327590 HHW327590 HRS327590 IBO327590 ILK327590 IVG327590 JFC327590 JOY327590 JYU327590 KIQ327590 KSM327590 LCI327590 LME327590 LWA327590 MFW327590 MPS327590 MZO327590 NJK327590 NTG327590 ODC327590 OMY327590 OWU327590 PGQ327590 PQM327590 QAI327590 QKE327590 QUA327590 RDW327590 RNS327590 RXO327590 SHK327590 SRG327590 TBC327590 TKY327590 TUU327590 UEQ327590 UOM327590 UYI327590 VIE327590 VSA327590 WBW327590 WLS327590 WVO327590 F393126 JC393126 SY393126 ACU393126 AMQ393126 AWM393126 BGI393126 BQE393126 CAA393126 CJW393126 CTS393126 DDO393126 DNK393126 DXG393126 EHC393126 EQY393126 FAU393126 FKQ393126 FUM393126 GEI393126 GOE393126 GYA393126 HHW393126 HRS393126 IBO393126 ILK393126 IVG393126 JFC393126 JOY393126 JYU393126 KIQ393126 KSM393126 LCI393126 LME393126 LWA393126 MFW393126 MPS393126 MZO393126 NJK393126 NTG393126 ODC393126 OMY393126 OWU393126 PGQ393126 PQM393126 QAI393126 QKE393126 QUA393126 RDW393126 RNS393126 RXO393126 SHK393126 SRG393126 TBC393126 TKY393126 TUU393126 UEQ393126 UOM393126 UYI393126 VIE393126 VSA393126 WBW393126 WLS393126 WVO393126 F458662 JC458662 SY458662 ACU458662 AMQ458662 AWM458662 BGI458662 BQE458662 CAA458662 CJW458662 CTS458662 DDO458662 DNK458662 DXG458662 EHC458662 EQY458662 FAU458662 FKQ458662 FUM458662 GEI458662 GOE458662 GYA458662 HHW458662 HRS458662 IBO458662 ILK458662 IVG458662 JFC458662 JOY458662 JYU458662 KIQ458662 KSM458662 LCI458662 LME458662 LWA458662 MFW458662 MPS458662 MZO458662 NJK458662 NTG458662 ODC458662 OMY458662 OWU458662 PGQ458662 PQM458662 QAI458662 QKE458662 QUA458662 RDW458662 RNS458662 RXO458662 SHK458662 SRG458662 TBC458662 TKY458662 TUU458662 UEQ458662 UOM458662 UYI458662 VIE458662 VSA458662 WBW458662 WLS458662 WVO458662 F524198 JC524198 SY524198 ACU524198 AMQ524198 AWM524198 BGI524198 BQE524198 CAA524198 CJW524198 CTS524198 DDO524198 DNK524198 DXG524198 EHC524198 EQY524198 FAU524198 FKQ524198 FUM524198 GEI524198 GOE524198 GYA524198 HHW524198 HRS524198 IBO524198 ILK524198 IVG524198 JFC524198 JOY524198 JYU524198 KIQ524198 KSM524198 LCI524198 LME524198 LWA524198 MFW524198 MPS524198 MZO524198 NJK524198 NTG524198 ODC524198 OMY524198 OWU524198 PGQ524198 PQM524198 QAI524198 QKE524198 QUA524198 RDW524198 RNS524198 RXO524198 SHK524198 SRG524198 TBC524198 TKY524198 TUU524198 UEQ524198 UOM524198 UYI524198 VIE524198 VSA524198 WBW524198 WLS524198 WVO524198 F589734 JC589734 SY589734 ACU589734 AMQ589734 AWM589734 BGI589734 BQE589734 CAA589734 CJW589734 CTS589734 DDO589734 DNK589734 DXG589734 EHC589734 EQY589734 FAU589734 FKQ589734 FUM589734 GEI589734 GOE589734 GYA589734 HHW589734 HRS589734 IBO589734 ILK589734 IVG589734 JFC589734 JOY589734 JYU589734 KIQ589734 KSM589734 LCI589734 LME589734 LWA589734 MFW589734 MPS589734 MZO589734 NJK589734 NTG589734 ODC589734 OMY589734 OWU589734 PGQ589734 PQM589734 QAI589734 QKE589734 QUA589734 RDW589734 RNS589734 RXO589734 SHK589734 SRG589734 TBC589734 TKY589734 TUU589734 UEQ589734 UOM589734 UYI589734 VIE589734 VSA589734 WBW589734 WLS589734 WVO589734 F655270 JC655270 SY655270 ACU655270 AMQ655270 AWM655270 BGI655270 BQE655270 CAA655270 CJW655270 CTS655270 DDO655270 DNK655270 DXG655270 EHC655270 EQY655270 FAU655270 FKQ655270 FUM655270 GEI655270 GOE655270 GYA655270 HHW655270 HRS655270 IBO655270 ILK655270 IVG655270 JFC655270 JOY655270 JYU655270 KIQ655270 KSM655270 LCI655270 LME655270 LWA655270 MFW655270 MPS655270 MZO655270 NJK655270 NTG655270 ODC655270 OMY655270 OWU655270 PGQ655270 PQM655270 QAI655270 QKE655270 QUA655270 RDW655270 RNS655270 RXO655270 SHK655270 SRG655270 TBC655270 TKY655270 TUU655270 UEQ655270 UOM655270 UYI655270 VIE655270 VSA655270 WBW655270 WLS655270 WVO655270 F720806 JC720806 SY720806 ACU720806 AMQ720806 AWM720806 BGI720806 BQE720806 CAA720806 CJW720806 CTS720806 DDO720806 DNK720806 DXG720806 EHC720806 EQY720806 FAU720806 FKQ720806 FUM720806 GEI720806 GOE720806 GYA720806 HHW720806 HRS720806 IBO720806 ILK720806 IVG720806 JFC720806 JOY720806 JYU720806 KIQ720806 KSM720806 LCI720806 LME720806 LWA720806 MFW720806 MPS720806 MZO720806 NJK720806 NTG720806 ODC720806 OMY720806 OWU720806 PGQ720806 PQM720806 QAI720806 QKE720806 QUA720806 RDW720806 RNS720806 RXO720806 SHK720806 SRG720806 TBC720806 TKY720806 TUU720806 UEQ720806 UOM720806 UYI720806 VIE720806 VSA720806 WBW720806 WLS720806 WVO720806 F786342 JC786342 SY786342 ACU786342 AMQ786342 AWM786342 BGI786342 BQE786342 CAA786342 CJW786342 CTS786342 DDO786342 DNK786342 DXG786342 EHC786342 EQY786342 FAU786342 FKQ786342 FUM786342 GEI786342 GOE786342 GYA786342 HHW786342 HRS786342 IBO786342 ILK786342 IVG786342 JFC786342 JOY786342 JYU786342 KIQ786342 KSM786342 LCI786342 LME786342 LWA786342 MFW786342 MPS786342 MZO786342 NJK786342 NTG786342 ODC786342 OMY786342 OWU786342 PGQ786342 PQM786342 QAI786342 QKE786342 QUA786342 RDW786342 RNS786342 RXO786342 SHK786342 SRG786342 TBC786342 TKY786342 TUU786342 UEQ786342 UOM786342 UYI786342 VIE786342 VSA786342 WBW786342 WLS786342 WVO786342 F851878 JC851878 SY851878 ACU851878 AMQ851878 AWM851878 BGI851878 BQE851878 CAA851878 CJW851878 CTS851878 DDO851878 DNK851878 DXG851878 EHC851878 EQY851878 FAU851878 FKQ851878 FUM851878 GEI851878 GOE851878 GYA851878 HHW851878 HRS851878 IBO851878 ILK851878 IVG851878 JFC851878 JOY851878 JYU851878 KIQ851878 KSM851878 LCI851878 LME851878 LWA851878 MFW851878 MPS851878 MZO851878 NJK851878 NTG851878 ODC851878 OMY851878 OWU851878 PGQ851878 PQM851878 QAI851878 QKE851878 QUA851878 RDW851878 RNS851878 RXO851878 SHK851878 SRG851878 TBC851878 TKY851878 TUU851878 UEQ851878 UOM851878 UYI851878 VIE851878 VSA851878 WBW851878 WLS851878 WVO851878 F917414 JC917414 SY917414 ACU917414 AMQ917414 AWM917414 BGI917414 BQE917414 CAA917414 CJW917414 CTS917414 DDO917414 DNK917414 DXG917414 EHC917414 EQY917414 FAU917414 FKQ917414 FUM917414 GEI917414 GOE917414 GYA917414 HHW917414 HRS917414 IBO917414 ILK917414 IVG917414 JFC917414 JOY917414 JYU917414 KIQ917414 KSM917414 LCI917414 LME917414 LWA917414 MFW917414 MPS917414 MZO917414 NJK917414 NTG917414 ODC917414 OMY917414 OWU917414 PGQ917414 PQM917414 QAI917414 QKE917414 QUA917414 RDW917414 RNS917414 RXO917414 SHK917414 SRG917414 TBC917414 TKY917414 TUU917414 UEQ917414 UOM917414 UYI917414 VIE917414 VSA917414 WBW917414 WLS917414 WVO917414 F982950 JC982950 SY982950 ACU982950 AMQ982950 AWM982950 BGI982950 BQE982950 CAA982950 CJW982950 CTS982950 DDO982950 DNK982950 DXG982950 EHC982950 EQY982950 FAU982950 FKQ982950 FUM982950 GEI982950 GOE982950 GYA982950 HHW982950 HRS982950 IBO982950 ILK982950 IVG982950 JFC982950 JOY982950 JYU982950 KIQ982950 KSM982950 LCI982950 LME982950 LWA982950 MFW982950 MPS982950 MZO982950 NJK982950 NTG982950 ODC982950 OMY982950 OWU982950 PGQ982950 PQM982950 QAI982950 QKE982950 QUA982950 RDW982950 RNS982950 RXO982950 SHK982950 SRG982950 TBC982950 TKY982950 TUU982950 UEQ982950 UOM982950 UYI982950 VIE982950 VSA982950 WBW982950 WLS982950 WVO982950 F16 AC65446 JL65446 TH65446 ADD65446 AMZ65446 AWV65446 BGR65446 BQN65446 CAJ65446 CKF65446 CUB65446 DDX65446 DNT65446 DXP65446 EHL65446 ERH65446 FBD65446 FKZ65446 FUV65446 GER65446 GON65446 GYJ65446 HIF65446 HSB65446 IBX65446 ILT65446 IVP65446 JFL65446 JPH65446 JZD65446 KIZ65446 KSV65446 LCR65446 LMN65446 LWJ65446 MGF65446 MQB65446 MZX65446 NJT65446 NTP65446 ODL65446 ONH65446 OXD65446 PGZ65446 PQV65446 QAR65446 QKN65446 QUJ65446 REF65446 ROB65446 RXX65446 SHT65446 SRP65446 TBL65446 TLH65446 TVD65446 UEZ65446 UOV65446 UYR65446 VIN65446 VSJ65446 WCF65446 WMB65446 WVX65446 AC130982 JL130982 TH130982 ADD130982 AMZ130982 AWV130982 BGR130982 BQN130982 CAJ130982 CKF130982 CUB130982 DDX130982 DNT130982 DXP130982 EHL130982 ERH130982 FBD130982 FKZ130982 FUV130982 GER130982 GON130982 GYJ130982 HIF130982 HSB130982 IBX130982 ILT130982 IVP130982 JFL130982 JPH130982 JZD130982 KIZ130982 KSV130982 LCR130982 LMN130982 LWJ130982 MGF130982 MQB130982 MZX130982 NJT130982 NTP130982 ODL130982 ONH130982 OXD130982 PGZ130982 PQV130982 QAR130982 QKN130982 QUJ130982 REF130982 ROB130982 RXX130982 SHT130982 SRP130982 TBL130982 TLH130982 TVD130982 UEZ130982 UOV130982 UYR130982 VIN130982 VSJ130982 WCF130982 WMB130982 WVX130982 AC196518 JL196518 TH196518 ADD196518 AMZ196518 AWV196518 BGR196518 BQN196518 CAJ196518 CKF196518 CUB196518 DDX196518 DNT196518 DXP196518 EHL196518 ERH196518 FBD196518 FKZ196518 FUV196518 GER196518 GON196518 GYJ196518 HIF196518 HSB196518 IBX196518 ILT196518 IVP196518 JFL196518 JPH196518 JZD196518 KIZ196518 KSV196518 LCR196518 LMN196518 LWJ196518 MGF196518 MQB196518 MZX196518 NJT196518 NTP196518 ODL196518 ONH196518 OXD196518 PGZ196518 PQV196518 QAR196518 QKN196518 QUJ196518 REF196518 ROB196518 RXX196518 SHT196518 SRP196518 TBL196518 TLH196518 TVD196518 UEZ196518 UOV196518 UYR196518 VIN196518 VSJ196518 WCF196518 WMB196518 WVX196518 AC262054 JL262054 TH262054 ADD262054 AMZ262054 AWV262054 BGR262054 BQN262054 CAJ262054 CKF262054 CUB262054 DDX262054 DNT262054 DXP262054 EHL262054 ERH262054 FBD262054 FKZ262054 FUV262054 GER262054 GON262054 GYJ262054 HIF262054 HSB262054 IBX262054 ILT262054 IVP262054 JFL262054 JPH262054 JZD262054 KIZ262054 KSV262054 LCR262054 LMN262054 LWJ262054 MGF262054 MQB262054 MZX262054 NJT262054 NTP262054 ODL262054 ONH262054 OXD262054 PGZ262054 PQV262054 QAR262054 QKN262054 QUJ262054 REF262054 ROB262054 RXX262054 SHT262054 SRP262054 TBL262054 TLH262054 TVD262054 UEZ262054 UOV262054 UYR262054 VIN262054 VSJ262054 WCF262054 WMB262054 WVX262054 AC327590 JL327590 TH327590 ADD327590 AMZ327590 AWV327590 BGR327590 BQN327590 CAJ327590 CKF327590 CUB327590 DDX327590 DNT327590 DXP327590 EHL327590 ERH327590 FBD327590 FKZ327590 FUV327590 GER327590 GON327590 GYJ327590 HIF327590 HSB327590 IBX327590 ILT327590 IVP327590 JFL327590 JPH327590 JZD327590 KIZ327590 KSV327590 LCR327590 LMN327590 LWJ327590 MGF327590 MQB327590 MZX327590 NJT327590 NTP327590 ODL327590 ONH327590 OXD327590 PGZ327590 PQV327590 QAR327590 QKN327590 QUJ327590 REF327590 ROB327590 RXX327590 SHT327590 SRP327590 TBL327590 TLH327590 TVD327590 UEZ327590 UOV327590 UYR327590 VIN327590 VSJ327590 WCF327590 WMB327590 WVX327590 AC393126 JL393126 TH393126 ADD393126 AMZ393126 AWV393126 BGR393126 BQN393126 CAJ393126 CKF393126 CUB393126 DDX393126 DNT393126 DXP393126 EHL393126 ERH393126 FBD393126 FKZ393126 FUV393126 GER393126 GON393126 GYJ393126 HIF393126 HSB393126 IBX393126 ILT393126 IVP393126 JFL393126 JPH393126 JZD393126 KIZ393126 KSV393126 LCR393126 LMN393126 LWJ393126 MGF393126 MQB393126 MZX393126 NJT393126 NTP393126 ODL393126 ONH393126 OXD393126 PGZ393126 PQV393126 QAR393126 QKN393126 QUJ393126 REF393126 ROB393126 RXX393126 SHT393126 SRP393126 TBL393126 TLH393126 TVD393126 UEZ393126 UOV393126 UYR393126 VIN393126 VSJ393126 WCF393126 WMB393126 WVX393126 AC458662 JL458662 TH458662 ADD458662 AMZ458662 AWV458662 BGR458662 BQN458662 CAJ458662 CKF458662 CUB458662 DDX458662 DNT458662 DXP458662 EHL458662 ERH458662 FBD458662 FKZ458662 FUV458662 GER458662 GON458662 GYJ458662 HIF458662 HSB458662 IBX458662 ILT458662 IVP458662 JFL458662 JPH458662 JZD458662 KIZ458662 KSV458662 LCR458662 LMN458662 LWJ458662 MGF458662 MQB458662 MZX458662 NJT458662 NTP458662 ODL458662 ONH458662 OXD458662 PGZ458662 PQV458662 QAR458662 QKN458662 QUJ458662 REF458662 ROB458662 RXX458662 SHT458662 SRP458662 TBL458662 TLH458662 TVD458662 UEZ458662 UOV458662 UYR458662 VIN458662 VSJ458662 WCF458662 WMB458662 WVX458662 AC524198 JL524198 TH524198 ADD524198 AMZ524198 AWV524198 BGR524198 BQN524198 CAJ524198 CKF524198 CUB524198 DDX524198 DNT524198 DXP524198 EHL524198 ERH524198 FBD524198 FKZ524198 FUV524198 GER524198 GON524198 GYJ524198 HIF524198 HSB524198 IBX524198 ILT524198 IVP524198 JFL524198 JPH524198 JZD524198 KIZ524198 KSV524198 LCR524198 LMN524198 LWJ524198 MGF524198 MQB524198 MZX524198 NJT524198 NTP524198 ODL524198 ONH524198 OXD524198 PGZ524198 PQV524198 QAR524198 QKN524198 QUJ524198 REF524198 ROB524198 RXX524198 SHT524198 SRP524198 TBL524198 TLH524198 TVD524198 UEZ524198 UOV524198 UYR524198 VIN524198 VSJ524198 WCF524198 WMB524198 WVX524198 AC589734 JL589734 TH589734 ADD589734 AMZ589734 AWV589734 BGR589734 BQN589734 CAJ589734 CKF589734 CUB589734 DDX589734 DNT589734 DXP589734 EHL589734 ERH589734 FBD589734 FKZ589734 FUV589734 GER589734 GON589734 GYJ589734 HIF589734 HSB589734 IBX589734 ILT589734 IVP589734 JFL589734 JPH589734 JZD589734 KIZ589734 KSV589734 LCR589734 LMN589734 LWJ589734 MGF589734 MQB589734 MZX589734 NJT589734 NTP589734 ODL589734 ONH589734 OXD589734 PGZ589734 PQV589734 QAR589734 QKN589734 QUJ589734 REF589734 ROB589734 RXX589734 SHT589734 SRP589734 TBL589734 TLH589734 TVD589734 UEZ589734 UOV589734 UYR589734 VIN589734 VSJ589734 WCF589734 WMB589734 WVX589734 AC655270 JL655270 TH655270 ADD655270 AMZ655270 AWV655270 BGR655270 BQN655270 CAJ655270 CKF655270 CUB655270 DDX655270 DNT655270 DXP655270 EHL655270 ERH655270 FBD655270 FKZ655270 FUV655270 GER655270 GON655270 GYJ655270 HIF655270 HSB655270 IBX655270 ILT655270 IVP655270 JFL655270 JPH655270 JZD655270 KIZ655270 KSV655270 LCR655270 LMN655270 LWJ655270 MGF655270 MQB655270 MZX655270 NJT655270 NTP655270 ODL655270 ONH655270 OXD655270 PGZ655270 PQV655270 QAR655270 QKN655270 QUJ655270 REF655270 ROB655270 RXX655270 SHT655270 SRP655270 TBL655270 TLH655270 TVD655270 UEZ655270 UOV655270 UYR655270 VIN655270 VSJ655270 WCF655270 WMB655270 WVX655270 AC720806 JL720806 TH720806 ADD720806 AMZ720806 AWV720806 BGR720806 BQN720806 CAJ720806 CKF720806 CUB720806 DDX720806 DNT720806 DXP720806 EHL720806 ERH720806 FBD720806 FKZ720806 FUV720806 GER720806 GON720806 GYJ720806 HIF720806 HSB720806 IBX720806 ILT720806 IVP720806 JFL720806 JPH720806 JZD720806 KIZ720806 KSV720806 LCR720806 LMN720806 LWJ720806 MGF720806 MQB720806 MZX720806 NJT720806 NTP720806 ODL720806 ONH720806 OXD720806 PGZ720806 PQV720806 QAR720806 QKN720806 QUJ720806 REF720806 ROB720806 RXX720806 SHT720806 SRP720806 TBL720806 TLH720806 TVD720806 UEZ720806 UOV720806 UYR720806 VIN720806 VSJ720806 WCF720806 WMB720806 WVX720806 AC786342 JL786342 TH786342 ADD786342 AMZ786342 AWV786342 BGR786342 BQN786342 CAJ786342 CKF786342 CUB786342 DDX786342 DNT786342 DXP786342 EHL786342 ERH786342 FBD786342 FKZ786342 FUV786342 GER786342 GON786342 GYJ786342 HIF786342 HSB786342 IBX786342 ILT786342 IVP786342 JFL786342 JPH786342 JZD786342 KIZ786342 KSV786342 LCR786342 LMN786342 LWJ786342 MGF786342 MQB786342 MZX786342 NJT786342 NTP786342 ODL786342 ONH786342 OXD786342 PGZ786342 PQV786342 QAR786342 QKN786342 QUJ786342 REF786342 ROB786342 RXX786342 SHT786342 SRP786342 TBL786342 TLH786342 TVD786342 UEZ786342 UOV786342 UYR786342 VIN786342 VSJ786342 WCF786342 WMB786342 WVX786342 AC851878 JL851878 TH851878 ADD851878 AMZ851878 AWV851878 BGR851878 BQN851878 CAJ851878 CKF851878 CUB851878 DDX851878 DNT851878 DXP851878 EHL851878 ERH851878 FBD851878 FKZ851878 FUV851878 GER851878 GON851878 GYJ851878 HIF851878 HSB851878 IBX851878 ILT851878 IVP851878 JFL851878 JPH851878 JZD851878 KIZ851878 KSV851878 LCR851878 LMN851878 LWJ851878 MGF851878 MQB851878 MZX851878 NJT851878 NTP851878 ODL851878 ONH851878 OXD851878 PGZ851878 PQV851878 QAR851878 QKN851878 QUJ851878 REF851878 ROB851878 RXX851878 SHT851878 SRP851878 TBL851878 TLH851878 TVD851878 UEZ851878 UOV851878 UYR851878 VIN851878 VSJ851878 WCF851878 WMB851878 WVX851878 AC917414 JL917414 TH917414 ADD917414 AMZ917414 AWV917414 BGR917414 BQN917414 CAJ917414 CKF917414 CUB917414 DDX917414 DNT917414 DXP917414 EHL917414 ERH917414 FBD917414 FKZ917414 FUV917414 GER917414 GON917414 GYJ917414 HIF917414 HSB917414 IBX917414 ILT917414 IVP917414 JFL917414 JPH917414 JZD917414 KIZ917414 KSV917414 LCR917414 LMN917414 LWJ917414 MGF917414 MQB917414 MZX917414 NJT917414 NTP917414 ODL917414 ONH917414 OXD917414 PGZ917414 PQV917414 QAR917414 QKN917414 QUJ917414 REF917414 ROB917414 RXX917414 SHT917414 SRP917414 TBL917414 TLH917414 TVD917414 UEZ917414 UOV917414 UYR917414 VIN917414 VSJ917414 WCF917414 WMB917414 WVX917414 AC982950 JL982950 TH982950 ADD982950 AMZ982950 AWV982950 BGR982950 BQN982950 CAJ982950 CKF982950 CUB982950 DDX982950 DNT982950 DXP982950 EHL982950 ERH982950 FBD982950 FKZ982950 FUV982950 GER982950 GON982950 GYJ982950 HIF982950 HSB982950 IBX982950 ILT982950 IVP982950 JFL982950 JPH982950 JZD982950 KIZ982950 KSV982950 LCR982950 LMN982950 LWJ982950 MGF982950 MQB982950 MZX982950 NJT982950 NTP982950 ODL982950 ONH982950 OXD982950 PGZ982950 PQV982950 QAR982950 QKN982950 QUJ982950 REF982950 ROB982950 RXX982950 SHT982950 SRP982950 TBL982950 TLH982950 TVD982950 UEZ982950 UOV982950 UYR982950 VIN982950 VSJ982950 WCF982950 WMB982950 WVX982950 AC16 AE65446 JN65446 TJ65446 ADF65446 ANB65446 AWX65446 BGT65446 BQP65446 CAL65446 CKH65446 CUD65446 DDZ65446 DNV65446 DXR65446 EHN65446 ERJ65446 FBF65446 FLB65446 FUX65446 GET65446 GOP65446 GYL65446 HIH65446 HSD65446 IBZ65446 ILV65446 IVR65446 JFN65446 JPJ65446 JZF65446 KJB65446 KSX65446 LCT65446 LMP65446 LWL65446 MGH65446 MQD65446 MZZ65446 NJV65446 NTR65446 ODN65446 ONJ65446 OXF65446 PHB65446 PQX65446 QAT65446 QKP65446 QUL65446 REH65446 ROD65446 RXZ65446 SHV65446 SRR65446 TBN65446 TLJ65446 TVF65446 UFB65446 UOX65446 UYT65446 VIP65446 VSL65446 WCH65446 WMD65446 WVZ65446 AE130982 JN130982 TJ130982 ADF130982 ANB130982 AWX130982 BGT130982 BQP130982 CAL130982 CKH130982 CUD130982 DDZ130982 DNV130982 DXR130982 EHN130982 ERJ130982 FBF130982 FLB130982 FUX130982 GET130982 GOP130982 GYL130982 HIH130982 HSD130982 IBZ130982 ILV130982 IVR130982 JFN130982 JPJ130982 JZF130982 KJB130982 KSX130982 LCT130982 LMP130982 LWL130982 MGH130982 MQD130982 MZZ130982 NJV130982 NTR130982 ODN130982 ONJ130982 OXF130982 PHB130982 PQX130982 QAT130982 QKP130982 QUL130982 REH130982 ROD130982 RXZ130982 SHV130982 SRR130982 TBN130982 TLJ130982 TVF130982 UFB130982 UOX130982 UYT130982 VIP130982 VSL130982 WCH130982 WMD130982 WVZ130982 AE196518 JN196518 TJ196518 ADF196518 ANB196518 AWX196518 BGT196518 BQP196518 CAL196518 CKH196518 CUD196518 DDZ196518 DNV196518 DXR196518 EHN196518 ERJ196518 FBF196518 FLB196518 FUX196518 GET196518 GOP196518 GYL196518 HIH196518 HSD196518 IBZ196518 ILV196518 IVR196518 JFN196518 JPJ196518 JZF196518 KJB196518 KSX196518 LCT196518 LMP196518 LWL196518 MGH196518 MQD196518 MZZ196518 NJV196518 NTR196518 ODN196518 ONJ196518 OXF196518 PHB196518 PQX196518 QAT196518 QKP196518 QUL196518 REH196518 ROD196518 RXZ196518 SHV196518 SRR196518 TBN196518 TLJ196518 TVF196518 UFB196518 UOX196518 UYT196518 VIP196518 VSL196518 WCH196518 WMD196518 WVZ196518 AE262054 JN262054 TJ262054 ADF262054 ANB262054 AWX262054 BGT262054 BQP262054 CAL262054 CKH262054 CUD262054 DDZ262054 DNV262054 DXR262054 EHN262054 ERJ262054 FBF262054 FLB262054 FUX262054 GET262054 GOP262054 GYL262054 HIH262054 HSD262054 IBZ262054 ILV262054 IVR262054 JFN262054 JPJ262054 JZF262054 KJB262054 KSX262054 LCT262054 LMP262054 LWL262054 MGH262054 MQD262054 MZZ262054 NJV262054 NTR262054 ODN262054 ONJ262054 OXF262054 PHB262054 PQX262054 QAT262054 QKP262054 QUL262054 REH262054 ROD262054 RXZ262054 SHV262054 SRR262054 TBN262054 TLJ262054 TVF262054 UFB262054 UOX262054 UYT262054 VIP262054 VSL262054 WCH262054 WMD262054 WVZ262054 AE327590 JN327590 TJ327590 ADF327590 ANB327590 AWX327590 BGT327590 BQP327590 CAL327590 CKH327590 CUD327590 DDZ327590 DNV327590 DXR327590 EHN327590 ERJ327590 FBF327590 FLB327590 FUX327590 GET327590 GOP327590 GYL327590 HIH327590 HSD327590 IBZ327590 ILV327590 IVR327590 JFN327590 JPJ327590 JZF327590 KJB327590 KSX327590 LCT327590 LMP327590 LWL327590 MGH327590 MQD327590 MZZ327590 NJV327590 NTR327590 ODN327590 ONJ327590 OXF327590 PHB327590 PQX327590 QAT327590 QKP327590 QUL327590 REH327590 ROD327590 RXZ327590 SHV327590 SRR327590 TBN327590 TLJ327590 TVF327590 UFB327590 UOX327590 UYT327590 VIP327590 VSL327590 WCH327590 WMD327590 WVZ327590 AE393126 JN393126 TJ393126 ADF393126 ANB393126 AWX393126 BGT393126 BQP393126 CAL393126 CKH393126 CUD393126 DDZ393126 DNV393126 DXR393126 EHN393126 ERJ393126 FBF393126 FLB393126 FUX393126 GET393126 GOP393126 GYL393126 HIH393126 HSD393126 IBZ393126 ILV393126 IVR393126 JFN393126 JPJ393126 JZF393126 KJB393126 KSX393126 LCT393126 LMP393126 LWL393126 MGH393126 MQD393126 MZZ393126 NJV393126 NTR393126 ODN393126 ONJ393126 OXF393126 PHB393126 PQX393126 QAT393126 QKP393126 QUL393126 REH393126 ROD393126 RXZ393126 SHV393126 SRR393126 TBN393126 TLJ393126 TVF393126 UFB393126 UOX393126 UYT393126 VIP393126 VSL393126 WCH393126 WMD393126 WVZ393126 AE458662 JN458662 TJ458662 ADF458662 ANB458662 AWX458662 BGT458662 BQP458662 CAL458662 CKH458662 CUD458662 DDZ458662 DNV458662 DXR458662 EHN458662 ERJ458662 FBF458662 FLB458662 FUX458662 GET458662 GOP458662 GYL458662 HIH458662 HSD458662 IBZ458662 ILV458662 IVR458662 JFN458662 JPJ458662 JZF458662 KJB458662 KSX458662 LCT458662 LMP458662 LWL458662 MGH458662 MQD458662 MZZ458662 NJV458662 NTR458662 ODN458662 ONJ458662 OXF458662 PHB458662 PQX458662 QAT458662 QKP458662 QUL458662 REH458662 ROD458662 RXZ458662 SHV458662 SRR458662 TBN458662 TLJ458662 TVF458662 UFB458662 UOX458662 UYT458662 VIP458662 VSL458662 WCH458662 WMD458662 WVZ458662 AE524198 JN524198 TJ524198 ADF524198 ANB524198 AWX524198 BGT524198 BQP524198 CAL524198 CKH524198 CUD524198 DDZ524198 DNV524198 DXR524198 EHN524198 ERJ524198 FBF524198 FLB524198 FUX524198 GET524198 GOP524198 GYL524198 HIH524198 HSD524198 IBZ524198 ILV524198 IVR524198 JFN524198 JPJ524198 JZF524198 KJB524198 KSX524198 LCT524198 LMP524198 LWL524198 MGH524198 MQD524198 MZZ524198 NJV524198 NTR524198 ODN524198 ONJ524198 OXF524198 PHB524198 PQX524198 QAT524198 QKP524198 QUL524198 REH524198 ROD524198 RXZ524198 SHV524198 SRR524198 TBN524198 TLJ524198 TVF524198 UFB524198 UOX524198 UYT524198 VIP524198 VSL524198 WCH524198 WMD524198 WVZ524198 AE589734 JN589734 TJ589734 ADF589734 ANB589734 AWX589734 BGT589734 BQP589734 CAL589734 CKH589734 CUD589734 DDZ589734 DNV589734 DXR589734 EHN589734 ERJ589734 FBF589734 FLB589734 FUX589734 GET589734 GOP589734 GYL589734 HIH589734 HSD589734 IBZ589734 ILV589734 IVR589734 JFN589734 JPJ589734 JZF589734 KJB589734 KSX589734 LCT589734 LMP589734 LWL589734 MGH589734 MQD589734 MZZ589734 NJV589734 NTR589734 ODN589734 ONJ589734 OXF589734 PHB589734 PQX589734 QAT589734 QKP589734 QUL589734 REH589734 ROD589734 RXZ589734 SHV589734 SRR589734 TBN589734 TLJ589734 TVF589734 UFB589734 UOX589734 UYT589734 VIP589734 VSL589734 WCH589734 WMD589734 WVZ589734 AE655270 JN655270 TJ655270 ADF655270 ANB655270 AWX655270 BGT655270 BQP655270 CAL655270 CKH655270 CUD655270 DDZ655270 DNV655270 DXR655270 EHN655270 ERJ655270 FBF655270 FLB655270 FUX655270 GET655270 GOP655270 GYL655270 HIH655270 HSD655270 IBZ655270 ILV655270 IVR655270 JFN655270 JPJ655270 JZF655270 KJB655270 KSX655270 LCT655270 LMP655270 LWL655270 MGH655270 MQD655270 MZZ655270 NJV655270 NTR655270 ODN655270 ONJ655270 OXF655270 PHB655270 PQX655270 QAT655270 QKP655270 QUL655270 REH655270 ROD655270 RXZ655270 SHV655270 SRR655270 TBN655270 TLJ655270 TVF655270 UFB655270 UOX655270 UYT655270 VIP655270 VSL655270 WCH655270 WMD655270 WVZ655270 AE720806 JN720806 TJ720806 ADF720806 ANB720806 AWX720806 BGT720806 BQP720806 CAL720806 CKH720806 CUD720806 DDZ720806 DNV720806 DXR720806 EHN720806 ERJ720806 FBF720806 FLB720806 FUX720806 GET720806 GOP720806 GYL720806 HIH720806 HSD720806 IBZ720806 ILV720806 IVR720806 JFN720806 JPJ720806 JZF720806 KJB720806 KSX720806 LCT720806 LMP720806 LWL720806 MGH720806 MQD720806 MZZ720806 NJV720806 NTR720806 ODN720806 ONJ720806 OXF720806 PHB720806 PQX720806 QAT720806 QKP720806 QUL720806 REH720806 ROD720806 RXZ720806 SHV720806 SRR720806 TBN720806 TLJ720806 TVF720806 UFB720806 UOX720806 UYT720806 VIP720806 VSL720806 WCH720806 WMD720806 WVZ720806 AE786342 JN786342 TJ786342 ADF786342 ANB786342 AWX786342 BGT786342 BQP786342 CAL786342 CKH786342 CUD786342 DDZ786342 DNV786342 DXR786342 EHN786342 ERJ786342 FBF786342 FLB786342 FUX786342 GET786342 GOP786342 GYL786342 HIH786342 HSD786342 IBZ786342 ILV786342 IVR786342 JFN786342 JPJ786342 JZF786342 KJB786342 KSX786342 LCT786342 LMP786342 LWL786342 MGH786342 MQD786342 MZZ786342 NJV786342 NTR786342 ODN786342 ONJ786342 OXF786342 PHB786342 PQX786342 QAT786342 QKP786342 QUL786342 REH786342 ROD786342 RXZ786342 SHV786342 SRR786342 TBN786342 TLJ786342 TVF786342 UFB786342 UOX786342 UYT786342 VIP786342 VSL786342 WCH786342 WMD786342 WVZ786342 AE851878 JN851878 TJ851878 ADF851878 ANB851878 AWX851878 BGT851878 BQP851878 CAL851878 CKH851878 CUD851878 DDZ851878 DNV851878 DXR851878 EHN851878 ERJ851878 FBF851878 FLB851878 FUX851878 GET851878 GOP851878 GYL851878 HIH851878 HSD851878 IBZ851878 ILV851878 IVR851878 JFN851878 JPJ851878 JZF851878 KJB851878 KSX851878 LCT851878 LMP851878 LWL851878 MGH851878 MQD851878 MZZ851878 NJV851878 NTR851878 ODN851878 ONJ851878 OXF851878 PHB851878 PQX851878 QAT851878 QKP851878 QUL851878 REH851878 ROD851878 RXZ851878 SHV851878 SRR851878 TBN851878 TLJ851878 TVF851878 UFB851878 UOX851878 UYT851878 VIP851878 VSL851878 WCH851878 WMD851878 WVZ851878 AE917414 JN917414 TJ917414 ADF917414 ANB917414 AWX917414 BGT917414 BQP917414 CAL917414 CKH917414 CUD917414 DDZ917414 DNV917414 DXR917414 EHN917414 ERJ917414 FBF917414 FLB917414 FUX917414 GET917414 GOP917414 GYL917414 HIH917414 HSD917414 IBZ917414 ILV917414 IVR917414 JFN917414 JPJ917414 JZF917414 KJB917414 KSX917414 LCT917414 LMP917414 LWL917414 MGH917414 MQD917414 MZZ917414 NJV917414 NTR917414 ODN917414 ONJ917414 OXF917414 PHB917414 PQX917414 QAT917414 QKP917414 QUL917414 REH917414 ROD917414 RXZ917414 SHV917414 SRR917414 TBN917414 TLJ917414 TVF917414 UFB917414 UOX917414 UYT917414 VIP917414 VSL917414 WCH917414 WMD917414 WVZ917414 AE982950 JN982950 TJ982950 ADF982950 ANB982950 AWX982950 BGT982950 BQP982950 CAL982950 CKH982950 CUD982950 DDZ982950 DNV982950 DXR982950 EHN982950 ERJ982950 FBF982950 FLB982950 FUX982950 GET982950 GOP982950 GYL982950 HIH982950 HSD982950 IBZ982950 ILV982950 IVR982950 JFN982950 JPJ982950 JZF982950 KJB982950 KSX982950 LCT982950 LMP982950 LWL982950 MGH982950 MQD982950 MZZ982950 NJV982950 NTR982950 ODN982950 ONJ982950 OXF982950 PHB982950 PQX982950 QAT982950 QKP982950 QUL982950 REH982950 ROD982950 RXZ982950 SHV982950 SRR982950 TBN982950 TLJ982950 TVF982950 UFB982950 UOX982950 UYT982950 VIP982950 VSL982950 WCH982950 WMD982950 WVZ982950 AE65442 JN65442 TJ65442 ADF65442 ANB65442 AWX65442 BGT65442 BQP65442 CAL65442 CKH65442 CUD65442 DDZ65442 DNV65442 DXR65442 EHN65442 ERJ65442 FBF65442 FLB65442 FUX65442 GET65442 GOP65442 GYL65442 HIH65442 HSD65442 IBZ65442 ILV65442 IVR65442 JFN65442 JPJ65442 JZF65442 KJB65442 KSX65442 LCT65442 LMP65442 LWL65442 MGH65442 MQD65442 MZZ65442 NJV65442 NTR65442 ODN65442 ONJ65442 OXF65442 PHB65442 PQX65442 QAT65442 QKP65442 QUL65442 REH65442 ROD65442 RXZ65442 SHV65442 SRR65442 TBN65442 TLJ65442 TVF65442 UFB65442 UOX65442 UYT65442 VIP65442 VSL65442 WCH65442 WMD65442 WVZ65442 AE130978 JN130978 TJ130978 ADF130978 ANB130978 AWX130978 BGT130978 BQP130978 CAL130978 CKH130978 CUD130978 DDZ130978 DNV130978 DXR130978 EHN130978 ERJ130978 FBF130978 FLB130978 FUX130978 GET130978 GOP130978 GYL130978 HIH130978 HSD130978 IBZ130978 ILV130978 IVR130978 JFN130978 JPJ130978 JZF130978 KJB130978 KSX130978 LCT130978 LMP130978 LWL130978 MGH130978 MQD130978 MZZ130978 NJV130978 NTR130978 ODN130978 ONJ130978 OXF130978 PHB130978 PQX130978 QAT130978 QKP130978 QUL130978 REH130978 ROD130978 RXZ130978 SHV130978 SRR130978 TBN130978 TLJ130978 TVF130978 UFB130978 UOX130978 UYT130978 VIP130978 VSL130978 WCH130978 WMD130978 WVZ130978 AE196514 JN196514 TJ196514 ADF196514 ANB196514 AWX196514 BGT196514 BQP196514 CAL196514 CKH196514 CUD196514 DDZ196514 DNV196514 DXR196514 EHN196514 ERJ196514 FBF196514 FLB196514 FUX196514 GET196514 GOP196514 GYL196514 HIH196514 HSD196514 IBZ196514 ILV196514 IVR196514 JFN196514 JPJ196514 JZF196514 KJB196514 KSX196514 LCT196514 LMP196514 LWL196514 MGH196514 MQD196514 MZZ196514 NJV196514 NTR196514 ODN196514 ONJ196514 OXF196514 PHB196514 PQX196514 QAT196514 QKP196514 QUL196514 REH196514 ROD196514 RXZ196514 SHV196514 SRR196514 TBN196514 TLJ196514 TVF196514 UFB196514 UOX196514 UYT196514 VIP196514 VSL196514 WCH196514 WMD196514 WVZ196514 AE262050 JN262050 TJ262050 ADF262050 ANB262050 AWX262050 BGT262050 BQP262050 CAL262050 CKH262050 CUD262050 DDZ262050 DNV262050 DXR262050 EHN262050 ERJ262050 FBF262050 FLB262050 FUX262050 GET262050 GOP262050 GYL262050 HIH262050 HSD262050 IBZ262050 ILV262050 IVR262050 JFN262050 JPJ262050 JZF262050 KJB262050 KSX262050 LCT262050 LMP262050 LWL262050 MGH262050 MQD262050 MZZ262050 NJV262050 NTR262050 ODN262050 ONJ262050 OXF262050 PHB262050 PQX262050 QAT262050 QKP262050 QUL262050 REH262050 ROD262050 RXZ262050 SHV262050 SRR262050 TBN262050 TLJ262050 TVF262050 UFB262050 UOX262050 UYT262050 VIP262050 VSL262050 WCH262050 WMD262050 WVZ262050 AE327586 JN327586 TJ327586 ADF327586 ANB327586 AWX327586 BGT327586 BQP327586 CAL327586 CKH327586 CUD327586 DDZ327586 DNV327586 DXR327586 EHN327586 ERJ327586 FBF327586 FLB327586 FUX327586 GET327586 GOP327586 GYL327586 HIH327586 HSD327586 IBZ327586 ILV327586 IVR327586 JFN327586 JPJ327586 JZF327586 KJB327586 KSX327586 LCT327586 LMP327586 LWL327586 MGH327586 MQD327586 MZZ327586 NJV327586 NTR327586 ODN327586 ONJ327586 OXF327586 PHB327586 PQX327586 QAT327586 QKP327586 QUL327586 REH327586 ROD327586 RXZ327586 SHV327586 SRR327586 TBN327586 TLJ327586 TVF327586 UFB327586 UOX327586 UYT327586 VIP327586 VSL327586 WCH327586 WMD327586 WVZ327586 AE393122 JN393122 TJ393122 ADF393122 ANB393122 AWX393122 BGT393122 BQP393122 CAL393122 CKH393122 CUD393122 DDZ393122 DNV393122 DXR393122 EHN393122 ERJ393122 FBF393122 FLB393122 FUX393122 GET393122 GOP393122 GYL393122 HIH393122 HSD393122 IBZ393122 ILV393122 IVR393122 JFN393122 JPJ393122 JZF393122 KJB393122 KSX393122 LCT393122 LMP393122 LWL393122 MGH393122 MQD393122 MZZ393122 NJV393122 NTR393122 ODN393122 ONJ393122 OXF393122 PHB393122 PQX393122 QAT393122 QKP393122 QUL393122 REH393122 ROD393122 RXZ393122 SHV393122 SRR393122 TBN393122 TLJ393122 TVF393122 UFB393122 UOX393122 UYT393122 VIP393122 VSL393122 WCH393122 WMD393122 WVZ393122 AE458658 JN458658 TJ458658 ADF458658 ANB458658 AWX458658 BGT458658 BQP458658 CAL458658 CKH458658 CUD458658 DDZ458658 DNV458658 DXR458658 EHN458658 ERJ458658 FBF458658 FLB458658 FUX458658 GET458658 GOP458658 GYL458658 HIH458658 HSD458658 IBZ458658 ILV458658 IVR458658 JFN458658 JPJ458658 JZF458658 KJB458658 KSX458658 LCT458658 LMP458658 LWL458658 MGH458658 MQD458658 MZZ458658 NJV458658 NTR458658 ODN458658 ONJ458658 OXF458658 PHB458658 PQX458658 QAT458658 QKP458658 QUL458658 REH458658 ROD458658 RXZ458658 SHV458658 SRR458658 TBN458658 TLJ458658 TVF458658 UFB458658 UOX458658 UYT458658 VIP458658 VSL458658 WCH458658 WMD458658 WVZ458658 AE524194 JN524194 TJ524194 ADF524194 ANB524194 AWX524194 BGT524194 BQP524194 CAL524194 CKH524194 CUD524194 DDZ524194 DNV524194 DXR524194 EHN524194 ERJ524194 FBF524194 FLB524194 FUX524194 GET524194 GOP524194 GYL524194 HIH524194 HSD524194 IBZ524194 ILV524194 IVR524194 JFN524194 JPJ524194 JZF524194 KJB524194 KSX524194 LCT524194 LMP524194 LWL524194 MGH524194 MQD524194 MZZ524194 NJV524194 NTR524194 ODN524194 ONJ524194 OXF524194 PHB524194 PQX524194 QAT524194 QKP524194 QUL524194 REH524194 ROD524194 RXZ524194 SHV524194 SRR524194 TBN524194 TLJ524194 TVF524194 UFB524194 UOX524194 UYT524194 VIP524194 VSL524194 WCH524194 WMD524194 WVZ524194 AE589730 JN589730 TJ589730 ADF589730 ANB589730 AWX589730 BGT589730 BQP589730 CAL589730 CKH589730 CUD589730 DDZ589730 DNV589730 DXR589730 EHN589730 ERJ589730 FBF589730 FLB589730 FUX589730 GET589730 GOP589730 GYL589730 HIH589730 HSD589730 IBZ589730 ILV589730 IVR589730 JFN589730 JPJ589730 JZF589730 KJB589730 KSX589730 LCT589730 LMP589730 LWL589730 MGH589730 MQD589730 MZZ589730 NJV589730 NTR589730 ODN589730 ONJ589730 OXF589730 PHB589730 PQX589730 QAT589730 QKP589730 QUL589730 REH589730 ROD589730 RXZ589730 SHV589730 SRR589730 TBN589730 TLJ589730 TVF589730 UFB589730 UOX589730 UYT589730 VIP589730 VSL589730 WCH589730 WMD589730 WVZ589730 AE655266 JN655266 TJ655266 ADF655266 ANB655266 AWX655266 BGT655266 BQP655266 CAL655266 CKH655266 CUD655266 DDZ655266 DNV655266 DXR655266 EHN655266 ERJ655266 FBF655266 FLB655266 FUX655266 GET655266 GOP655266 GYL655266 HIH655266 HSD655266 IBZ655266 ILV655266 IVR655266 JFN655266 JPJ655266 JZF655266 KJB655266 KSX655266 LCT655266 LMP655266 LWL655266 MGH655266 MQD655266 MZZ655266 NJV655266 NTR655266 ODN655266 ONJ655266 OXF655266 PHB655266 PQX655266 QAT655266 QKP655266 QUL655266 REH655266 ROD655266 RXZ655266 SHV655266 SRR655266 TBN655266 TLJ655266 TVF655266 UFB655266 UOX655266 UYT655266 VIP655266 VSL655266 WCH655266 WMD655266 WVZ655266 AE720802 JN720802 TJ720802 ADF720802 ANB720802 AWX720802 BGT720802 BQP720802 CAL720802 CKH720802 CUD720802 DDZ720802 DNV720802 DXR720802 EHN720802 ERJ720802 FBF720802 FLB720802 FUX720802 GET720802 GOP720802 GYL720802 HIH720802 HSD720802 IBZ720802 ILV720802 IVR720802 JFN720802 JPJ720802 JZF720802 KJB720802 KSX720802 LCT720802 LMP720802 LWL720802 MGH720802 MQD720802 MZZ720802 NJV720802 NTR720802 ODN720802 ONJ720802 OXF720802 PHB720802 PQX720802 QAT720802 QKP720802 QUL720802 REH720802 ROD720802 RXZ720802 SHV720802 SRR720802 TBN720802 TLJ720802 TVF720802 UFB720802 UOX720802 UYT720802 VIP720802 VSL720802 WCH720802 WMD720802 WVZ720802 AE786338 JN786338 TJ786338 ADF786338 ANB786338 AWX786338 BGT786338 BQP786338 CAL786338 CKH786338 CUD786338 DDZ786338 DNV786338 DXR786338 EHN786338 ERJ786338 FBF786338 FLB786338 FUX786338 GET786338 GOP786338 GYL786338 HIH786338 HSD786338 IBZ786338 ILV786338 IVR786338 JFN786338 JPJ786338 JZF786338 KJB786338 KSX786338 LCT786338 LMP786338 LWL786338 MGH786338 MQD786338 MZZ786338 NJV786338 NTR786338 ODN786338 ONJ786338 OXF786338 PHB786338 PQX786338 QAT786338 QKP786338 QUL786338 REH786338 ROD786338 RXZ786338 SHV786338 SRR786338 TBN786338 TLJ786338 TVF786338 UFB786338 UOX786338 UYT786338 VIP786338 VSL786338 WCH786338 WMD786338 WVZ786338 AE851874 JN851874 TJ851874 ADF851874 ANB851874 AWX851874 BGT851874 BQP851874 CAL851874 CKH851874 CUD851874 DDZ851874 DNV851874 DXR851874 EHN851874 ERJ851874 FBF851874 FLB851874 FUX851874 GET851874 GOP851874 GYL851874 HIH851874 HSD851874 IBZ851874 ILV851874 IVR851874 JFN851874 JPJ851874 JZF851874 KJB851874 KSX851874 LCT851874 LMP851874 LWL851874 MGH851874 MQD851874 MZZ851874 NJV851874 NTR851874 ODN851874 ONJ851874 OXF851874 PHB851874 PQX851874 QAT851874 QKP851874 QUL851874 REH851874 ROD851874 RXZ851874 SHV851874 SRR851874 TBN851874 TLJ851874 TVF851874 UFB851874 UOX851874 UYT851874 VIP851874 VSL851874 WCH851874 WMD851874 WVZ851874 AE917410 JN917410 TJ917410 ADF917410 ANB917410 AWX917410 BGT917410 BQP917410 CAL917410 CKH917410 CUD917410 DDZ917410 DNV917410 DXR917410 EHN917410 ERJ917410 FBF917410 FLB917410 FUX917410 GET917410 GOP917410 GYL917410 HIH917410 HSD917410 IBZ917410 ILV917410 IVR917410 JFN917410 JPJ917410 JZF917410 KJB917410 KSX917410 LCT917410 LMP917410 LWL917410 MGH917410 MQD917410 MZZ917410 NJV917410 NTR917410 ODN917410 ONJ917410 OXF917410 PHB917410 PQX917410 QAT917410 QKP917410 QUL917410 REH917410 ROD917410 RXZ917410 SHV917410 SRR917410 TBN917410 TLJ917410 TVF917410 UFB917410 UOX917410 UYT917410 VIP917410 VSL917410 WCH917410 WMD917410 WVZ917410 AE982946 JN982946 TJ982946 ADF982946 ANB982946 AWX982946 BGT982946 BQP982946 CAL982946 CKH982946 CUD982946 DDZ982946 DNV982946 DXR982946 EHN982946 ERJ982946 FBF982946 FLB982946 FUX982946 GET982946 GOP982946 GYL982946 HIH982946 HSD982946 IBZ982946 ILV982946 IVR982946 JFN982946 JPJ982946 JZF982946 KJB982946 KSX982946 LCT982946 LMP982946 LWL982946 MGH982946 MQD982946 MZZ982946 NJV982946 NTR982946 ODN982946 ONJ982946 OXF982946 PHB982946 PQX982946 QAT982946 QKP982946 QUL982946 REH982946 ROD982946 RXZ982946 SHV982946 SRR982946 TBN982946 TLJ982946 TVF982946 UFB982946 UOX982946 UYT982946 VIP982946 VSL982946 WCH982946 WMD982946 WVZ982946 AC65442 JL65442 TH65442 ADD65442 AMZ65442 AWV65442 BGR65442 BQN65442 CAJ65442 CKF65442 CUB65442 DDX65442 DNT65442 DXP65442 EHL65442 ERH65442 FBD65442 FKZ65442 FUV65442 GER65442 GON65442 GYJ65442 HIF65442 HSB65442 IBX65442 ILT65442 IVP65442 JFL65442 JPH65442 JZD65442 KIZ65442 KSV65442 LCR65442 LMN65442 LWJ65442 MGF65442 MQB65442 MZX65442 NJT65442 NTP65442 ODL65442 ONH65442 OXD65442 PGZ65442 PQV65442 QAR65442 QKN65442 QUJ65442 REF65442 ROB65442 RXX65442 SHT65442 SRP65442 TBL65442 TLH65442 TVD65442 UEZ65442 UOV65442 UYR65442 VIN65442 VSJ65442 WCF65442 WMB65442 WVX65442 AC130978 JL130978 TH130978 ADD130978 AMZ130978 AWV130978 BGR130978 BQN130978 CAJ130978 CKF130978 CUB130978 DDX130978 DNT130978 DXP130978 EHL130978 ERH130978 FBD130978 FKZ130978 FUV130978 GER130978 GON130978 GYJ130978 HIF130978 HSB130978 IBX130978 ILT130978 IVP130978 JFL130978 JPH130978 JZD130978 KIZ130978 KSV130978 LCR130978 LMN130978 LWJ130978 MGF130978 MQB130978 MZX130978 NJT130978 NTP130978 ODL130978 ONH130978 OXD130978 PGZ130978 PQV130978 QAR130978 QKN130978 QUJ130978 REF130978 ROB130978 RXX130978 SHT130978 SRP130978 TBL130978 TLH130978 TVD130978 UEZ130978 UOV130978 UYR130978 VIN130978 VSJ130978 WCF130978 WMB130978 WVX130978 AC196514 JL196514 TH196514 ADD196514 AMZ196514 AWV196514 BGR196514 BQN196514 CAJ196514 CKF196514 CUB196514 DDX196514 DNT196514 DXP196514 EHL196514 ERH196514 FBD196514 FKZ196514 FUV196514 GER196514 GON196514 GYJ196514 HIF196514 HSB196514 IBX196514 ILT196514 IVP196514 JFL196514 JPH196514 JZD196514 KIZ196514 KSV196514 LCR196514 LMN196514 LWJ196514 MGF196514 MQB196514 MZX196514 NJT196514 NTP196514 ODL196514 ONH196514 OXD196514 PGZ196514 PQV196514 QAR196514 QKN196514 QUJ196514 REF196514 ROB196514 RXX196514 SHT196514 SRP196514 TBL196514 TLH196514 TVD196514 UEZ196514 UOV196514 UYR196514 VIN196514 VSJ196514 WCF196514 WMB196514 WVX196514 AC262050 JL262050 TH262050 ADD262050 AMZ262050 AWV262050 BGR262050 BQN262050 CAJ262050 CKF262050 CUB262050 DDX262050 DNT262050 DXP262050 EHL262050 ERH262050 FBD262050 FKZ262050 FUV262050 GER262050 GON262050 GYJ262050 HIF262050 HSB262050 IBX262050 ILT262050 IVP262050 JFL262050 JPH262050 JZD262050 KIZ262050 KSV262050 LCR262050 LMN262050 LWJ262050 MGF262050 MQB262050 MZX262050 NJT262050 NTP262050 ODL262050 ONH262050 OXD262050 PGZ262050 PQV262050 QAR262050 QKN262050 QUJ262050 REF262050 ROB262050 RXX262050 SHT262050 SRP262050 TBL262050 TLH262050 TVD262050 UEZ262050 UOV262050 UYR262050 VIN262050 VSJ262050 WCF262050 WMB262050 WVX262050 AC327586 JL327586 TH327586 ADD327586 AMZ327586 AWV327586 BGR327586 BQN327586 CAJ327586 CKF327586 CUB327586 DDX327586 DNT327586 DXP327586 EHL327586 ERH327586 FBD327586 FKZ327586 FUV327586 GER327586 GON327586 GYJ327586 HIF327586 HSB327586 IBX327586 ILT327586 IVP327586 JFL327586 JPH327586 JZD327586 KIZ327586 KSV327586 LCR327586 LMN327586 LWJ327586 MGF327586 MQB327586 MZX327586 NJT327586 NTP327586 ODL327586 ONH327586 OXD327586 PGZ327586 PQV327586 QAR327586 QKN327586 QUJ327586 REF327586 ROB327586 RXX327586 SHT327586 SRP327586 TBL327586 TLH327586 TVD327586 UEZ327586 UOV327586 UYR327586 VIN327586 VSJ327586 WCF327586 WMB327586 WVX327586 AC393122 JL393122 TH393122 ADD393122 AMZ393122 AWV393122 BGR393122 BQN393122 CAJ393122 CKF393122 CUB393122 DDX393122 DNT393122 DXP393122 EHL393122 ERH393122 FBD393122 FKZ393122 FUV393122 GER393122 GON393122 GYJ393122 HIF393122 HSB393122 IBX393122 ILT393122 IVP393122 JFL393122 JPH393122 JZD393122 KIZ393122 KSV393122 LCR393122 LMN393122 LWJ393122 MGF393122 MQB393122 MZX393122 NJT393122 NTP393122 ODL393122 ONH393122 OXD393122 PGZ393122 PQV393122 QAR393122 QKN393122 QUJ393122 REF393122 ROB393122 RXX393122 SHT393122 SRP393122 TBL393122 TLH393122 TVD393122 UEZ393122 UOV393122 UYR393122 VIN393122 VSJ393122 WCF393122 WMB393122 WVX393122 AC458658 JL458658 TH458658 ADD458658 AMZ458658 AWV458658 BGR458658 BQN458658 CAJ458658 CKF458658 CUB458658 DDX458658 DNT458658 DXP458658 EHL458658 ERH458658 FBD458658 FKZ458658 FUV458658 GER458658 GON458658 GYJ458658 HIF458658 HSB458658 IBX458658 ILT458658 IVP458658 JFL458658 JPH458658 JZD458658 KIZ458658 KSV458658 LCR458658 LMN458658 LWJ458658 MGF458658 MQB458658 MZX458658 NJT458658 NTP458658 ODL458658 ONH458658 OXD458658 PGZ458658 PQV458658 QAR458658 QKN458658 QUJ458658 REF458658 ROB458658 RXX458658 SHT458658 SRP458658 TBL458658 TLH458658 TVD458658 UEZ458658 UOV458658 UYR458658 VIN458658 VSJ458658 WCF458658 WMB458658 WVX458658 AC524194 JL524194 TH524194 ADD524194 AMZ524194 AWV524194 BGR524194 BQN524194 CAJ524194 CKF524194 CUB524194 DDX524194 DNT524194 DXP524194 EHL524194 ERH524194 FBD524194 FKZ524194 FUV524194 GER524194 GON524194 GYJ524194 HIF524194 HSB524194 IBX524194 ILT524194 IVP524194 JFL524194 JPH524194 JZD524194 KIZ524194 KSV524194 LCR524194 LMN524194 LWJ524194 MGF524194 MQB524194 MZX524194 NJT524194 NTP524194 ODL524194 ONH524194 OXD524194 PGZ524194 PQV524194 QAR524194 QKN524194 QUJ524194 REF524194 ROB524194 RXX524194 SHT524194 SRP524194 TBL524194 TLH524194 TVD524194 UEZ524194 UOV524194 UYR524194 VIN524194 VSJ524194 WCF524194 WMB524194 WVX524194 AC589730 JL589730 TH589730 ADD589730 AMZ589730 AWV589730 BGR589730 BQN589730 CAJ589730 CKF589730 CUB589730 DDX589730 DNT589730 DXP589730 EHL589730 ERH589730 FBD589730 FKZ589730 FUV589730 GER589730 GON589730 GYJ589730 HIF589730 HSB589730 IBX589730 ILT589730 IVP589730 JFL589730 JPH589730 JZD589730 KIZ589730 KSV589730 LCR589730 LMN589730 LWJ589730 MGF589730 MQB589730 MZX589730 NJT589730 NTP589730 ODL589730 ONH589730 OXD589730 PGZ589730 PQV589730 QAR589730 QKN589730 QUJ589730 REF589730 ROB589730 RXX589730 SHT589730 SRP589730 TBL589730 TLH589730 TVD589730 UEZ589730 UOV589730 UYR589730 VIN589730 VSJ589730 WCF589730 WMB589730 WVX589730 AC655266 JL655266 TH655266 ADD655266 AMZ655266 AWV655266 BGR655266 BQN655266 CAJ655266 CKF655266 CUB655266 DDX655266 DNT655266 DXP655266 EHL655266 ERH655266 FBD655266 FKZ655266 FUV655266 GER655266 GON655266 GYJ655266 HIF655266 HSB655266 IBX655266 ILT655266 IVP655266 JFL655266 JPH655266 JZD655266 KIZ655266 KSV655266 LCR655266 LMN655266 LWJ655266 MGF655266 MQB655266 MZX655266 NJT655266 NTP655266 ODL655266 ONH655266 OXD655266 PGZ655266 PQV655266 QAR655266 QKN655266 QUJ655266 REF655266 ROB655266 RXX655266 SHT655266 SRP655266 TBL655266 TLH655266 TVD655266 UEZ655266 UOV655266 UYR655266 VIN655266 VSJ655266 WCF655266 WMB655266 WVX655266 AC720802 JL720802 TH720802 ADD720802 AMZ720802 AWV720802 BGR720802 BQN720802 CAJ720802 CKF720802 CUB720802 DDX720802 DNT720802 DXP720802 EHL720802 ERH720802 FBD720802 FKZ720802 FUV720802 GER720802 GON720802 GYJ720802 HIF720802 HSB720802 IBX720802 ILT720802 IVP720802 JFL720802 JPH720802 JZD720802 KIZ720802 KSV720802 LCR720802 LMN720802 LWJ720802 MGF720802 MQB720802 MZX720802 NJT720802 NTP720802 ODL720802 ONH720802 OXD720802 PGZ720802 PQV720802 QAR720802 QKN720802 QUJ720802 REF720802 ROB720802 RXX720802 SHT720802 SRP720802 TBL720802 TLH720802 TVD720802 UEZ720802 UOV720802 UYR720802 VIN720802 VSJ720802 WCF720802 WMB720802 WVX720802 AC786338 JL786338 TH786338 ADD786338 AMZ786338 AWV786338 BGR786338 BQN786338 CAJ786338 CKF786338 CUB786338 DDX786338 DNT786338 DXP786338 EHL786338 ERH786338 FBD786338 FKZ786338 FUV786338 GER786338 GON786338 GYJ786338 HIF786338 HSB786338 IBX786338 ILT786338 IVP786338 JFL786338 JPH786338 JZD786338 KIZ786338 KSV786338 LCR786338 LMN786338 LWJ786338 MGF786338 MQB786338 MZX786338 NJT786338 NTP786338 ODL786338 ONH786338 OXD786338 PGZ786338 PQV786338 QAR786338 QKN786338 QUJ786338 REF786338 ROB786338 RXX786338 SHT786338 SRP786338 TBL786338 TLH786338 TVD786338 UEZ786338 UOV786338 UYR786338 VIN786338 VSJ786338 WCF786338 WMB786338 WVX786338 AC851874 JL851874 TH851874 ADD851874 AMZ851874 AWV851874 BGR851874 BQN851874 CAJ851874 CKF851874 CUB851874 DDX851874 DNT851874 DXP851874 EHL851874 ERH851874 FBD851874 FKZ851874 FUV851874 GER851874 GON851874 GYJ851874 HIF851874 HSB851874 IBX851874 ILT851874 IVP851874 JFL851874 JPH851874 JZD851874 KIZ851874 KSV851874 LCR851874 LMN851874 LWJ851874 MGF851874 MQB851874 MZX851874 NJT851874 NTP851874 ODL851874 ONH851874 OXD851874 PGZ851874 PQV851874 QAR851874 QKN851874 QUJ851874 REF851874 ROB851874 RXX851874 SHT851874 SRP851874 TBL851874 TLH851874 TVD851874 UEZ851874 UOV851874 UYR851874 VIN851874 VSJ851874 WCF851874 WMB851874 WVX851874 AC917410 JL917410 TH917410 ADD917410 AMZ917410 AWV917410 BGR917410 BQN917410 CAJ917410 CKF917410 CUB917410 DDX917410 DNT917410 DXP917410 EHL917410 ERH917410 FBD917410 FKZ917410 FUV917410 GER917410 GON917410 GYJ917410 HIF917410 HSB917410 IBX917410 ILT917410 IVP917410 JFL917410 JPH917410 JZD917410 KIZ917410 KSV917410 LCR917410 LMN917410 LWJ917410 MGF917410 MQB917410 MZX917410 NJT917410 NTP917410 ODL917410 ONH917410 OXD917410 PGZ917410 PQV917410 QAR917410 QKN917410 QUJ917410 REF917410 ROB917410 RXX917410 SHT917410 SRP917410 TBL917410 TLH917410 TVD917410 UEZ917410 UOV917410 UYR917410 VIN917410 VSJ917410 WCF917410 WMB917410 WVX917410 AC982946 JL982946 TH982946 ADD982946 AMZ982946 AWV982946 BGR982946 BQN982946 CAJ982946 CKF982946 CUB982946 DDX982946 DNT982946 DXP982946 EHL982946 ERH982946 FBD982946 FKZ982946 FUV982946 GER982946 GON982946 GYJ982946 HIF982946 HSB982946 IBX982946 ILT982946 IVP982946 JFL982946 JPH982946 JZD982946 KIZ982946 KSV982946 LCR982946 LMN982946 LWJ982946 MGF982946 MQB982946 MZX982946 NJT982946 NTP982946 ODL982946 ONH982946 OXD982946 PGZ982946 PQV982946 QAR982946 QKN982946 QUJ982946 REF982946 ROB982946 RXX982946 SHT982946 SRP982946 TBL982946 TLH982946 TVD982946 UEZ982946 UOV982946 UYR982946 VIN982946 VSJ982946 WCF982946 WMB982946 WVX982946 F65442 JC65442 SY65442 ACU65442 AMQ65442 AWM65442 BGI65442 BQE65442 CAA65442 CJW65442 CTS65442 DDO65442 DNK65442 DXG65442 EHC65442 EQY65442 FAU65442 FKQ65442 FUM65442 GEI65442 GOE65442 GYA65442 HHW65442 HRS65442 IBO65442 ILK65442 IVG65442 JFC65442 JOY65442 JYU65442 KIQ65442 KSM65442 LCI65442 LME65442 LWA65442 MFW65442 MPS65442 MZO65442 NJK65442 NTG65442 ODC65442 OMY65442 OWU65442 PGQ65442 PQM65442 QAI65442 QKE65442 QUA65442 RDW65442 RNS65442 RXO65442 SHK65442 SRG65442 TBC65442 TKY65442 TUU65442 UEQ65442 UOM65442 UYI65442 VIE65442 VSA65442 WBW65442 WLS65442 WVO65442 F130978 JC130978 SY130978 ACU130978 AMQ130978 AWM130978 BGI130978 BQE130978 CAA130978 CJW130978 CTS130978 DDO130978 DNK130978 DXG130978 EHC130978 EQY130978 FAU130978 FKQ130978 FUM130978 GEI130978 GOE130978 GYA130978 HHW130978 HRS130978 IBO130978 ILK130978 IVG130978 JFC130978 JOY130978 JYU130978 KIQ130978 KSM130978 LCI130978 LME130978 LWA130978 MFW130978 MPS130978 MZO130978 NJK130978 NTG130978 ODC130978 OMY130978 OWU130978 PGQ130978 PQM130978 QAI130978 QKE130978 QUA130978 RDW130978 RNS130978 RXO130978 SHK130978 SRG130978 TBC130978 TKY130978 TUU130978 UEQ130978 UOM130978 UYI130978 VIE130978 VSA130978 WBW130978 WLS130978 WVO130978 F196514 JC196514 SY196514 ACU196514 AMQ196514 AWM196514 BGI196514 BQE196514 CAA196514 CJW196514 CTS196514 DDO196514 DNK196514 DXG196514 EHC196514 EQY196514 FAU196514 FKQ196514 FUM196514 GEI196514 GOE196514 GYA196514 HHW196514 HRS196514 IBO196514 ILK196514 IVG196514 JFC196514 JOY196514 JYU196514 KIQ196514 KSM196514 LCI196514 LME196514 LWA196514 MFW196514 MPS196514 MZO196514 NJK196514 NTG196514 ODC196514 OMY196514 OWU196514 PGQ196514 PQM196514 QAI196514 QKE196514 QUA196514 RDW196514 RNS196514 RXO196514 SHK196514 SRG196514 TBC196514 TKY196514 TUU196514 UEQ196514 UOM196514 UYI196514 VIE196514 VSA196514 WBW196514 WLS196514 WVO196514 F262050 JC262050 SY262050 ACU262050 AMQ262050 AWM262050 BGI262050 BQE262050 CAA262050 CJW262050 CTS262050 DDO262050 DNK262050 DXG262050 EHC262050 EQY262050 FAU262050 FKQ262050 FUM262050 GEI262050 GOE262050 GYA262050 HHW262050 HRS262050 IBO262050 ILK262050 IVG262050 JFC262050 JOY262050 JYU262050 KIQ262050 KSM262050 LCI262050 LME262050 LWA262050 MFW262050 MPS262050 MZO262050 NJK262050 NTG262050 ODC262050 OMY262050 OWU262050 PGQ262050 PQM262050 QAI262050 QKE262050 QUA262050 RDW262050 RNS262050 RXO262050 SHK262050 SRG262050 TBC262050 TKY262050 TUU262050 UEQ262050 UOM262050 UYI262050 VIE262050 VSA262050 WBW262050 WLS262050 WVO262050 F327586 JC327586 SY327586 ACU327586 AMQ327586 AWM327586 BGI327586 BQE327586 CAA327586 CJW327586 CTS327586 DDO327586 DNK327586 DXG327586 EHC327586 EQY327586 FAU327586 FKQ327586 FUM327586 GEI327586 GOE327586 GYA327586 HHW327586 HRS327586 IBO327586 ILK327586 IVG327586 JFC327586 JOY327586 JYU327586 KIQ327586 KSM327586 LCI327586 LME327586 LWA327586 MFW327586 MPS327586 MZO327586 NJK327586 NTG327586 ODC327586 OMY327586 OWU327586 PGQ327586 PQM327586 QAI327586 QKE327586 QUA327586 RDW327586 RNS327586 RXO327586 SHK327586 SRG327586 TBC327586 TKY327586 TUU327586 UEQ327586 UOM327586 UYI327586 VIE327586 VSA327586 WBW327586 WLS327586 WVO327586 F393122 JC393122 SY393122 ACU393122 AMQ393122 AWM393122 BGI393122 BQE393122 CAA393122 CJW393122 CTS393122 DDO393122 DNK393122 DXG393122 EHC393122 EQY393122 FAU393122 FKQ393122 FUM393122 GEI393122 GOE393122 GYA393122 HHW393122 HRS393122 IBO393122 ILK393122 IVG393122 JFC393122 JOY393122 JYU393122 KIQ393122 KSM393122 LCI393122 LME393122 LWA393122 MFW393122 MPS393122 MZO393122 NJK393122 NTG393122 ODC393122 OMY393122 OWU393122 PGQ393122 PQM393122 QAI393122 QKE393122 QUA393122 RDW393122 RNS393122 RXO393122 SHK393122 SRG393122 TBC393122 TKY393122 TUU393122 UEQ393122 UOM393122 UYI393122 VIE393122 VSA393122 WBW393122 WLS393122 WVO393122 F458658 JC458658 SY458658 ACU458658 AMQ458658 AWM458658 BGI458658 BQE458658 CAA458658 CJW458658 CTS458658 DDO458658 DNK458658 DXG458658 EHC458658 EQY458658 FAU458658 FKQ458658 FUM458658 GEI458658 GOE458658 GYA458658 HHW458658 HRS458658 IBO458658 ILK458658 IVG458658 JFC458658 JOY458658 JYU458658 KIQ458658 KSM458658 LCI458658 LME458658 LWA458658 MFW458658 MPS458658 MZO458658 NJK458658 NTG458658 ODC458658 OMY458658 OWU458658 PGQ458658 PQM458658 QAI458658 QKE458658 QUA458658 RDW458658 RNS458658 RXO458658 SHK458658 SRG458658 TBC458658 TKY458658 TUU458658 UEQ458658 UOM458658 UYI458658 VIE458658 VSA458658 WBW458658 WLS458658 WVO458658 F524194 JC524194 SY524194 ACU524194 AMQ524194 AWM524194 BGI524194 BQE524194 CAA524194 CJW524194 CTS524194 DDO524194 DNK524194 DXG524194 EHC524194 EQY524194 FAU524194 FKQ524194 FUM524194 GEI524194 GOE524194 GYA524194 HHW524194 HRS524194 IBO524194 ILK524194 IVG524194 JFC524194 JOY524194 JYU524194 KIQ524194 KSM524194 LCI524194 LME524194 LWA524194 MFW524194 MPS524194 MZO524194 NJK524194 NTG524194 ODC524194 OMY524194 OWU524194 PGQ524194 PQM524194 QAI524194 QKE524194 QUA524194 RDW524194 RNS524194 RXO524194 SHK524194 SRG524194 TBC524194 TKY524194 TUU524194 UEQ524194 UOM524194 UYI524194 VIE524194 VSA524194 WBW524194 WLS524194 WVO524194 F589730 JC589730 SY589730 ACU589730 AMQ589730 AWM589730 BGI589730 BQE589730 CAA589730 CJW589730 CTS589730 DDO589730 DNK589730 DXG589730 EHC589730 EQY589730 FAU589730 FKQ589730 FUM589730 GEI589730 GOE589730 GYA589730 HHW589730 HRS589730 IBO589730 ILK589730 IVG589730 JFC589730 JOY589730 JYU589730 KIQ589730 KSM589730 LCI589730 LME589730 LWA589730 MFW589730 MPS589730 MZO589730 NJK589730 NTG589730 ODC589730 OMY589730 OWU589730 PGQ589730 PQM589730 QAI589730 QKE589730 QUA589730 RDW589730 RNS589730 RXO589730 SHK589730 SRG589730 TBC589730 TKY589730 TUU589730 UEQ589730 UOM589730 UYI589730 VIE589730 VSA589730 WBW589730 WLS589730 WVO589730 F655266 JC655266 SY655266 ACU655266 AMQ655266 AWM655266 BGI655266 BQE655266 CAA655266 CJW655266 CTS655266 DDO655266 DNK655266 DXG655266 EHC655266 EQY655266 FAU655266 FKQ655266 FUM655266 GEI655266 GOE655266 GYA655266 HHW655266 HRS655266 IBO655266 ILK655266 IVG655266 JFC655266 JOY655266 JYU655266 KIQ655266 KSM655266 LCI655266 LME655266 LWA655266 MFW655266 MPS655266 MZO655266 NJK655266 NTG655266 ODC655266 OMY655266 OWU655266 PGQ655266 PQM655266 QAI655266 QKE655266 QUA655266 RDW655266 RNS655266 RXO655266 SHK655266 SRG655266 TBC655266 TKY655266 TUU655266 UEQ655266 UOM655266 UYI655266 VIE655266 VSA655266 WBW655266 WLS655266 WVO655266 F720802 JC720802 SY720802 ACU720802 AMQ720802 AWM720802 BGI720802 BQE720802 CAA720802 CJW720802 CTS720802 DDO720802 DNK720802 DXG720802 EHC720802 EQY720802 FAU720802 FKQ720802 FUM720802 GEI720802 GOE720802 GYA720802 HHW720802 HRS720802 IBO720802 ILK720802 IVG720802 JFC720802 JOY720802 JYU720802 KIQ720802 KSM720802 LCI720802 LME720802 LWA720802 MFW720802 MPS720802 MZO720802 NJK720802 NTG720802 ODC720802 OMY720802 OWU720802 PGQ720802 PQM720802 QAI720802 QKE720802 QUA720802 RDW720802 RNS720802 RXO720802 SHK720802 SRG720802 TBC720802 TKY720802 TUU720802 UEQ720802 UOM720802 UYI720802 VIE720802 VSA720802 WBW720802 WLS720802 WVO720802 F786338 JC786338 SY786338 ACU786338 AMQ786338 AWM786338 BGI786338 BQE786338 CAA786338 CJW786338 CTS786338 DDO786338 DNK786338 DXG786338 EHC786338 EQY786338 FAU786338 FKQ786338 FUM786338 GEI786338 GOE786338 GYA786338 HHW786338 HRS786338 IBO786338 ILK786338 IVG786338 JFC786338 JOY786338 JYU786338 KIQ786338 KSM786338 LCI786338 LME786338 LWA786338 MFW786338 MPS786338 MZO786338 NJK786338 NTG786338 ODC786338 OMY786338 OWU786338 PGQ786338 PQM786338 QAI786338 QKE786338 QUA786338 RDW786338 RNS786338 RXO786338 SHK786338 SRG786338 TBC786338 TKY786338 TUU786338 UEQ786338 UOM786338 UYI786338 VIE786338 VSA786338 WBW786338 WLS786338 WVO786338 F851874 JC851874 SY851874 ACU851874 AMQ851874 AWM851874 BGI851874 BQE851874 CAA851874 CJW851874 CTS851874 DDO851874 DNK851874 DXG851874 EHC851874 EQY851874 FAU851874 FKQ851874 FUM851874 GEI851874 GOE851874 GYA851874 HHW851874 HRS851874 IBO851874 ILK851874 IVG851874 JFC851874 JOY851874 JYU851874 KIQ851874 KSM851874 LCI851874 LME851874 LWA851874 MFW851874 MPS851874 MZO851874 NJK851874 NTG851874 ODC851874 OMY851874 OWU851874 PGQ851874 PQM851874 QAI851874 QKE851874 QUA851874 RDW851874 RNS851874 RXO851874 SHK851874 SRG851874 TBC851874 TKY851874 TUU851874 UEQ851874 UOM851874 UYI851874 VIE851874 VSA851874 WBW851874 WLS851874 WVO851874 F917410 JC917410 SY917410 ACU917410 AMQ917410 AWM917410 BGI917410 BQE917410 CAA917410 CJW917410 CTS917410 DDO917410 DNK917410 DXG917410 EHC917410 EQY917410 FAU917410 FKQ917410 FUM917410 GEI917410 GOE917410 GYA917410 HHW917410 HRS917410 IBO917410 ILK917410 IVG917410 JFC917410 JOY917410 JYU917410 KIQ917410 KSM917410 LCI917410 LME917410 LWA917410 MFW917410 MPS917410 MZO917410 NJK917410 NTG917410 ODC917410 OMY917410 OWU917410 PGQ917410 PQM917410 QAI917410 QKE917410 QUA917410 RDW917410 RNS917410 RXO917410 SHK917410 SRG917410 TBC917410 TKY917410 TUU917410 UEQ917410 UOM917410 UYI917410 VIE917410 VSA917410 WBW917410 WLS917410 WVO917410 F982946 JC982946 SY982946 ACU982946 AMQ982946 AWM982946 BGI982946 BQE982946 CAA982946 CJW982946 CTS982946 DDO982946 DNK982946 DXG982946 EHC982946 EQY982946 FAU982946 FKQ982946 FUM982946 GEI982946 GOE982946 GYA982946 HHW982946 HRS982946 IBO982946 ILK982946 IVG982946 JFC982946 JOY982946 JYU982946 KIQ982946 KSM982946 LCI982946 LME982946 LWA982946 MFW982946 MPS982946 MZO982946 NJK982946 NTG982946 ODC982946 OMY982946 OWU982946 PGQ982946 PQM982946 QAI982946 QKE982946 QUA982946 RDW982946 RNS982946 RXO982946 SHK982946 SRG982946 TBC982946 TKY982946 TUU982946 UEQ982946 UOM982946 UYI982946 VIE982946 VSA982946 WBW982946 WLS982946 WVO982946 H65442 JE65442 TA65442 ACW65442 AMS65442 AWO65442 BGK65442 BQG65442 CAC65442 CJY65442 CTU65442 DDQ65442 DNM65442 DXI65442 EHE65442 ERA65442 FAW65442 FKS65442 FUO65442 GEK65442 GOG65442 GYC65442 HHY65442 HRU65442 IBQ65442 ILM65442 IVI65442 JFE65442 JPA65442 JYW65442 KIS65442 KSO65442 LCK65442 LMG65442 LWC65442 MFY65442 MPU65442 MZQ65442 NJM65442 NTI65442 ODE65442 ONA65442 OWW65442 PGS65442 PQO65442 QAK65442 QKG65442 QUC65442 RDY65442 RNU65442 RXQ65442 SHM65442 SRI65442 TBE65442 TLA65442 TUW65442 UES65442 UOO65442 UYK65442 VIG65442 VSC65442 WBY65442 WLU65442 WVQ65442 H130978 JE130978 TA130978 ACW130978 AMS130978 AWO130978 BGK130978 BQG130978 CAC130978 CJY130978 CTU130978 DDQ130978 DNM130978 DXI130978 EHE130978 ERA130978 FAW130978 FKS130978 FUO130978 GEK130978 GOG130978 GYC130978 HHY130978 HRU130978 IBQ130978 ILM130978 IVI130978 JFE130978 JPA130978 JYW130978 KIS130978 KSO130978 LCK130978 LMG130978 LWC130978 MFY130978 MPU130978 MZQ130978 NJM130978 NTI130978 ODE130978 ONA130978 OWW130978 PGS130978 PQO130978 QAK130978 QKG130978 QUC130978 RDY130978 RNU130978 RXQ130978 SHM130978 SRI130978 TBE130978 TLA130978 TUW130978 UES130978 UOO130978 UYK130978 VIG130978 VSC130978 WBY130978 WLU130978 WVQ130978 H196514 JE196514 TA196514 ACW196514 AMS196514 AWO196514 BGK196514 BQG196514 CAC196514 CJY196514 CTU196514 DDQ196514 DNM196514 DXI196514 EHE196514 ERA196514 FAW196514 FKS196514 FUO196514 GEK196514 GOG196514 GYC196514 HHY196514 HRU196514 IBQ196514 ILM196514 IVI196514 JFE196514 JPA196514 JYW196514 KIS196514 KSO196514 LCK196514 LMG196514 LWC196514 MFY196514 MPU196514 MZQ196514 NJM196514 NTI196514 ODE196514 ONA196514 OWW196514 PGS196514 PQO196514 QAK196514 QKG196514 QUC196514 RDY196514 RNU196514 RXQ196514 SHM196514 SRI196514 TBE196514 TLA196514 TUW196514 UES196514 UOO196514 UYK196514 VIG196514 VSC196514 WBY196514 WLU196514 WVQ196514 H262050 JE262050 TA262050 ACW262050 AMS262050 AWO262050 BGK262050 BQG262050 CAC262050 CJY262050 CTU262050 DDQ262050 DNM262050 DXI262050 EHE262050 ERA262050 FAW262050 FKS262050 FUO262050 GEK262050 GOG262050 GYC262050 HHY262050 HRU262050 IBQ262050 ILM262050 IVI262050 JFE262050 JPA262050 JYW262050 KIS262050 KSO262050 LCK262050 LMG262050 LWC262050 MFY262050 MPU262050 MZQ262050 NJM262050 NTI262050 ODE262050 ONA262050 OWW262050 PGS262050 PQO262050 QAK262050 QKG262050 QUC262050 RDY262050 RNU262050 RXQ262050 SHM262050 SRI262050 TBE262050 TLA262050 TUW262050 UES262050 UOO262050 UYK262050 VIG262050 VSC262050 WBY262050 WLU262050 WVQ262050 H327586 JE327586 TA327586 ACW327586 AMS327586 AWO327586 BGK327586 BQG327586 CAC327586 CJY327586 CTU327586 DDQ327586 DNM327586 DXI327586 EHE327586 ERA327586 FAW327586 FKS327586 FUO327586 GEK327586 GOG327586 GYC327586 HHY327586 HRU327586 IBQ327586 ILM327586 IVI327586 JFE327586 JPA327586 JYW327586 KIS327586 KSO327586 LCK327586 LMG327586 LWC327586 MFY327586 MPU327586 MZQ327586 NJM327586 NTI327586 ODE327586 ONA327586 OWW327586 PGS327586 PQO327586 QAK327586 QKG327586 QUC327586 RDY327586 RNU327586 RXQ327586 SHM327586 SRI327586 TBE327586 TLA327586 TUW327586 UES327586 UOO327586 UYK327586 VIG327586 VSC327586 WBY327586 WLU327586 WVQ327586 H393122 JE393122 TA393122 ACW393122 AMS393122 AWO393122 BGK393122 BQG393122 CAC393122 CJY393122 CTU393122 DDQ393122 DNM393122 DXI393122 EHE393122 ERA393122 FAW393122 FKS393122 FUO393122 GEK393122 GOG393122 GYC393122 HHY393122 HRU393122 IBQ393122 ILM393122 IVI393122 JFE393122 JPA393122 JYW393122 KIS393122 KSO393122 LCK393122 LMG393122 LWC393122 MFY393122 MPU393122 MZQ393122 NJM393122 NTI393122 ODE393122 ONA393122 OWW393122 PGS393122 PQO393122 QAK393122 QKG393122 QUC393122 RDY393122 RNU393122 RXQ393122 SHM393122 SRI393122 TBE393122 TLA393122 TUW393122 UES393122 UOO393122 UYK393122 VIG393122 VSC393122 WBY393122 WLU393122 WVQ393122 H458658 JE458658 TA458658 ACW458658 AMS458658 AWO458658 BGK458658 BQG458658 CAC458658 CJY458658 CTU458658 DDQ458658 DNM458658 DXI458658 EHE458658 ERA458658 FAW458658 FKS458658 FUO458658 GEK458658 GOG458658 GYC458658 HHY458658 HRU458658 IBQ458658 ILM458658 IVI458658 JFE458658 JPA458658 JYW458658 KIS458658 KSO458658 LCK458658 LMG458658 LWC458658 MFY458658 MPU458658 MZQ458658 NJM458658 NTI458658 ODE458658 ONA458658 OWW458658 PGS458658 PQO458658 QAK458658 QKG458658 QUC458658 RDY458658 RNU458658 RXQ458658 SHM458658 SRI458658 TBE458658 TLA458658 TUW458658 UES458658 UOO458658 UYK458658 VIG458658 VSC458658 WBY458658 WLU458658 WVQ458658 H524194 JE524194 TA524194 ACW524194 AMS524194 AWO524194 BGK524194 BQG524194 CAC524194 CJY524194 CTU524194 DDQ524194 DNM524194 DXI524194 EHE524194 ERA524194 FAW524194 FKS524194 FUO524194 GEK524194 GOG524194 GYC524194 HHY524194 HRU524194 IBQ524194 ILM524194 IVI524194 JFE524194 JPA524194 JYW524194 KIS524194 KSO524194 LCK524194 LMG524194 LWC524194 MFY524194 MPU524194 MZQ524194 NJM524194 NTI524194 ODE524194 ONA524194 OWW524194 PGS524194 PQO524194 QAK524194 QKG524194 QUC524194 RDY524194 RNU524194 RXQ524194 SHM524194 SRI524194 TBE524194 TLA524194 TUW524194 UES524194 UOO524194 UYK524194 VIG524194 VSC524194 WBY524194 WLU524194 WVQ524194 H589730 JE589730 TA589730 ACW589730 AMS589730 AWO589730 BGK589730 BQG589730 CAC589730 CJY589730 CTU589730 DDQ589730 DNM589730 DXI589730 EHE589730 ERA589730 FAW589730 FKS589730 FUO589730 GEK589730 GOG589730 GYC589730 HHY589730 HRU589730 IBQ589730 ILM589730 IVI589730 JFE589730 JPA589730 JYW589730 KIS589730 KSO589730 LCK589730 LMG589730 LWC589730 MFY589730 MPU589730 MZQ589730 NJM589730 NTI589730 ODE589730 ONA589730 OWW589730 PGS589730 PQO589730 QAK589730 QKG589730 QUC589730 RDY589730 RNU589730 RXQ589730 SHM589730 SRI589730 TBE589730 TLA589730 TUW589730 UES589730 UOO589730 UYK589730 VIG589730 VSC589730 WBY589730 WLU589730 WVQ589730 H655266 JE655266 TA655266 ACW655266 AMS655266 AWO655266 BGK655266 BQG655266 CAC655266 CJY655266 CTU655266 DDQ655266 DNM655266 DXI655266 EHE655266 ERA655266 FAW655266 FKS655266 FUO655266 GEK655266 GOG655266 GYC655266 HHY655266 HRU655266 IBQ655266 ILM655266 IVI655266 JFE655266 JPA655266 JYW655266 KIS655266 KSO655266 LCK655266 LMG655266 LWC655266 MFY655266 MPU655266 MZQ655266 NJM655266 NTI655266 ODE655266 ONA655266 OWW655266 PGS655266 PQO655266 QAK655266 QKG655266 QUC655266 RDY655266 RNU655266 RXQ655266 SHM655266 SRI655266 TBE655266 TLA655266 TUW655266 UES655266 UOO655266 UYK655266 VIG655266 VSC655266 WBY655266 WLU655266 WVQ655266 H720802 JE720802 TA720802 ACW720802 AMS720802 AWO720802 BGK720802 BQG720802 CAC720802 CJY720802 CTU720802 DDQ720802 DNM720802 DXI720802 EHE720802 ERA720802 FAW720802 FKS720802 FUO720802 GEK720802 GOG720802 GYC720802 HHY720802 HRU720802 IBQ720802 ILM720802 IVI720802 JFE720802 JPA720802 JYW720802 KIS720802 KSO720802 LCK720802 LMG720802 LWC720802 MFY720802 MPU720802 MZQ720802 NJM720802 NTI720802 ODE720802 ONA720802 OWW720802 PGS720802 PQO720802 QAK720802 QKG720802 QUC720802 RDY720802 RNU720802 RXQ720802 SHM720802 SRI720802 TBE720802 TLA720802 TUW720802 UES720802 UOO720802 UYK720802 VIG720802 VSC720802 WBY720802 WLU720802 WVQ720802 H786338 JE786338 TA786338 ACW786338 AMS786338 AWO786338 BGK786338 BQG786338 CAC786338 CJY786338 CTU786338 DDQ786338 DNM786338 DXI786338 EHE786338 ERA786338 FAW786338 FKS786338 FUO786338 GEK786338 GOG786338 GYC786338 HHY786338 HRU786338 IBQ786338 ILM786338 IVI786338 JFE786338 JPA786338 JYW786338 KIS786338 KSO786338 LCK786338 LMG786338 LWC786338 MFY786338 MPU786338 MZQ786338 NJM786338 NTI786338 ODE786338 ONA786338 OWW786338 PGS786338 PQO786338 QAK786338 QKG786338 QUC786338 RDY786338 RNU786338 RXQ786338 SHM786338 SRI786338 TBE786338 TLA786338 TUW786338 UES786338 UOO786338 UYK786338 VIG786338 VSC786338 WBY786338 WLU786338 WVQ786338 H851874 JE851874 TA851874 ACW851874 AMS851874 AWO851874 BGK851874 BQG851874 CAC851874 CJY851874 CTU851874 DDQ851874 DNM851874 DXI851874 EHE851874 ERA851874 FAW851874 FKS851874 FUO851874 GEK851874 GOG851874 GYC851874 HHY851874 HRU851874 IBQ851874 ILM851874 IVI851874 JFE851874 JPA851874 JYW851874 KIS851874 KSO851874 LCK851874 LMG851874 LWC851874 MFY851874 MPU851874 MZQ851874 NJM851874 NTI851874 ODE851874 ONA851874 OWW851874 PGS851874 PQO851874 QAK851874 QKG851874 QUC851874 RDY851874 RNU851874 RXQ851874 SHM851874 SRI851874 TBE851874 TLA851874 TUW851874 UES851874 UOO851874 UYK851874 VIG851874 VSC851874 WBY851874 WLU851874 WVQ851874 H917410 JE917410 TA917410 ACW917410 AMS917410 AWO917410 BGK917410 BQG917410 CAC917410 CJY917410 CTU917410 DDQ917410 DNM917410 DXI917410 EHE917410 ERA917410 FAW917410 FKS917410 FUO917410 GEK917410 GOG917410 GYC917410 HHY917410 HRU917410 IBQ917410 ILM917410 IVI917410 JFE917410 JPA917410 JYW917410 KIS917410 KSO917410 LCK917410 LMG917410 LWC917410 MFY917410 MPU917410 MZQ917410 NJM917410 NTI917410 ODE917410 ONA917410 OWW917410 PGS917410 PQO917410 QAK917410 QKG917410 QUC917410 RDY917410 RNU917410 RXQ917410 SHM917410 SRI917410 TBE917410 TLA917410 TUW917410 UES917410 UOO917410 UYK917410 VIG917410 VSC917410 WBY917410 WLU917410 WVQ917410 H982946 JE982946 TA982946 ACW982946 AMS982946 AWO982946 BGK982946 BQG982946 CAC982946 CJY982946 CTU982946 DDQ982946 DNM982946 DXI982946 EHE982946 ERA982946 FAW982946 FKS982946 FUO982946 GEK982946 GOG982946 GYC982946 HHY982946 HRU982946 IBQ982946 ILM982946 IVI982946 JFE982946 JPA982946 JYW982946 KIS982946 KSO982946 LCK982946 LMG982946 LWC982946 MFY982946 MPU982946 MZQ982946 NJM982946 NTI982946 ODE982946 ONA982946 OWW982946 PGS982946 PQO982946 QAK982946 QKG982946 QUC982946 RDY982946 RNU982946 RXQ982946 SHM982946 SRI982946 TBE982946 TLA982946 TUW982946 UES982946 UOO982946 UYK982946 VIG982946 VSC982946 WBY982946 WLU982946 WVQ982946 H65449:H65454 JE65449:JE65454 TA65449:TA65454 ACW65449:ACW65454 AMS65449:AMS65454 AWO65449:AWO65454 BGK65449:BGK65454 BQG65449:BQG65454 CAC65449:CAC65454 CJY65449:CJY65454 CTU65449:CTU65454 DDQ65449:DDQ65454 DNM65449:DNM65454 DXI65449:DXI65454 EHE65449:EHE65454 ERA65449:ERA65454 FAW65449:FAW65454 FKS65449:FKS65454 FUO65449:FUO65454 GEK65449:GEK65454 GOG65449:GOG65454 GYC65449:GYC65454 HHY65449:HHY65454 HRU65449:HRU65454 IBQ65449:IBQ65454 ILM65449:ILM65454 IVI65449:IVI65454 JFE65449:JFE65454 JPA65449:JPA65454 JYW65449:JYW65454 KIS65449:KIS65454 KSO65449:KSO65454 LCK65449:LCK65454 LMG65449:LMG65454 LWC65449:LWC65454 MFY65449:MFY65454 MPU65449:MPU65454 MZQ65449:MZQ65454 NJM65449:NJM65454 NTI65449:NTI65454 ODE65449:ODE65454 ONA65449:ONA65454 OWW65449:OWW65454 PGS65449:PGS65454 PQO65449:PQO65454 QAK65449:QAK65454 QKG65449:QKG65454 QUC65449:QUC65454 RDY65449:RDY65454 RNU65449:RNU65454 RXQ65449:RXQ65454 SHM65449:SHM65454 SRI65449:SRI65454 TBE65449:TBE65454 TLA65449:TLA65454 TUW65449:TUW65454 UES65449:UES65454 UOO65449:UOO65454 UYK65449:UYK65454 VIG65449:VIG65454 VSC65449:VSC65454 WBY65449:WBY65454 WLU65449:WLU65454 WVQ65449:WVQ65454 H130985:H130990 JE130985:JE130990 TA130985:TA130990 ACW130985:ACW130990 AMS130985:AMS130990 AWO130985:AWO130990 BGK130985:BGK130990 BQG130985:BQG130990 CAC130985:CAC130990 CJY130985:CJY130990 CTU130985:CTU130990 DDQ130985:DDQ130990 DNM130985:DNM130990 DXI130985:DXI130990 EHE130985:EHE130990 ERA130985:ERA130990 FAW130985:FAW130990 FKS130985:FKS130990 FUO130985:FUO130990 GEK130985:GEK130990 GOG130985:GOG130990 GYC130985:GYC130990 HHY130985:HHY130990 HRU130985:HRU130990 IBQ130985:IBQ130990 ILM130985:ILM130990 IVI130985:IVI130990 JFE130985:JFE130990 JPA130985:JPA130990 JYW130985:JYW130990 KIS130985:KIS130990 KSO130985:KSO130990 LCK130985:LCK130990 LMG130985:LMG130990 LWC130985:LWC130990 MFY130985:MFY130990 MPU130985:MPU130990 MZQ130985:MZQ130990 NJM130985:NJM130990 NTI130985:NTI130990 ODE130985:ODE130990 ONA130985:ONA130990 OWW130985:OWW130990 PGS130985:PGS130990 PQO130985:PQO130990 QAK130985:QAK130990 QKG130985:QKG130990 QUC130985:QUC130990 RDY130985:RDY130990 RNU130985:RNU130990 RXQ130985:RXQ130990 SHM130985:SHM130990 SRI130985:SRI130990 TBE130985:TBE130990 TLA130985:TLA130990 TUW130985:TUW130990 UES130985:UES130990 UOO130985:UOO130990 UYK130985:UYK130990 VIG130985:VIG130990 VSC130985:VSC130990 WBY130985:WBY130990 WLU130985:WLU130990 WVQ130985:WVQ130990 H196521:H196526 JE196521:JE196526 TA196521:TA196526 ACW196521:ACW196526 AMS196521:AMS196526 AWO196521:AWO196526 BGK196521:BGK196526 BQG196521:BQG196526 CAC196521:CAC196526 CJY196521:CJY196526 CTU196521:CTU196526 DDQ196521:DDQ196526 DNM196521:DNM196526 DXI196521:DXI196526 EHE196521:EHE196526 ERA196521:ERA196526 FAW196521:FAW196526 FKS196521:FKS196526 FUO196521:FUO196526 GEK196521:GEK196526 GOG196521:GOG196526 GYC196521:GYC196526 HHY196521:HHY196526 HRU196521:HRU196526 IBQ196521:IBQ196526 ILM196521:ILM196526 IVI196521:IVI196526 JFE196521:JFE196526 JPA196521:JPA196526 JYW196521:JYW196526 KIS196521:KIS196526 KSO196521:KSO196526 LCK196521:LCK196526 LMG196521:LMG196526 LWC196521:LWC196526 MFY196521:MFY196526 MPU196521:MPU196526 MZQ196521:MZQ196526 NJM196521:NJM196526 NTI196521:NTI196526 ODE196521:ODE196526 ONA196521:ONA196526 OWW196521:OWW196526 PGS196521:PGS196526 PQO196521:PQO196526 QAK196521:QAK196526 QKG196521:QKG196526 QUC196521:QUC196526 RDY196521:RDY196526 RNU196521:RNU196526 RXQ196521:RXQ196526 SHM196521:SHM196526 SRI196521:SRI196526 TBE196521:TBE196526 TLA196521:TLA196526 TUW196521:TUW196526 UES196521:UES196526 UOO196521:UOO196526 UYK196521:UYK196526 VIG196521:VIG196526 VSC196521:VSC196526 WBY196521:WBY196526 WLU196521:WLU196526 WVQ196521:WVQ196526 H262057:H262062 JE262057:JE262062 TA262057:TA262062 ACW262057:ACW262062 AMS262057:AMS262062 AWO262057:AWO262062 BGK262057:BGK262062 BQG262057:BQG262062 CAC262057:CAC262062 CJY262057:CJY262062 CTU262057:CTU262062 DDQ262057:DDQ262062 DNM262057:DNM262062 DXI262057:DXI262062 EHE262057:EHE262062 ERA262057:ERA262062 FAW262057:FAW262062 FKS262057:FKS262062 FUO262057:FUO262062 GEK262057:GEK262062 GOG262057:GOG262062 GYC262057:GYC262062 HHY262057:HHY262062 HRU262057:HRU262062 IBQ262057:IBQ262062 ILM262057:ILM262062 IVI262057:IVI262062 JFE262057:JFE262062 JPA262057:JPA262062 JYW262057:JYW262062 KIS262057:KIS262062 KSO262057:KSO262062 LCK262057:LCK262062 LMG262057:LMG262062 LWC262057:LWC262062 MFY262057:MFY262062 MPU262057:MPU262062 MZQ262057:MZQ262062 NJM262057:NJM262062 NTI262057:NTI262062 ODE262057:ODE262062 ONA262057:ONA262062 OWW262057:OWW262062 PGS262057:PGS262062 PQO262057:PQO262062 QAK262057:QAK262062 QKG262057:QKG262062 QUC262057:QUC262062 RDY262057:RDY262062 RNU262057:RNU262062 RXQ262057:RXQ262062 SHM262057:SHM262062 SRI262057:SRI262062 TBE262057:TBE262062 TLA262057:TLA262062 TUW262057:TUW262062 UES262057:UES262062 UOO262057:UOO262062 UYK262057:UYK262062 VIG262057:VIG262062 VSC262057:VSC262062 WBY262057:WBY262062 WLU262057:WLU262062 WVQ262057:WVQ262062 H327593:H327598 JE327593:JE327598 TA327593:TA327598 ACW327593:ACW327598 AMS327593:AMS327598 AWO327593:AWO327598 BGK327593:BGK327598 BQG327593:BQG327598 CAC327593:CAC327598 CJY327593:CJY327598 CTU327593:CTU327598 DDQ327593:DDQ327598 DNM327593:DNM327598 DXI327593:DXI327598 EHE327593:EHE327598 ERA327593:ERA327598 FAW327593:FAW327598 FKS327593:FKS327598 FUO327593:FUO327598 GEK327593:GEK327598 GOG327593:GOG327598 GYC327593:GYC327598 HHY327593:HHY327598 HRU327593:HRU327598 IBQ327593:IBQ327598 ILM327593:ILM327598 IVI327593:IVI327598 JFE327593:JFE327598 JPA327593:JPA327598 JYW327593:JYW327598 KIS327593:KIS327598 KSO327593:KSO327598 LCK327593:LCK327598 LMG327593:LMG327598 LWC327593:LWC327598 MFY327593:MFY327598 MPU327593:MPU327598 MZQ327593:MZQ327598 NJM327593:NJM327598 NTI327593:NTI327598 ODE327593:ODE327598 ONA327593:ONA327598 OWW327593:OWW327598 PGS327593:PGS327598 PQO327593:PQO327598 QAK327593:QAK327598 QKG327593:QKG327598 QUC327593:QUC327598 RDY327593:RDY327598 RNU327593:RNU327598 RXQ327593:RXQ327598 SHM327593:SHM327598 SRI327593:SRI327598 TBE327593:TBE327598 TLA327593:TLA327598 TUW327593:TUW327598 UES327593:UES327598 UOO327593:UOO327598 UYK327593:UYK327598 VIG327593:VIG327598 VSC327593:VSC327598 WBY327593:WBY327598 WLU327593:WLU327598 WVQ327593:WVQ327598 H393129:H393134 JE393129:JE393134 TA393129:TA393134 ACW393129:ACW393134 AMS393129:AMS393134 AWO393129:AWO393134 BGK393129:BGK393134 BQG393129:BQG393134 CAC393129:CAC393134 CJY393129:CJY393134 CTU393129:CTU393134 DDQ393129:DDQ393134 DNM393129:DNM393134 DXI393129:DXI393134 EHE393129:EHE393134 ERA393129:ERA393134 FAW393129:FAW393134 FKS393129:FKS393134 FUO393129:FUO393134 GEK393129:GEK393134 GOG393129:GOG393134 GYC393129:GYC393134 HHY393129:HHY393134 HRU393129:HRU393134 IBQ393129:IBQ393134 ILM393129:ILM393134 IVI393129:IVI393134 JFE393129:JFE393134 JPA393129:JPA393134 JYW393129:JYW393134 KIS393129:KIS393134 KSO393129:KSO393134 LCK393129:LCK393134 LMG393129:LMG393134 LWC393129:LWC393134 MFY393129:MFY393134 MPU393129:MPU393134 MZQ393129:MZQ393134 NJM393129:NJM393134 NTI393129:NTI393134 ODE393129:ODE393134 ONA393129:ONA393134 OWW393129:OWW393134 PGS393129:PGS393134 PQO393129:PQO393134 QAK393129:QAK393134 QKG393129:QKG393134 QUC393129:QUC393134 RDY393129:RDY393134 RNU393129:RNU393134 RXQ393129:RXQ393134 SHM393129:SHM393134 SRI393129:SRI393134 TBE393129:TBE393134 TLA393129:TLA393134 TUW393129:TUW393134 UES393129:UES393134 UOO393129:UOO393134 UYK393129:UYK393134 VIG393129:VIG393134 VSC393129:VSC393134 WBY393129:WBY393134 WLU393129:WLU393134 WVQ393129:WVQ393134 H458665:H458670 JE458665:JE458670 TA458665:TA458670 ACW458665:ACW458670 AMS458665:AMS458670 AWO458665:AWO458670 BGK458665:BGK458670 BQG458665:BQG458670 CAC458665:CAC458670 CJY458665:CJY458670 CTU458665:CTU458670 DDQ458665:DDQ458670 DNM458665:DNM458670 DXI458665:DXI458670 EHE458665:EHE458670 ERA458665:ERA458670 FAW458665:FAW458670 FKS458665:FKS458670 FUO458665:FUO458670 GEK458665:GEK458670 GOG458665:GOG458670 GYC458665:GYC458670 HHY458665:HHY458670 HRU458665:HRU458670 IBQ458665:IBQ458670 ILM458665:ILM458670 IVI458665:IVI458670 JFE458665:JFE458670 JPA458665:JPA458670 JYW458665:JYW458670 KIS458665:KIS458670 KSO458665:KSO458670 LCK458665:LCK458670 LMG458665:LMG458670 LWC458665:LWC458670 MFY458665:MFY458670 MPU458665:MPU458670 MZQ458665:MZQ458670 NJM458665:NJM458670 NTI458665:NTI458670 ODE458665:ODE458670 ONA458665:ONA458670 OWW458665:OWW458670 PGS458665:PGS458670 PQO458665:PQO458670 QAK458665:QAK458670 QKG458665:QKG458670 QUC458665:QUC458670 RDY458665:RDY458670 RNU458665:RNU458670 RXQ458665:RXQ458670 SHM458665:SHM458670 SRI458665:SRI458670 TBE458665:TBE458670 TLA458665:TLA458670 TUW458665:TUW458670 UES458665:UES458670 UOO458665:UOO458670 UYK458665:UYK458670 VIG458665:VIG458670 VSC458665:VSC458670 WBY458665:WBY458670 WLU458665:WLU458670 WVQ458665:WVQ458670 H524201:H524206 JE524201:JE524206 TA524201:TA524206 ACW524201:ACW524206 AMS524201:AMS524206 AWO524201:AWO524206 BGK524201:BGK524206 BQG524201:BQG524206 CAC524201:CAC524206 CJY524201:CJY524206 CTU524201:CTU524206 DDQ524201:DDQ524206 DNM524201:DNM524206 DXI524201:DXI524206 EHE524201:EHE524206 ERA524201:ERA524206 FAW524201:FAW524206 FKS524201:FKS524206 FUO524201:FUO524206 GEK524201:GEK524206 GOG524201:GOG524206 GYC524201:GYC524206 HHY524201:HHY524206 HRU524201:HRU524206 IBQ524201:IBQ524206 ILM524201:ILM524206 IVI524201:IVI524206 JFE524201:JFE524206 JPA524201:JPA524206 JYW524201:JYW524206 KIS524201:KIS524206 KSO524201:KSO524206 LCK524201:LCK524206 LMG524201:LMG524206 LWC524201:LWC524206 MFY524201:MFY524206 MPU524201:MPU524206 MZQ524201:MZQ524206 NJM524201:NJM524206 NTI524201:NTI524206 ODE524201:ODE524206 ONA524201:ONA524206 OWW524201:OWW524206 PGS524201:PGS524206 PQO524201:PQO524206 QAK524201:QAK524206 QKG524201:QKG524206 QUC524201:QUC524206 RDY524201:RDY524206 RNU524201:RNU524206 RXQ524201:RXQ524206 SHM524201:SHM524206 SRI524201:SRI524206 TBE524201:TBE524206 TLA524201:TLA524206 TUW524201:TUW524206 UES524201:UES524206 UOO524201:UOO524206 UYK524201:UYK524206 VIG524201:VIG524206 VSC524201:VSC524206 WBY524201:WBY524206 WLU524201:WLU524206 WVQ524201:WVQ524206 H589737:H589742 JE589737:JE589742 TA589737:TA589742 ACW589737:ACW589742 AMS589737:AMS589742 AWO589737:AWO589742 BGK589737:BGK589742 BQG589737:BQG589742 CAC589737:CAC589742 CJY589737:CJY589742 CTU589737:CTU589742 DDQ589737:DDQ589742 DNM589737:DNM589742 DXI589737:DXI589742 EHE589737:EHE589742 ERA589737:ERA589742 FAW589737:FAW589742 FKS589737:FKS589742 FUO589737:FUO589742 GEK589737:GEK589742 GOG589737:GOG589742 GYC589737:GYC589742 HHY589737:HHY589742 HRU589737:HRU589742 IBQ589737:IBQ589742 ILM589737:ILM589742 IVI589737:IVI589742 JFE589737:JFE589742 JPA589737:JPA589742 JYW589737:JYW589742 KIS589737:KIS589742 KSO589737:KSO589742 LCK589737:LCK589742 LMG589737:LMG589742 LWC589737:LWC589742 MFY589737:MFY589742 MPU589737:MPU589742 MZQ589737:MZQ589742 NJM589737:NJM589742 NTI589737:NTI589742 ODE589737:ODE589742 ONA589737:ONA589742 OWW589737:OWW589742 PGS589737:PGS589742 PQO589737:PQO589742 QAK589737:QAK589742 QKG589737:QKG589742 QUC589737:QUC589742 RDY589737:RDY589742 RNU589737:RNU589742 RXQ589737:RXQ589742 SHM589737:SHM589742 SRI589737:SRI589742 TBE589737:TBE589742 TLA589737:TLA589742 TUW589737:TUW589742 UES589737:UES589742 UOO589737:UOO589742 UYK589737:UYK589742 VIG589737:VIG589742 VSC589737:VSC589742 WBY589737:WBY589742 WLU589737:WLU589742 WVQ589737:WVQ589742 H655273:H655278 JE655273:JE655278 TA655273:TA655278 ACW655273:ACW655278 AMS655273:AMS655278 AWO655273:AWO655278 BGK655273:BGK655278 BQG655273:BQG655278 CAC655273:CAC655278 CJY655273:CJY655278 CTU655273:CTU655278 DDQ655273:DDQ655278 DNM655273:DNM655278 DXI655273:DXI655278 EHE655273:EHE655278 ERA655273:ERA655278 FAW655273:FAW655278 FKS655273:FKS655278 FUO655273:FUO655278 GEK655273:GEK655278 GOG655273:GOG655278 GYC655273:GYC655278 HHY655273:HHY655278 HRU655273:HRU655278 IBQ655273:IBQ655278 ILM655273:ILM655278 IVI655273:IVI655278 JFE655273:JFE655278 JPA655273:JPA655278 JYW655273:JYW655278 KIS655273:KIS655278 KSO655273:KSO655278 LCK655273:LCK655278 LMG655273:LMG655278 LWC655273:LWC655278 MFY655273:MFY655278 MPU655273:MPU655278 MZQ655273:MZQ655278 NJM655273:NJM655278 NTI655273:NTI655278 ODE655273:ODE655278 ONA655273:ONA655278 OWW655273:OWW655278 PGS655273:PGS655278 PQO655273:PQO655278 QAK655273:QAK655278 QKG655273:QKG655278 QUC655273:QUC655278 RDY655273:RDY655278 RNU655273:RNU655278 RXQ655273:RXQ655278 SHM655273:SHM655278 SRI655273:SRI655278 TBE655273:TBE655278 TLA655273:TLA655278 TUW655273:TUW655278 UES655273:UES655278 UOO655273:UOO655278 UYK655273:UYK655278 VIG655273:VIG655278 VSC655273:VSC655278 WBY655273:WBY655278 WLU655273:WLU655278 WVQ655273:WVQ655278 H720809:H720814 JE720809:JE720814 TA720809:TA720814 ACW720809:ACW720814 AMS720809:AMS720814 AWO720809:AWO720814 BGK720809:BGK720814 BQG720809:BQG720814 CAC720809:CAC720814 CJY720809:CJY720814 CTU720809:CTU720814 DDQ720809:DDQ720814 DNM720809:DNM720814 DXI720809:DXI720814 EHE720809:EHE720814 ERA720809:ERA720814 FAW720809:FAW720814 FKS720809:FKS720814 FUO720809:FUO720814 GEK720809:GEK720814 GOG720809:GOG720814 GYC720809:GYC720814 HHY720809:HHY720814 HRU720809:HRU720814 IBQ720809:IBQ720814 ILM720809:ILM720814 IVI720809:IVI720814 JFE720809:JFE720814 JPA720809:JPA720814 JYW720809:JYW720814 KIS720809:KIS720814 KSO720809:KSO720814 LCK720809:LCK720814 LMG720809:LMG720814 LWC720809:LWC720814 MFY720809:MFY720814 MPU720809:MPU720814 MZQ720809:MZQ720814 NJM720809:NJM720814 NTI720809:NTI720814 ODE720809:ODE720814 ONA720809:ONA720814 OWW720809:OWW720814 PGS720809:PGS720814 PQO720809:PQO720814 QAK720809:QAK720814 QKG720809:QKG720814 QUC720809:QUC720814 RDY720809:RDY720814 RNU720809:RNU720814 RXQ720809:RXQ720814 SHM720809:SHM720814 SRI720809:SRI720814 TBE720809:TBE720814 TLA720809:TLA720814 TUW720809:TUW720814 UES720809:UES720814 UOO720809:UOO720814 UYK720809:UYK720814 VIG720809:VIG720814 VSC720809:VSC720814 WBY720809:WBY720814 WLU720809:WLU720814 WVQ720809:WVQ720814 H786345:H786350 JE786345:JE786350 TA786345:TA786350 ACW786345:ACW786350 AMS786345:AMS786350 AWO786345:AWO786350 BGK786345:BGK786350 BQG786345:BQG786350 CAC786345:CAC786350 CJY786345:CJY786350 CTU786345:CTU786350 DDQ786345:DDQ786350 DNM786345:DNM786350 DXI786345:DXI786350 EHE786345:EHE786350 ERA786345:ERA786350 FAW786345:FAW786350 FKS786345:FKS786350 FUO786345:FUO786350 GEK786345:GEK786350 GOG786345:GOG786350 GYC786345:GYC786350 HHY786345:HHY786350 HRU786345:HRU786350 IBQ786345:IBQ786350 ILM786345:ILM786350 IVI786345:IVI786350 JFE786345:JFE786350 JPA786345:JPA786350 JYW786345:JYW786350 KIS786345:KIS786350 KSO786345:KSO786350 LCK786345:LCK786350 LMG786345:LMG786350 LWC786345:LWC786350 MFY786345:MFY786350 MPU786345:MPU786350 MZQ786345:MZQ786350 NJM786345:NJM786350 NTI786345:NTI786350 ODE786345:ODE786350 ONA786345:ONA786350 OWW786345:OWW786350 PGS786345:PGS786350 PQO786345:PQO786350 QAK786345:QAK786350 QKG786345:QKG786350 QUC786345:QUC786350 RDY786345:RDY786350 RNU786345:RNU786350 RXQ786345:RXQ786350 SHM786345:SHM786350 SRI786345:SRI786350 TBE786345:TBE786350 TLA786345:TLA786350 TUW786345:TUW786350 UES786345:UES786350 UOO786345:UOO786350 UYK786345:UYK786350 VIG786345:VIG786350 VSC786345:VSC786350 WBY786345:WBY786350 WLU786345:WLU786350 WVQ786345:WVQ786350 H851881:H851886 JE851881:JE851886 TA851881:TA851886 ACW851881:ACW851886 AMS851881:AMS851886 AWO851881:AWO851886 BGK851881:BGK851886 BQG851881:BQG851886 CAC851881:CAC851886 CJY851881:CJY851886 CTU851881:CTU851886 DDQ851881:DDQ851886 DNM851881:DNM851886 DXI851881:DXI851886 EHE851881:EHE851886 ERA851881:ERA851886 FAW851881:FAW851886 FKS851881:FKS851886 FUO851881:FUO851886 GEK851881:GEK851886 GOG851881:GOG851886 GYC851881:GYC851886 HHY851881:HHY851886 HRU851881:HRU851886 IBQ851881:IBQ851886 ILM851881:ILM851886 IVI851881:IVI851886 JFE851881:JFE851886 JPA851881:JPA851886 JYW851881:JYW851886 KIS851881:KIS851886 KSO851881:KSO851886 LCK851881:LCK851886 LMG851881:LMG851886 LWC851881:LWC851886 MFY851881:MFY851886 MPU851881:MPU851886 MZQ851881:MZQ851886 NJM851881:NJM851886 NTI851881:NTI851886 ODE851881:ODE851886 ONA851881:ONA851886 OWW851881:OWW851886 PGS851881:PGS851886 PQO851881:PQO851886 QAK851881:QAK851886 QKG851881:QKG851886 QUC851881:QUC851886 RDY851881:RDY851886 RNU851881:RNU851886 RXQ851881:RXQ851886 SHM851881:SHM851886 SRI851881:SRI851886 TBE851881:TBE851886 TLA851881:TLA851886 TUW851881:TUW851886 UES851881:UES851886 UOO851881:UOO851886 UYK851881:UYK851886 VIG851881:VIG851886 VSC851881:VSC851886 WBY851881:WBY851886 WLU851881:WLU851886 WVQ851881:WVQ851886 H917417:H917422 JE917417:JE917422 TA917417:TA917422 ACW917417:ACW917422 AMS917417:AMS917422 AWO917417:AWO917422 BGK917417:BGK917422 BQG917417:BQG917422 CAC917417:CAC917422 CJY917417:CJY917422 CTU917417:CTU917422 DDQ917417:DDQ917422 DNM917417:DNM917422 DXI917417:DXI917422 EHE917417:EHE917422 ERA917417:ERA917422 FAW917417:FAW917422 FKS917417:FKS917422 FUO917417:FUO917422 GEK917417:GEK917422 GOG917417:GOG917422 GYC917417:GYC917422 HHY917417:HHY917422 HRU917417:HRU917422 IBQ917417:IBQ917422 ILM917417:ILM917422 IVI917417:IVI917422 JFE917417:JFE917422 JPA917417:JPA917422 JYW917417:JYW917422 KIS917417:KIS917422 KSO917417:KSO917422 LCK917417:LCK917422 LMG917417:LMG917422 LWC917417:LWC917422 MFY917417:MFY917422 MPU917417:MPU917422 MZQ917417:MZQ917422 NJM917417:NJM917422 NTI917417:NTI917422 ODE917417:ODE917422 ONA917417:ONA917422 OWW917417:OWW917422 PGS917417:PGS917422 PQO917417:PQO917422 QAK917417:QAK917422 QKG917417:QKG917422 QUC917417:QUC917422 RDY917417:RDY917422 RNU917417:RNU917422 RXQ917417:RXQ917422 SHM917417:SHM917422 SRI917417:SRI917422 TBE917417:TBE917422 TLA917417:TLA917422 TUW917417:TUW917422 UES917417:UES917422 UOO917417:UOO917422 UYK917417:UYK917422 VIG917417:VIG917422 VSC917417:VSC917422 WBY917417:WBY917422 WLU917417:WLU917422 WVQ917417:WVQ917422 H982953:H982958 JE982953:JE982958 TA982953:TA982958 ACW982953:ACW982958 AMS982953:AMS982958 AWO982953:AWO982958 BGK982953:BGK982958 BQG982953:BQG982958 CAC982953:CAC982958 CJY982953:CJY982958 CTU982953:CTU982958 DDQ982953:DDQ982958 DNM982953:DNM982958 DXI982953:DXI982958 EHE982953:EHE982958 ERA982953:ERA982958 FAW982953:FAW982958 FKS982953:FKS982958 FUO982953:FUO982958 GEK982953:GEK982958 GOG982953:GOG982958 GYC982953:GYC982958 HHY982953:HHY982958 HRU982953:HRU982958 IBQ982953:IBQ982958 ILM982953:ILM982958 IVI982953:IVI982958 JFE982953:JFE982958 JPA982953:JPA982958 JYW982953:JYW982958 KIS982953:KIS982958 KSO982953:KSO982958 LCK982953:LCK982958 LMG982953:LMG982958 LWC982953:LWC982958 MFY982953:MFY982958 MPU982953:MPU982958 MZQ982953:MZQ982958 NJM982953:NJM982958 NTI982953:NTI982958 ODE982953:ODE982958 ONA982953:ONA982958 OWW982953:OWW982958 PGS982953:PGS982958 PQO982953:PQO982958 QAK982953:QAK982958 QKG982953:QKG982958 QUC982953:QUC982958 RDY982953:RDY982958 RNU982953:RNU982958 RXQ982953:RXQ982958 SHM982953:SHM982958 SRI982953:SRI982958 TBE982953:TBE982958 TLA982953:TLA982958 TUW982953:TUW982958 UES982953:UES982958 UOO982953:UOO982958 UYK982953:UYK982958 VIG982953:VIG982958 VSC982953:VSC982958 WBY982953:WBY982958 WLU982953:WLU982958 WVQ982953:WVQ982958 AE65545 JN65545 TJ65545 ADF65545 ANB65545 AWX65545 BGT65545 BQP65545 CAL65545 CKH65545 CUD65545 DDZ65545 DNV65545 DXR65545 EHN65545 ERJ65545 FBF65545 FLB65545 FUX65545 GET65545 GOP65545 GYL65545 HIH65545 HSD65545 IBZ65545 ILV65545 IVR65545 JFN65545 JPJ65545 JZF65545 KJB65545 KSX65545 LCT65545 LMP65545 LWL65545 MGH65545 MQD65545 MZZ65545 NJV65545 NTR65545 ODN65545 ONJ65545 OXF65545 PHB65545 PQX65545 QAT65545 QKP65545 QUL65545 REH65545 ROD65545 RXZ65545 SHV65545 SRR65545 TBN65545 TLJ65545 TVF65545 UFB65545 UOX65545 UYT65545 VIP65545 VSL65545 WCH65545 WMD65545 WVZ65545 AE131081 JN131081 TJ131081 ADF131081 ANB131081 AWX131081 BGT131081 BQP131081 CAL131081 CKH131081 CUD131081 DDZ131081 DNV131081 DXR131081 EHN131081 ERJ131081 FBF131081 FLB131081 FUX131081 GET131081 GOP131081 GYL131081 HIH131081 HSD131081 IBZ131081 ILV131081 IVR131081 JFN131081 JPJ131081 JZF131081 KJB131081 KSX131081 LCT131081 LMP131081 LWL131081 MGH131081 MQD131081 MZZ131081 NJV131081 NTR131081 ODN131081 ONJ131081 OXF131081 PHB131081 PQX131081 QAT131081 QKP131081 QUL131081 REH131081 ROD131081 RXZ131081 SHV131081 SRR131081 TBN131081 TLJ131081 TVF131081 UFB131081 UOX131081 UYT131081 VIP131081 VSL131081 WCH131081 WMD131081 WVZ131081 AE196617 JN196617 TJ196617 ADF196617 ANB196617 AWX196617 BGT196617 BQP196617 CAL196617 CKH196617 CUD196617 DDZ196617 DNV196617 DXR196617 EHN196617 ERJ196617 FBF196617 FLB196617 FUX196617 GET196617 GOP196617 GYL196617 HIH196617 HSD196617 IBZ196617 ILV196617 IVR196617 JFN196617 JPJ196617 JZF196617 KJB196617 KSX196617 LCT196617 LMP196617 LWL196617 MGH196617 MQD196617 MZZ196617 NJV196617 NTR196617 ODN196617 ONJ196617 OXF196617 PHB196617 PQX196617 QAT196617 QKP196617 QUL196617 REH196617 ROD196617 RXZ196617 SHV196617 SRR196617 TBN196617 TLJ196617 TVF196617 UFB196617 UOX196617 UYT196617 VIP196617 VSL196617 WCH196617 WMD196617 WVZ196617 AE262153 JN262153 TJ262153 ADF262153 ANB262153 AWX262153 BGT262153 BQP262153 CAL262153 CKH262153 CUD262153 DDZ262153 DNV262153 DXR262153 EHN262153 ERJ262153 FBF262153 FLB262153 FUX262153 GET262153 GOP262153 GYL262153 HIH262153 HSD262153 IBZ262153 ILV262153 IVR262153 JFN262153 JPJ262153 JZF262153 KJB262153 KSX262153 LCT262153 LMP262153 LWL262153 MGH262153 MQD262153 MZZ262153 NJV262153 NTR262153 ODN262153 ONJ262153 OXF262153 PHB262153 PQX262153 QAT262153 QKP262153 QUL262153 REH262153 ROD262153 RXZ262153 SHV262153 SRR262153 TBN262153 TLJ262153 TVF262153 UFB262153 UOX262153 UYT262153 VIP262153 VSL262153 WCH262153 WMD262153 WVZ262153 AE327689 JN327689 TJ327689 ADF327689 ANB327689 AWX327689 BGT327689 BQP327689 CAL327689 CKH327689 CUD327689 DDZ327689 DNV327689 DXR327689 EHN327689 ERJ327689 FBF327689 FLB327689 FUX327689 GET327689 GOP327689 GYL327689 HIH327689 HSD327689 IBZ327689 ILV327689 IVR327689 JFN327689 JPJ327689 JZF327689 KJB327689 KSX327689 LCT327689 LMP327689 LWL327689 MGH327689 MQD327689 MZZ327689 NJV327689 NTR327689 ODN327689 ONJ327689 OXF327689 PHB327689 PQX327689 QAT327689 QKP327689 QUL327689 REH327689 ROD327689 RXZ327689 SHV327689 SRR327689 TBN327689 TLJ327689 TVF327689 UFB327689 UOX327689 UYT327689 VIP327689 VSL327689 WCH327689 WMD327689 WVZ327689 AE393225 JN393225 TJ393225 ADF393225 ANB393225 AWX393225 BGT393225 BQP393225 CAL393225 CKH393225 CUD393225 DDZ393225 DNV393225 DXR393225 EHN393225 ERJ393225 FBF393225 FLB393225 FUX393225 GET393225 GOP393225 GYL393225 HIH393225 HSD393225 IBZ393225 ILV393225 IVR393225 JFN393225 JPJ393225 JZF393225 KJB393225 KSX393225 LCT393225 LMP393225 LWL393225 MGH393225 MQD393225 MZZ393225 NJV393225 NTR393225 ODN393225 ONJ393225 OXF393225 PHB393225 PQX393225 QAT393225 QKP393225 QUL393225 REH393225 ROD393225 RXZ393225 SHV393225 SRR393225 TBN393225 TLJ393225 TVF393225 UFB393225 UOX393225 UYT393225 VIP393225 VSL393225 WCH393225 WMD393225 WVZ393225 AE458761 JN458761 TJ458761 ADF458761 ANB458761 AWX458761 BGT458761 BQP458761 CAL458761 CKH458761 CUD458761 DDZ458761 DNV458761 DXR458761 EHN458761 ERJ458761 FBF458761 FLB458761 FUX458761 GET458761 GOP458761 GYL458761 HIH458761 HSD458761 IBZ458761 ILV458761 IVR458761 JFN458761 JPJ458761 JZF458761 KJB458761 KSX458761 LCT458761 LMP458761 LWL458761 MGH458761 MQD458761 MZZ458761 NJV458761 NTR458761 ODN458761 ONJ458761 OXF458761 PHB458761 PQX458761 QAT458761 QKP458761 QUL458761 REH458761 ROD458761 RXZ458761 SHV458761 SRR458761 TBN458761 TLJ458761 TVF458761 UFB458761 UOX458761 UYT458761 VIP458761 VSL458761 WCH458761 WMD458761 WVZ458761 AE524297 JN524297 TJ524297 ADF524297 ANB524297 AWX524297 BGT524297 BQP524297 CAL524297 CKH524297 CUD524297 DDZ524297 DNV524297 DXR524297 EHN524297 ERJ524297 FBF524297 FLB524297 FUX524297 GET524297 GOP524297 GYL524297 HIH524297 HSD524297 IBZ524297 ILV524297 IVR524297 JFN524297 JPJ524297 JZF524297 KJB524297 KSX524297 LCT524297 LMP524297 LWL524297 MGH524297 MQD524297 MZZ524297 NJV524297 NTR524297 ODN524297 ONJ524297 OXF524297 PHB524297 PQX524297 QAT524297 QKP524297 QUL524297 REH524297 ROD524297 RXZ524297 SHV524297 SRR524297 TBN524297 TLJ524297 TVF524297 UFB524297 UOX524297 UYT524297 VIP524297 VSL524297 WCH524297 WMD524297 WVZ524297 AE589833 JN589833 TJ589833 ADF589833 ANB589833 AWX589833 BGT589833 BQP589833 CAL589833 CKH589833 CUD589833 DDZ589833 DNV589833 DXR589833 EHN589833 ERJ589833 FBF589833 FLB589833 FUX589833 GET589833 GOP589833 GYL589833 HIH589833 HSD589833 IBZ589833 ILV589833 IVR589833 JFN589833 JPJ589833 JZF589833 KJB589833 KSX589833 LCT589833 LMP589833 LWL589833 MGH589833 MQD589833 MZZ589833 NJV589833 NTR589833 ODN589833 ONJ589833 OXF589833 PHB589833 PQX589833 QAT589833 QKP589833 QUL589833 REH589833 ROD589833 RXZ589833 SHV589833 SRR589833 TBN589833 TLJ589833 TVF589833 UFB589833 UOX589833 UYT589833 VIP589833 VSL589833 WCH589833 WMD589833 WVZ589833 AE655369 JN655369 TJ655369 ADF655369 ANB655369 AWX655369 BGT655369 BQP655369 CAL655369 CKH655369 CUD655369 DDZ655369 DNV655369 DXR655369 EHN655369 ERJ655369 FBF655369 FLB655369 FUX655369 GET655369 GOP655369 GYL655369 HIH655369 HSD655369 IBZ655369 ILV655369 IVR655369 JFN655369 JPJ655369 JZF655369 KJB655369 KSX655369 LCT655369 LMP655369 LWL655369 MGH655369 MQD655369 MZZ655369 NJV655369 NTR655369 ODN655369 ONJ655369 OXF655369 PHB655369 PQX655369 QAT655369 QKP655369 QUL655369 REH655369 ROD655369 RXZ655369 SHV655369 SRR655369 TBN655369 TLJ655369 TVF655369 UFB655369 UOX655369 UYT655369 VIP655369 VSL655369 WCH655369 WMD655369 WVZ655369 AE720905 JN720905 TJ720905 ADF720905 ANB720905 AWX720905 BGT720905 BQP720905 CAL720905 CKH720905 CUD720905 DDZ720905 DNV720905 DXR720905 EHN720905 ERJ720905 FBF720905 FLB720905 FUX720905 GET720905 GOP720905 GYL720905 HIH720905 HSD720905 IBZ720905 ILV720905 IVR720905 JFN720905 JPJ720905 JZF720905 KJB720905 KSX720905 LCT720905 LMP720905 LWL720905 MGH720905 MQD720905 MZZ720905 NJV720905 NTR720905 ODN720905 ONJ720905 OXF720905 PHB720905 PQX720905 QAT720905 QKP720905 QUL720905 REH720905 ROD720905 RXZ720905 SHV720905 SRR720905 TBN720905 TLJ720905 TVF720905 UFB720905 UOX720905 UYT720905 VIP720905 VSL720905 WCH720905 WMD720905 WVZ720905 AE786441 JN786441 TJ786441 ADF786441 ANB786441 AWX786441 BGT786441 BQP786441 CAL786441 CKH786441 CUD786441 DDZ786441 DNV786441 DXR786441 EHN786441 ERJ786441 FBF786441 FLB786441 FUX786441 GET786441 GOP786441 GYL786441 HIH786441 HSD786441 IBZ786441 ILV786441 IVR786441 JFN786441 JPJ786441 JZF786441 KJB786441 KSX786441 LCT786441 LMP786441 LWL786441 MGH786441 MQD786441 MZZ786441 NJV786441 NTR786441 ODN786441 ONJ786441 OXF786441 PHB786441 PQX786441 QAT786441 QKP786441 QUL786441 REH786441 ROD786441 RXZ786441 SHV786441 SRR786441 TBN786441 TLJ786441 TVF786441 UFB786441 UOX786441 UYT786441 VIP786441 VSL786441 WCH786441 WMD786441 WVZ786441 AE851977 JN851977 TJ851977 ADF851977 ANB851977 AWX851977 BGT851977 BQP851977 CAL851977 CKH851977 CUD851977 DDZ851977 DNV851977 DXR851977 EHN851977 ERJ851977 FBF851977 FLB851977 FUX851977 GET851977 GOP851977 GYL851977 HIH851977 HSD851977 IBZ851977 ILV851977 IVR851977 JFN851977 JPJ851977 JZF851977 KJB851977 KSX851977 LCT851977 LMP851977 LWL851977 MGH851977 MQD851977 MZZ851977 NJV851977 NTR851977 ODN851977 ONJ851977 OXF851977 PHB851977 PQX851977 QAT851977 QKP851977 QUL851977 REH851977 ROD851977 RXZ851977 SHV851977 SRR851977 TBN851977 TLJ851977 TVF851977 UFB851977 UOX851977 UYT851977 VIP851977 VSL851977 WCH851977 WMD851977 WVZ851977 AE917513 JN917513 TJ917513 ADF917513 ANB917513 AWX917513 BGT917513 BQP917513 CAL917513 CKH917513 CUD917513 DDZ917513 DNV917513 DXR917513 EHN917513 ERJ917513 FBF917513 FLB917513 FUX917513 GET917513 GOP917513 GYL917513 HIH917513 HSD917513 IBZ917513 ILV917513 IVR917513 JFN917513 JPJ917513 JZF917513 KJB917513 KSX917513 LCT917513 LMP917513 LWL917513 MGH917513 MQD917513 MZZ917513 NJV917513 NTR917513 ODN917513 ONJ917513 OXF917513 PHB917513 PQX917513 QAT917513 QKP917513 QUL917513 REH917513 ROD917513 RXZ917513 SHV917513 SRR917513 TBN917513 TLJ917513 TVF917513 UFB917513 UOX917513 UYT917513 VIP917513 VSL917513 WCH917513 WMD917513 WVZ917513 AE983049 JN983049 TJ983049 ADF983049 ANB983049 AWX983049 BGT983049 BQP983049 CAL983049 CKH983049 CUD983049 DDZ983049 DNV983049 DXR983049 EHN983049 ERJ983049 FBF983049 FLB983049 FUX983049 GET983049 GOP983049 GYL983049 HIH983049 HSD983049 IBZ983049 ILV983049 IVR983049 JFN983049 JPJ983049 JZF983049 KJB983049 KSX983049 LCT983049 LMP983049 LWL983049 MGH983049 MQD983049 MZZ983049 NJV983049 NTR983049 ODN983049 ONJ983049 OXF983049 PHB983049 PQX983049 QAT983049 QKP983049 QUL983049 REH983049 ROD983049 RXZ983049 SHV983049 SRR983049 TBN983049 TLJ983049 TVF983049 UFB983049 UOX983049 UYT983049 VIP983049 VSL983049 WCH983049 WMD983049 WVZ983049 F65449:F65454 JC65449:JC65454 SY65449:SY65454 ACU65449:ACU65454 AMQ65449:AMQ65454 AWM65449:AWM65454 BGI65449:BGI65454 BQE65449:BQE65454 CAA65449:CAA65454 CJW65449:CJW65454 CTS65449:CTS65454 DDO65449:DDO65454 DNK65449:DNK65454 DXG65449:DXG65454 EHC65449:EHC65454 EQY65449:EQY65454 FAU65449:FAU65454 FKQ65449:FKQ65454 FUM65449:FUM65454 GEI65449:GEI65454 GOE65449:GOE65454 GYA65449:GYA65454 HHW65449:HHW65454 HRS65449:HRS65454 IBO65449:IBO65454 ILK65449:ILK65454 IVG65449:IVG65454 JFC65449:JFC65454 JOY65449:JOY65454 JYU65449:JYU65454 KIQ65449:KIQ65454 KSM65449:KSM65454 LCI65449:LCI65454 LME65449:LME65454 LWA65449:LWA65454 MFW65449:MFW65454 MPS65449:MPS65454 MZO65449:MZO65454 NJK65449:NJK65454 NTG65449:NTG65454 ODC65449:ODC65454 OMY65449:OMY65454 OWU65449:OWU65454 PGQ65449:PGQ65454 PQM65449:PQM65454 QAI65449:QAI65454 QKE65449:QKE65454 QUA65449:QUA65454 RDW65449:RDW65454 RNS65449:RNS65454 RXO65449:RXO65454 SHK65449:SHK65454 SRG65449:SRG65454 TBC65449:TBC65454 TKY65449:TKY65454 TUU65449:TUU65454 UEQ65449:UEQ65454 UOM65449:UOM65454 UYI65449:UYI65454 VIE65449:VIE65454 VSA65449:VSA65454 WBW65449:WBW65454 WLS65449:WLS65454 WVO65449:WVO65454 F130985:F130990 JC130985:JC130990 SY130985:SY130990 ACU130985:ACU130990 AMQ130985:AMQ130990 AWM130985:AWM130990 BGI130985:BGI130990 BQE130985:BQE130990 CAA130985:CAA130990 CJW130985:CJW130990 CTS130985:CTS130990 DDO130985:DDO130990 DNK130985:DNK130990 DXG130985:DXG130990 EHC130985:EHC130990 EQY130985:EQY130990 FAU130985:FAU130990 FKQ130985:FKQ130990 FUM130985:FUM130990 GEI130985:GEI130990 GOE130985:GOE130990 GYA130985:GYA130990 HHW130985:HHW130990 HRS130985:HRS130990 IBO130985:IBO130990 ILK130985:ILK130990 IVG130985:IVG130990 JFC130985:JFC130990 JOY130985:JOY130990 JYU130985:JYU130990 KIQ130985:KIQ130990 KSM130985:KSM130990 LCI130985:LCI130990 LME130985:LME130990 LWA130985:LWA130990 MFW130985:MFW130990 MPS130985:MPS130990 MZO130985:MZO130990 NJK130985:NJK130990 NTG130985:NTG130990 ODC130985:ODC130990 OMY130985:OMY130990 OWU130985:OWU130990 PGQ130985:PGQ130990 PQM130985:PQM130990 QAI130985:QAI130990 QKE130985:QKE130990 QUA130985:QUA130990 RDW130985:RDW130990 RNS130985:RNS130990 RXO130985:RXO130990 SHK130985:SHK130990 SRG130985:SRG130990 TBC130985:TBC130990 TKY130985:TKY130990 TUU130985:TUU130990 UEQ130985:UEQ130990 UOM130985:UOM130990 UYI130985:UYI130990 VIE130985:VIE130990 VSA130985:VSA130990 WBW130985:WBW130990 WLS130985:WLS130990 WVO130985:WVO130990 F196521:F196526 JC196521:JC196526 SY196521:SY196526 ACU196521:ACU196526 AMQ196521:AMQ196526 AWM196521:AWM196526 BGI196521:BGI196526 BQE196521:BQE196526 CAA196521:CAA196526 CJW196521:CJW196526 CTS196521:CTS196526 DDO196521:DDO196526 DNK196521:DNK196526 DXG196521:DXG196526 EHC196521:EHC196526 EQY196521:EQY196526 FAU196521:FAU196526 FKQ196521:FKQ196526 FUM196521:FUM196526 GEI196521:GEI196526 GOE196521:GOE196526 GYA196521:GYA196526 HHW196521:HHW196526 HRS196521:HRS196526 IBO196521:IBO196526 ILK196521:ILK196526 IVG196521:IVG196526 JFC196521:JFC196526 JOY196521:JOY196526 JYU196521:JYU196526 KIQ196521:KIQ196526 KSM196521:KSM196526 LCI196521:LCI196526 LME196521:LME196526 LWA196521:LWA196526 MFW196521:MFW196526 MPS196521:MPS196526 MZO196521:MZO196526 NJK196521:NJK196526 NTG196521:NTG196526 ODC196521:ODC196526 OMY196521:OMY196526 OWU196521:OWU196526 PGQ196521:PGQ196526 PQM196521:PQM196526 QAI196521:QAI196526 QKE196521:QKE196526 QUA196521:QUA196526 RDW196521:RDW196526 RNS196521:RNS196526 RXO196521:RXO196526 SHK196521:SHK196526 SRG196521:SRG196526 TBC196521:TBC196526 TKY196521:TKY196526 TUU196521:TUU196526 UEQ196521:UEQ196526 UOM196521:UOM196526 UYI196521:UYI196526 VIE196521:VIE196526 VSA196521:VSA196526 WBW196521:WBW196526 WLS196521:WLS196526 WVO196521:WVO196526 F262057:F262062 JC262057:JC262062 SY262057:SY262062 ACU262057:ACU262062 AMQ262057:AMQ262062 AWM262057:AWM262062 BGI262057:BGI262062 BQE262057:BQE262062 CAA262057:CAA262062 CJW262057:CJW262062 CTS262057:CTS262062 DDO262057:DDO262062 DNK262057:DNK262062 DXG262057:DXG262062 EHC262057:EHC262062 EQY262057:EQY262062 FAU262057:FAU262062 FKQ262057:FKQ262062 FUM262057:FUM262062 GEI262057:GEI262062 GOE262057:GOE262062 GYA262057:GYA262062 HHW262057:HHW262062 HRS262057:HRS262062 IBO262057:IBO262062 ILK262057:ILK262062 IVG262057:IVG262062 JFC262057:JFC262062 JOY262057:JOY262062 JYU262057:JYU262062 KIQ262057:KIQ262062 KSM262057:KSM262062 LCI262057:LCI262062 LME262057:LME262062 LWA262057:LWA262062 MFW262057:MFW262062 MPS262057:MPS262062 MZO262057:MZO262062 NJK262057:NJK262062 NTG262057:NTG262062 ODC262057:ODC262062 OMY262057:OMY262062 OWU262057:OWU262062 PGQ262057:PGQ262062 PQM262057:PQM262062 QAI262057:QAI262062 QKE262057:QKE262062 QUA262057:QUA262062 RDW262057:RDW262062 RNS262057:RNS262062 RXO262057:RXO262062 SHK262057:SHK262062 SRG262057:SRG262062 TBC262057:TBC262062 TKY262057:TKY262062 TUU262057:TUU262062 UEQ262057:UEQ262062 UOM262057:UOM262062 UYI262057:UYI262062 VIE262057:VIE262062 VSA262057:VSA262062 WBW262057:WBW262062 WLS262057:WLS262062 WVO262057:WVO262062 F327593:F327598 JC327593:JC327598 SY327593:SY327598 ACU327593:ACU327598 AMQ327593:AMQ327598 AWM327593:AWM327598 BGI327593:BGI327598 BQE327593:BQE327598 CAA327593:CAA327598 CJW327593:CJW327598 CTS327593:CTS327598 DDO327593:DDO327598 DNK327593:DNK327598 DXG327593:DXG327598 EHC327593:EHC327598 EQY327593:EQY327598 FAU327593:FAU327598 FKQ327593:FKQ327598 FUM327593:FUM327598 GEI327593:GEI327598 GOE327593:GOE327598 GYA327593:GYA327598 HHW327593:HHW327598 HRS327593:HRS327598 IBO327593:IBO327598 ILK327593:ILK327598 IVG327593:IVG327598 JFC327593:JFC327598 JOY327593:JOY327598 JYU327593:JYU327598 KIQ327593:KIQ327598 KSM327593:KSM327598 LCI327593:LCI327598 LME327593:LME327598 LWA327593:LWA327598 MFW327593:MFW327598 MPS327593:MPS327598 MZO327593:MZO327598 NJK327593:NJK327598 NTG327593:NTG327598 ODC327593:ODC327598 OMY327593:OMY327598 OWU327593:OWU327598 PGQ327593:PGQ327598 PQM327593:PQM327598 QAI327593:QAI327598 QKE327593:QKE327598 QUA327593:QUA327598 RDW327593:RDW327598 RNS327593:RNS327598 RXO327593:RXO327598 SHK327593:SHK327598 SRG327593:SRG327598 TBC327593:TBC327598 TKY327593:TKY327598 TUU327593:TUU327598 UEQ327593:UEQ327598 UOM327593:UOM327598 UYI327593:UYI327598 VIE327593:VIE327598 VSA327593:VSA327598 WBW327593:WBW327598 WLS327593:WLS327598 WVO327593:WVO327598 F393129:F393134 JC393129:JC393134 SY393129:SY393134 ACU393129:ACU393134 AMQ393129:AMQ393134 AWM393129:AWM393134 BGI393129:BGI393134 BQE393129:BQE393134 CAA393129:CAA393134 CJW393129:CJW393134 CTS393129:CTS393134 DDO393129:DDO393134 DNK393129:DNK393134 DXG393129:DXG393134 EHC393129:EHC393134 EQY393129:EQY393134 FAU393129:FAU393134 FKQ393129:FKQ393134 FUM393129:FUM393134 GEI393129:GEI393134 GOE393129:GOE393134 GYA393129:GYA393134 HHW393129:HHW393134 HRS393129:HRS393134 IBO393129:IBO393134 ILK393129:ILK393134 IVG393129:IVG393134 JFC393129:JFC393134 JOY393129:JOY393134 JYU393129:JYU393134 KIQ393129:KIQ393134 KSM393129:KSM393134 LCI393129:LCI393134 LME393129:LME393134 LWA393129:LWA393134 MFW393129:MFW393134 MPS393129:MPS393134 MZO393129:MZO393134 NJK393129:NJK393134 NTG393129:NTG393134 ODC393129:ODC393134 OMY393129:OMY393134 OWU393129:OWU393134 PGQ393129:PGQ393134 PQM393129:PQM393134 QAI393129:QAI393134 QKE393129:QKE393134 QUA393129:QUA393134 RDW393129:RDW393134 RNS393129:RNS393134 RXO393129:RXO393134 SHK393129:SHK393134 SRG393129:SRG393134 TBC393129:TBC393134 TKY393129:TKY393134 TUU393129:TUU393134 UEQ393129:UEQ393134 UOM393129:UOM393134 UYI393129:UYI393134 VIE393129:VIE393134 VSA393129:VSA393134 WBW393129:WBW393134 WLS393129:WLS393134 WVO393129:WVO393134 F458665:F458670 JC458665:JC458670 SY458665:SY458670 ACU458665:ACU458670 AMQ458665:AMQ458670 AWM458665:AWM458670 BGI458665:BGI458670 BQE458665:BQE458670 CAA458665:CAA458670 CJW458665:CJW458670 CTS458665:CTS458670 DDO458665:DDO458670 DNK458665:DNK458670 DXG458665:DXG458670 EHC458665:EHC458670 EQY458665:EQY458670 FAU458665:FAU458670 FKQ458665:FKQ458670 FUM458665:FUM458670 GEI458665:GEI458670 GOE458665:GOE458670 GYA458665:GYA458670 HHW458665:HHW458670 HRS458665:HRS458670 IBO458665:IBO458670 ILK458665:ILK458670 IVG458665:IVG458670 JFC458665:JFC458670 JOY458665:JOY458670 JYU458665:JYU458670 KIQ458665:KIQ458670 KSM458665:KSM458670 LCI458665:LCI458670 LME458665:LME458670 LWA458665:LWA458670 MFW458665:MFW458670 MPS458665:MPS458670 MZO458665:MZO458670 NJK458665:NJK458670 NTG458665:NTG458670 ODC458665:ODC458670 OMY458665:OMY458670 OWU458665:OWU458670 PGQ458665:PGQ458670 PQM458665:PQM458670 QAI458665:QAI458670 QKE458665:QKE458670 QUA458665:QUA458670 RDW458665:RDW458670 RNS458665:RNS458670 RXO458665:RXO458670 SHK458665:SHK458670 SRG458665:SRG458670 TBC458665:TBC458670 TKY458665:TKY458670 TUU458665:TUU458670 UEQ458665:UEQ458670 UOM458665:UOM458670 UYI458665:UYI458670 VIE458665:VIE458670 VSA458665:VSA458670 WBW458665:WBW458670 WLS458665:WLS458670 WVO458665:WVO458670 F524201:F524206 JC524201:JC524206 SY524201:SY524206 ACU524201:ACU524206 AMQ524201:AMQ524206 AWM524201:AWM524206 BGI524201:BGI524206 BQE524201:BQE524206 CAA524201:CAA524206 CJW524201:CJW524206 CTS524201:CTS524206 DDO524201:DDO524206 DNK524201:DNK524206 DXG524201:DXG524206 EHC524201:EHC524206 EQY524201:EQY524206 FAU524201:FAU524206 FKQ524201:FKQ524206 FUM524201:FUM524206 GEI524201:GEI524206 GOE524201:GOE524206 GYA524201:GYA524206 HHW524201:HHW524206 HRS524201:HRS524206 IBO524201:IBO524206 ILK524201:ILK524206 IVG524201:IVG524206 JFC524201:JFC524206 JOY524201:JOY524206 JYU524201:JYU524206 KIQ524201:KIQ524206 KSM524201:KSM524206 LCI524201:LCI524206 LME524201:LME524206 LWA524201:LWA524206 MFW524201:MFW524206 MPS524201:MPS524206 MZO524201:MZO524206 NJK524201:NJK524206 NTG524201:NTG524206 ODC524201:ODC524206 OMY524201:OMY524206 OWU524201:OWU524206 PGQ524201:PGQ524206 PQM524201:PQM524206 QAI524201:QAI524206 QKE524201:QKE524206 QUA524201:QUA524206 RDW524201:RDW524206 RNS524201:RNS524206 RXO524201:RXO524206 SHK524201:SHK524206 SRG524201:SRG524206 TBC524201:TBC524206 TKY524201:TKY524206 TUU524201:TUU524206 UEQ524201:UEQ524206 UOM524201:UOM524206 UYI524201:UYI524206 VIE524201:VIE524206 VSA524201:VSA524206 WBW524201:WBW524206 WLS524201:WLS524206 WVO524201:WVO524206 F589737:F589742 JC589737:JC589742 SY589737:SY589742 ACU589737:ACU589742 AMQ589737:AMQ589742 AWM589737:AWM589742 BGI589737:BGI589742 BQE589737:BQE589742 CAA589737:CAA589742 CJW589737:CJW589742 CTS589737:CTS589742 DDO589737:DDO589742 DNK589737:DNK589742 DXG589737:DXG589742 EHC589737:EHC589742 EQY589737:EQY589742 FAU589737:FAU589742 FKQ589737:FKQ589742 FUM589737:FUM589742 GEI589737:GEI589742 GOE589737:GOE589742 GYA589737:GYA589742 HHW589737:HHW589742 HRS589737:HRS589742 IBO589737:IBO589742 ILK589737:ILK589742 IVG589737:IVG589742 JFC589737:JFC589742 JOY589737:JOY589742 JYU589737:JYU589742 KIQ589737:KIQ589742 KSM589737:KSM589742 LCI589737:LCI589742 LME589737:LME589742 LWA589737:LWA589742 MFW589737:MFW589742 MPS589737:MPS589742 MZO589737:MZO589742 NJK589737:NJK589742 NTG589737:NTG589742 ODC589737:ODC589742 OMY589737:OMY589742 OWU589737:OWU589742 PGQ589737:PGQ589742 PQM589737:PQM589742 QAI589737:QAI589742 QKE589737:QKE589742 QUA589737:QUA589742 RDW589737:RDW589742 RNS589737:RNS589742 RXO589737:RXO589742 SHK589737:SHK589742 SRG589737:SRG589742 TBC589737:TBC589742 TKY589737:TKY589742 TUU589737:TUU589742 UEQ589737:UEQ589742 UOM589737:UOM589742 UYI589737:UYI589742 VIE589737:VIE589742 VSA589737:VSA589742 WBW589737:WBW589742 WLS589737:WLS589742 WVO589737:WVO589742 F655273:F655278 JC655273:JC655278 SY655273:SY655278 ACU655273:ACU655278 AMQ655273:AMQ655278 AWM655273:AWM655278 BGI655273:BGI655278 BQE655273:BQE655278 CAA655273:CAA655278 CJW655273:CJW655278 CTS655273:CTS655278 DDO655273:DDO655278 DNK655273:DNK655278 DXG655273:DXG655278 EHC655273:EHC655278 EQY655273:EQY655278 FAU655273:FAU655278 FKQ655273:FKQ655278 FUM655273:FUM655278 GEI655273:GEI655278 GOE655273:GOE655278 GYA655273:GYA655278 HHW655273:HHW655278 HRS655273:HRS655278 IBO655273:IBO655278 ILK655273:ILK655278 IVG655273:IVG655278 JFC655273:JFC655278 JOY655273:JOY655278 JYU655273:JYU655278 KIQ655273:KIQ655278 KSM655273:KSM655278 LCI655273:LCI655278 LME655273:LME655278 LWA655273:LWA655278 MFW655273:MFW655278 MPS655273:MPS655278 MZO655273:MZO655278 NJK655273:NJK655278 NTG655273:NTG655278 ODC655273:ODC655278 OMY655273:OMY655278 OWU655273:OWU655278 PGQ655273:PGQ655278 PQM655273:PQM655278 QAI655273:QAI655278 QKE655273:QKE655278 QUA655273:QUA655278 RDW655273:RDW655278 RNS655273:RNS655278 RXO655273:RXO655278 SHK655273:SHK655278 SRG655273:SRG655278 TBC655273:TBC655278 TKY655273:TKY655278 TUU655273:TUU655278 UEQ655273:UEQ655278 UOM655273:UOM655278 UYI655273:UYI655278 VIE655273:VIE655278 VSA655273:VSA655278 WBW655273:WBW655278 WLS655273:WLS655278 WVO655273:WVO655278 F720809:F720814 JC720809:JC720814 SY720809:SY720814 ACU720809:ACU720814 AMQ720809:AMQ720814 AWM720809:AWM720814 BGI720809:BGI720814 BQE720809:BQE720814 CAA720809:CAA720814 CJW720809:CJW720814 CTS720809:CTS720814 DDO720809:DDO720814 DNK720809:DNK720814 DXG720809:DXG720814 EHC720809:EHC720814 EQY720809:EQY720814 FAU720809:FAU720814 FKQ720809:FKQ720814 FUM720809:FUM720814 GEI720809:GEI720814 GOE720809:GOE720814 GYA720809:GYA720814 HHW720809:HHW720814 HRS720809:HRS720814 IBO720809:IBO720814 ILK720809:ILK720814 IVG720809:IVG720814 JFC720809:JFC720814 JOY720809:JOY720814 JYU720809:JYU720814 KIQ720809:KIQ720814 KSM720809:KSM720814 LCI720809:LCI720814 LME720809:LME720814 LWA720809:LWA720814 MFW720809:MFW720814 MPS720809:MPS720814 MZO720809:MZO720814 NJK720809:NJK720814 NTG720809:NTG720814 ODC720809:ODC720814 OMY720809:OMY720814 OWU720809:OWU720814 PGQ720809:PGQ720814 PQM720809:PQM720814 QAI720809:QAI720814 QKE720809:QKE720814 QUA720809:QUA720814 RDW720809:RDW720814 RNS720809:RNS720814 RXO720809:RXO720814 SHK720809:SHK720814 SRG720809:SRG720814 TBC720809:TBC720814 TKY720809:TKY720814 TUU720809:TUU720814 UEQ720809:UEQ720814 UOM720809:UOM720814 UYI720809:UYI720814 VIE720809:VIE720814 VSA720809:VSA720814 WBW720809:WBW720814 WLS720809:WLS720814 WVO720809:WVO720814 F786345:F786350 JC786345:JC786350 SY786345:SY786350 ACU786345:ACU786350 AMQ786345:AMQ786350 AWM786345:AWM786350 BGI786345:BGI786350 BQE786345:BQE786350 CAA786345:CAA786350 CJW786345:CJW786350 CTS786345:CTS786350 DDO786345:DDO786350 DNK786345:DNK786350 DXG786345:DXG786350 EHC786345:EHC786350 EQY786345:EQY786350 FAU786345:FAU786350 FKQ786345:FKQ786350 FUM786345:FUM786350 GEI786345:GEI786350 GOE786345:GOE786350 GYA786345:GYA786350 HHW786345:HHW786350 HRS786345:HRS786350 IBO786345:IBO786350 ILK786345:ILK786350 IVG786345:IVG786350 JFC786345:JFC786350 JOY786345:JOY786350 JYU786345:JYU786350 KIQ786345:KIQ786350 KSM786345:KSM786350 LCI786345:LCI786350 LME786345:LME786350 LWA786345:LWA786350 MFW786345:MFW786350 MPS786345:MPS786350 MZO786345:MZO786350 NJK786345:NJK786350 NTG786345:NTG786350 ODC786345:ODC786350 OMY786345:OMY786350 OWU786345:OWU786350 PGQ786345:PGQ786350 PQM786345:PQM786350 QAI786345:QAI786350 QKE786345:QKE786350 QUA786345:QUA786350 RDW786345:RDW786350 RNS786345:RNS786350 RXO786345:RXO786350 SHK786345:SHK786350 SRG786345:SRG786350 TBC786345:TBC786350 TKY786345:TKY786350 TUU786345:TUU786350 UEQ786345:UEQ786350 UOM786345:UOM786350 UYI786345:UYI786350 VIE786345:VIE786350 VSA786345:VSA786350 WBW786345:WBW786350 WLS786345:WLS786350 WVO786345:WVO786350 F851881:F851886 JC851881:JC851886 SY851881:SY851886 ACU851881:ACU851886 AMQ851881:AMQ851886 AWM851881:AWM851886 BGI851881:BGI851886 BQE851881:BQE851886 CAA851881:CAA851886 CJW851881:CJW851886 CTS851881:CTS851886 DDO851881:DDO851886 DNK851881:DNK851886 DXG851881:DXG851886 EHC851881:EHC851886 EQY851881:EQY851886 FAU851881:FAU851886 FKQ851881:FKQ851886 FUM851881:FUM851886 GEI851881:GEI851886 GOE851881:GOE851886 GYA851881:GYA851886 HHW851881:HHW851886 HRS851881:HRS851886 IBO851881:IBO851886 ILK851881:ILK851886 IVG851881:IVG851886 JFC851881:JFC851886 JOY851881:JOY851886 JYU851881:JYU851886 KIQ851881:KIQ851886 KSM851881:KSM851886 LCI851881:LCI851886 LME851881:LME851886 LWA851881:LWA851886 MFW851881:MFW851886 MPS851881:MPS851886 MZO851881:MZO851886 NJK851881:NJK851886 NTG851881:NTG851886 ODC851881:ODC851886 OMY851881:OMY851886 OWU851881:OWU851886 PGQ851881:PGQ851886 PQM851881:PQM851886 QAI851881:QAI851886 QKE851881:QKE851886 QUA851881:QUA851886 RDW851881:RDW851886 RNS851881:RNS851886 RXO851881:RXO851886 SHK851881:SHK851886 SRG851881:SRG851886 TBC851881:TBC851886 TKY851881:TKY851886 TUU851881:TUU851886 UEQ851881:UEQ851886 UOM851881:UOM851886 UYI851881:UYI851886 VIE851881:VIE851886 VSA851881:VSA851886 WBW851881:WBW851886 WLS851881:WLS851886 WVO851881:WVO851886 F917417:F917422 JC917417:JC917422 SY917417:SY917422 ACU917417:ACU917422 AMQ917417:AMQ917422 AWM917417:AWM917422 BGI917417:BGI917422 BQE917417:BQE917422 CAA917417:CAA917422 CJW917417:CJW917422 CTS917417:CTS917422 DDO917417:DDO917422 DNK917417:DNK917422 DXG917417:DXG917422 EHC917417:EHC917422 EQY917417:EQY917422 FAU917417:FAU917422 FKQ917417:FKQ917422 FUM917417:FUM917422 GEI917417:GEI917422 GOE917417:GOE917422 GYA917417:GYA917422 HHW917417:HHW917422 HRS917417:HRS917422 IBO917417:IBO917422 ILK917417:ILK917422 IVG917417:IVG917422 JFC917417:JFC917422 JOY917417:JOY917422 JYU917417:JYU917422 KIQ917417:KIQ917422 KSM917417:KSM917422 LCI917417:LCI917422 LME917417:LME917422 LWA917417:LWA917422 MFW917417:MFW917422 MPS917417:MPS917422 MZO917417:MZO917422 NJK917417:NJK917422 NTG917417:NTG917422 ODC917417:ODC917422 OMY917417:OMY917422 OWU917417:OWU917422 PGQ917417:PGQ917422 PQM917417:PQM917422 QAI917417:QAI917422 QKE917417:QKE917422 QUA917417:QUA917422 RDW917417:RDW917422 RNS917417:RNS917422 RXO917417:RXO917422 SHK917417:SHK917422 SRG917417:SRG917422 TBC917417:TBC917422 TKY917417:TKY917422 TUU917417:TUU917422 UEQ917417:UEQ917422 UOM917417:UOM917422 UYI917417:UYI917422 VIE917417:VIE917422 VSA917417:VSA917422 WBW917417:WBW917422 WLS917417:WLS917422 WVO917417:WVO917422 F982953:F982958 JC982953:JC982958 SY982953:SY982958 ACU982953:ACU982958 AMQ982953:AMQ982958 AWM982953:AWM982958 BGI982953:BGI982958 BQE982953:BQE982958 CAA982953:CAA982958 CJW982953:CJW982958 CTS982953:CTS982958 DDO982953:DDO982958 DNK982953:DNK982958 DXG982953:DXG982958 EHC982953:EHC982958 EQY982953:EQY982958 FAU982953:FAU982958 FKQ982953:FKQ982958 FUM982953:FUM982958 GEI982953:GEI982958 GOE982953:GOE982958 GYA982953:GYA982958 HHW982953:HHW982958 HRS982953:HRS982958 IBO982953:IBO982958 ILK982953:ILK982958 IVG982953:IVG982958 JFC982953:JFC982958 JOY982953:JOY982958 JYU982953:JYU982958 KIQ982953:KIQ982958 KSM982953:KSM982958 LCI982953:LCI982958 LME982953:LME982958 LWA982953:LWA982958 MFW982953:MFW982958 MPS982953:MPS982958 MZO982953:MZO982958 NJK982953:NJK982958 NTG982953:NTG982958 ODC982953:ODC982958 OMY982953:OMY982958 OWU982953:OWU982958 PGQ982953:PGQ982958 PQM982953:PQM982958 QAI982953:QAI982958 QKE982953:QKE982958 QUA982953:QUA982958 RDW982953:RDW982958 RNS982953:RNS982958 RXO982953:RXO982958 SHK982953:SHK982958 SRG982953:SRG982958 TBC982953:TBC982958 TKY982953:TKY982958 TUU982953:TUU982958 UEQ982953:UEQ982958 UOM982953:UOM982958 UYI982953:UYI982958 VIE982953:VIE982958 VSA982953:VSA982958 WBW982953:WBW982958 WLS982953:WLS982958 WVO982953:WVO982958 AE65460 JN65460 TJ65460 ADF65460 ANB65460 AWX65460 BGT65460 BQP65460 CAL65460 CKH65460 CUD65460 DDZ65460 DNV65460 DXR65460 EHN65460 ERJ65460 FBF65460 FLB65460 FUX65460 GET65460 GOP65460 GYL65460 HIH65460 HSD65460 IBZ65460 ILV65460 IVR65460 JFN65460 JPJ65460 JZF65460 KJB65460 KSX65460 LCT65460 LMP65460 LWL65460 MGH65460 MQD65460 MZZ65460 NJV65460 NTR65460 ODN65460 ONJ65460 OXF65460 PHB65460 PQX65460 QAT65460 QKP65460 QUL65460 REH65460 ROD65460 RXZ65460 SHV65460 SRR65460 TBN65460 TLJ65460 TVF65460 UFB65460 UOX65460 UYT65460 VIP65460 VSL65460 WCH65460 WMD65460 WVZ65460 AE130996 JN130996 TJ130996 ADF130996 ANB130996 AWX130996 BGT130996 BQP130996 CAL130996 CKH130996 CUD130996 DDZ130996 DNV130996 DXR130996 EHN130996 ERJ130996 FBF130996 FLB130996 FUX130996 GET130996 GOP130996 GYL130996 HIH130996 HSD130996 IBZ130996 ILV130996 IVR130996 JFN130996 JPJ130996 JZF130996 KJB130996 KSX130996 LCT130996 LMP130996 LWL130996 MGH130996 MQD130996 MZZ130996 NJV130996 NTR130996 ODN130996 ONJ130996 OXF130996 PHB130996 PQX130996 QAT130996 QKP130996 QUL130996 REH130996 ROD130996 RXZ130996 SHV130996 SRR130996 TBN130996 TLJ130996 TVF130996 UFB130996 UOX130996 UYT130996 VIP130996 VSL130996 WCH130996 WMD130996 WVZ130996 AE196532 JN196532 TJ196532 ADF196532 ANB196532 AWX196532 BGT196532 BQP196532 CAL196532 CKH196532 CUD196532 DDZ196532 DNV196532 DXR196532 EHN196532 ERJ196532 FBF196532 FLB196532 FUX196532 GET196532 GOP196532 GYL196532 HIH196532 HSD196532 IBZ196532 ILV196532 IVR196532 JFN196532 JPJ196532 JZF196532 KJB196532 KSX196532 LCT196532 LMP196532 LWL196532 MGH196532 MQD196532 MZZ196532 NJV196532 NTR196532 ODN196532 ONJ196532 OXF196532 PHB196532 PQX196532 QAT196532 QKP196532 QUL196532 REH196532 ROD196532 RXZ196532 SHV196532 SRR196532 TBN196532 TLJ196532 TVF196532 UFB196532 UOX196532 UYT196532 VIP196532 VSL196532 WCH196532 WMD196532 WVZ196532 AE262068 JN262068 TJ262068 ADF262068 ANB262068 AWX262068 BGT262068 BQP262068 CAL262068 CKH262068 CUD262068 DDZ262068 DNV262068 DXR262068 EHN262068 ERJ262068 FBF262068 FLB262068 FUX262068 GET262068 GOP262068 GYL262068 HIH262068 HSD262068 IBZ262068 ILV262068 IVR262068 JFN262068 JPJ262068 JZF262068 KJB262068 KSX262068 LCT262068 LMP262068 LWL262068 MGH262068 MQD262068 MZZ262068 NJV262068 NTR262068 ODN262068 ONJ262068 OXF262068 PHB262068 PQX262068 QAT262068 QKP262068 QUL262068 REH262068 ROD262068 RXZ262068 SHV262068 SRR262068 TBN262068 TLJ262068 TVF262068 UFB262068 UOX262068 UYT262068 VIP262068 VSL262068 WCH262068 WMD262068 WVZ262068 AE327604 JN327604 TJ327604 ADF327604 ANB327604 AWX327604 BGT327604 BQP327604 CAL327604 CKH327604 CUD327604 DDZ327604 DNV327604 DXR327604 EHN327604 ERJ327604 FBF327604 FLB327604 FUX327604 GET327604 GOP327604 GYL327604 HIH327604 HSD327604 IBZ327604 ILV327604 IVR327604 JFN327604 JPJ327604 JZF327604 KJB327604 KSX327604 LCT327604 LMP327604 LWL327604 MGH327604 MQD327604 MZZ327604 NJV327604 NTR327604 ODN327604 ONJ327604 OXF327604 PHB327604 PQX327604 QAT327604 QKP327604 QUL327604 REH327604 ROD327604 RXZ327604 SHV327604 SRR327604 TBN327604 TLJ327604 TVF327604 UFB327604 UOX327604 UYT327604 VIP327604 VSL327604 WCH327604 WMD327604 WVZ327604 AE393140 JN393140 TJ393140 ADF393140 ANB393140 AWX393140 BGT393140 BQP393140 CAL393140 CKH393140 CUD393140 DDZ393140 DNV393140 DXR393140 EHN393140 ERJ393140 FBF393140 FLB393140 FUX393140 GET393140 GOP393140 GYL393140 HIH393140 HSD393140 IBZ393140 ILV393140 IVR393140 JFN393140 JPJ393140 JZF393140 KJB393140 KSX393140 LCT393140 LMP393140 LWL393140 MGH393140 MQD393140 MZZ393140 NJV393140 NTR393140 ODN393140 ONJ393140 OXF393140 PHB393140 PQX393140 QAT393140 QKP393140 QUL393140 REH393140 ROD393140 RXZ393140 SHV393140 SRR393140 TBN393140 TLJ393140 TVF393140 UFB393140 UOX393140 UYT393140 VIP393140 VSL393140 WCH393140 WMD393140 WVZ393140 AE458676 JN458676 TJ458676 ADF458676 ANB458676 AWX458676 BGT458676 BQP458676 CAL458676 CKH458676 CUD458676 DDZ458676 DNV458676 DXR458676 EHN458676 ERJ458676 FBF458676 FLB458676 FUX458676 GET458676 GOP458676 GYL458676 HIH458676 HSD458676 IBZ458676 ILV458676 IVR458676 JFN458676 JPJ458676 JZF458676 KJB458676 KSX458676 LCT458676 LMP458676 LWL458676 MGH458676 MQD458676 MZZ458676 NJV458676 NTR458676 ODN458676 ONJ458676 OXF458676 PHB458676 PQX458676 QAT458676 QKP458676 QUL458676 REH458676 ROD458676 RXZ458676 SHV458676 SRR458676 TBN458676 TLJ458676 TVF458676 UFB458676 UOX458676 UYT458676 VIP458676 VSL458676 WCH458676 WMD458676 WVZ458676 AE524212 JN524212 TJ524212 ADF524212 ANB524212 AWX524212 BGT524212 BQP524212 CAL524212 CKH524212 CUD524212 DDZ524212 DNV524212 DXR524212 EHN524212 ERJ524212 FBF524212 FLB524212 FUX524212 GET524212 GOP524212 GYL524212 HIH524212 HSD524212 IBZ524212 ILV524212 IVR524212 JFN524212 JPJ524212 JZF524212 KJB524212 KSX524212 LCT524212 LMP524212 LWL524212 MGH524212 MQD524212 MZZ524212 NJV524212 NTR524212 ODN524212 ONJ524212 OXF524212 PHB524212 PQX524212 QAT524212 QKP524212 QUL524212 REH524212 ROD524212 RXZ524212 SHV524212 SRR524212 TBN524212 TLJ524212 TVF524212 UFB524212 UOX524212 UYT524212 VIP524212 VSL524212 WCH524212 WMD524212 WVZ524212 AE589748 JN589748 TJ589748 ADF589748 ANB589748 AWX589748 BGT589748 BQP589748 CAL589748 CKH589748 CUD589748 DDZ589748 DNV589748 DXR589748 EHN589748 ERJ589748 FBF589748 FLB589748 FUX589748 GET589748 GOP589748 GYL589748 HIH589748 HSD589748 IBZ589748 ILV589748 IVR589748 JFN589748 JPJ589748 JZF589748 KJB589748 KSX589748 LCT589748 LMP589748 LWL589748 MGH589748 MQD589748 MZZ589748 NJV589748 NTR589748 ODN589748 ONJ589748 OXF589748 PHB589748 PQX589748 QAT589748 QKP589748 QUL589748 REH589748 ROD589748 RXZ589748 SHV589748 SRR589748 TBN589748 TLJ589748 TVF589748 UFB589748 UOX589748 UYT589748 VIP589748 VSL589748 WCH589748 WMD589748 WVZ589748 AE655284 JN655284 TJ655284 ADF655284 ANB655284 AWX655284 BGT655284 BQP655284 CAL655284 CKH655284 CUD655284 DDZ655284 DNV655284 DXR655284 EHN655284 ERJ655284 FBF655284 FLB655284 FUX655284 GET655284 GOP655284 GYL655284 HIH655284 HSD655284 IBZ655284 ILV655284 IVR655284 JFN655284 JPJ655284 JZF655284 KJB655284 KSX655284 LCT655284 LMP655284 LWL655284 MGH655284 MQD655284 MZZ655284 NJV655284 NTR655284 ODN655284 ONJ655284 OXF655284 PHB655284 PQX655284 QAT655284 QKP655284 QUL655284 REH655284 ROD655284 RXZ655284 SHV655284 SRR655284 TBN655284 TLJ655284 TVF655284 UFB655284 UOX655284 UYT655284 VIP655284 VSL655284 WCH655284 WMD655284 WVZ655284 AE720820 JN720820 TJ720820 ADF720820 ANB720820 AWX720820 BGT720820 BQP720820 CAL720820 CKH720820 CUD720820 DDZ720820 DNV720820 DXR720820 EHN720820 ERJ720820 FBF720820 FLB720820 FUX720820 GET720820 GOP720820 GYL720820 HIH720820 HSD720820 IBZ720820 ILV720820 IVR720820 JFN720820 JPJ720820 JZF720820 KJB720820 KSX720820 LCT720820 LMP720820 LWL720820 MGH720820 MQD720820 MZZ720820 NJV720820 NTR720820 ODN720820 ONJ720820 OXF720820 PHB720820 PQX720820 QAT720820 QKP720820 QUL720820 REH720820 ROD720820 RXZ720820 SHV720820 SRR720820 TBN720820 TLJ720820 TVF720820 UFB720820 UOX720820 UYT720820 VIP720820 VSL720820 WCH720820 WMD720820 WVZ720820 AE786356 JN786356 TJ786356 ADF786356 ANB786356 AWX786356 BGT786356 BQP786356 CAL786356 CKH786356 CUD786356 DDZ786356 DNV786356 DXR786356 EHN786356 ERJ786356 FBF786356 FLB786356 FUX786356 GET786356 GOP786356 GYL786356 HIH786356 HSD786356 IBZ786356 ILV786356 IVR786356 JFN786356 JPJ786356 JZF786356 KJB786356 KSX786356 LCT786356 LMP786356 LWL786356 MGH786356 MQD786356 MZZ786356 NJV786356 NTR786356 ODN786356 ONJ786356 OXF786356 PHB786356 PQX786356 QAT786356 QKP786356 QUL786356 REH786356 ROD786356 RXZ786356 SHV786356 SRR786356 TBN786356 TLJ786356 TVF786356 UFB786356 UOX786356 UYT786356 VIP786356 VSL786356 WCH786356 WMD786356 WVZ786356 AE851892 JN851892 TJ851892 ADF851892 ANB851892 AWX851892 BGT851892 BQP851892 CAL851892 CKH851892 CUD851892 DDZ851892 DNV851892 DXR851892 EHN851892 ERJ851892 FBF851892 FLB851892 FUX851892 GET851892 GOP851892 GYL851892 HIH851892 HSD851892 IBZ851892 ILV851892 IVR851892 JFN851892 JPJ851892 JZF851892 KJB851892 KSX851892 LCT851892 LMP851892 LWL851892 MGH851892 MQD851892 MZZ851892 NJV851892 NTR851892 ODN851892 ONJ851892 OXF851892 PHB851892 PQX851892 QAT851892 QKP851892 QUL851892 REH851892 ROD851892 RXZ851892 SHV851892 SRR851892 TBN851892 TLJ851892 TVF851892 UFB851892 UOX851892 UYT851892 VIP851892 VSL851892 WCH851892 WMD851892 WVZ851892 AE917428 JN917428 TJ917428 ADF917428 ANB917428 AWX917428 BGT917428 BQP917428 CAL917428 CKH917428 CUD917428 DDZ917428 DNV917428 DXR917428 EHN917428 ERJ917428 FBF917428 FLB917428 FUX917428 GET917428 GOP917428 GYL917428 HIH917428 HSD917428 IBZ917428 ILV917428 IVR917428 JFN917428 JPJ917428 JZF917428 KJB917428 KSX917428 LCT917428 LMP917428 LWL917428 MGH917428 MQD917428 MZZ917428 NJV917428 NTR917428 ODN917428 ONJ917428 OXF917428 PHB917428 PQX917428 QAT917428 QKP917428 QUL917428 REH917428 ROD917428 RXZ917428 SHV917428 SRR917428 TBN917428 TLJ917428 TVF917428 UFB917428 UOX917428 UYT917428 VIP917428 VSL917428 WCH917428 WMD917428 WVZ917428 AE982964 JN982964 TJ982964 ADF982964 ANB982964 AWX982964 BGT982964 BQP982964 CAL982964 CKH982964 CUD982964 DDZ982964 DNV982964 DXR982964 EHN982964 ERJ982964 FBF982964 FLB982964 FUX982964 GET982964 GOP982964 GYL982964 HIH982964 HSD982964 IBZ982964 ILV982964 IVR982964 JFN982964 JPJ982964 JZF982964 KJB982964 KSX982964 LCT982964 LMP982964 LWL982964 MGH982964 MQD982964 MZZ982964 NJV982964 NTR982964 ODN982964 ONJ982964 OXF982964 PHB982964 PQX982964 QAT982964 QKP982964 QUL982964 REH982964 ROD982964 RXZ982964 SHV982964 SRR982964 TBN982964 TLJ982964 TVF982964 UFB982964 UOX982964 UYT982964 VIP982964 VSL982964 WCH982964 WMD982964 WVZ982964 F65460 JC65460 SY65460 ACU65460 AMQ65460 AWM65460 BGI65460 BQE65460 CAA65460 CJW65460 CTS65460 DDO65460 DNK65460 DXG65460 EHC65460 EQY65460 FAU65460 FKQ65460 FUM65460 GEI65460 GOE65460 GYA65460 HHW65460 HRS65460 IBO65460 ILK65460 IVG65460 JFC65460 JOY65460 JYU65460 KIQ65460 KSM65460 LCI65460 LME65460 LWA65460 MFW65460 MPS65460 MZO65460 NJK65460 NTG65460 ODC65460 OMY65460 OWU65460 PGQ65460 PQM65460 QAI65460 QKE65460 QUA65460 RDW65460 RNS65460 RXO65460 SHK65460 SRG65460 TBC65460 TKY65460 TUU65460 UEQ65460 UOM65460 UYI65460 VIE65460 VSA65460 WBW65460 WLS65460 WVO65460 F130996 JC130996 SY130996 ACU130996 AMQ130996 AWM130996 BGI130996 BQE130996 CAA130996 CJW130996 CTS130996 DDO130996 DNK130996 DXG130996 EHC130996 EQY130996 FAU130996 FKQ130996 FUM130996 GEI130996 GOE130996 GYA130996 HHW130996 HRS130996 IBO130996 ILK130996 IVG130996 JFC130996 JOY130996 JYU130996 KIQ130996 KSM130996 LCI130996 LME130996 LWA130996 MFW130996 MPS130996 MZO130996 NJK130996 NTG130996 ODC130996 OMY130996 OWU130996 PGQ130996 PQM130996 QAI130996 QKE130996 QUA130996 RDW130996 RNS130996 RXO130996 SHK130996 SRG130996 TBC130996 TKY130996 TUU130996 UEQ130996 UOM130996 UYI130996 VIE130996 VSA130996 WBW130996 WLS130996 WVO130996 F196532 JC196532 SY196532 ACU196532 AMQ196532 AWM196532 BGI196532 BQE196532 CAA196532 CJW196532 CTS196532 DDO196532 DNK196532 DXG196532 EHC196532 EQY196532 FAU196532 FKQ196532 FUM196532 GEI196532 GOE196532 GYA196532 HHW196532 HRS196532 IBO196532 ILK196532 IVG196532 JFC196532 JOY196532 JYU196532 KIQ196532 KSM196532 LCI196532 LME196532 LWA196532 MFW196532 MPS196532 MZO196532 NJK196532 NTG196532 ODC196532 OMY196532 OWU196532 PGQ196532 PQM196532 QAI196532 QKE196532 QUA196532 RDW196532 RNS196532 RXO196532 SHK196532 SRG196532 TBC196532 TKY196532 TUU196532 UEQ196532 UOM196532 UYI196532 VIE196532 VSA196532 WBW196532 WLS196532 WVO196532 F262068 JC262068 SY262068 ACU262068 AMQ262068 AWM262068 BGI262068 BQE262068 CAA262068 CJW262068 CTS262068 DDO262068 DNK262068 DXG262068 EHC262068 EQY262068 FAU262068 FKQ262068 FUM262068 GEI262068 GOE262068 GYA262068 HHW262068 HRS262068 IBO262068 ILK262068 IVG262068 JFC262068 JOY262068 JYU262068 KIQ262068 KSM262068 LCI262068 LME262068 LWA262068 MFW262068 MPS262068 MZO262068 NJK262068 NTG262068 ODC262068 OMY262068 OWU262068 PGQ262068 PQM262068 QAI262068 QKE262068 QUA262068 RDW262068 RNS262068 RXO262068 SHK262068 SRG262068 TBC262068 TKY262068 TUU262068 UEQ262068 UOM262068 UYI262068 VIE262068 VSA262068 WBW262068 WLS262068 WVO262068 F327604 JC327604 SY327604 ACU327604 AMQ327604 AWM327604 BGI327604 BQE327604 CAA327604 CJW327604 CTS327604 DDO327604 DNK327604 DXG327604 EHC327604 EQY327604 FAU327604 FKQ327604 FUM327604 GEI327604 GOE327604 GYA327604 HHW327604 HRS327604 IBO327604 ILK327604 IVG327604 JFC327604 JOY327604 JYU327604 KIQ327604 KSM327604 LCI327604 LME327604 LWA327604 MFW327604 MPS327604 MZO327604 NJK327604 NTG327604 ODC327604 OMY327604 OWU327604 PGQ327604 PQM327604 QAI327604 QKE327604 QUA327604 RDW327604 RNS327604 RXO327604 SHK327604 SRG327604 TBC327604 TKY327604 TUU327604 UEQ327604 UOM327604 UYI327604 VIE327604 VSA327604 WBW327604 WLS327604 WVO327604 F393140 JC393140 SY393140 ACU393140 AMQ393140 AWM393140 BGI393140 BQE393140 CAA393140 CJW393140 CTS393140 DDO393140 DNK393140 DXG393140 EHC393140 EQY393140 FAU393140 FKQ393140 FUM393140 GEI393140 GOE393140 GYA393140 HHW393140 HRS393140 IBO393140 ILK393140 IVG393140 JFC393140 JOY393140 JYU393140 KIQ393140 KSM393140 LCI393140 LME393140 LWA393140 MFW393140 MPS393140 MZO393140 NJK393140 NTG393140 ODC393140 OMY393140 OWU393140 PGQ393140 PQM393140 QAI393140 QKE393140 QUA393140 RDW393140 RNS393140 RXO393140 SHK393140 SRG393140 TBC393140 TKY393140 TUU393140 UEQ393140 UOM393140 UYI393140 VIE393140 VSA393140 WBW393140 WLS393140 WVO393140 F458676 JC458676 SY458676 ACU458676 AMQ458676 AWM458676 BGI458676 BQE458676 CAA458676 CJW458676 CTS458676 DDO458676 DNK458676 DXG458676 EHC458676 EQY458676 FAU458676 FKQ458676 FUM458676 GEI458676 GOE458676 GYA458676 HHW458676 HRS458676 IBO458676 ILK458676 IVG458676 JFC458676 JOY458676 JYU458676 KIQ458676 KSM458676 LCI458676 LME458676 LWA458676 MFW458676 MPS458676 MZO458676 NJK458676 NTG458676 ODC458676 OMY458676 OWU458676 PGQ458676 PQM458676 QAI458676 QKE458676 QUA458676 RDW458676 RNS458676 RXO458676 SHK458676 SRG458676 TBC458676 TKY458676 TUU458676 UEQ458676 UOM458676 UYI458676 VIE458676 VSA458676 WBW458676 WLS458676 WVO458676 F524212 JC524212 SY524212 ACU524212 AMQ524212 AWM524212 BGI524212 BQE524212 CAA524212 CJW524212 CTS524212 DDO524212 DNK524212 DXG524212 EHC524212 EQY524212 FAU524212 FKQ524212 FUM524212 GEI524212 GOE524212 GYA524212 HHW524212 HRS524212 IBO524212 ILK524212 IVG524212 JFC524212 JOY524212 JYU524212 KIQ524212 KSM524212 LCI524212 LME524212 LWA524212 MFW524212 MPS524212 MZO524212 NJK524212 NTG524212 ODC524212 OMY524212 OWU524212 PGQ524212 PQM524212 QAI524212 QKE524212 QUA524212 RDW524212 RNS524212 RXO524212 SHK524212 SRG524212 TBC524212 TKY524212 TUU524212 UEQ524212 UOM524212 UYI524212 VIE524212 VSA524212 WBW524212 WLS524212 WVO524212 F589748 JC589748 SY589748 ACU589748 AMQ589748 AWM589748 BGI589748 BQE589748 CAA589748 CJW589748 CTS589748 DDO589748 DNK589748 DXG589748 EHC589748 EQY589748 FAU589748 FKQ589748 FUM589748 GEI589748 GOE589748 GYA589748 HHW589748 HRS589748 IBO589748 ILK589748 IVG589748 JFC589748 JOY589748 JYU589748 KIQ589748 KSM589748 LCI589748 LME589748 LWA589748 MFW589748 MPS589748 MZO589748 NJK589748 NTG589748 ODC589748 OMY589748 OWU589748 PGQ589748 PQM589748 QAI589748 QKE589748 QUA589748 RDW589748 RNS589748 RXO589748 SHK589748 SRG589748 TBC589748 TKY589748 TUU589748 UEQ589748 UOM589748 UYI589748 VIE589748 VSA589748 WBW589748 WLS589748 WVO589748 F655284 JC655284 SY655284 ACU655284 AMQ655284 AWM655284 BGI655284 BQE655284 CAA655284 CJW655284 CTS655284 DDO655284 DNK655284 DXG655284 EHC655284 EQY655284 FAU655284 FKQ655284 FUM655284 GEI655284 GOE655284 GYA655284 HHW655284 HRS655284 IBO655284 ILK655284 IVG655284 JFC655284 JOY655284 JYU655284 KIQ655284 KSM655284 LCI655284 LME655284 LWA655284 MFW655284 MPS655284 MZO655284 NJK655284 NTG655284 ODC655284 OMY655284 OWU655284 PGQ655284 PQM655284 QAI655284 QKE655284 QUA655284 RDW655284 RNS655284 RXO655284 SHK655284 SRG655284 TBC655284 TKY655284 TUU655284 UEQ655284 UOM655284 UYI655284 VIE655284 VSA655284 WBW655284 WLS655284 WVO655284 F720820 JC720820 SY720820 ACU720820 AMQ720820 AWM720820 BGI720820 BQE720820 CAA720820 CJW720820 CTS720820 DDO720820 DNK720820 DXG720820 EHC720820 EQY720820 FAU720820 FKQ720820 FUM720820 GEI720820 GOE720820 GYA720820 HHW720820 HRS720820 IBO720820 ILK720820 IVG720820 JFC720820 JOY720820 JYU720820 KIQ720820 KSM720820 LCI720820 LME720820 LWA720820 MFW720820 MPS720820 MZO720820 NJK720820 NTG720820 ODC720820 OMY720820 OWU720820 PGQ720820 PQM720820 QAI720820 QKE720820 QUA720820 RDW720820 RNS720820 RXO720820 SHK720820 SRG720820 TBC720820 TKY720820 TUU720820 UEQ720820 UOM720820 UYI720820 VIE720820 VSA720820 WBW720820 WLS720820 WVO720820 F786356 JC786356 SY786356 ACU786356 AMQ786356 AWM786356 BGI786356 BQE786356 CAA786356 CJW786356 CTS786356 DDO786356 DNK786356 DXG786356 EHC786356 EQY786356 FAU786356 FKQ786356 FUM786356 GEI786356 GOE786356 GYA786356 HHW786356 HRS786356 IBO786356 ILK786356 IVG786356 JFC786356 JOY786356 JYU786356 KIQ786356 KSM786356 LCI786356 LME786356 LWA786356 MFW786356 MPS786356 MZO786356 NJK786356 NTG786356 ODC786356 OMY786356 OWU786356 PGQ786356 PQM786356 QAI786356 QKE786356 QUA786356 RDW786356 RNS786356 RXO786356 SHK786356 SRG786356 TBC786356 TKY786356 TUU786356 UEQ786356 UOM786356 UYI786356 VIE786356 VSA786356 WBW786356 WLS786356 WVO786356 F851892 JC851892 SY851892 ACU851892 AMQ851892 AWM851892 BGI851892 BQE851892 CAA851892 CJW851892 CTS851892 DDO851892 DNK851892 DXG851892 EHC851892 EQY851892 FAU851892 FKQ851892 FUM851892 GEI851892 GOE851892 GYA851892 HHW851892 HRS851892 IBO851892 ILK851892 IVG851892 JFC851892 JOY851892 JYU851892 KIQ851892 KSM851892 LCI851892 LME851892 LWA851892 MFW851892 MPS851892 MZO851892 NJK851892 NTG851892 ODC851892 OMY851892 OWU851892 PGQ851892 PQM851892 QAI851892 QKE851892 QUA851892 RDW851892 RNS851892 RXO851892 SHK851892 SRG851892 TBC851892 TKY851892 TUU851892 UEQ851892 UOM851892 UYI851892 VIE851892 VSA851892 WBW851892 WLS851892 WVO851892 F917428 JC917428 SY917428 ACU917428 AMQ917428 AWM917428 BGI917428 BQE917428 CAA917428 CJW917428 CTS917428 DDO917428 DNK917428 DXG917428 EHC917428 EQY917428 FAU917428 FKQ917428 FUM917428 GEI917428 GOE917428 GYA917428 HHW917428 HRS917428 IBO917428 ILK917428 IVG917428 JFC917428 JOY917428 JYU917428 KIQ917428 KSM917428 LCI917428 LME917428 LWA917428 MFW917428 MPS917428 MZO917428 NJK917428 NTG917428 ODC917428 OMY917428 OWU917428 PGQ917428 PQM917428 QAI917428 QKE917428 QUA917428 RDW917428 RNS917428 RXO917428 SHK917428 SRG917428 TBC917428 TKY917428 TUU917428 UEQ917428 UOM917428 UYI917428 VIE917428 VSA917428 WBW917428 WLS917428 WVO917428 F982964 JC982964 SY982964 ACU982964 AMQ982964 AWM982964 BGI982964 BQE982964 CAA982964 CJW982964 CTS982964 DDO982964 DNK982964 DXG982964 EHC982964 EQY982964 FAU982964 FKQ982964 FUM982964 GEI982964 GOE982964 GYA982964 HHW982964 HRS982964 IBO982964 ILK982964 IVG982964 JFC982964 JOY982964 JYU982964 KIQ982964 KSM982964 LCI982964 LME982964 LWA982964 MFW982964 MPS982964 MZO982964 NJK982964 NTG982964 ODC982964 OMY982964 OWU982964 PGQ982964 PQM982964 QAI982964 QKE982964 QUA982964 RDW982964 RNS982964 RXO982964 SHK982964 SRG982964 TBC982964 TKY982964 TUU982964 UEQ982964 UOM982964 UYI982964 VIE982964 VSA982964 WBW982964 WLS982964 WVO982964 H65460 JE65460 TA65460 ACW65460 AMS65460 AWO65460 BGK65460 BQG65460 CAC65460 CJY65460 CTU65460 DDQ65460 DNM65460 DXI65460 EHE65460 ERA65460 FAW65460 FKS65460 FUO65460 GEK65460 GOG65460 GYC65460 HHY65460 HRU65460 IBQ65460 ILM65460 IVI65460 JFE65460 JPA65460 JYW65460 KIS65460 KSO65460 LCK65460 LMG65460 LWC65460 MFY65460 MPU65460 MZQ65460 NJM65460 NTI65460 ODE65460 ONA65460 OWW65460 PGS65460 PQO65460 QAK65460 QKG65460 QUC65460 RDY65460 RNU65460 RXQ65460 SHM65460 SRI65460 TBE65460 TLA65460 TUW65460 UES65460 UOO65460 UYK65460 VIG65460 VSC65460 WBY65460 WLU65460 WVQ65460 H130996 JE130996 TA130996 ACW130996 AMS130996 AWO130996 BGK130996 BQG130996 CAC130996 CJY130996 CTU130996 DDQ130996 DNM130996 DXI130996 EHE130996 ERA130996 FAW130996 FKS130996 FUO130996 GEK130996 GOG130996 GYC130996 HHY130996 HRU130996 IBQ130996 ILM130996 IVI130996 JFE130996 JPA130996 JYW130996 KIS130996 KSO130996 LCK130996 LMG130996 LWC130996 MFY130996 MPU130996 MZQ130996 NJM130996 NTI130996 ODE130996 ONA130996 OWW130996 PGS130996 PQO130996 QAK130996 QKG130996 QUC130996 RDY130996 RNU130996 RXQ130996 SHM130996 SRI130996 TBE130996 TLA130996 TUW130996 UES130996 UOO130996 UYK130996 VIG130996 VSC130996 WBY130996 WLU130996 WVQ130996 H196532 JE196532 TA196532 ACW196532 AMS196532 AWO196532 BGK196532 BQG196532 CAC196532 CJY196532 CTU196532 DDQ196532 DNM196532 DXI196532 EHE196532 ERA196532 FAW196532 FKS196532 FUO196532 GEK196532 GOG196532 GYC196532 HHY196532 HRU196532 IBQ196532 ILM196532 IVI196532 JFE196532 JPA196532 JYW196532 KIS196532 KSO196532 LCK196532 LMG196532 LWC196532 MFY196532 MPU196532 MZQ196532 NJM196532 NTI196532 ODE196532 ONA196532 OWW196532 PGS196532 PQO196532 QAK196532 QKG196532 QUC196532 RDY196532 RNU196532 RXQ196532 SHM196532 SRI196532 TBE196532 TLA196532 TUW196532 UES196532 UOO196532 UYK196532 VIG196532 VSC196532 WBY196532 WLU196532 WVQ196532 H262068 JE262068 TA262068 ACW262068 AMS262068 AWO262068 BGK262068 BQG262068 CAC262068 CJY262068 CTU262068 DDQ262068 DNM262068 DXI262068 EHE262068 ERA262068 FAW262068 FKS262068 FUO262068 GEK262068 GOG262068 GYC262068 HHY262068 HRU262068 IBQ262068 ILM262068 IVI262068 JFE262068 JPA262068 JYW262068 KIS262068 KSO262068 LCK262068 LMG262068 LWC262068 MFY262068 MPU262068 MZQ262068 NJM262068 NTI262068 ODE262068 ONA262068 OWW262068 PGS262068 PQO262068 QAK262068 QKG262068 QUC262068 RDY262068 RNU262068 RXQ262068 SHM262068 SRI262068 TBE262068 TLA262068 TUW262068 UES262068 UOO262068 UYK262068 VIG262068 VSC262068 WBY262068 WLU262068 WVQ262068 H327604 JE327604 TA327604 ACW327604 AMS327604 AWO327604 BGK327604 BQG327604 CAC327604 CJY327604 CTU327604 DDQ327604 DNM327604 DXI327604 EHE327604 ERA327604 FAW327604 FKS327604 FUO327604 GEK327604 GOG327604 GYC327604 HHY327604 HRU327604 IBQ327604 ILM327604 IVI327604 JFE327604 JPA327604 JYW327604 KIS327604 KSO327604 LCK327604 LMG327604 LWC327604 MFY327604 MPU327604 MZQ327604 NJM327604 NTI327604 ODE327604 ONA327604 OWW327604 PGS327604 PQO327604 QAK327604 QKG327604 QUC327604 RDY327604 RNU327604 RXQ327604 SHM327604 SRI327604 TBE327604 TLA327604 TUW327604 UES327604 UOO327604 UYK327604 VIG327604 VSC327604 WBY327604 WLU327604 WVQ327604 H393140 JE393140 TA393140 ACW393140 AMS393140 AWO393140 BGK393140 BQG393140 CAC393140 CJY393140 CTU393140 DDQ393140 DNM393140 DXI393140 EHE393140 ERA393140 FAW393140 FKS393140 FUO393140 GEK393140 GOG393140 GYC393140 HHY393140 HRU393140 IBQ393140 ILM393140 IVI393140 JFE393140 JPA393140 JYW393140 KIS393140 KSO393140 LCK393140 LMG393140 LWC393140 MFY393140 MPU393140 MZQ393140 NJM393140 NTI393140 ODE393140 ONA393140 OWW393140 PGS393140 PQO393140 QAK393140 QKG393140 QUC393140 RDY393140 RNU393140 RXQ393140 SHM393140 SRI393140 TBE393140 TLA393140 TUW393140 UES393140 UOO393140 UYK393140 VIG393140 VSC393140 WBY393140 WLU393140 WVQ393140 H458676 JE458676 TA458676 ACW458676 AMS458676 AWO458676 BGK458676 BQG458676 CAC458676 CJY458676 CTU458676 DDQ458676 DNM458676 DXI458676 EHE458676 ERA458676 FAW458676 FKS458676 FUO458676 GEK458676 GOG458676 GYC458676 HHY458676 HRU458676 IBQ458676 ILM458676 IVI458676 JFE458676 JPA458676 JYW458676 KIS458676 KSO458676 LCK458676 LMG458676 LWC458676 MFY458676 MPU458676 MZQ458676 NJM458676 NTI458676 ODE458676 ONA458676 OWW458676 PGS458676 PQO458676 QAK458676 QKG458676 QUC458676 RDY458676 RNU458676 RXQ458676 SHM458676 SRI458676 TBE458676 TLA458676 TUW458676 UES458676 UOO458676 UYK458676 VIG458676 VSC458676 WBY458676 WLU458676 WVQ458676 H524212 JE524212 TA524212 ACW524212 AMS524212 AWO524212 BGK524212 BQG524212 CAC524212 CJY524212 CTU524212 DDQ524212 DNM524212 DXI524212 EHE524212 ERA524212 FAW524212 FKS524212 FUO524212 GEK524212 GOG524212 GYC524212 HHY524212 HRU524212 IBQ524212 ILM524212 IVI524212 JFE524212 JPA524212 JYW524212 KIS524212 KSO524212 LCK524212 LMG524212 LWC524212 MFY524212 MPU524212 MZQ524212 NJM524212 NTI524212 ODE524212 ONA524212 OWW524212 PGS524212 PQO524212 QAK524212 QKG524212 QUC524212 RDY524212 RNU524212 RXQ524212 SHM524212 SRI524212 TBE524212 TLA524212 TUW524212 UES524212 UOO524212 UYK524212 VIG524212 VSC524212 WBY524212 WLU524212 WVQ524212 H589748 JE589748 TA589748 ACW589748 AMS589748 AWO589748 BGK589748 BQG589748 CAC589748 CJY589748 CTU589748 DDQ589748 DNM589748 DXI589748 EHE589748 ERA589748 FAW589748 FKS589748 FUO589748 GEK589748 GOG589748 GYC589748 HHY589748 HRU589748 IBQ589748 ILM589748 IVI589748 JFE589748 JPA589748 JYW589748 KIS589748 KSO589748 LCK589748 LMG589748 LWC589748 MFY589748 MPU589748 MZQ589748 NJM589748 NTI589748 ODE589748 ONA589748 OWW589748 PGS589748 PQO589748 QAK589748 QKG589748 QUC589748 RDY589748 RNU589748 RXQ589748 SHM589748 SRI589748 TBE589748 TLA589748 TUW589748 UES589748 UOO589748 UYK589748 VIG589748 VSC589748 WBY589748 WLU589748 WVQ589748 H655284 JE655284 TA655284 ACW655284 AMS655284 AWO655284 BGK655284 BQG655284 CAC655284 CJY655284 CTU655284 DDQ655284 DNM655284 DXI655284 EHE655284 ERA655284 FAW655284 FKS655284 FUO655284 GEK655284 GOG655284 GYC655284 HHY655284 HRU655284 IBQ655284 ILM655284 IVI655284 JFE655284 JPA655284 JYW655284 KIS655284 KSO655284 LCK655284 LMG655284 LWC655284 MFY655284 MPU655284 MZQ655284 NJM655284 NTI655284 ODE655284 ONA655284 OWW655284 PGS655284 PQO655284 QAK655284 QKG655284 QUC655284 RDY655284 RNU655284 RXQ655284 SHM655284 SRI655284 TBE655284 TLA655284 TUW655284 UES655284 UOO655284 UYK655284 VIG655284 VSC655284 WBY655284 WLU655284 WVQ655284 H720820 JE720820 TA720820 ACW720820 AMS720820 AWO720820 BGK720820 BQG720820 CAC720820 CJY720820 CTU720820 DDQ720820 DNM720820 DXI720820 EHE720820 ERA720820 FAW720820 FKS720820 FUO720820 GEK720820 GOG720820 GYC720820 HHY720820 HRU720820 IBQ720820 ILM720820 IVI720820 JFE720820 JPA720820 JYW720820 KIS720820 KSO720820 LCK720820 LMG720820 LWC720820 MFY720820 MPU720820 MZQ720820 NJM720820 NTI720820 ODE720820 ONA720820 OWW720820 PGS720820 PQO720820 QAK720820 QKG720820 QUC720820 RDY720820 RNU720820 RXQ720820 SHM720820 SRI720820 TBE720820 TLA720820 TUW720820 UES720820 UOO720820 UYK720820 VIG720820 VSC720820 WBY720820 WLU720820 WVQ720820 H786356 JE786356 TA786356 ACW786356 AMS786356 AWO786356 BGK786356 BQG786356 CAC786356 CJY786356 CTU786356 DDQ786356 DNM786356 DXI786356 EHE786356 ERA786356 FAW786356 FKS786356 FUO786356 GEK786356 GOG786356 GYC786356 HHY786356 HRU786356 IBQ786356 ILM786356 IVI786356 JFE786356 JPA786356 JYW786356 KIS786356 KSO786356 LCK786356 LMG786356 LWC786356 MFY786356 MPU786356 MZQ786356 NJM786356 NTI786356 ODE786356 ONA786356 OWW786356 PGS786356 PQO786356 QAK786356 QKG786356 QUC786356 RDY786356 RNU786356 RXQ786356 SHM786356 SRI786356 TBE786356 TLA786356 TUW786356 UES786356 UOO786356 UYK786356 VIG786356 VSC786356 WBY786356 WLU786356 WVQ786356 H851892 JE851892 TA851892 ACW851892 AMS851892 AWO851892 BGK851892 BQG851892 CAC851892 CJY851892 CTU851892 DDQ851892 DNM851892 DXI851892 EHE851892 ERA851892 FAW851892 FKS851892 FUO851892 GEK851892 GOG851892 GYC851892 HHY851892 HRU851892 IBQ851892 ILM851892 IVI851892 JFE851892 JPA851892 JYW851892 KIS851892 KSO851892 LCK851892 LMG851892 LWC851892 MFY851892 MPU851892 MZQ851892 NJM851892 NTI851892 ODE851892 ONA851892 OWW851892 PGS851892 PQO851892 QAK851892 QKG851892 QUC851892 RDY851892 RNU851892 RXQ851892 SHM851892 SRI851892 TBE851892 TLA851892 TUW851892 UES851892 UOO851892 UYK851892 VIG851892 VSC851892 WBY851892 WLU851892 WVQ851892 H917428 JE917428 TA917428 ACW917428 AMS917428 AWO917428 BGK917428 BQG917428 CAC917428 CJY917428 CTU917428 DDQ917428 DNM917428 DXI917428 EHE917428 ERA917428 FAW917428 FKS917428 FUO917428 GEK917428 GOG917428 GYC917428 HHY917428 HRU917428 IBQ917428 ILM917428 IVI917428 JFE917428 JPA917428 JYW917428 KIS917428 KSO917428 LCK917428 LMG917428 LWC917428 MFY917428 MPU917428 MZQ917428 NJM917428 NTI917428 ODE917428 ONA917428 OWW917428 PGS917428 PQO917428 QAK917428 QKG917428 QUC917428 RDY917428 RNU917428 RXQ917428 SHM917428 SRI917428 TBE917428 TLA917428 TUW917428 UES917428 UOO917428 UYK917428 VIG917428 VSC917428 WBY917428 WLU917428 WVQ917428 H982964 JE982964 TA982964 ACW982964 AMS982964 AWO982964 BGK982964 BQG982964 CAC982964 CJY982964 CTU982964 DDQ982964 DNM982964 DXI982964 EHE982964 ERA982964 FAW982964 FKS982964 FUO982964 GEK982964 GOG982964 GYC982964 HHY982964 HRU982964 IBQ982964 ILM982964 IVI982964 JFE982964 JPA982964 JYW982964 KIS982964 KSO982964 LCK982964 LMG982964 LWC982964 MFY982964 MPU982964 MZQ982964 NJM982964 NTI982964 ODE982964 ONA982964 OWW982964 PGS982964 PQO982964 QAK982964 QKG982964 QUC982964 RDY982964 RNU982964 RXQ982964 SHM982964 SRI982964 TBE982964 TLA982964 TUW982964 UES982964 UOO982964 UYK982964 VIG982964 VSC982964 WBY982964 WLU982964 WVQ982964 AC65460 JL65460 TH65460 ADD65460 AMZ65460 AWV65460 BGR65460 BQN65460 CAJ65460 CKF65460 CUB65460 DDX65460 DNT65460 DXP65460 EHL65460 ERH65460 FBD65460 FKZ65460 FUV65460 GER65460 GON65460 GYJ65460 HIF65460 HSB65460 IBX65460 ILT65460 IVP65460 JFL65460 JPH65460 JZD65460 KIZ65460 KSV65460 LCR65460 LMN65460 LWJ65460 MGF65460 MQB65460 MZX65460 NJT65460 NTP65460 ODL65460 ONH65460 OXD65460 PGZ65460 PQV65460 QAR65460 QKN65460 QUJ65460 REF65460 ROB65460 RXX65460 SHT65460 SRP65460 TBL65460 TLH65460 TVD65460 UEZ65460 UOV65460 UYR65460 VIN65460 VSJ65460 WCF65460 WMB65460 WVX65460 AC130996 JL130996 TH130996 ADD130996 AMZ130996 AWV130996 BGR130996 BQN130996 CAJ130996 CKF130996 CUB130996 DDX130996 DNT130996 DXP130996 EHL130996 ERH130996 FBD130996 FKZ130996 FUV130996 GER130996 GON130996 GYJ130996 HIF130996 HSB130996 IBX130996 ILT130996 IVP130996 JFL130996 JPH130996 JZD130996 KIZ130996 KSV130996 LCR130996 LMN130996 LWJ130996 MGF130996 MQB130996 MZX130996 NJT130996 NTP130996 ODL130996 ONH130996 OXD130996 PGZ130996 PQV130996 QAR130996 QKN130996 QUJ130996 REF130996 ROB130996 RXX130996 SHT130996 SRP130996 TBL130996 TLH130996 TVD130996 UEZ130996 UOV130996 UYR130996 VIN130996 VSJ130996 WCF130996 WMB130996 WVX130996 AC196532 JL196532 TH196532 ADD196532 AMZ196532 AWV196532 BGR196532 BQN196532 CAJ196532 CKF196532 CUB196532 DDX196532 DNT196532 DXP196532 EHL196532 ERH196532 FBD196532 FKZ196532 FUV196532 GER196532 GON196532 GYJ196532 HIF196532 HSB196532 IBX196532 ILT196532 IVP196532 JFL196532 JPH196532 JZD196532 KIZ196532 KSV196532 LCR196532 LMN196532 LWJ196532 MGF196532 MQB196532 MZX196532 NJT196532 NTP196532 ODL196532 ONH196532 OXD196532 PGZ196532 PQV196532 QAR196532 QKN196532 QUJ196532 REF196532 ROB196532 RXX196532 SHT196532 SRP196532 TBL196532 TLH196532 TVD196532 UEZ196532 UOV196532 UYR196532 VIN196532 VSJ196532 WCF196532 WMB196532 WVX196532 AC262068 JL262068 TH262068 ADD262068 AMZ262068 AWV262068 BGR262068 BQN262068 CAJ262068 CKF262068 CUB262068 DDX262068 DNT262068 DXP262068 EHL262068 ERH262068 FBD262068 FKZ262068 FUV262068 GER262068 GON262068 GYJ262068 HIF262068 HSB262068 IBX262068 ILT262068 IVP262068 JFL262068 JPH262068 JZD262068 KIZ262068 KSV262068 LCR262068 LMN262068 LWJ262068 MGF262068 MQB262068 MZX262068 NJT262068 NTP262068 ODL262068 ONH262068 OXD262068 PGZ262068 PQV262068 QAR262068 QKN262068 QUJ262068 REF262068 ROB262068 RXX262068 SHT262068 SRP262068 TBL262068 TLH262068 TVD262068 UEZ262068 UOV262068 UYR262068 VIN262068 VSJ262068 WCF262068 WMB262068 WVX262068 AC327604 JL327604 TH327604 ADD327604 AMZ327604 AWV327604 BGR327604 BQN327604 CAJ327604 CKF327604 CUB327604 DDX327604 DNT327604 DXP327604 EHL327604 ERH327604 FBD327604 FKZ327604 FUV327604 GER327604 GON327604 GYJ327604 HIF327604 HSB327604 IBX327604 ILT327604 IVP327604 JFL327604 JPH327604 JZD327604 KIZ327604 KSV327604 LCR327604 LMN327604 LWJ327604 MGF327604 MQB327604 MZX327604 NJT327604 NTP327604 ODL327604 ONH327604 OXD327604 PGZ327604 PQV327604 QAR327604 QKN327604 QUJ327604 REF327604 ROB327604 RXX327604 SHT327604 SRP327604 TBL327604 TLH327604 TVD327604 UEZ327604 UOV327604 UYR327604 VIN327604 VSJ327604 WCF327604 WMB327604 WVX327604 AC393140 JL393140 TH393140 ADD393140 AMZ393140 AWV393140 BGR393140 BQN393140 CAJ393140 CKF393140 CUB393140 DDX393140 DNT393140 DXP393140 EHL393140 ERH393140 FBD393140 FKZ393140 FUV393140 GER393140 GON393140 GYJ393140 HIF393140 HSB393140 IBX393140 ILT393140 IVP393140 JFL393140 JPH393140 JZD393140 KIZ393140 KSV393140 LCR393140 LMN393140 LWJ393140 MGF393140 MQB393140 MZX393140 NJT393140 NTP393140 ODL393140 ONH393140 OXD393140 PGZ393140 PQV393140 QAR393140 QKN393140 QUJ393140 REF393140 ROB393140 RXX393140 SHT393140 SRP393140 TBL393140 TLH393140 TVD393140 UEZ393140 UOV393140 UYR393140 VIN393140 VSJ393140 WCF393140 WMB393140 WVX393140 AC458676 JL458676 TH458676 ADD458676 AMZ458676 AWV458676 BGR458676 BQN458676 CAJ458676 CKF458676 CUB458676 DDX458676 DNT458676 DXP458676 EHL458676 ERH458676 FBD458676 FKZ458676 FUV458676 GER458676 GON458676 GYJ458676 HIF458676 HSB458676 IBX458676 ILT458676 IVP458676 JFL458676 JPH458676 JZD458676 KIZ458676 KSV458676 LCR458676 LMN458676 LWJ458676 MGF458676 MQB458676 MZX458676 NJT458676 NTP458676 ODL458676 ONH458676 OXD458676 PGZ458676 PQV458676 QAR458676 QKN458676 QUJ458676 REF458676 ROB458676 RXX458676 SHT458676 SRP458676 TBL458676 TLH458676 TVD458676 UEZ458676 UOV458676 UYR458676 VIN458676 VSJ458676 WCF458676 WMB458676 WVX458676 AC524212 JL524212 TH524212 ADD524212 AMZ524212 AWV524212 BGR524212 BQN524212 CAJ524212 CKF524212 CUB524212 DDX524212 DNT524212 DXP524212 EHL524212 ERH524212 FBD524212 FKZ524212 FUV524212 GER524212 GON524212 GYJ524212 HIF524212 HSB524212 IBX524212 ILT524212 IVP524212 JFL524212 JPH524212 JZD524212 KIZ524212 KSV524212 LCR524212 LMN524212 LWJ524212 MGF524212 MQB524212 MZX524212 NJT524212 NTP524212 ODL524212 ONH524212 OXD524212 PGZ524212 PQV524212 QAR524212 QKN524212 QUJ524212 REF524212 ROB524212 RXX524212 SHT524212 SRP524212 TBL524212 TLH524212 TVD524212 UEZ524212 UOV524212 UYR524212 VIN524212 VSJ524212 WCF524212 WMB524212 WVX524212 AC589748 JL589748 TH589748 ADD589748 AMZ589748 AWV589748 BGR589748 BQN589748 CAJ589748 CKF589748 CUB589748 DDX589748 DNT589748 DXP589748 EHL589748 ERH589748 FBD589748 FKZ589748 FUV589748 GER589748 GON589748 GYJ589748 HIF589748 HSB589748 IBX589748 ILT589748 IVP589748 JFL589748 JPH589748 JZD589748 KIZ589748 KSV589748 LCR589748 LMN589748 LWJ589748 MGF589748 MQB589748 MZX589748 NJT589748 NTP589748 ODL589748 ONH589748 OXD589748 PGZ589748 PQV589748 QAR589748 QKN589748 QUJ589748 REF589748 ROB589748 RXX589748 SHT589748 SRP589748 TBL589748 TLH589748 TVD589748 UEZ589748 UOV589748 UYR589748 VIN589748 VSJ589748 WCF589748 WMB589748 WVX589748 AC655284 JL655284 TH655284 ADD655284 AMZ655284 AWV655284 BGR655284 BQN655284 CAJ655284 CKF655284 CUB655284 DDX655284 DNT655284 DXP655284 EHL655284 ERH655284 FBD655284 FKZ655284 FUV655284 GER655284 GON655284 GYJ655284 HIF655284 HSB655284 IBX655284 ILT655284 IVP655284 JFL655284 JPH655284 JZD655284 KIZ655284 KSV655284 LCR655284 LMN655284 LWJ655284 MGF655284 MQB655284 MZX655284 NJT655284 NTP655284 ODL655284 ONH655284 OXD655284 PGZ655284 PQV655284 QAR655284 QKN655284 QUJ655284 REF655284 ROB655284 RXX655284 SHT655284 SRP655284 TBL655284 TLH655284 TVD655284 UEZ655284 UOV655284 UYR655284 VIN655284 VSJ655284 WCF655284 WMB655284 WVX655284 AC720820 JL720820 TH720820 ADD720820 AMZ720820 AWV720820 BGR720820 BQN720820 CAJ720820 CKF720820 CUB720820 DDX720820 DNT720820 DXP720820 EHL720820 ERH720820 FBD720820 FKZ720820 FUV720820 GER720820 GON720820 GYJ720820 HIF720820 HSB720820 IBX720820 ILT720820 IVP720820 JFL720820 JPH720820 JZD720820 KIZ720820 KSV720820 LCR720820 LMN720820 LWJ720820 MGF720820 MQB720820 MZX720820 NJT720820 NTP720820 ODL720820 ONH720820 OXD720820 PGZ720820 PQV720820 QAR720820 QKN720820 QUJ720820 REF720820 ROB720820 RXX720820 SHT720820 SRP720820 TBL720820 TLH720820 TVD720820 UEZ720820 UOV720820 UYR720820 VIN720820 VSJ720820 WCF720820 WMB720820 WVX720820 AC786356 JL786356 TH786356 ADD786356 AMZ786356 AWV786356 BGR786356 BQN786356 CAJ786356 CKF786356 CUB786356 DDX786356 DNT786356 DXP786356 EHL786356 ERH786356 FBD786356 FKZ786356 FUV786356 GER786356 GON786356 GYJ786356 HIF786356 HSB786356 IBX786356 ILT786356 IVP786356 JFL786356 JPH786356 JZD786356 KIZ786356 KSV786356 LCR786356 LMN786356 LWJ786356 MGF786356 MQB786356 MZX786356 NJT786356 NTP786356 ODL786356 ONH786356 OXD786356 PGZ786356 PQV786356 QAR786356 QKN786356 QUJ786356 REF786356 ROB786356 RXX786356 SHT786356 SRP786356 TBL786356 TLH786356 TVD786356 UEZ786356 UOV786356 UYR786356 VIN786356 VSJ786356 WCF786356 WMB786356 WVX786356 AC851892 JL851892 TH851892 ADD851892 AMZ851892 AWV851892 BGR851892 BQN851892 CAJ851892 CKF851892 CUB851892 DDX851892 DNT851892 DXP851892 EHL851892 ERH851892 FBD851892 FKZ851892 FUV851892 GER851892 GON851892 GYJ851892 HIF851892 HSB851892 IBX851892 ILT851892 IVP851892 JFL851892 JPH851892 JZD851892 KIZ851892 KSV851892 LCR851892 LMN851892 LWJ851892 MGF851892 MQB851892 MZX851892 NJT851892 NTP851892 ODL851892 ONH851892 OXD851892 PGZ851892 PQV851892 QAR851892 QKN851892 QUJ851892 REF851892 ROB851892 RXX851892 SHT851892 SRP851892 TBL851892 TLH851892 TVD851892 UEZ851892 UOV851892 UYR851892 VIN851892 VSJ851892 WCF851892 WMB851892 WVX851892 AC917428 JL917428 TH917428 ADD917428 AMZ917428 AWV917428 BGR917428 BQN917428 CAJ917428 CKF917428 CUB917428 DDX917428 DNT917428 DXP917428 EHL917428 ERH917428 FBD917428 FKZ917428 FUV917428 GER917428 GON917428 GYJ917428 HIF917428 HSB917428 IBX917428 ILT917428 IVP917428 JFL917428 JPH917428 JZD917428 KIZ917428 KSV917428 LCR917428 LMN917428 LWJ917428 MGF917428 MQB917428 MZX917428 NJT917428 NTP917428 ODL917428 ONH917428 OXD917428 PGZ917428 PQV917428 QAR917428 QKN917428 QUJ917428 REF917428 ROB917428 RXX917428 SHT917428 SRP917428 TBL917428 TLH917428 TVD917428 UEZ917428 UOV917428 UYR917428 VIN917428 VSJ917428 WCF917428 WMB917428 WVX917428 AC982964 JL982964 TH982964 ADD982964 AMZ982964 AWV982964 BGR982964 BQN982964 CAJ982964 CKF982964 CUB982964 DDX982964 DNT982964 DXP982964 EHL982964 ERH982964 FBD982964 FKZ982964 FUV982964 GER982964 GON982964 GYJ982964 HIF982964 HSB982964 IBX982964 ILT982964 IVP982964 JFL982964 JPH982964 JZD982964 KIZ982964 KSV982964 LCR982964 LMN982964 LWJ982964 MGF982964 MQB982964 MZX982964 NJT982964 NTP982964 ODL982964 ONH982964 OXD982964 PGZ982964 PQV982964 QAR982964 QKN982964 QUJ982964 REF982964 ROB982964 RXX982964 SHT982964 SRP982964 TBL982964 TLH982964 TVD982964 UEZ982964 UOV982964 UYR982964 VIN982964 VSJ982964 WCF982964 WMB982964 WVX982964 AE65475 JN65475 TJ65475 ADF65475 ANB65475 AWX65475 BGT65475 BQP65475 CAL65475 CKH65475 CUD65475 DDZ65475 DNV65475 DXR65475 EHN65475 ERJ65475 FBF65475 FLB65475 FUX65475 GET65475 GOP65475 GYL65475 HIH65475 HSD65475 IBZ65475 ILV65475 IVR65475 JFN65475 JPJ65475 JZF65475 KJB65475 KSX65475 LCT65475 LMP65475 LWL65475 MGH65475 MQD65475 MZZ65475 NJV65475 NTR65475 ODN65475 ONJ65475 OXF65475 PHB65475 PQX65475 QAT65475 QKP65475 QUL65475 REH65475 ROD65475 RXZ65475 SHV65475 SRR65475 TBN65475 TLJ65475 TVF65475 UFB65475 UOX65475 UYT65475 VIP65475 VSL65475 WCH65475 WMD65475 WVZ65475 AE131011 JN131011 TJ131011 ADF131011 ANB131011 AWX131011 BGT131011 BQP131011 CAL131011 CKH131011 CUD131011 DDZ131011 DNV131011 DXR131011 EHN131011 ERJ131011 FBF131011 FLB131011 FUX131011 GET131011 GOP131011 GYL131011 HIH131011 HSD131011 IBZ131011 ILV131011 IVR131011 JFN131011 JPJ131011 JZF131011 KJB131011 KSX131011 LCT131011 LMP131011 LWL131011 MGH131011 MQD131011 MZZ131011 NJV131011 NTR131011 ODN131011 ONJ131011 OXF131011 PHB131011 PQX131011 QAT131011 QKP131011 QUL131011 REH131011 ROD131011 RXZ131011 SHV131011 SRR131011 TBN131011 TLJ131011 TVF131011 UFB131011 UOX131011 UYT131011 VIP131011 VSL131011 WCH131011 WMD131011 WVZ131011 AE196547 JN196547 TJ196547 ADF196547 ANB196547 AWX196547 BGT196547 BQP196547 CAL196547 CKH196547 CUD196547 DDZ196547 DNV196547 DXR196547 EHN196547 ERJ196547 FBF196547 FLB196547 FUX196547 GET196547 GOP196547 GYL196547 HIH196547 HSD196547 IBZ196547 ILV196547 IVR196547 JFN196547 JPJ196547 JZF196547 KJB196547 KSX196547 LCT196547 LMP196547 LWL196547 MGH196547 MQD196547 MZZ196547 NJV196547 NTR196547 ODN196547 ONJ196547 OXF196547 PHB196547 PQX196547 QAT196547 QKP196547 QUL196547 REH196547 ROD196547 RXZ196547 SHV196547 SRR196547 TBN196547 TLJ196547 TVF196547 UFB196547 UOX196547 UYT196547 VIP196547 VSL196547 WCH196547 WMD196547 WVZ196547 AE262083 JN262083 TJ262083 ADF262083 ANB262083 AWX262083 BGT262083 BQP262083 CAL262083 CKH262083 CUD262083 DDZ262083 DNV262083 DXR262083 EHN262083 ERJ262083 FBF262083 FLB262083 FUX262083 GET262083 GOP262083 GYL262083 HIH262083 HSD262083 IBZ262083 ILV262083 IVR262083 JFN262083 JPJ262083 JZF262083 KJB262083 KSX262083 LCT262083 LMP262083 LWL262083 MGH262083 MQD262083 MZZ262083 NJV262083 NTR262083 ODN262083 ONJ262083 OXF262083 PHB262083 PQX262083 QAT262083 QKP262083 QUL262083 REH262083 ROD262083 RXZ262083 SHV262083 SRR262083 TBN262083 TLJ262083 TVF262083 UFB262083 UOX262083 UYT262083 VIP262083 VSL262083 WCH262083 WMD262083 WVZ262083 AE327619 JN327619 TJ327619 ADF327619 ANB327619 AWX327619 BGT327619 BQP327619 CAL327619 CKH327619 CUD327619 DDZ327619 DNV327619 DXR327619 EHN327619 ERJ327619 FBF327619 FLB327619 FUX327619 GET327619 GOP327619 GYL327619 HIH327619 HSD327619 IBZ327619 ILV327619 IVR327619 JFN327619 JPJ327619 JZF327619 KJB327619 KSX327619 LCT327619 LMP327619 LWL327619 MGH327619 MQD327619 MZZ327619 NJV327619 NTR327619 ODN327619 ONJ327619 OXF327619 PHB327619 PQX327619 QAT327619 QKP327619 QUL327619 REH327619 ROD327619 RXZ327619 SHV327619 SRR327619 TBN327619 TLJ327619 TVF327619 UFB327619 UOX327619 UYT327619 VIP327619 VSL327619 WCH327619 WMD327619 WVZ327619 AE393155 JN393155 TJ393155 ADF393155 ANB393155 AWX393155 BGT393155 BQP393155 CAL393155 CKH393155 CUD393155 DDZ393155 DNV393155 DXR393155 EHN393155 ERJ393155 FBF393155 FLB393155 FUX393155 GET393155 GOP393155 GYL393155 HIH393155 HSD393155 IBZ393155 ILV393155 IVR393155 JFN393155 JPJ393155 JZF393155 KJB393155 KSX393155 LCT393155 LMP393155 LWL393155 MGH393155 MQD393155 MZZ393155 NJV393155 NTR393155 ODN393155 ONJ393155 OXF393155 PHB393155 PQX393155 QAT393155 QKP393155 QUL393155 REH393155 ROD393155 RXZ393155 SHV393155 SRR393155 TBN393155 TLJ393155 TVF393155 UFB393155 UOX393155 UYT393155 VIP393155 VSL393155 WCH393155 WMD393155 WVZ393155 AE458691 JN458691 TJ458691 ADF458691 ANB458691 AWX458691 BGT458691 BQP458691 CAL458691 CKH458691 CUD458691 DDZ458691 DNV458691 DXR458691 EHN458691 ERJ458691 FBF458691 FLB458691 FUX458691 GET458691 GOP458691 GYL458691 HIH458691 HSD458691 IBZ458691 ILV458691 IVR458691 JFN458691 JPJ458691 JZF458691 KJB458691 KSX458691 LCT458691 LMP458691 LWL458691 MGH458691 MQD458691 MZZ458691 NJV458691 NTR458691 ODN458691 ONJ458691 OXF458691 PHB458691 PQX458691 QAT458691 QKP458691 QUL458691 REH458691 ROD458691 RXZ458691 SHV458691 SRR458691 TBN458691 TLJ458691 TVF458691 UFB458691 UOX458691 UYT458691 VIP458691 VSL458691 WCH458691 WMD458691 WVZ458691 AE524227 JN524227 TJ524227 ADF524227 ANB524227 AWX524227 BGT524227 BQP524227 CAL524227 CKH524227 CUD524227 DDZ524227 DNV524227 DXR524227 EHN524227 ERJ524227 FBF524227 FLB524227 FUX524227 GET524227 GOP524227 GYL524227 HIH524227 HSD524227 IBZ524227 ILV524227 IVR524227 JFN524227 JPJ524227 JZF524227 KJB524227 KSX524227 LCT524227 LMP524227 LWL524227 MGH524227 MQD524227 MZZ524227 NJV524227 NTR524227 ODN524227 ONJ524227 OXF524227 PHB524227 PQX524227 QAT524227 QKP524227 QUL524227 REH524227 ROD524227 RXZ524227 SHV524227 SRR524227 TBN524227 TLJ524227 TVF524227 UFB524227 UOX524227 UYT524227 VIP524227 VSL524227 WCH524227 WMD524227 WVZ524227 AE589763 JN589763 TJ589763 ADF589763 ANB589763 AWX589763 BGT589763 BQP589763 CAL589763 CKH589763 CUD589763 DDZ589763 DNV589763 DXR589763 EHN589763 ERJ589763 FBF589763 FLB589763 FUX589763 GET589763 GOP589763 GYL589763 HIH589763 HSD589763 IBZ589763 ILV589763 IVR589763 JFN589763 JPJ589763 JZF589763 KJB589763 KSX589763 LCT589763 LMP589763 LWL589763 MGH589763 MQD589763 MZZ589763 NJV589763 NTR589763 ODN589763 ONJ589763 OXF589763 PHB589763 PQX589763 QAT589763 QKP589763 QUL589763 REH589763 ROD589763 RXZ589763 SHV589763 SRR589763 TBN589763 TLJ589763 TVF589763 UFB589763 UOX589763 UYT589763 VIP589763 VSL589763 WCH589763 WMD589763 WVZ589763 AE655299 JN655299 TJ655299 ADF655299 ANB655299 AWX655299 BGT655299 BQP655299 CAL655299 CKH655299 CUD655299 DDZ655299 DNV655299 DXR655299 EHN655299 ERJ655299 FBF655299 FLB655299 FUX655299 GET655299 GOP655299 GYL655299 HIH655299 HSD655299 IBZ655299 ILV655299 IVR655299 JFN655299 JPJ655299 JZF655299 KJB655299 KSX655299 LCT655299 LMP655299 LWL655299 MGH655299 MQD655299 MZZ655299 NJV655299 NTR655299 ODN655299 ONJ655299 OXF655299 PHB655299 PQX655299 QAT655299 QKP655299 QUL655299 REH655299 ROD655299 RXZ655299 SHV655299 SRR655299 TBN655299 TLJ655299 TVF655299 UFB655299 UOX655299 UYT655299 VIP655299 VSL655299 WCH655299 WMD655299 WVZ655299 AE720835 JN720835 TJ720835 ADF720835 ANB720835 AWX720835 BGT720835 BQP720835 CAL720835 CKH720835 CUD720835 DDZ720835 DNV720835 DXR720835 EHN720835 ERJ720835 FBF720835 FLB720835 FUX720835 GET720835 GOP720835 GYL720835 HIH720835 HSD720835 IBZ720835 ILV720835 IVR720835 JFN720835 JPJ720835 JZF720835 KJB720835 KSX720835 LCT720835 LMP720835 LWL720835 MGH720835 MQD720835 MZZ720835 NJV720835 NTR720835 ODN720835 ONJ720835 OXF720835 PHB720835 PQX720835 QAT720835 QKP720835 QUL720835 REH720835 ROD720835 RXZ720835 SHV720835 SRR720835 TBN720835 TLJ720835 TVF720835 UFB720835 UOX720835 UYT720835 VIP720835 VSL720835 WCH720835 WMD720835 WVZ720835 AE786371 JN786371 TJ786371 ADF786371 ANB786371 AWX786371 BGT786371 BQP786371 CAL786371 CKH786371 CUD786371 DDZ786371 DNV786371 DXR786371 EHN786371 ERJ786371 FBF786371 FLB786371 FUX786371 GET786371 GOP786371 GYL786371 HIH786371 HSD786371 IBZ786371 ILV786371 IVR786371 JFN786371 JPJ786371 JZF786371 KJB786371 KSX786371 LCT786371 LMP786371 LWL786371 MGH786371 MQD786371 MZZ786371 NJV786371 NTR786371 ODN786371 ONJ786371 OXF786371 PHB786371 PQX786371 QAT786371 QKP786371 QUL786371 REH786371 ROD786371 RXZ786371 SHV786371 SRR786371 TBN786371 TLJ786371 TVF786371 UFB786371 UOX786371 UYT786371 VIP786371 VSL786371 WCH786371 WMD786371 WVZ786371 AE851907 JN851907 TJ851907 ADF851907 ANB851907 AWX851907 BGT851907 BQP851907 CAL851907 CKH851907 CUD851907 DDZ851907 DNV851907 DXR851907 EHN851907 ERJ851907 FBF851907 FLB851907 FUX851907 GET851907 GOP851907 GYL851907 HIH851907 HSD851907 IBZ851907 ILV851907 IVR851907 JFN851907 JPJ851907 JZF851907 KJB851907 KSX851907 LCT851907 LMP851907 LWL851907 MGH851907 MQD851907 MZZ851907 NJV851907 NTR851907 ODN851907 ONJ851907 OXF851907 PHB851907 PQX851907 QAT851907 QKP851907 QUL851907 REH851907 ROD851907 RXZ851907 SHV851907 SRR851907 TBN851907 TLJ851907 TVF851907 UFB851907 UOX851907 UYT851907 VIP851907 VSL851907 WCH851907 WMD851907 WVZ851907 AE917443 JN917443 TJ917443 ADF917443 ANB917443 AWX917443 BGT917443 BQP917443 CAL917443 CKH917443 CUD917443 DDZ917443 DNV917443 DXR917443 EHN917443 ERJ917443 FBF917443 FLB917443 FUX917443 GET917443 GOP917443 GYL917443 HIH917443 HSD917443 IBZ917443 ILV917443 IVR917443 JFN917443 JPJ917443 JZF917443 KJB917443 KSX917443 LCT917443 LMP917443 LWL917443 MGH917443 MQD917443 MZZ917443 NJV917443 NTR917443 ODN917443 ONJ917443 OXF917443 PHB917443 PQX917443 QAT917443 QKP917443 QUL917443 REH917443 ROD917443 RXZ917443 SHV917443 SRR917443 TBN917443 TLJ917443 TVF917443 UFB917443 UOX917443 UYT917443 VIP917443 VSL917443 WCH917443 WMD917443 WVZ917443 AE982979 JN982979 TJ982979 ADF982979 ANB982979 AWX982979 BGT982979 BQP982979 CAL982979 CKH982979 CUD982979 DDZ982979 DNV982979 DXR982979 EHN982979 ERJ982979 FBF982979 FLB982979 FUX982979 GET982979 GOP982979 GYL982979 HIH982979 HSD982979 IBZ982979 ILV982979 IVR982979 JFN982979 JPJ982979 JZF982979 KJB982979 KSX982979 LCT982979 LMP982979 LWL982979 MGH982979 MQD982979 MZZ982979 NJV982979 NTR982979 ODN982979 ONJ982979 OXF982979 PHB982979 PQX982979 QAT982979 QKP982979 QUL982979 REH982979 ROD982979 RXZ982979 SHV982979 SRR982979 TBN982979 TLJ982979 TVF982979 UFB982979 UOX982979 UYT982979 VIP982979 VSL982979 WCH982979 WMD982979 WVZ982979 H65469 JE65469 TA65469 ACW65469 AMS65469 AWO65469 BGK65469 BQG65469 CAC65469 CJY65469 CTU65469 DDQ65469 DNM65469 DXI65469 EHE65469 ERA65469 FAW65469 FKS65469 FUO65469 GEK65469 GOG65469 GYC65469 HHY65469 HRU65469 IBQ65469 ILM65469 IVI65469 JFE65469 JPA65469 JYW65469 KIS65469 KSO65469 LCK65469 LMG65469 LWC65469 MFY65469 MPU65469 MZQ65469 NJM65469 NTI65469 ODE65469 ONA65469 OWW65469 PGS65469 PQO65469 QAK65469 QKG65469 QUC65469 RDY65469 RNU65469 RXQ65469 SHM65469 SRI65469 TBE65469 TLA65469 TUW65469 UES65469 UOO65469 UYK65469 VIG65469 VSC65469 WBY65469 WLU65469 WVQ65469 H131005 JE131005 TA131005 ACW131005 AMS131005 AWO131005 BGK131005 BQG131005 CAC131005 CJY131005 CTU131005 DDQ131005 DNM131005 DXI131005 EHE131005 ERA131005 FAW131005 FKS131005 FUO131005 GEK131005 GOG131005 GYC131005 HHY131005 HRU131005 IBQ131005 ILM131005 IVI131005 JFE131005 JPA131005 JYW131005 KIS131005 KSO131005 LCK131005 LMG131005 LWC131005 MFY131005 MPU131005 MZQ131005 NJM131005 NTI131005 ODE131005 ONA131005 OWW131005 PGS131005 PQO131005 QAK131005 QKG131005 QUC131005 RDY131005 RNU131005 RXQ131005 SHM131005 SRI131005 TBE131005 TLA131005 TUW131005 UES131005 UOO131005 UYK131005 VIG131005 VSC131005 WBY131005 WLU131005 WVQ131005 H196541 JE196541 TA196541 ACW196541 AMS196541 AWO196541 BGK196541 BQG196541 CAC196541 CJY196541 CTU196541 DDQ196541 DNM196541 DXI196541 EHE196541 ERA196541 FAW196541 FKS196541 FUO196541 GEK196541 GOG196541 GYC196541 HHY196541 HRU196541 IBQ196541 ILM196541 IVI196541 JFE196541 JPA196541 JYW196541 KIS196541 KSO196541 LCK196541 LMG196541 LWC196541 MFY196541 MPU196541 MZQ196541 NJM196541 NTI196541 ODE196541 ONA196541 OWW196541 PGS196541 PQO196541 QAK196541 QKG196541 QUC196541 RDY196541 RNU196541 RXQ196541 SHM196541 SRI196541 TBE196541 TLA196541 TUW196541 UES196541 UOO196541 UYK196541 VIG196541 VSC196541 WBY196541 WLU196541 WVQ196541 H262077 JE262077 TA262077 ACW262077 AMS262077 AWO262077 BGK262077 BQG262077 CAC262077 CJY262077 CTU262077 DDQ262077 DNM262077 DXI262077 EHE262077 ERA262077 FAW262077 FKS262077 FUO262077 GEK262077 GOG262077 GYC262077 HHY262077 HRU262077 IBQ262077 ILM262077 IVI262077 JFE262077 JPA262077 JYW262077 KIS262077 KSO262077 LCK262077 LMG262077 LWC262077 MFY262077 MPU262077 MZQ262077 NJM262077 NTI262077 ODE262077 ONA262077 OWW262077 PGS262077 PQO262077 QAK262077 QKG262077 QUC262077 RDY262077 RNU262077 RXQ262077 SHM262077 SRI262077 TBE262077 TLA262077 TUW262077 UES262077 UOO262077 UYK262077 VIG262077 VSC262077 WBY262077 WLU262077 WVQ262077 H327613 JE327613 TA327613 ACW327613 AMS327613 AWO327613 BGK327613 BQG327613 CAC327613 CJY327613 CTU327613 DDQ327613 DNM327613 DXI327613 EHE327613 ERA327613 FAW327613 FKS327613 FUO327613 GEK327613 GOG327613 GYC327613 HHY327613 HRU327613 IBQ327613 ILM327613 IVI327613 JFE327613 JPA327613 JYW327613 KIS327613 KSO327613 LCK327613 LMG327613 LWC327613 MFY327613 MPU327613 MZQ327613 NJM327613 NTI327613 ODE327613 ONA327613 OWW327613 PGS327613 PQO327613 QAK327613 QKG327613 QUC327613 RDY327613 RNU327613 RXQ327613 SHM327613 SRI327613 TBE327613 TLA327613 TUW327613 UES327613 UOO327613 UYK327613 VIG327613 VSC327613 WBY327613 WLU327613 WVQ327613 H393149 JE393149 TA393149 ACW393149 AMS393149 AWO393149 BGK393149 BQG393149 CAC393149 CJY393149 CTU393149 DDQ393149 DNM393149 DXI393149 EHE393149 ERA393149 FAW393149 FKS393149 FUO393149 GEK393149 GOG393149 GYC393149 HHY393149 HRU393149 IBQ393149 ILM393149 IVI393149 JFE393149 JPA393149 JYW393149 KIS393149 KSO393149 LCK393149 LMG393149 LWC393149 MFY393149 MPU393149 MZQ393149 NJM393149 NTI393149 ODE393149 ONA393149 OWW393149 PGS393149 PQO393149 QAK393149 QKG393149 QUC393149 RDY393149 RNU393149 RXQ393149 SHM393149 SRI393149 TBE393149 TLA393149 TUW393149 UES393149 UOO393149 UYK393149 VIG393149 VSC393149 WBY393149 WLU393149 WVQ393149 H458685 JE458685 TA458685 ACW458685 AMS458685 AWO458685 BGK458685 BQG458685 CAC458685 CJY458685 CTU458685 DDQ458685 DNM458685 DXI458685 EHE458685 ERA458685 FAW458685 FKS458685 FUO458685 GEK458685 GOG458685 GYC458685 HHY458685 HRU458685 IBQ458685 ILM458685 IVI458685 JFE458685 JPA458685 JYW458685 KIS458685 KSO458685 LCK458685 LMG458685 LWC458685 MFY458685 MPU458685 MZQ458685 NJM458685 NTI458685 ODE458685 ONA458685 OWW458685 PGS458685 PQO458685 QAK458685 QKG458685 QUC458685 RDY458685 RNU458685 RXQ458685 SHM458685 SRI458685 TBE458685 TLA458685 TUW458685 UES458685 UOO458685 UYK458685 VIG458685 VSC458685 WBY458685 WLU458685 WVQ458685 H524221 JE524221 TA524221 ACW524221 AMS524221 AWO524221 BGK524221 BQG524221 CAC524221 CJY524221 CTU524221 DDQ524221 DNM524221 DXI524221 EHE524221 ERA524221 FAW524221 FKS524221 FUO524221 GEK524221 GOG524221 GYC524221 HHY524221 HRU524221 IBQ524221 ILM524221 IVI524221 JFE524221 JPA524221 JYW524221 KIS524221 KSO524221 LCK524221 LMG524221 LWC524221 MFY524221 MPU524221 MZQ524221 NJM524221 NTI524221 ODE524221 ONA524221 OWW524221 PGS524221 PQO524221 QAK524221 QKG524221 QUC524221 RDY524221 RNU524221 RXQ524221 SHM524221 SRI524221 TBE524221 TLA524221 TUW524221 UES524221 UOO524221 UYK524221 VIG524221 VSC524221 WBY524221 WLU524221 WVQ524221 H589757 JE589757 TA589757 ACW589757 AMS589757 AWO589757 BGK589757 BQG589757 CAC589757 CJY589757 CTU589757 DDQ589757 DNM589757 DXI589757 EHE589757 ERA589757 FAW589757 FKS589757 FUO589757 GEK589757 GOG589757 GYC589757 HHY589757 HRU589757 IBQ589757 ILM589757 IVI589757 JFE589757 JPA589757 JYW589757 KIS589757 KSO589757 LCK589757 LMG589757 LWC589757 MFY589757 MPU589757 MZQ589757 NJM589757 NTI589757 ODE589757 ONA589757 OWW589757 PGS589757 PQO589757 QAK589757 QKG589757 QUC589757 RDY589757 RNU589757 RXQ589757 SHM589757 SRI589757 TBE589757 TLA589757 TUW589757 UES589757 UOO589757 UYK589757 VIG589757 VSC589757 WBY589757 WLU589757 WVQ589757 H655293 JE655293 TA655293 ACW655293 AMS655293 AWO655293 BGK655293 BQG655293 CAC655293 CJY655293 CTU655293 DDQ655293 DNM655293 DXI655293 EHE655293 ERA655293 FAW655293 FKS655293 FUO655293 GEK655293 GOG655293 GYC655293 HHY655293 HRU655293 IBQ655293 ILM655293 IVI655293 JFE655293 JPA655293 JYW655293 KIS655293 KSO655293 LCK655293 LMG655293 LWC655293 MFY655293 MPU655293 MZQ655293 NJM655293 NTI655293 ODE655293 ONA655293 OWW655293 PGS655293 PQO655293 QAK655293 QKG655293 QUC655293 RDY655293 RNU655293 RXQ655293 SHM655293 SRI655293 TBE655293 TLA655293 TUW655293 UES655293 UOO655293 UYK655293 VIG655293 VSC655293 WBY655293 WLU655293 WVQ655293 H720829 JE720829 TA720829 ACW720829 AMS720829 AWO720829 BGK720829 BQG720829 CAC720829 CJY720829 CTU720829 DDQ720829 DNM720829 DXI720829 EHE720829 ERA720829 FAW720829 FKS720829 FUO720829 GEK720829 GOG720829 GYC720829 HHY720829 HRU720829 IBQ720829 ILM720829 IVI720829 JFE720829 JPA720829 JYW720829 KIS720829 KSO720829 LCK720829 LMG720829 LWC720829 MFY720829 MPU720829 MZQ720829 NJM720829 NTI720829 ODE720829 ONA720829 OWW720829 PGS720829 PQO720829 QAK720829 QKG720829 QUC720829 RDY720829 RNU720829 RXQ720829 SHM720829 SRI720829 TBE720829 TLA720829 TUW720829 UES720829 UOO720829 UYK720829 VIG720829 VSC720829 WBY720829 WLU720829 WVQ720829 H786365 JE786365 TA786365 ACW786365 AMS786365 AWO786365 BGK786365 BQG786365 CAC786365 CJY786365 CTU786365 DDQ786365 DNM786365 DXI786365 EHE786365 ERA786365 FAW786365 FKS786365 FUO786365 GEK786365 GOG786365 GYC786365 HHY786365 HRU786365 IBQ786365 ILM786365 IVI786365 JFE786365 JPA786365 JYW786365 KIS786365 KSO786365 LCK786365 LMG786365 LWC786365 MFY786365 MPU786365 MZQ786365 NJM786365 NTI786365 ODE786365 ONA786365 OWW786365 PGS786365 PQO786365 QAK786365 QKG786365 QUC786365 RDY786365 RNU786365 RXQ786365 SHM786365 SRI786365 TBE786365 TLA786365 TUW786365 UES786365 UOO786365 UYK786365 VIG786365 VSC786365 WBY786365 WLU786365 WVQ786365 H851901 JE851901 TA851901 ACW851901 AMS851901 AWO851901 BGK851901 BQG851901 CAC851901 CJY851901 CTU851901 DDQ851901 DNM851901 DXI851901 EHE851901 ERA851901 FAW851901 FKS851901 FUO851901 GEK851901 GOG851901 GYC851901 HHY851901 HRU851901 IBQ851901 ILM851901 IVI851901 JFE851901 JPA851901 JYW851901 KIS851901 KSO851901 LCK851901 LMG851901 LWC851901 MFY851901 MPU851901 MZQ851901 NJM851901 NTI851901 ODE851901 ONA851901 OWW851901 PGS851901 PQO851901 QAK851901 QKG851901 QUC851901 RDY851901 RNU851901 RXQ851901 SHM851901 SRI851901 TBE851901 TLA851901 TUW851901 UES851901 UOO851901 UYK851901 VIG851901 VSC851901 WBY851901 WLU851901 WVQ851901 H917437 JE917437 TA917437 ACW917437 AMS917437 AWO917437 BGK917437 BQG917437 CAC917437 CJY917437 CTU917437 DDQ917437 DNM917437 DXI917437 EHE917437 ERA917437 FAW917437 FKS917437 FUO917437 GEK917437 GOG917437 GYC917437 HHY917437 HRU917437 IBQ917437 ILM917437 IVI917437 JFE917437 JPA917437 JYW917437 KIS917437 KSO917437 LCK917437 LMG917437 LWC917437 MFY917437 MPU917437 MZQ917437 NJM917437 NTI917437 ODE917437 ONA917437 OWW917437 PGS917437 PQO917437 QAK917437 QKG917437 QUC917437 RDY917437 RNU917437 RXQ917437 SHM917437 SRI917437 TBE917437 TLA917437 TUW917437 UES917437 UOO917437 UYK917437 VIG917437 VSC917437 WBY917437 WLU917437 WVQ917437 H982973 JE982973 TA982973 ACW982973 AMS982973 AWO982973 BGK982973 BQG982973 CAC982973 CJY982973 CTU982973 DDQ982973 DNM982973 DXI982973 EHE982973 ERA982973 FAW982973 FKS982973 FUO982973 GEK982973 GOG982973 GYC982973 HHY982973 HRU982973 IBQ982973 ILM982973 IVI982973 JFE982973 JPA982973 JYW982973 KIS982973 KSO982973 LCK982973 LMG982973 LWC982973 MFY982973 MPU982973 MZQ982973 NJM982973 NTI982973 ODE982973 ONA982973 OWW982973 PGS982973 PQO982973 QAK982973 QKG982973 QUC982973 RDY982973 RNU982973 RXQ982973 SHM982973 SRI982973 TBE982973 TLA982973 TUW982973 UES982973 UOO982973 UYK982973 VIG982973 VSC982973 WBY982973 WLU982973 WVQ982973 F65469 JC65469 SY65469 ACU65469 AMQ65469 AWM65469 BGI65469 BQE65469 CAA65469 CJW65469 CTS65469 DDO65469 DNK65469 DXG65469 EHC65469 EQY65469 FAU65469 FKQ65469 FUM65469 GEI65469 GOE65469 GYA65469 HHW65469 HRS65469 IBO65469 ILK65469 IVG65469 JFC65469 JOY65469 JYU65469 KIQ65469 KSM65469 LCI65469 LME65469 LWA65469 MFW65469 MPS65469 MZO65469 NJK65469 NTG65469 ODC65469 OMY65469 OWU65469 PGQ65469 PQM65469 QAI65469 QKE65469 QUA65469 RDW65469 RNS65469 RXO65469 SHK65469 SRG65469 TBC65469 TKY65469 TUU65469 UEQ65469 UOM65469 UYI65469 VIE65469 VSA65469 WBW65469 WLS65469 WVO65469 F131005 JC131005 SY131005 ACU131005 AMQ131005 AWM131005 BGI131005 BQE131005 CAA131005 CJW131005 CTS131005 DDO131005 DNK131005 DXG131005 EHC131005 EQY131005 FAU131005 FKQ131005 FUM131005 GEI131005 GOE131005 GYA131005 HHW131005 HRS131005 IBO131005 ILK131005 IVG131005 JFC131005 JOY131005 JYU131005 KIQ131005 KSM131005 LCI131005 LME131005 LWA131005 MFW131005 MPS131005 MZO131005 NJK131005 NTG131005 ODC131005 OMY131005 OWU131005 PGQ131005 PQM131005 QAI131005 QKE131005 QUA131005 RDW131005 RNS131005 RXO131005 SHK131005 SRG131005 TBC131005 TKY131005 TUU131005 UEQ131005 UOM131005 UYI131005 VIE131005 VSA131005 WBW131005 WLS131005 WVO131005 F196541 JC196541 SY196541 ACU196541 AMQ196541 AWM196541 BGI196541 BQE196541 CAA196541 CJW196541 CTS196541 DDO196541 DNK196541 DXG196541 EHC196541 EQY196541 FAU196541 FKQ196541 FUM196541 GEI196541 GOE196541 GYA196541 HHW196541 HRS196541 IBO196541 ILK196541 IVG196541 JFC196541 JOY196541 JYU196541 KIQ196541 KSM196541 LCI196541 LME196541 LWA196541 MFW196541 MPS196541 MZO196541 NJK196541 NTG196541 ODC196541 OMY196541 OWU196541 PGQ196541 PQM196541 QAI196541 QKE196541 QUA196541 RDW196541 RNS196541 RXO196541 SHK196541 SRG196541 TBC196541 TKY196541 TUU196541 UEQ196541 UOM196541 UYI196541 VIE196541 VSA196541 WBW196541 WLS196541 WVO196541 F262077 JC262077 SY262077 ACU262077 AMQ262077 AWM262077 BGI262077 BQE262077 CAA262077 CJW262077 CTS262077 DDO262077 DNK262077 DXG262077 EHC262077 EQY262077 FAU262077 FKQ262077 FUM262077 GEI262077 GOE262077 GYA262077 HHW262077 HRS262077 IBO262077 ILK262077 IVG262077 JFC262077 JOY262077 JYU262077 KIQ262077 KSM262077 LCI262077 LME262077 LWA262077 MFW262077 MPS262077 MZO262077 NJK262077 NTG262077 ODC262077 OMY262077 OWU262077 PGQ262077 PQM262077 QAI262077 QKE262077 QUA262077 RDW262077 RNS262077 RXO262077 SHK262077 SRG262077 TBC262077 TKY262077 TUU262077 UEQ262077 UOM262077 UYI262077 VIE262077 VSA262077 WBW262077 WLS262077 WVO262077 F327613 JC327613 SY327613 ACU327613 AMQ327613 AWM327613 BGI327613 BQE327613 CAA327613 CJW327613 CTS327613 DDO327613 DNK327613 DXG327613 EHC327613 EQY327613 FAU327613 FKQ327613 FUM327613 GEI327613 GOE327613 GYA327613 HHW327613 HRS327613 IBO327613 ILK327613 IVG327613 JFC327613 JOY327613 JYU327613 KIQ327613 KSM327613 LCI327613 LME327613 LWA327613 MFW327613 MPS327613 MZO327613 NJK327613 NTG327613 ODC327613 OMY327613 OWU327613 PGQ327613 PQM327613 QAI327613 QKE327613 QUA327613 RDW327613 RNS327613 RXO327613 SHK327613 SRG327613 TBC327613 TKY327613 TUU327613 UEQ327613 UOM327613 UYI327613 VIE327613 VSA327613 WBW327613 WLS327613 WVO327613 F393149 JC393149 SY393149 ACU393149 AMQ393149 AWM393149 BGI393149 BQE393149 CAA393149 CJW393149 CTS393149 DDO393149 DNK393149 DXG393149 EHC393149 EQY393149 FAU393149 FKQ393149 FUM393149 GEI393149 GOE393149 GYA393149 HHW393149 HRS393149 IBO393149 ILK393149 IVG393149 JFC393149 JOY393149 JYU393149 KIQ393149 KSM393149 LCI393149 LME393149 LWA393149 MFW393149 MPS393149 MZO393149 NJK393149 NTG393149 ODC393149 OMY393149 OWU393149 PGQ393149 PQM393149 QAI393149 QKE393149 QUA393149 RDW393149 RNS393149 RXO393149 SHK393149 SRG393149 TBC393149 TKY393149 TUU393149 UEQ393149 UOM393149 UYI393149 VIE393149 VSA393149 WBW393149 WLS393149 WVO393149 F458685 JC458685 SY458685 ACU458685 AMQ458685 AWM458685 BGI458685 BQE458685 CAA458685 CJW458685 CTS458685 DDO458685 DNK458685 DXG458685 EHC458685 EQY458685 FAU458685 FKQ458685 FUM458685 GEI458685 GOE458685 GYA458685 HHW458685 HRS458685 IBO458685 ILK458685 IVG458685 JFC458685 JOY458685 JYU458685 KIQ458685 KSM458685 LCI458685 LME458685 LWA458685 MFW458685 MPS458685 MZO458685 NJK458685 NTG458685 ODC458685 OMY458685 OWU458685 PGQ458685 PQM458685 QAI458685 QKE458685 QUA458685 RDW458685 RNS458685 RXO458685 SHK458685 SRG458685 TBC458685 TKY458685 TUU458685 UEQ458685 UOM458685 UYI458685 VIE458685 VSA458685 WBW458685 WLS458685 WVO458685 F524221 JC524221 SY524221 ACU524221 AMQ524221 AWM524221 BGI524221 BQE524221 CAA524221 CJW524221 CTS524221 DDO524221 DNK524221 DXG524221 EHC524221 EQY524221 FAU524221 FKQ524221 FUM524221 GEI524221 GOE524221 GYA524221 HHW524221 HRS524221 IBO524221 ILK524221 IVG524221 JFC524221 JOY524221 JYU524221 KIQ524221 KSM524221 LCI524221 LME524221 LWA524221 MFW524221 MPS524221 MZO524221 NJK524221 NTG524221 ODC524221 OMY524221 OWU524221 PGQ524221 PQM524221 QAI524221 QKE524221 QUA524221 RDW524221 RNS524221 RXO524221 SHK524221 SRG524221 TBC524221 TKY524221 TUU524221 UEQ524221 UOM524221 UYI524221 VIE524221 VSA524221 WBW524221 WLS524221 WVO524221 F589757 JC589757 SY589757 ACU589757 AMQ589757 AWM589757 BGI589757 BQE589757 CAA589757 CJW589757 CTS589757 DDO589757 DNK589757 DXG589757 EHC589757 EQY589757 FAU589757 FKQ589757 FUM589757 GEI589757 GOE589757 GYA589757 HHW589757 HRS589757 IBO589757 ILK589757 IVG589757 JFC589757 JOY589757 JYU589757 KIQ589757 KSM589757 LCI589757 LME589757 LWA589757 MFW589757 MPS589757 MZO589757 NJK589757 NTG589757 ODC589757 OMY589757 OWU589757 PGQ589757 PQM589757 QAI589757 QKE589757 QUA589757 RDW589757 RNS589757 RXO589757 SHK589757 SRG589757 TBC589757 TKY589757 TUU589757 UEQ589757 UOM589757 UYI589757 VIE589757 VSA589757 WBW589757 WLS589757 WVO589757 F655293 JC655293 SY655293 ACU655293 AMQ655293 AWM655293 BGI655293 BQE655293 CAA655293 CJW655293 CTS655293 DDO655293 DNK655293 DXG655293 EHC655293 EQY655293 FAU655293 FKQ655293 FUM655293 GEI655293 GOE655293 GYA655293 HHW655293 HRS655293 IBO655293 ILK655293 IVG655293 JFC655293 JOY655293 JYU655293 KIQ655293 KSM655293 LCI655293 LME655293 LWA655293 MFW655293 MPS655293 MZO655293 NJK655293 NTG655293 ODC655293 OMY655293 OWU655293 PGQ655293 PQM655293 QAI655293 QKE655293 QUA655293 RDW655293 RNS655293 RXO655293 SHK655293 SRG655293 TBC655293 TKY655293 TUU655293 UEQ655293 UOM655293 UYI655293 VIE655293 VSA655293 WBW655293 WLS655293 WVO655293 F720829 JC720829 SY720829 ACU720829 AMQ720829 AWM720829 BGI720829 BQE720829 CAA720829 CJW720829 CTS720829 DDO720829 DNK720829 DXG720829 EHC720829 EQY720829 FAU720829 FKQ720829 FUM720829 GEI720829 GOE720829 GYA720829 HHW720829 HRS720829 IBO720829 ILK720829 IVG720829 JFC720829 JOY720829 JYU720829 KIQ720829 KSM720829 LCI720829 LME720829 LWA720829 MFW720829 MPS720829 MZO720829 NJK720829 NTG720829 ODC720829 OMY720829 OWU720829 PGQ720829 PQM720829 QAI720829 QKE720829 QUA720829 RDW720829 RNS720829 RXO720829 SHK720829 SRG720829 TBC720829 TKY720829 TUU720829 UEQ720829 UOM720829 UYI720829 VIE720829 VSA720829 WBW720829 WLS720829 WVO720829 F786365 JC786365 SY786365 ACU786365 AMQ786365 AWM786365 BGI786365 BQE786365 CAA786365 CJW786365 CTS786365 DDO786365 DNK786365 DXG786365 EHC786365 EQY786365 FAU786365 FKQ786365 FUM786365 GEI786365 GOE786365 GYA786365 HHW786365 HRS786365 IBO786365 ILK786365 IVG786365 JFC786365 JOY786365 JYU786365 KIQ786365 KSM786365 LCI786365 LME786365 LWA786365 MFW786365 MPS786365 MZO786365 NJK786365 NTG786365 ODC786365 OMY786365 OWU786365 PGQ786365 PQM786365 QAI786365 QKE786365 QUA786365 RDW786365 RNS786365 RXO786365 SHK786365 SRG786365 TBC786365 TKY786365 TUU786365 UEQ786365 UOM786365 UYI786365 VIE786365 VSA786365 WBW786365 WLS786365 WVO786365 F851901 JC851901 SY851901 ACU851901 AMQ851901 AWM851901 BGI851901 BQE851901 CAA851901 CJW851901 CTS851901 DDO851901 DNK851901 DXG851901 EHC851901 EQY851901 FAU851901 FKQ851901 FUM851901 GEI851901 GOE851901 GYA851901 HHW851901 HRS851901 IBO851901 ILK851901 IVG851901 JFC851901 JOY851901 JYU851901 KIQ851901 KSM851901 LCI851901 LME851901 LWA851901 MFW851901 MPS851901 MZO851901 NJK851901 NTG851901 ODC851901 OMY851901 OWU851901 PGQ851901 PQM851901 QAI851901 QKE851901 QUA851901 RDW851901 RNS851901 RXO851901 SHK851901 SRG851901 TBC851901 TKY851901 TUU851901 UEQ851901 UOM851901 UYI851901 VIE851901 VSA851901 WBW851901 WLS851901 WVO851901 F917437 JC917437 SY917437 ACU917437 AMQ917437 AWM917437 BGI917437 BQE917437 CAA917437 CJW917437 CTS917437 DDO917437 DNK917437 DXG917437 EHC917437 EQY917437 FAU917437 FKQ917437 FUM917437 GEI917437 GOE917437 GYA917437 HHW917437 HRS917437 IBO917437 ILK917437 IVG917437 JFC917437 JOY917437 JYU917437 KIQ917437 KSM917437 LCI917437 LME917437 LWA917437 MFW917437 MPS917437 MZO917437 NJK917437 NTG917437 ODC917437 OMY917437 OWU917437 PGQ917437 PQM917437 QAI917437 QKE917437 QUA917437 RDW917437 RNS917437 RXO917437 SHK917437 SRG917437 TBC917437 TKY917437 TUU917437 UEQ917437 UOM917437 UYI917437 VIE917437 VSA917437 WBW917437 WLS917437 WVO917437 F982973 JC982973 SY982973 ACU982973 AMQ982973 AWM982973 BGI982973 BQE982973 CAA982973 CJW982973 CTS982973 DDO982973 DNK982973 DXG982973 EHC982973 EQY982973 FAU982973 FKQ982973 FUM982973 GEI982973 GOE982973 GYA982973 HHW982973 HRS982973 IBO982973 ILK982973 IVG982973 JFC982973 JOY982973 JYU982973 KIQ982973 KSM982973 LCI982973 LME982973 LWA982973 MFW982973 MPS982973 MZO982973 NJK982973 NTG982973 ODC982973 OMY982973 OWU982973 PGQ982973 PQM982973 QAI982973 QKE982973 QUA982973 RDW982973 RNS982973 RXO982973 SHK982973 SRG982973 TBC982973 TKY982973 TUU982973 UEQ982973 UOM982973 UYI982973 VIE982973 VSA982973 WBW982973 WLS982973 WVO982973 H65475 JE65475 TA65475 ACW65475 AMS65475 AWO65475 BGK65475 BQG65475 CAC65475 CJY65475 CTU65475 DDQ65475 DNM65475 DXI65475 EHE65475 ERA65475 FAW65475 FKS65475 FUO65475 GEK65475 GOG65475 GYC65475 HHY65475 HRU65475 IBQ65475 ILM65475 IVI65475 JFE65475 JPA65475 JYW65475 KIS65475 KSO65475 LCK65475 LMG65475 LWC65475 MFY65475 MPU65475 MZQ65475 NJM65475 NTI65475 ODE65475 ONA65475 OWW65475 PGS65475 PQO65475 QAK65475 QKG65475 QUC65475 RDY65475 RNU65475 RXQ65475 SHM65475 SRI65475 TBE65475 TLA65475 TUW65475 UES65475 UOO65475 UYK65475 VIG65475 VSC65475 WBY65475 WLU65475 WVQ65475 H131011 JE131011 TA131011 ACW131011 AMS131011 AWO131011 BGK131011 BQG131011 CAC131011 CJY131011 CTU131011 DDQ131011 DNM131011 DXI131011 EHE131011 ERA131011 FAW131011 FKS131011 FUO131011 GEK131011 GOG131011 GYC131011 HHY131011 HRU131011 IBQ131011 ILM131011 IVI131011 JFE131011 JPA131011 JYW131011 KIS131011 KSO131011 LCK131011 LMG131011 LWC131011 MFY131011 MPU131011 MZQ131011 NJM131011 NTI131011 ODE131011 ONA131011 OWW131011 PGS131011 PQO131011 QAK131011 QKG131011 QUC131011 RDY131011 RNU131011 RXQ131011 SHM131011 SRI131011 TBE131011 TLA131011 TUW131011 UES131011 UOO131011 UYK131011 VIG131011 VSC131011 WBY131011 WLU131011 WVQ131011 H196547 JE196547 TA196547 ACW196547 AMS196547 AWO196547 BGK196547 BQG196547 CAC196547 CJY196547 CTU196547 DDQ196547 DNM196547 DXI196547 EHE196547 ERA196547 FAW196547 FKS196547 FUO196547 GEK196547 GOG196547 GYC196547 HHY196547 HRU196547 IBQ196547 ILM196547 IVI196547 JFE196547 JPA196547 JYW196547 KIS196547 KSO196547 LCK196547 LMG196547 LWC196547 MFY196547 MPU196547 MZQ196547 NJM196547 NTI196547 ODE196547 ONA196547 OWW196547 PGS196547 PQO196547 QAK196547 QKG196547 QUC196547 RDY196547 RNU196547 RXQ196547 SHM196547 SRI196547 TBE196547 TLA196547 TUW196547 UES196547 UOO196547 UYK196547 VIG196547 VSC196547 WBY196547 WLU196547 WVQ196547 H262083 JE262083 TA262083 ACW262083 AMS262083 AWO262083 BGK262083 BQG262083 CAC262083 CJY262083 CTU262083 DDQ262083 DNM262083 DXI262083 EHE262083 ERA262083 FAW262083 FKS262083 FUO262083 GEK262083 GOG262083 GYC262083 HHY262083 HRU262083 IBQ262083 ILM262083 IVI262083 JFE262083 JPA262083 JYW262083 KIS262083 KSO262083 LCK262083 LMG262083 LWC262083 MFY262083 MPU262083 MZQ262083 NJM262083 NTI262083 ODE262083 ONA262083 OWW262083 PGS262083 PQO262083 QAK262083 QKG262083 QUC262083 RDY262083 RNU262083 RXQ262083 SHM262083 SRI262083 TBE262083 TLA262083 TUW262083 UES262083 UOO262083 UYK262083 VIG262083 VSC262083 WBY262083 WLU262083 WVQ262083 H327619 JE327619 TA327619 ACW327619 AMS327619 AWO327619 BGK327619 BQG327619 CAC327619 CJY327619 CTU327619 DDQ327619 DNM327619 DXI327619 EHE327619 ERA327619 FAW327619 FKS327619 FUO327619 GEK327619 GOG327619 GYC327619 HHY327619 HRU327619 IBQ327619 ILM327619 IVI327619 JFE327619 JPA327619 JYW327619 KIS327619 KSO327619 LCK327619 LMG327619 LWC327619 MFY327619 MPU327619 MZQ327619 NJM327619 NTI327619 ODE327619 ONA327619 OWW327619 PGS327619 PQO327619 QAK327619 QKG327619 QUC327619 RDY327619 RNU327619 RXQ327619 SHM327619 SRI327619 TBE327619 TLA327619 TUW327619 UES327619 UOO327619 UYK327619 VIG327619 VSC327619 WBY327619 WLU327619 WVQ327619 H393155 JE393155 TA393155 ACW393155 AMS393155 AWO393155 BGK393155 BQG393155 CAC393155 CJY393155 CTU393155 DDQ393155 DNM393155 DXI393155 EHE393155 ERA393155 FAW393155 FKS393155 FUO393155 GEK393155 GOG393155 GYC393155 HHY393155 HRU393155 IBQ393155 ILM393155 IVI393155 JFE393155 JPA393155 JYW393155 KIS393155 KSO393155 LCK393155 LMG393155 LWC393155 MFY393155 MPU393155 MZQ393155 NJM393155 NTI393155 ODE393155 ONA393155 OWW393155 PGS393155 PQO393155 QAK393155 QKG393155 QUC393155 RDY393155 RNU393155 RXQ393155 SHM393155 SRI393155 TBE393155 TLA393155 TUW393155 UES393155 UOO393155 UYK393155 VIG393155 VSC393155 WBY393155 WLU393155 WVQ393155 H458691 JE458691 TA458691 ACW458691 AMS458691 AWO458691 BGK458691 BQG458691 CAC458691 CJY458691 CTU458691 DDQ458691 DNM458691 DXI458691 EHE458691 ERA458691 FAW458691 FKS458691 FUO458691 GEK458691 GOG458691 GYC458691 HHY458691 HRU458691 IBQ458691 ILM458691 IVI458691 JFE458691 JPA458691 JYW458691 KIS458691 KSO458691 LCK458691 LMG458691 LWC458691 MFY458691 MPU458691 MZQ458691 NJM458691 NTI458691 ODE458691 ONA458691 OWW458691 PGS458691 PQO458691 QAK458691 QKG458691 QUC458691 RDY458691 RNU458691 RXQ458691 SHM458691 SRI458691 TBE458691 TLA458691 TUW458691 UES458691 UOO458691 UYK458691 VIG458691 VSC458691 WBY458691 WLU458691 WVQ458691 H524227 JE524227 TA524227 ACW524227 AMS524227 AWO524227 BGK524227 BQG524227 CAC524227 CJY524227 CTU524227 DDQ524227 DNM524227 DXI524227 EHE524227 ERA524227 FAW524227 FKS524227 FUO524227 GEK524227 GOG524227 GYC524227 HHY524227 HRU524227 IBQ524227 ILM524227 IVI524227 JFE524227 JPA524227 JYW524227 KIS524227 KSO524227 LCK524227 LMG524227 LWC524227 MFY524227 MPU524227 MZQ524227 NJM524227 NTI524227 ODE524227 ONA524227 OWW524227 PGS524227 PQO524227 QAK524227 QKG524227 QUC524227 RDY524227 RNU524227 RXQ524227 SHM524227 SRI524227 TBE524227 TLA524227 TUW524227 UES524227 UOO524227 UYK524227 VIG524227 VSC524227 WBY524227 WLU524227 WVQ524227 H589763 JE589763 TA589763 ACW589763 AMS589763 AWO589763 BGK589763 BQG589763 CAC589763 CJY589763 CTU589763 DDQ589763 DNM589763 DXI589763 EHE589763 ERA589763 FAW589763 FKS589763 FUO589763 GEK589763 GOG589763 GYC589763 HHY589763 HRU589763 IBQ589763 ILM589763 IVI589763 JFE589763 JPA589763 JYW589763 KIS589763 KSO589763 LCK589763 LMG589763 LWC589763 MFY589763 MPU589763 MZQ589763 NJM589763 NTI589763 ODE589763 ONA589763 OWW589763 PGS589763 PQO589763 QAK589763 QKG589763 QUC589763 RDY589763 RNU589763 RXQ589763 SHM589763 SRI589763 TBE589763 TLA589763 TUW589763 UES589763 UOO589763 UYK589763 VIG589763 VSC589763 WBY589763 WLU589763 WVQ589763 H655299 JE655299 TA655299 ACW655299 AMS655299 AWO655299 BGK655299 BQG655299 CAC655299 CJY655299 CTU655299 DDQ655299 DNM655299 DXI655299 EHE655299 ERA655299 FAW655299 FKS655299 FUO655299 GEK655299 GOG655299 GYC655299 HHY655299 HRU655299 IBQ655299 ILM655299 IVI655299 JFE655299 JPA655299 JYW655299 KIS655299 KSO655299 LCK655299 LMG655299 LWC655299 MFY655299 MPU655299 MZQ655299 NJM655299 NTI655299 ODE655299 ONA655299 OWW655299 PGS655299 PQO655299 QAK655299 QKG655299 QUC655299 RDY655299 RNU655299 RXQ655299 SHM655299 SRI655299 TBE655299 TLA655299 TUW655299 UES655299 UOO655299 UYK655299 VIG655299 VSC655299 WBY655299 WLU655299 WVQ655299 H720835 JE720835 TA720835 ACW720835 AMS720835 AWO720835 BGK720835 BQG720835 CAC720835 CJY720835 CTU720835 DDQ720835 DNM720835 DXI720835 EHE720835 ERA720835 FAW720835 FKS720835 FUO720835 GEK720835 GOG720835 GYC720835 HHY720835 HRU720835 IBQ720835 ILM720835 IVI720835 JFE720835 JPA720835 JYW720835 KIS720835 KSO720835 LCK720835 LMG720835 LWC720835 MFY720835 MPU720835 MZQ720835 NJM720835 NTI720835 ODE720835 ONA720835 OWW720835 PGS720835 PQO720835 QAK720835 QKG720835 QUC720835 RDY720835 RNU720835 RXQ720835 SHM720835 SRI720835 TBE720835 TLA720835 TUW720835 UES720835 UOO720835 UYK720835 VIG720835 VSC720835 WBY720835 WLU720835 WVQ720835 H786371 JE786371 TA786371 ACW786371 AMS786371 AWO786371 BGK786371 BQG786371 CAC786371 CJY786371 CTU786371 DDQ786371 DNM786371 DXI786371 EHE786371 ERA786371 FAW786371 FKS786371 FUO786371 GEK786371 GOG786371 GYC786371 HHY786371 HRU786371 IBQ786371 ILM786371 IVI786371 JFE786371 JPA786371 JYW786371 KIS786371 KSO786371 LCK786371 LMG786371 LWC786371 MFY786371 MPU786371 MZQ786371 NJM786371 NTI786371 ODE786371 ONA786371 OWW786371 PGS786371 PQO786371 QAK786371 QKG786371 QUC786371 RDY786371 RNU786371 RXQ786371 SHM786371 SRI786371 TBE786371 TLA786371 TUW786371 UES786371 UOO786371 UYK786371 VIG786371 VSC786371 WBY786371 WLU786371 WVQ786371 H851907 JE851907 TA851907 ACW851907 AMS851907 AWO851907 BGK851907 BQG851907 CAC851907 CJY851907 CTU851907 DDQ851907 DNM851907 DXI851907 EHE851907 ERA851907 FAW851907 FKS851907 FUO851907 GEK851907 GOG851907 GYC851907 HHY851907 HRU851907 IBQ851907 ILM851907 IVI851907 JFE851907 JPA851907 JYW851907 KIS851907 KSO851907 LCK851907 LMG851907 LWC851907 MFY851907 MPU851907 MZQ851907 NJM851907 NTI851907 ODE851907 ONA851907 OWW851907 PGS851907 PQO851907 QAK851907 QKG851907 QUC851907 RDY851907 RNU851907 RXQ851907 SHM851907 SRI851907 TBE851907 TLA851907 TUW851907 UES851907 UOO851907 UYK851907 VIG851907 VSC851907 WBY851907 WLU851907 WVQ851907 H917443 JE917443 TA917443 ACW917443 AMS917443 AWO917443 BGK917443 BQG917443 CAC917443 CJY917443 CTU917443 DDQ917443 DNM917443 DXI917443 EHE917443 ERA917443 FAW917443 FKS917443 FUO917443 GEK917443 GOG917443 GYC917443 HHY917443 HRU917443 IBQ917443 ILM917443 IVI917443 JFE917443 JPA917443 JYW917443 KIS917443 KSO917443 LCK917443 LMG917443 LWC917443 MFY917443 MPU917443 MZQ917443 NJM917443 NTI917443 ODE917443 ONA917443 OWW917443 PGS917443 PQO917443 QAK917443 QKG917443 QUC917443 RDY917443 RNU917443 RXQ917443 SHM917443 SRI917443 TBE917443 TLA917443 TUW917443 UES917443 UOO917443 UYK917443 VIG917443 VSC917443 WBY917443 WLU917443 WVQ917443 H982979 JE982979 TA982979 ACW982979 AMS982979 AWO982979 BGK982979 BQG982979 CAC982979 CJY982979 CTU982979 DDQ982979 DNM982979 DXI982979 EHE982979 ERA982979 FAW982979 FKS982979 FUO982979 GEK982979 GOG982979 GYC982979 HHY982979 HRU982979 IBQ982979 ILM982979 IVI982979 JFE982979 JPA982979 JYW982979 KIS982979 KSO982979 LCK982979 LMG982979 LWC982979 MFY982979 MPU982979 MZQ982979 NJM982979 NTI982979 ODE982979 ONA982979 OWW982979 PGS982979 PQO982979 QAK982979 QKG982979 QUC982979 RDY982979 RNU982979 RXQ982979 SHM982979 SRI982979 TBE982979 TLA982979 TUW982979 UES982979 UOO982979 UYK982979 VIG982979 VSC982979 WBY982979 WLU982979 WVQ982979 F65475 JC65475 SY65475 ACU65475 AMQ65475 AWM65475 BGI65475 BQE65475 CAA65475 CJW65475 CTS65475 DDO65475 DNK65475 DXG65475 EHC65475 EQY65475 FAU65475 FKQ65475 FUM65475 GEI65475 GOE65475 GYA65475 HHW65475 HRS65475 IBO65475 ILK65475 IVG65475 JFC65475 JOY65475 JYU65475 KIQ65475 KSM65475 LCI65475 LME65475 LWA65475 MFW65475 MPS65475 MZO65475 NJK65475 NTG65475 ODC65475 OMY65475 OWU65475 PGQ65475 PQM65475 QAI65475 QKE65475 QUA65475 RDW65475 RNS65475 RXO65475 SHK65475 SRG65475 TBC65475 TKY65475 TUU65475 UEQ65475 UOM65475 UYI65475 VIE65475 VSA65475 WBW65475 WLS65475 WVO65475 F131011 JC131011 SY131011 ACU131011 AMQ131011 AWM131011 BGI131011 BQE131011 CAA131011 CJW131011 CTS131011 DDO131011 DNK131011 DXG131011 EHC131011 EQY131011 FAU131011 FKQ131011 FUM131011 GEI131011 GOE131011 GYA131011 HHW131011 HRS131011 IBO131011 ILK131011 IVG131011 JFC131011 JOY131011 JYU131011 KIQ131011 KSM131011 LCI131011 LME131011 LWA131011 MFW131011 MPS131011 MZO131011 NJK131011 NTG131011 ODC131011 OMY131011 OWU131011 PGQ131011 PQM131011 QAI131011 QKE131011 QUA131011 RDW131011 RNS131011 RXO131011 SHK131011 SRG131011 TBC131011 TKY131011 TUU131011 UEQ131011 UOM131011 UYI131011 VIE131011 VSA131011 WBW131011 WLS131011 WVO131011 F196547 JC196547 SY196547 ACU196547 AMQ196547 AWM196547 BGI196547 BQE196547 CAA196547 CJW196547 CTS196547 DDO196547 DNK196547 DXG196547 EHC196547 EQY196547 FAU196547 FKQ196547 FUM196547 GEI196547 GOE196547 GYA196547 HHW196547 HRS196547 IBO196547 ILK196547 IVG196547 JFC196547 JOY196547 JYU196547 KIQ196547 KSM196547 LCI196547 LME196547 LWA196547 MFW196547 MPS196547 MZO196547 NJK196547 NTG196547 ODC196547 OMY196547 OWU196547 PGQ196547 PQM196547 QAI196547 QKE196547 QUA196547 RDW196547 RNS196547 RXO196547 SHK196547 SRG196547 TBC196547 TKY196547 TUU196547 UEQ196547 UOM196547 UYI196547 VIE196547 VSA196547 WBW196547 WLS196547 WVO196547 F262083 JC262083 SY262083 ACU262083 AMQ262083 AWM262083 BGI262083 BQE262083 CAA262083 CJW262083 CTS262083 DDO262083 DNK262083 DXG262083 EHC262083 EQY262083 FAU262083 FKQ262083 FUM262083 GEI262083 GOE262083 GYA262083 HHW262083 HRS262083 IBO262083 ILK262083 IVG262083 JFC262083 JOY262083 JYU262083 KIQ262083 KSM262083 LCI262083 LME262083 LWA262083 MFW262083 MPS262083 MZO262083 NJK262083 NTG262083 ODC262083 OMY262083 OWU262083 PGQ262083 PQM262083 QAI262083 QKE262083 QUA262083 RDW262083 RNS262083 RXO262083 SHK262083 SRG262083 TBC262083 TKY262083 TUU262083 UEQ262083 UOM262083 UYI262083 VIE262083 VSA262083 WBW262083 WLS262083 WVO262083 F327619 JC327619 SY327619 ACU327619 AMQ327619 AWM327619 BGI327619 BQE327619 CAA327619 CJW327619 CTS327619 DDO327619 DNK327619 DXG327619 EHC327619 EQY327619 FAU327619 FKQ327619 FUM327619 GEI327619 GOE327619 GYA327619 HHW327619 HRS327619 IBO327619 ILK327619 IVG327619 JFC327619 JOY327619 JYU327619 KIQ327619 KSM327619 LCI327619 LME327619 LWA327619 MFW327619 MPS327619 MZO327619 NJK327619 NTG327619 ODC327619 OMY327619 OWU327619 PGQ327619 PQM327619 QAI327619 QKE327619 QUA327619 RDW327619 RNS327619 RXO327619 SHK327619 SRG327619 TBC327619 TKY327619 TUU327619 UEQ327619 UOM327619 UYI327619 VIE327619 VSA327619 WBW327619 WLS327619 WVO327619 F393155 JC393155 SY393155 ACU393155 AMQ393155 AWM393155 BGI393155 BQE393155 CAA393155 CJW393155 CTS393155 DDO393155 DNK393155 DXG393155 EHC393155 EQY393155 FAU393155 FKQ393155 FUM393155 GEI393155 GOE393155 GYA393155 HHW393155 HRS393155 IBO393155 ILK393155 IVG393155 JFC393155 JOY393155 JYU393155 KIQ393155 KSM393155 LCI393155 LME393155 LWA393155 MFW393155 MPS393155 MZO393155 NJK393155 NTG393155 ODC393155 OMY393155 OWU393155 PGQ393155 PQM393155 QAI393155 QKE393155 QUA393155 RDW393155 RNS393155 RXO393155 SHK393155 SRG393155 TBC393155 TKY393155 TUU393155 UEQ393155 UOM393155 UYI393155 VIE393155 VSA393155 WBW393155 WLS393155 WVO393155 F458691 JC458691 SY458691 ACU458691 AMQ458691 AWM458691 BGI458691 BQE458691 CAA458691 CJW458691 CTS458691 DDO458691 DNK458691 DXG458691 EHC458691 EQY458691 FAU458691 FKQ458691 FUM458691 GEI458691 GOE458691 GYA458691 HHW458691 HRS458691 IBO458691 ILK458691 IVG458691 JFC458691 JOY458691 JYU458691 KIQ458691 KSM458691 LCI458691 LME458691 LWA458691 MFW458691 MPS458691 MZO458691 NJK458691 NTG458691 ODC458691 OMY458691 OWU458691 PGQ458691 PQM458691 QAI458691 QKE458691 QUA458691 RDW458691 RNS458691 RXO458691 SHK458691 SRG458691 TBC458691 TKY458691 TUU458691 UEQ458691 UOM458691 UYI458691 VIE458691 VSA458691 WBW458691 WLS458691 WVO458691 F524227 JC524227 SY524227 ACU524227 AMQ524227 AWM524227 BGI524227 BQE524227 CAA524227 CJW524227 CTS524227 DDO524227 DNK524227 DXG524227 EHC524227 EQY524227 FAU524227 FKQ524227 FUM524227 GEI524227 GOE524227 GYA524227 HHW524227 HRS524227 IBO524227 ILK524227 IVG524227 JFC524227 JOY524227 JYU524227 KIQ524227 KSM524227 LCI524227 LME524227 LWA524227 MFW524227 MPS524227 MZO524227 NJK524227 NTG524227 ODC524227 OMY524227 OWU524227 PGQ524227 PQM524227 QAI524227 QKE524227 QUA524227 RDW524227 RNS524227 RXO524227 SHK524227 SRG524227 TBC524227 TKY524227 TUU524227 UEQ524227 UOM524227 UYI524227 VIE524227 VSA524227 WBW524227 WLS524227 WVO524227 F589763 JC589763 SY589763 ACU589763 AMQ589763 AWM589763 BGI589763 BQE589763 CAA589763 CJW589763 CTS589763 DDO589763 DNK589763 DXG589763 EHC589763 EQY589763 FAU589763 FKQ589763 FUM589763 GEI589763 GOE589763 GYA589763 HHW589763 HRS589763 IBO589763 ILK589763 IVG589763 JFC589763 JOY589763 JYU589763 KIQ589763 KSM589763 LCI589763 LME589763 LWA589763 MFW589763 MPS589763 MZO589763 NJK589763 NTG589763 ODC589763 OMY589763 OWU589763 PGQ589763 PQM589763 QAI589763 QKE589763 QUA589763 RDW589763 RNS589763 RXO589763 SHK589763 SRG589763 TBC589763 TKY589763 TUU589763 UEQ589763 UOM589763 UYI589763 VIE589763 VSA589763 WBW589763 WLS589763 WVO589763 F655299 JC655299 SY655299 ACU655299 AMQ655299 AWM655299 BGI655299 BQE655299 CAA655299 CJW655299 CTS655299 DDO655299 DNK655299 DXG655299 EHC655299 EQY655299 FAU655299 FKQ655299 FUM655299 GEI655299 GOE655299 GYA655299 HHW655299 HRS655299 IBO655299 ILK655299 IVG655299 JFC655299 JOY655299 JYU655299 KIQ655299 KSM655299 LCI655299 LME655299 LWA655299 MFW655299 MPS655299 MZO655299 NJK655299 NTG655299 ODC655299 OMY655299 OWU655299 PGQ655299 PQM655299 QAI655299 QKE655299 QUA655299 RDW655299 RNS655299 RXO655299 SHK655299 SRG655299 TBC655299 TKY655299 TUU655299 UEQ655299 UOM655299 UYI655299 VIE655299 VSA655299 WBW655299 WLS655299 WVO655299 F720835 JC720835 SY720835 ACU720835 AMQ720835 AWM720835 BGI720835 BQE720835 CAA720835 CJW720835 CTS720835 DDO720835 DNK720835 DXG720835 EHC720835 EQY720835 FAU720835 FKQ720835 FUM720835 GEI720835 GOE720835 GYA720835 HHW720835 HRS720835 IBO720835 ILK720835 IVG720835 JFC720835 JOY720835 JYU720835 KIQ720835 KSM720835 LCI720835 LME720835 LWA720835 MFW720835 MPS720835 MZO720835 NJK720835 NTG720835 ODC720835 OMY720835 OWU720835 PGQ720835 PQM720835 QAI720835 QKE720835 QUA720835 RDW720835 RNS720835 RXO720835 SHK720835 SRG720835 TBC720835 TKY720835 TUU720835 UEQ720835 UOM720835 UYI720835 VIE720835 VSA720835 WBW720835 WLS720835 WVO720835 F786371 JC786371 SY786371 ACU786371 AMQ786371 AWM786371 BGI786371 BQE786371 CAA786371 CJW786371 CTS786371 DDO786371 DNK786371 DXG786371 EHC786371 EQY786371 FAU786371 FKQ786371 FUM786371 GEI786371 GOE786371 GYA786371 HHW786371 HRS786371 IBO786371 ILK786371 IVG786371 JFC786371 JOY786371 JYU786371 KIQ786371 KSM786371 LCI786371 LME786371 LWA786371 MFW786371 MPS786371 MZO786371 NJK786371 NTG786371 ODC786371 OMY786371 OWU786371 PGQ786371 PQM786371 QAI786371 QKE786371 QUA786371 RDW786371 RNS786371 RXO786371 SHK786371 SRG786371 TBC786371 TKY786371 TUU786371 UEQ786371 UOM786371 UYI786371 VIE786371 VSA786371 WBW786371 WLS786371 WVO786371 F851907 JC851907 SY851907 ACU851907 AMQ851907 AWM851907 BGI851907 BQE851907 CAA851907 CJW851907 CTS851907 DDO851907 DNK851907 DXG851907 EHC851907 EQY851907 FAU851907 FKQ851907 FUM851907 GEI851907 GOE851907 GYA851907 HHW851907 HRS851907 IBO851907 ILK851907 IVG851907 JFC851907 JOY851907 JYU851907 KIQ851907 KSM851907 LCI851907 LME851907 LWA851907 MFW851907 MPS851907 MZO851907 NJK851907 NTG851907 ODC851907 OMY851907 OWU851907 PGQ851907 PQM851907 QAI851907 QKE851907 QUA851907 RDW851907 RNS851907 RXO851907 SHK851907 SRG851907 TBC851907 TKY851907 TUU851907 UEQ851907 UOM851907 UYI851907 VIE851907 VSA851907 WBW851907 WLS851907 WVO851907 F917443 JC917443 SY917443 ACU917443 AMQ917443 AWM917443 BGI917443 BQE917443 CAA917443 CJW917443 CTS917443 DDO917443 DNK917443 DXG917443 EHC917443 EQY917443 FAU917443 FKQ917443 FUM917443 GEI917443 GOE917443 GYA917443 HHW917443 HRS917443 IBO917443 ILK917443 IVG917443 JFC917443 JOY917443 JYU917443 KIQ917443 KSM917443 LCI917443 LME917443 LWA917443 MFW917443 MPS917443 MZO917443 NJK917443 NTG917443 ODC917443 OMY917443 OWU917443 PGQ917443 PQM917443 QAI917443 QKE917443 QUA917443 RDW917443 RNS917443 RXO917443 SHK917443 SRG917443 TBC917443 TKY917443 TUU917443 UEQ917443 UOM917443 UYI917443 VIE917443 VSA917443 WBW917443 WLS917443 WVO917443 F982979 JC982979 SY982979 ACU982979 AMQ982979 AWM982979 BGI982979 BQE982979 CAA982979 CJW982979 CTS982979 DDO982979 DNK982979 DXG982979 EHC982979 EQY982979 FAU982979 FKQ982979 FUM982979 GEI982979 GOE982979 GYA982979 HHW982979 HRS982979 IBO982979 ILK982979 IVG982979 JFC982979 JOY982979 JYU982979 KIQ982979 KSM982979 LCI982979 LME982979 LWA982979 MFW982979 MPS982979 MZO982979 NJK982979 NTG982979 ODC982979 OMY982979 OWU982979 PGQ982979 PQM982979 QAI982979 QKE982979 QUA982979 RDW982979 RNS982979 RXO982979 SHK982979 SRG982979 TBC982979 TKY982979 TUU982979 UEQ982979 UOM982979 UYI982979 VIE982979 VSA982979 WBW982979 WLS982979 WVO982979 AC65475 JL65475 TH65475 ADD65475 AMZ65475 AWV65475 BGR65475 BQN65475 CAJ65475 CKF65475 CUB65475 DDX65475 DNT65475 DXP65475 EHL65475 ERH65475 FBD65475 FKZ65475 FUV65475 GER65475 GON65475 GYJ65475 HIF65475 HSB65475 IBX65475 ILT65475 IVP65475 JFL65475 JPH65475 JZD65475 KIZ65475 KSV65475 LCR65475 LMN65475 LWJ65475 MGF65475 MQB65475 MZX65475 NJT65475 NTP65475 ODL65475 ONH65475 OXD65475 PGZ65475 PQV65475 QAR65475 QKN65475 QUJ65475 REF65475 ROB65475 RXX65475 SHT65475 SRP65475 TBL65475 TLH65475 TVD65475 UEZ65475 UOV65475 UYR65475 VIN65475 VSJ65475 WCF65475 WMB65475 WVX65475 AC131011 JL131011 TH131011 ADD131011 AMZ131011 AWV131011 BGR131011 BQN131011 CAJ131011 CKF131011 CUB131011 DDX131011 DNT131011 DXP131011 EHL131011 ERH131011 FBD131011 FKZ131011 FUV131011 GER131011 GON131011 GYJ131011 HIF131011 HSB131011 IBX131011 ILT131011 IVP131011 JFL131011 JPH131011 JZD131011 KIZ131011 KSV131011 LCR131011 LMN131011 LWJ131011 MGF131011 MQB131011 MZX131011 NJT131011 NTP131011 ODL131011 ONH131011 OXD131011 PGZ131011 PQV131011 QAR131011 QKN131011 QUJ131011 REF131011 ROB131011 RXX131011 SHT131011 SRP131011 TBL131011 TLH131011 TVD131011 UEZ131011 UOV131011 UYR131011 VIN131011 VSJ131011 WCF131011 WMB131011 WVX131011 AC196547 JL196547 TH196547 ADD196547 AMZ196547 AWV196547 BGR196547 BQN196547 CAJ196547 CKF196547 CUB196547 DDX196547 DNT196547 DXP196547 EHL196547 ERH196547 FBD196547 FKZ196547 FUV196547 GER196547 GON196547 GYJ196547 HIF196547 HSB196547 IBX196547 ILT196547 IVP196547 JFL196547 JPH196547 JZD196547 KIZ196547 KSV196547 LCR196547 LMN196547 LWJ196547 MGF196547 MQB196547 MZX196547 NJT196547 NTP196547 ODL196547 ONH196547 OXD196547 PGZ196547 PQV196547 QAR196547 QKN196547 QUJ196547 REF196547 ROB196547 RXX196547 SHT196547 SRP196547 TBL196547 TLH196547 TVD196547 UEZ196547 UOV196547 UYR196547 VIN196547 VSJ196547 WCF196547 WMB196547 WVX196547 AC262083 JL262083 TH262083 ADD262083 AMZ262083 AWV262083 BGR262083 BQN262083 CAJ262083 CKF262083 CUB262083 DDX262083 DNT262083 DXP262083 EHL262083 ERH262083 FBD262083 FKZ262083 FUV262083 GER262083 GON262083 GYJ262083 HIF262083 HSB262083 IBX262083 ILT262083 IVP262083 JFL262083 JPH262083 JZD262083 KIZ262083 KSV262083 LCR262083 LMN262083 LWJ262083 MGF262083 MQB262083 MZX262083 NJT262083 NTP262083 ODL262083 ONH262083 OXD262083 PGZ262083 PQV262083 QAR262083 QKN262083 QUJ262083 REF262083 ROB262083 RXX262083 SHT262083 SRP262083 TBL262083 TLH262083 TVD262083 UEZ262083 UOV262083 UYR262083 VIN262083 VSJ262083 WCF262083 WMB262083 WVX262083 AC327619 JL327619 TH327619 ADD327619 AMZ327619 AWV327619 BGR327619 BQN327619 CAJ327619 CKF327619 CUB327619 DDX327619 DNT327619 DXP327619 EHL327619 ERH327619 FBD327619 FKZ327619 FUV327619 GER327619 GON327619 GYJ327619 HIF327619 HSB327619 IBX327619 ILT327619 IVP327619 JFL327619 JPH327619 JZD327619 KIZ327619 KSV327619 LCR327619 LMN327619 LWJ327619 MGF327619 MQB327619 MZX327619 NJT327619 NTP327619 ODL327619 ONH327619 OXD327619 PGZ327619 PQV327619 QAR327619 QKN327619 QUJ327619 REF327619 ROB327619 RXX327619 SHT327619 SRP327619 TBL327619 TLH327619 TVD327619 UEZ327619 UOV327619 UYR327619 VIN327619 VSJ327619 WCF327619 WMB327619 WVX327619 AC393155 JL393155 TH393155 ADD393155 AMZ393155 AWV393155 BGR393155 BQN393155 CAJ393155 CKF393155 CUB393155 DDX393155 DNT393155 DXP393155 EHL393155 ERH393155 FBD393155 FKZ393155 FUV393155 GER393155 GON393155 GYJ393155 HIF393155 HSB393155 IBX393155 ILT393155 IVP393155 JFL393155 JPH393155 JZD393155 KIZ393155 KSV393155 LCR393155 LMN393155 LWJ393155 MGF393155 MQB393155 MZX393155 NJT393155 NTP393155 ODL393155 ONH393155 OXD393155 PGZ393155 PQV393155 QAR393155 QKN393155 QUJ393155 REF393155 ROB393155 RXX393155 SHT393155 SRP393155 TBL393155 TLH393155 TVD393155 UEZ393155 UOV393155 UYR393155 VIN393155 VSJ393155 WCF393155 WMB393155 WVX393155 AC458691 JL458691 TH458691 ADD458691 AMZ458691 AWV458691 BGR458691 BQN458691 CAJ458691 CKF458691 CUB458691 DDX458691 DNT458691 DXP458691 EHL458691 ERH458691 FBD458691 FKZ458691 FUV458691 GER458691 GON458691 GYJ458691 HIF458691 HSB458691 IBX458691 ILT458691 IVP458691 JFL458691 JPH458691 JZD458691 KIZ458691 KSV458691 LCR458691 LMN458691 LWJ458691 MGF458691 MQB458691 MZX458691 NJT458691 NTP458691 ODL458691 ONH458691 OXD458691 PGZ458691 PQV458691 QAR458691 QKN458691 QUJ458691 REF458691 ROB458691 RXX458691 SHT458691 SRP458691 TBL458691 TLH458691 TVD458691 UEZ458691 UOV458691 UYR458691 VIN458691 VSJ458691 WCF458691 WMB458691 WVX458691 AC524227 JL524227 TH524227 ADD524227 AMZ524227 AWV524227 BGR524227 BQN524227 CAJ524227 CKF524227 CUB524227 DDX524227 DNT524227 DXP524227 EHL524227 ERH524227 FBD524227 FKZ524227 FUV524227 GER524227 GON524227 GYJ524227 HIF524227 HSB524227 IBX524227 ILT524227 IVP524227 JFL524227 JPH524227 JZD524227 KIZ524227 KSV524227 LCR524227 LMN524227 LWJ524227 MGF524227 MQB524227 MZX524227 NJT524227 NTP524227 ODL524227 ONH524227 OXD524227 PGZ524227 PQV524227 QAR524227 QKN524227 QUJ524227 REF524227 ROB524227 RXX524227 SHT524227 SRP524227 TBL524227 TLH524227 TVD524227 UEZ524227 UOV524227 UYR524227 VIN524227 VSJ524227 WCF524227 WMB524227 WVX524227 AC589763 JL589763 TH589763 ADD589763 AMZ589763 AWV589763 BGR589763 BQN589763 CAJ589763 CKF589763 CUB589763 DDX589763 DNT589763 DXP589763 EHL589763 ERH589763 FBD589763 FKZ589763 FUV589763 GER589763 GON589763 GYJ589763 HIF589763 HSB589763 IBX589763 ILT589763 IVP589763 JFL589763 JPH589763 JZD589763 KIZ589763 KSV589763 LCR589763 LMN589763 LWJ589763 MGF589763 MQB589763 MZX589763 NJT589763 NTP589763 ODL589763 ONH589763 OXD589763 PGZ589763 PQV589763 QAR589763 QKN589763 QUJ589763 REF589763 ROB589763 RXX589763 SHT589763 SRP589763 TBL589763 TLH589763 TVD589763 UEZ589763 UOV589763 UYR589763 VIN589763 VSJ589763 WCF589763 WMB589763 WVX589763 AC655299 JL655299 TH655299 ADD655299 AMZ655299 AWV655299 BGR655299 BQN655299 CAJ655299 CKF655299 CUB655299 DDX655299 DNT655299 DXP655299 EHL655299 ERH655299 FBD655299 FKZ655299 FUV655299 GER655299 GON655299 GYJ655299 HIF655299 HSB655299 IBX655299 ILT655299 IVP655299 JFL655299 JPH655299 JZD655299 KIZ655299 KSV655299 LCR655299 LMN655299 LWJ655299 MGF655299 MQB655299 MZX655299 NJT655299 NTP655299 ODL655299 ONH655299 OXD655299 PGZ655299 PQV655299 QAR655299 QKN655299 QUJ655299 REF655299 ROB655299 RXX655299 SHT655299 SRP655299 TBL655299 TLH655299 TVD655299 UEZ655299 UOV655299 UYR655299 VIN655299 VSJ655299 WCF655299 WMB655299 WVX655299 AC720835 JL720835 TH720835 ADD720835 AMZ720835 AWV720835 BGR720835 BQN720835 CAJ720835 CKF720835 CUB720835 DDX720835 DNT720835 DXP720835 EHL720835 ERH720835 FBD720835 FKZ720835 FUV720835 GER720835 GON720835 GYJ720835 HIF720835 HSB720835 IBX720835 ILT720835 IVP720835 JFL720835 JPH720835 JZD720835 KIZ720835 KSV720835 LCR720835 LMN720835 LWJ720835 MGF720835 MQB720835 MZX720835 NJT720835 NTP720835 ODL720835 ONH720835 OXD720835 PGZ720835 PQV720835 QAR720835 QKN720835 QUJ720835 REF720835 ROB720835 RXX720835 SHT720835 SRP720835 TBL720835 TLH720835 TVD720835 UEZ720835 UOV720835 UYR720835 VIN720835 VSJ720835 WCF720835 WMB720835 WVX720835 AC786371 JL786371 TH786371 ADD786371 AMZ786371 AWV786371 BGR786371 BQN786371 CAJ786371 CKF786371 CUB786371 DDX786371 DNT786371 DXP786371 EHL786371 ERH786371 FBD786371 FKZ786371 FUV786371 GER786371 GON786371 GYJ786371 HIF786371 HSB786371 IBX786371 ILT786371 IVP786371 JFL786371 JPH786371 JZD786371 KIZ786371 KSV786371 LCR786371 LMN786371 LWJ786371 MGF786371 MQB786371 MZX786371 NJT786371 NTP786371 ODL786371 ONH786371 OXD786371 PGZ786371 PQV786371 QAR786371 QKN786371 QUJ786371 REF786371 ROB786371 RXX786371 SHT786371 SRP786371 TBL786371 TLH786371 TVD786371 UEZ786371 UOV786371 UYR786371 VIN786371 VSJ786371 WCF786371 WMB786371 WVX786371 AC851907 JL851907 TH851907 ADD851907 AMZ851907 AWV851907 BGR851907 BQN851907 CAJ851907 CKF851907 CUB851907 DDX851907 DNT851907 DXP851907 EHL851907 ERH851907 FBD851907 FKZ851907 FUV851907 GER851907 GON851907 GYJ851907 HIF851907 HSB851907 IBX851907 ILT851907 IVP851907 JFL851907 JPH851907 JZD851907 KIZ851907 KSV851907 LCR851907 LMN851907 LWJ851907 MGF851907 MQB851907 MZX851907 NJT851907 NTP851907 ODL851907 ONH851907 OXD851907 PGZ851907 PQV851907 QAR851907 QKN851907 QUJ851907 REF851907 ROB851907 RXX851907 SHT851907 SRP851907 TBL851907 TLH851907 TVD851907 UEZ851907 UOV851907 UYR851907 VIN851907 VSJ851907 WCF851907 WMB851907 WVX851907 AC917443 JL917443 TH917443 ADD917443 AMZ917443 AWV917443 BGR917443 BQN917443 CAJ917443 CKF917443 CUB917443 DDX917443 DNT917443 DXP917443 EHL917443 ERH917443 FBD917443 FKZ917443 FUV917443 GER917443 GON917443 GYJ917443 HIF917443 HSB917443 IBX917443 ILT917443 IVP917443 JFL917443 JPH917443 JZD917443 KIZ917443 KSV917443 LCR917443 LMN917443 LWJ917443 MGF917443 MQB917443 MZX917443 NJT917443 NTP917443 ODL917443 ONH917443 OXD917443 PGZ917443 PQV917443 QAR917443 QKN917443 QUJ917443 REF917443 ROB917443 RXX917443 SHT917443 SRP917443 TBL917443 TLH917443 TVD917443 UEZ917443 UOV917443 UYR917443 VIN917443 VSJ917443 WCF917443 WMB917443 WVX917443 AC982979 JL982979 TH982979 ADD982979 AMZ982979 AWV982979 BGR982979 BQN982979 CAJ982979 CKF982979 CUB982979 DDX982979 DNT982979 DXP982979 EHL982979 ERH982979 FBD982979 FKZ982979 FUV982979 GER982979 GON982979 GYJ982979 HIF982979 HSB982979 IBX982979 ILT982979 IVP982979 JFL982979 JPH982979 JZD982979 KIZ982979 KSV982979 LCR982979 LMN982979 LWJ982979 MGF982979 MQB982979 MZX982979 NJT982979 NTP982979 ODL982979 ONH982979 OXD982979 PGZ982979 PQV982979 QAR982979 QKN982979 QUJ982979 REF982979 ROB982979 RXX982979 SHT982979 SRP982979 TBL982979 TLH982979 TVD982979 UEZ982979 UOV982979 UYR982979 VIN982979 VSJ982979 WCF982979 WMB982979 WVX982979 AC65480:AC65481 JL65480:JL65481 TH65480:TH65481 ADD65480:ADD65481 AMZ65480:AMZ65481 AWV65480:AWV65481 BGR65480:BGR65481 BQN65480:BQN65481 CAJ65480:CAJ65481 CKF65480:CKF65481 CUB65480:CUB65481 DDX65480:DDX65481 DNT65480:DNT65481 DXP65480:DXP65481 EHL65480:EHL65481 ERH65480:ERH65481 FBD65480:FBD65481 FKZ65480:FKZ65481 FUV65480:FUV65481 GER65480:GER65481 GON65480:GON65481 GYJ65480:GYJ65481 HIF65480:HIF65481 HSB65480:HSB65481 IBX65480:IBX65481 ILT65480:ILT65481 IVP65480:IVP65481 JFL65480:JFL65481 JPH65480:JPH65481 JZD65480:JZD65481 KIZ65480:KIZ65481 KSV65480:KSV65481 LCR65480:LCR65481 LMN65480:LMN65481 LWJ65480:LWJ65481 MGF65480:MGF65481 MQB65480:MQB65481 MZX65480:MZX65481 NJT65480:NJT65481 NTP65480:NTP65481 ODL65480:ODL65481 ONH65480:ONH65481 OXD65480:OXD65481 PGZ65480:PGZ65481 PQV65480:PQV65481 QAR65480:QAR65481 QKN65480:QKN65481 QUJ65480:QUJ65481 REF65480:REF65481 ROB65480:ROB65481 RXX65480:RXX65481 SHT65480:SHT65481 SRP65480:SRP65481 TBL65480:TBL65481 TLH65480:TLH65481 TVD65480:TVD65481 UEZ65480:UEZ65481 UOV65480:UOV65481 UYR65480:UYR65481 VIN65480:VIN65481 VSJ65480:VSJ65481 WCF65480:WCF65481 WMB65480:WMB65481 WVX65480:WVX65481 AC131016:AC131017 JL131016:JL131017 TH131016:TH131017 ADD131016:ADD131017 AMZ131016:AMZ131017 AWV131016:AWV131017 BGR131016:BGR131017 BQN131016:BQN131017 CAJ131016:CAJ131017 CKF131016:CKF131017 CUB131016:CUB131017 DDX131016:DDX131017 DNT131016:DNT131017 DXP131016:DXP131017 EHL131016:EHL131017 ERH131016:ERH131017 FBD131016:FBD131017 FKZ131016:FKZ131017 FUV131016:FUV131017 GER131016:GER131017 GON131016:GON131017 GYJ131016:GYJ131017 HIF131016:HIF131017 HSB131016:HSB131017 IBX131016:IBX131017 ILT131016:ILT131017 IVP131016:IVP131017 JFL131016:JFL131017 JPH131016:JPH131017 JZD131016:JZD131017 KIZ131016:KIZ131017 KSV131016:KSV131017 LCR131016:LCR131017 LMN131016:LMN131017 LWJ131016:LWJ131017 MGF131016:MGF131017 MQB131016:MQB131017 MZX131016:MZX131017 NJT131016:NJT131017 NTP131016:NTP131017 ODL131016:ODL131017 ONH131016:ONH131017 OXD131016:OXD131017 PGZ131016:PGZ131017 PQV131016:PQV131017 QAR131016:QAR131017 QKN131016:QKN131017 QUJ131016:QUJ131017 REF131016:REF131017 ROB131016:ROB131017 RXX131016:RXX131017 SHT131016:SHT131017 SRP131016:SRP131017 TBL131016:TBL131017 TLH131016:TLH131017 TVD131016:TVD131017 UEZ131016:UEZ131017 UOV131016:UOV131017 UYR131016:UYR131017 VIN131016:VIN131017 VSJ131016:VSJ131017 WCF131016:WCF131017 WMB131016:WMB131017 WVX131016:WVX131017 AC196552:AC196553 JL196552:JL196553 TH196552:TH196553 ADD196552:ADD196553 AMZ196552:AMZ196553 AWV196552:AWV196553 BGR196552:BGR196553 BQN196552:BQN196553 CAJ196552:CAJ196553 CKF196552:CKF196553 CUB196552:CUB196553 DDX196552:DDX196553 DNT196552:DNT196553 DXP196552:DXP196553 EHL196552:EHL196553 ERH196552:ERH196553 FBD196552:FBD196553 FKZ196552:FKZ196553 FUV196552:FUV196553 GER196552:GER196553 GON196552:GON196553 GYJ196552:GYJ196553 HIF196552:HIF196553 HSB196552:HSB196553 IBX196552:IBX196553 ILT196552:ILT196553 IVP196552:IVP196553 JFL196552:JFL196553 JPH196552:JPH196553 JZD196552:JZD196553 KIZ196552:KIZ196553 KSV196552:KSV196553 LCR196552:LCR196553 LMN196552:LMN196553 LWJ196552:LWJ196553 MGF196552:MGF196553 MQB196552:MQB196553 MZX196552:MZX196553 NJT196552:NJT196553 NTP196552:NTP196553 ODL196552:ODL196553 ONH196552:ONH196553 OXD196552:OXD196553 PGZ196552:PGZ196553 PQV196552:PQV196553 QAR196552:QAR196553 QKN196552:QKN196553 QUJ196552:QUJ196553 REF196552:REF196553 ROB196552:ROB196553 RXX196552:RXX196553 SHT196552:SHT196553 SRP196552:SRP196553 TBL196552:TBL196553 TLH196552:TLH196553 TVD196552:TVD196553 UEZ196552:UEZ196553 UOV196552:UOV196553 UYR196552:UYR196553 VIN196552:VIN196553 VSJ196552:VSJ196553 WCF196552:WCF196553 WMB196552:WMB196553 WVX196552:WVX196553 AC262088:AC262089 JL262088:JL262089 TH262088:TH262089 ADD262088:ADD262089 AMZ262088:AMZ262089 AWV262088:AWV262089 BGR262088:BGR262089 BQN262088:BQN262089 CAJ262088:CAJ262089 CKF262088:CKF262089 CUB262088:CUB262089 DDX262088:DDX262089 DNT262088:DNT262089 DXP262088:DXP262089 EHL262088:EHL262089 ERH262088:ERH262089 FBD262088:FBD262089 FKZ262088:FKZ262089 FUV262088:FUV262089 GER262088:GER262089 GON262088:GON262089 GYJ262088:GYJ262089 HIF262088:HIF262089 HSB262088:HSB262089 IBX262088:IBX262089 ILT262088:ILT262089 IVP262088:IVP262089 JFL262088:JFL262089 JPH262088:JPH262089 JZD262088:JZD262089 KIZ262088:KIZ262089 KSV262088:KSV262089 LCR262088:LCR262089 LMN262088:LMN262089 LWJ262088:LWJ262089 MGF262088:MGF262089 MQB262088:MQB262089 MZX262088:MZX262089 NJT262088:NJT262089 NTP262088:NTP262089 ODL262088:ODL262089 ONH262088:ONH262089 OXD262088:OXD262089 PGZ262088:PGZ262089 PQV262088:PQV262089 QAR262088:QAR262089 QKN262088:QKN262089 QUJ262088:QUJ262089 REF262088:REF262089 ROB262088:ROB262089 RXX262088:RXX262089 SHT262088:SHT262089 SRP262088:SRP262089 TBL262088:TBL262089 TLH262088:TLH262089 TVD262088:TVD262089 UEZ262088:UEZ262089 UOV262088:UOV262089 UYR262088:UYR262089 VIN262088:VIN262089 VSJ262088:VSJ262089 WCF262088:WCF262089 WMB262088:WMB262089 WVX262088:WVX262089 AC327624:AC327625 JL327624:JL327625 TH327624:TH327625 ADD327624:ADD327625 AMZ327624:AMZ327625 AWV327624:AWV327625 BGR327624:BGR327625 BQN327624:BQN327625 CAJ327624:CAJ327625 CKF327624:CKF327625 CUB327624:CUB327625 DDX327624:DDX327625 DNT327624:DNT327625 DXP327624:DXP327625 EHL327624:EHL327625 ERH327624:ERH327625 FBD327624:FBD327625 FKZ327624:FKZ327625 FUV327624:FUV327625 GER327624:GER327625 GON327624:GON327625 GYJ327624:GYJ327625 HIF327624:HIF327625 HSB327624:HSB327625 IBX327624:IBX327625 ILT327624:ILT327625 IVP327624:IVP327625 JFL327624:JFL327625 JPH327624:JPH327625 JZD327624:JZD327625 KIZ327624:KIZ327625 KSV327624:KSV327625 LCR327624:LCR327625 LMN327624:LMN327625 LWJ327624:LWJ327625 MGF327624:MGF327625 MQB327624:MQB327625 MZX327624:MZX327625 NJT327624:NJT327625 NTP327624:NTP327625 ODL327624:ODL327625 ONH327624:ONH327625 OXD327624:OXD327625 PGZ327624:PGZ327625 PQV327624:PQV327625 QAR327624:QAR327625 QKN327624:QKN327625 QUJ327624:QUJ327625 REF327624:REF327625 ROB327624:ROB327625 RXX327624:RXX327625 SHT327624:SHT327625 SRP327624:SRP327625 TBL327624:TBL327625 TLH327624:TLH327625 TVD327624:TVD327625 UEZ327624:UEZ327625 UOV327624:UOV327625 UYR327624:UYR327625 VIN327624:VIN327625 VSJ327624:VSJ327625 WCF327624:WCF327625 WMB327624:WMB327625 WVX327624:WVX327625 AC393160:AC393161 JL393160:JL393161 TH393160:TH393161 ADD393160:ADD393161 AMZ393160:AMZ393161 AWV393160:AWV393161 BGR393160:BGR393161 BQN393160:BQN393161 CAJ393160:CAJ393161 CKF393160:CKF393161 CUB393160:CUB393161 DDX393160:DDX393161 DNT393160:DNT393161 DXP393160:DXP393161 EHL393160:EHL393161 ERH393160:ERH393161 FBD393160:FBD393161 FKZ393160:FKZ393161 FUV393160:FUV393161 GER393160:GER393161 GON393160:GON393161 GYJ393160:GYJ393161 HIF393160:HIF393161 HSB393160:HSB393161 IBX393160:IBX393161 ILT393160:ILT393161 IVP393160:IVP393161 JFL393160:JFL393161 JPH393160:JPH393161 JZD393160:JZD393161 KIZ393160:KIZ393161 KSV393160:KSV393161 LCR393160:LCR393161 LMN393160:LMN393161 LWJ393160:LWJ393161 MGF393160:MGF393161 MQB393160:MQB393161 MZX393160:MZX393161 NJT393160:NJT393161 NTP393160:NTP393161 ODL393160:ODL393161 ONH393160:ONH393161 OXD393160:OXD393161 PGZ393160:PGZ393161 PQV393160:PQV393161 QAR393160:QAR393161 QKN393160:QKN393161 QUJ393160:QUJ393161 REF393160:REF393161 ROB393160:ROB393161 RXX393160:RXX393161 SHT393160:SHT393161 SRP393160:SRP393161 TBL393160:TBL393161 TLH393160:TLH393161 TVD393160:TVD393161 UEZ393160:UEZ393161 UOV393160:UOV393161 UYR393160:UYR393161 VIN393160:VIN393161 VSJ393160:VSJ393161 WCF393160:WCF393161 WMB393160:WMB393161 WVX393160:WVX393161 AC458696:AC458697 JL458696:JL458697 TH458696:TH458697 ADD458696:ADD458697 AMZ458696:AMZ458697 AWV458696:AWV458697 BGR458696:BGR458697 BQN458696:BQN458697 CAJ458696:CAJ458697 CKF458696:CKF458697 CUB458696:CUB458697 DDX458696:DDX458697 DNT458696:DNT458697 DXP458696:DXP458697 EHL458696:EHL458697 ERH458696:ERH458697 FBD458696:FBD458697 FKZ458696:FKZ458697 FUV458696:FUV458697 GER458696:GER458697 GON458696:GON458697 GYJ458696:GYJ458697 HIF458696:HIF458697 HSB458696:HSB458697 IBX458696:IBX458697 ILT458696:ILT458697 IVP458696:IVP458697 JFL458696:JFL458697 JPH458696:JPH458697 JZD458696:JZD458697 KIZ458696:KIZ458697 KSV458696:KSV458697 LCR458696:LCR458697 LMN458696:LMN458697 LWJ458696:LWJ458697 MGF458696:MGF458697 MQB458696:MQB458697 MZX458696:MZX458697 NJT458696:NJT458697 NTP458696:NTP458697 ODL458696:ODL458697 ONH458696:ONH458697 OXD458696:OXD458697 PGZ458696:PGZ458697 PQV458696:PQV458697 QAR458696:QAR458697 QKN458696:QKN458697 QUJ458696:QUJ458697 REF458696:REF458697 ROB458696:ROB458697 RXX458696:RXX458697 SHT458696:SHT458697 SRP458696:SRP458697 TBL458696:TBL458697 TLH458696:TLH458697 TVD458696:TVD458697 UEZ458696:UEZ458697 UOV458696:UOV458697 UYR458696:UYR458697 VIN458696:VIN458697 VSJ458696:VSJ458697 WCF458696:WCF458697 WMB458696:WMB458697 WVX458696:WVX458697 AC524232:AC524233 JL524232:JL524233 TH524232:TH524233 ADD524232:ADD524233 AMZ524232:AMZ524233 AWV524232:AWV524233 BGR524232:BGR524233 BQN524232:BQN524233 CAJ524232:CAJ524233 CKF524232:CKF524233 CUB524232:CUB524233 DDX524232:DDX524233 DNT524232:DNT524233 DXP524232:DXP524233 EHL524232:EHL524233 ERH524232:ERH524233 FBD524232:FBD524233 FKZ524232:FKZ524233 FUV524232:FUV524233 GER524232:GER524233 GON524232:GON524233 GYJ524232:GYJ524233 HIF524232:HIF524233 HSB524232:HSB524233 IBX524232:IBX524233 ILT524232:ILT524233 IVP524232:IVP524233 JFL524232:JFL524233 JPH524232:JPH524233 JZD524232:JZD524233 KIZ524232:KIZ524233 KSV524232:KSV524233 LCR524232:LCR524233 LMN524232:LMN524233 LWJ524232:LWJ524233 MGF524232:MGF524233 MQB524232:MQB524233 MZX524232:MZX524233 NJT524232:NJT524233 NTP524232:NTP524233 ODL524232:ODL524233 ONH524232:ONH524233 OXD524232:OXD524233 PGZ524232:PGZ524233 PQV524232:PQV524233 QAR524232:QAR524233 QKN524232:QKN524233 QUJ524232:QUJ524233 REF524232:REF524233 ROB524232:ROB524233 RXX524232:RXX524233 SHT524232:SHT524233 SRP524232:SRP524233 TBL524232:TBL524233 TLH524232:TLH524233 TVD524232:TVD524233 UEZ524232:UEZ524233 UOV524232:UOV524233 UYR524232:UYR524233 VIN524232:VIN524233 VSJ524232:VSJ524233 WCF524232:WCF524233 WMB524232:WMB524233 WVX524232:WVX524233 AC589768:AC589769 JL589768:JL589769 TH589768:TH589769 ADD589768:ADD589769 AMZ589768:AMZ589769 AWV589768:AWV589769 BGR589768:BGR589769 BQN589768:BQN589769 CAJ589768:CAJ589769 CKF589768:CKF589769 CUB589768:CUB589769 DDX589768:DDX589769 DNT589768:DNT589769 DXP589768:DXP589769 EHL589768:EHL589769 ERH589768:ERH589769 FBD589768:FBD589769 FKZ589768:FKZ589769 FUV589768:FUV589769 GER589768:GER589769 GON589768:GON589769 GYJ589768:GYJ589769 HIF589768:HIF589769 HSB589768:HSB589769 IBX589768:IBX589769 ILT589768:ILT589769 IVP589768:IVP589769 JFL589768:JFL589769 JPH589768:JPH589769 JZD589768:JZD589769 KIZ589768:KIZ589769 KSV589768:KSV589769 LCR589768:LCR589769 LMN589768:LMN589769 LWJ589768:LWJ589769 MGF589768:MGF589769 MQB589768:MQB589769 MZX589768:MZX589769 NJT589768:NJT589769 NTP589768:NTP589769 ODL589768:ODL589769 ONH589768:ONH589769 OXD589768:OXD589769 PGZ589768:PGZ589769 PQV589768:PQV589769 QAR589768:QAR589769 QKN589768:QKN589769 QUJ589768:QUJ589769 REF589768:REF589769 ROB589768:ROB589769 RXX589768:RXX589769 SHT589768:SHT589769 SRP589768:SRP589769 TBL589768:TBL589769 TLH589768:TLH589769 TVD589768:TVD589769 UEZ589768:UEZ589769 UOV589768:UOV589769 UYR589768:UYR589769 VIN589768:VIN589769 VSJ589768:VSJ589769 WCF589768:WCF589769 WMB589768:WMB589769 WVX589768:WVX589769 AC655304:AC655305 JL655304:JL655305 TH655304:TH655305 ADD655304:ADD655305 AMZ655304:AMZ655305 AWV655304:AWV655305 BGR655304:BGR655305 BQN655304:BQN655305 CAJ655304:CAJ655305 CKF655304:CKF655305 CUB655304:CUB655305 DDX655304:DDX655305 DNT655304:DNT655305 DXP655304:DXP655305 EHL655304:EHL655305 ERH655304:ERH655305 FBD655304:FBD655305 FKZ655304:FKZ655305 FUV655304:FUV655305 GER655304:GER655305 GON655304:GON655305 GYJ655304:GYJ655305 HIF655304:HIF655305 HSB655304:HSB655305 IBX655304:IBX655305 ILT655304:ILT655305 IVP655304:IVP655305 JFL655304:JFL655305 JPH655304:JPH655305 JZD655304:JZD655305 KIZ655304:KIZ655305 KSV655304:KSV655305 LCR655304:LCR655305 LMN655304:LMN655305 LWJ655304:LWJ655305 MGF655304:MGF655305 MQB655304:MQB655305 MZX655304:MZX655305 NJT655304:NJT655305 NTP655304:NTP655305 ODL655304:ODL655305 ONH655304:ONH655305 OXD655304:OXD655305 PGZ655304:PGZ655305 PQV655304:PQV655305 QAR655304:QAR655305 QKN655304:QKN655305 QUJ655304:QUJ655305 REF655304:REF655305 ROB655304:ROB655305 RXX655304:RXX655305 SHT655304:SHT655305 SRP655304:SRP655305 TBL655304:TBL655305 TLH655304:TLH655305 TVD655304:TVD655305 UEZ655304:UEZ655305 UOV655304:UOV655305 UYR655304:UYR655305 VIN655304:VIN655305 VSJ655304:VSJ655305 WCF655304:WCF655305 WMB655304:WMB655305 WVX655304:WVX655305 AC720840:AC720841 JL720840:JL720841 TH720840:TH720841 ADD720840:ADD720841 AMZ720840:AMZ720841 AWV720840:AWV720841 BGR720840:BGR720841 BQN720840:BQN720841 CAJ720840:CAJ720841 CKF720840:CKF720841 CUB720840:CUB720841 DDX720840:DDX720841 DNT720840:DNT720841 DXP720840:DXP720841 EHL720840:EHL720841 ERH720840:ERH720841 FBD720840:FBD720841 FKZ720840:FKZ720841 FUV720840:FUV720841 GER720840:GER720841 GON720840:GON720841 GYJ720840:GYJ720841 HIF720840:HIF720841 HSB720840:HSB720841 IBX720840:IBX720841 ILT720840:ILT720841 IVP720840:IVP720841 JFL720840:JFL720841 JPH720840:JPH720841 JZD720840:JZD720841 KIZ720840:KIZ720841 KSV720840:KSV720841 LCR720840:LCR720841 LMN720840:LMN720841 LWJ720840:LWJ720841 MGF720840:MGF720841 MQB720840:MQB720841 MZX720840:MZX720841 NJT720840:NJT720841 NTP720840:NTP720841 ODL720840:ODL720841 ONH720840:ONH720841 OXD720840:OXD720841 PGZ720840:PGZ720841 PQV720840:PQV720841 QAR720840:QAR720841 QKN720840:QKN720841 QUJ720840:QUJ720841 REF720840:REF720841 ROB720840:ROB720841 RXX720840:RXX720841 SHT720840:SHT720841 SRP720840:SRP720841 TBL720840:TBL720841 TLH720840:TLH720841 TVD720840:TVD720841 UEZ720840:UEZ720841 UOV720840:UOV720841 UYR720840:UYR720841 VIN720840:VIN720841 VSJ720840:VSJ720841 WCF720840:WCF720841 WMB720840:WMB720841 WVX720840:WVX720841 AC786376:AC786377 JL786376:JL786377 TH786376:TH786377 ADD786376:ADD786377 AMZ786376:AMZ786377 AWV786376:AWV786377 BGR786376:BGR786377 BQN786376:BQN786377 CAJ786376:CAJ786377 CKF786376:CKF786377 CUB786376:CUB786377 DDX786376:DDX786377 DNT786376:DNT786377 DXP786376:DXP786377 EHL786376:EHL786377 ERH786376:ERH786377 FBD786376:FBD786377 FKZ786376:FKZ786377 FUV786376:FUV786377 GER786376:GER786377 GON786376:GON786377 GYJ786376:GYJ786377 HIF786376:HIF786377 HSB786376:HSB786377 IBX786376:IBX786377 ILT786376:ILT786377 IVP786376:IVP786377 JFL786376:JFL786377 JPH786376:JPH786377 JZD786376:JZD786377 KIZ786376:KIZ786377 KSV786376:KSV786377 LCR786376:LCR786377 LMN786376:LMN786377 LWJ786376:LWJ786377 MGF786376:MGF786377 MQB786376:MQB786377 MZX786376:MZX786377 NJT786376:NJT786377 NTP786376:NTP786377 ODL786376:ODL786377 ONH786376:ONH786377 OXD786376:OXD786377 PGZ786376:PGZ786377 PQV786376:PQV786377 QAR786376:QAR786377 QKN786376:QKN786377 QUJ786376:QUJ786377 REF786376:REF786377 ROB786376:ROB786377 RXX786376:RXX786377 SHT786376:SHT786377 SRP786376:SRP786377 TBL786376:TBL786377 TLH786376:TLH786377 TVD786376:TVD786377 UEZ786376:UEZ786377 UOV786376:UOV786377 UYR786376:UYR786377 VIN786376:VIN786377 VSJ786376:VSJ786377 WCF786376:WCF786377 WMB786376:WMB786377 WVX786376:WVX786377 AC851912:AC851913 JL851912:JL851913 TH851912:TH851913 ADD851912:ADD851913 AMZ851912:AMZ851913 AWV851912:AWV851913 BGR851912:BGR851913 BQN851912:BQN851913 CAJ851912:CAJ851913 CKF851912:CKF851913 CUB851912:CUB851913 DDX851912:DDX851913 DNT851912:DNT851913 DXP851912:DXP851913 EHL851912:EHL851913 ERH851912:ERH851913 FBD851912:FBD851913 FKZ851912:FKZ851913 FUV851912:FUV851913 GER851912:GER851913 GON851912:GON851913 GYJ851912:GYJ851913 HIF851912:HIF851913 HSB851912:HSB851913 IBX851912:IBX851913 ILT851912:ILT851913 IVP851912:IVP851913 JFL851912:JFL851913 JPH851912:JPH851913 JZD851912:JZD851913 KIZ851912:KIZ851913 KSV851912:KSV851913 LCR851912:LCR851913 LMN851912:LMN851913 LWJ851912:LWJ851913 MGF851912:MGF851913 MQB851912:MQB851913 MZX851912:MZX851913 NJT851912:NJT851913 NTP851912:NTP851913 ODL851912:ODL851913 ONH851912:ONH851913 OXD851912:OXD851913 PGZ851912:PGZ851913 PQV851912:PQV851913 QAR851912:QAR851913 QKN851912:QKN851913 QUJ851912:QUJ851913 REF851912:REF851913 ROB851912:ROB851913 RXX851912:RXX851913 SHT851912:SHT851913 SRP851912:SRP851913 TBL851912:TBL851913 TLH851912:TLH851913 TVD851912:TVD851913 UEZ851912:UEZ851913 UOV851912:UOV851913 UYR851912:UYR851913 VIN851912:VIN851913 VSJ851912:VSJ851913 WCF851912:WCF851913 WMB851912:WMB851913 WVX851912:WVX851913 AC917448:AC917449 JL917448:JL917449 TH917448:TH917449 ADD917448:ADD917449 AMZ917448:AMZ917449 AWV917448:AWV917449 BGR917448:BGR917449 BQN917448:BQN917449 CAJ917448:CAJ917449 CKF917448:CKF917449 CUB917448:CUB917449 DDX917448:DDX917449 DNT917448:DNT917449 DXP917448:DXP917449 EHL917448:EHL917449 ERH917448:ERH917449 FBD917448:FBD917449 FKZ917448:FKZ917449 FUV917448:FUV917449 GER917448:GER917449 GON917448:GON917449 GYJ917448:GYJ917449 HIF917448:HIF917449 HSB917448:HSB917449 IBX917448:IBX917449 ILT917448:ILT917449 IVP917448:IVP917449 JFL917448:JFL917449 JPH917448:JPH917449 JZD917448:JZD917449 KIZ917448:KIZ917449 KSV917448:KSV917449 LCR917448:LCR917449 LMN917448:LMN917449 LWJ917448:LWJ917449 MGF917448:MGF917449 MQB917448:MQB917449 MZX917448:MZX917449 NJT917448:NJT917449 NTP917448:NTP917449 ODL917448:ODL917449 ONH917448:ONH917449 OXD917448:OXD917449 PGZ917448:PGZ917449 PQV917448:PQV917449 QAR917448:QAR917449 QKN917448:QKN917449 QUJ917448:QUJ917449 REF917448:REF917449 ROB917448:ROB917449 RXX917448:RXX917449 SHT917448:SHT917449 SRP917448:SRP917449 TBL917448:TBL917449 TLH917448:TLH917449 TVD917448:TVD917449 UEZ917448:UEZ917449 UOV917448:UOV917449 UYR917448:UYR917449 VIN917448:VIN917449 VSJ917448:VSJ917449 WCF917448:WCF917449 WMB917448:WMB917449 WVX917448:WVX917449 AC982984:AC982985 JL982984:JL982985 TH982984:TH982985 ADD982984:ADD982985 AMZ982984:AMZ982985 AWV982984:AWV982985 BGR982984:BGR982985 BQN982984:BQN982985 CAJ982984:CAJ982985 CKF982984:CKF982985 CUB982984:CUB982985 DDX982984:DDX982985 DNT982984:DNT982985 DXP982984:DXP982985 EHL982984:EHL982985 ERH982984:ERH982985 FBD982984:FBD982985 FKZ982984:FKZ982985 FUV982984:FUV982985 GER982984:GER982985 GON982984:GON982985 GYJ982984:GYJ982985 HIF982984:HIF982985 HSB982984:HSB982985 IBX982984:IBX982985 ILT982984:ILT982985 IVP982984:IVP982985 JFL982984:JFL982985 JPH982984:JPH982985 JZD982984:JZD982985 KIZ982984:KIZ982985 KSV982984:KSV982985 LCR982984:LCR982985 LMN982984:LMN982985 LWJ982984:LWJ982985 MGF982984:MGF982985 MQB982984:MQB982985 MZX982984:MZX982985 NJT982984:NJT982985 NTP982984:NTP982985 ODL982984:ODL982985 ONH982984:ONH982985 OXD982984:OXD982985 PGZ982984:PGZ982985 PQV982984:PQV982985 QAR982984:QAR982985 QKN982984:QKN982985 QUJ982984:QUJ982985 REF982984:REF982985 ROB982984:ROB982985 RXX982984:RXX982985 SHT982984:SHT982985 SRP982984:SRP982985 TBL982984:TBL982985 TLH982984:TLH982985 TVD982984:TVD982985 UEZ982984:UEZ982985 UOV982984:UOV982985 UYR982984:UYR982985 VIN982984:VIN982985 VSJ982984:VSJ982985 WCF982984:WCF982985 WMB982984:WMB982985 WVX982984:WVX982985 AE65480:AE65481 JN65480:JN65481 TJ65480:TJ65481 ADF65480:ADF65481 ANB65480:ANB65481 AWX65480:AWX65481 BGT65480:BGT65481 BQP65480:BQP65481 CAL65480:CAL65481 CKH65480:CKH65481 CUD65480:CUD65481 DDZ65480:DDZ65481 DNV65480:DNV65481 DXR65480:DXR65481 EHN65480:EHN65481 ERJ65480:ERJ65481 FBF65480:FBF65481 FLB65480:FLB65481 FUX65480:FUX65481 GET65480:GET65481 GOP65480:GOP65481 GYL65480:GYL65481 HIH65480:HIH65481 HSD65480:HSD65481 IBZ65480:IBZ65481 ILV65480:ILV65481 IVR65480:IVR65481 JFN65480:JFN65481 JPJ65480:JPJ65481 JZF65480:JZF65481 KJB65480:KJB65481 KSX65480:KSX65481 LCT65480:LCT65481 LMP65480:LMP65481 LWL65480:LWL65481 MGH65480:MGH65481 MQD65480:MQD65481 MZZ65480:MZZ65481 NJV65480:NJV65481 NTR65480:NTR65481 ODN65480:ODN65481 ONJ65480:ONJ65481 OXF65480:OXF65481 PHB65480:PHB65481 PQX65480:PQX65481 QAT65480:QAT65481 QKP65480:QKP65481 QUL65480:QUL65481 REH65480:REH65481 ROD65480:ROD65481 RXZ65480:RXZ65481 SHV65480:SHV65481 SRR65480:SRR65481 TBN65480:TBN65481 TLJ65480:TLJ65481 TVF65480:TVF65481 UFB65480:UFB65481 UOX65480:UOX65481 UYT65480:UYT65481 VIP65480:VIP65481 VSL65480:VSL65481 WCH65480:WCH65481 WMD65480:WMD65481 WVZ65480:WVZ65481 AE131016:AE131017 JN131016:JN131017 TJ131016:TJ131017 ADF131016:ADF131017 ANB131016:ANB131017 AWX131016:AWX131017 BGT131016:BGT131017 BQP131016:BQP131017 CAL131016:CAL131017 CKH131016:CKH131017 CUD131016:CUD131017 DDZ131016:DDZ131017 DNV131016:DNV131017 DXR131016:DXR131017 EHN131016:EHN131017 ERJ131016:ERJ131017 FBF131016:FBF131017 FLB131016:FLB131017 FUX131016:FUX131017 GET131016:GET131017 GOP131016:GOP131017 GYL131016:GYL131017 HIH131016:HIH131017 HSD131016:HSD131017 IBZ131016:IBZ131017 ILV131016:ILV131017 IVR131016:IVR131017 JFN131016:JFN131017 JPJ131016:JPJ131017 JZF131016:JZF131017 KJB131016:KJB131017 KSX131016:KSX131017 LCT131016:LCT131017 LMP131016:LMP131017 LWL131016:LWL131017 MGH131016:MGH131017 MQD131016:MQD131017 MZZ131016:MZZ131017 NJV131016:NJV131017 NTR131016:NTR131017 ODN131016:ODN131017 ONJ131016:ONJ131017 OXF131016:OXF131017 PHB131016:PHB131017 PQX131016:PQX131017 QAT131016:QAT131017 QKP131016:QKP131017 QUL131016:QUL131017 REH131016:REH131017 ROD131016:ROD131017 RXZ131016:RXZ131017 SHV131016:SHV131017 SRR131016:SRR131017 TBN131016:TBN131017 TLJ131016:TLJ131017 TVF131016:TVF131017 UFB131016:UFB131017 UOX131016:UOX131017 UYT131016:UYT131017 VIP131016:VIP131017 VSL131016:VSL131017 WCH131016:WCH131017 WMD131016:WMD131017 WVZ131016:WVZ131017 AE196552:AE196553 JN196552:JN196553 TJ196552:TJ196553 ADF196552:ADF196553 ANB196552:ANB196553 AWX196552:AWX196553 BGT196552:BGT196553 BQP196552:BQP196553 CAL196552:CAL196553 CKH196552:CKH196553 CUD196552:CUD196553 DDZ196552:DDZ196553 DNV196552:DNV196553 DXR196552:DXR196553 EHN196552:EHN196553 ERJ196552:ERJ196553 FBF196552:FBF196553 FLB196552:FLB196553 FUX196552:FUX196553 GET196552:GET196553 GOP196552:GOP196553 GYL196552:GYL196553 HIH196552:HIH196553 HSD196552:HSD196553 IBZ196552:IBZ196553 ILV196552:ILV196553 IVR196552:IVR196553 JFN196552:JFN196553 JPJ196552:JPJ196553 JZF196552:JZF196553 KJB196552:KJB196553 KSX196552:KSX196553 LCT196552:LCT196553 LMP196552:LMP196553 LWL196552:LWL196553 MGH196552:MGH196553 MQD196552:MQD196553 MZZ196552:MZZ196553 NJV196552:NJV196553 NTR196552:NTR196553 ODN196552:ODN196553 ONJ196552:ONJ196553 OXF196552:OXF196553 PHB196552:PHB196553 PQX196552:PQX196553 QAT196552:QAT196553 QKP196552:QKP196553 QUL196552:QUL196553 REH196552:REH196553 ROD196552:ROD196553 RXZ196552:RXZ196553 SHV196552:SHV196553 SRR196552:SRR196553 TBN196552:TBN196553 TLJ196552:TLJ196553 TVF196552:TVF196553 UFB196552:UFB196553 UOX196552:UOX196553 UYT196552:UYT196553 VIP196552:VIP196553 VSL196552:VSL196553 WCH196552:WCH196553 WMD196552:WMD196553 WVZ196552:WVZ196553 AE262088:AE262089 JN262088:JN262089 TJ262088:TJ262089 ADF262088:ADF262089 ANB262088:ANB262089 AWX262088:AWX262089 BGT262088:BGT262089 BQP262088:BQP262089 CAL262088:CAL262089 CKH262088:CKH262089 CUD262088:CUD262089 DDZ262088:DDZ262089 DNV262088:DNV262089 DXR262088:DXR262089 EHN262088:EHN262089 ERJ262088:ERJ262089 FBF262088:FBF262089 FLB262088:FLB262089 FUX262088:FUX262089 GET262088:GET262089 GOP262088:GOP262089 GYL262088:GYL262089 HIH262088:HIH262089 HSD262088:HSD262089 IBZ262088:IBZ262089 ILV262088:ILV262089 IVR262088:IVR262089 JFN262088:JFN262089 JPJ262088:JPJ262089 JZF262088:JZF262089 KJB262088:KJB262089 KSX262088:KSX262089 LCT262088:LCT262089 LMP262088:LMP262089 LWL262088:LWL262089 MGH262088:MGH262089 MQD262088:MQD262089 MZZ262088:MZZ262089 NJV262088:NJV262089 NTR262088:NTR262089 ODN262088:ODN262089 ONJ262088:ONJ262089 OXF262088:OXF262089 PHB262088:PHB262089 PQX262088:PQX262089 QAT262088:QAT262089 QKP262088:QKP262089 QUL262088:QUL262089 REH262088:REH262089 ROD262088:ROD262089 RXZ262088:RXZ262089 SHV262088:SHV262089 SRR262088:SRR262089 TBN262088:TBN262089 TLJ262088:TLJ262089 TVF262088:TVF262089 UFB262088:UFB262089 UOX262088:UOX262089 UYT262088:UYT262089 VIP262088:VIP262089 VSL262088:VSL262089 WCH262088:WCH262089 WMD262088:WMD262089 WVZ262088:WVZ262089 AE327624:AE327625 JN327624:JN327625 TJ327624:TJ327625 ADF327624:ADF327625 ANB327624:ANB327625 AWX327624:AWX327625 BGT327624:BGT327625 BQP327624:BQP327625 CAL327624:CAL327625 CKH327624:CKH327625 CUD327624:CUD327625 DDZ327624:DDZ327625 DNV327624:DNV327625 DXR327624:DXR327625 EHN327624:EHN327625 ERJ327624:ERJ327625 FBF327624:FBF327625 FLB327624:FLB327625 FUX327624:FUX327625 GET327624:GET327625 GOP327624:GOP327625 GYL327624:GYL327625 HIH327624:HIH327625 HSD327624:HSD327625 IBZ327624:IBZ327625 ILV327624:ILV327625 IVR327624:IVR327625 JFN327624:JFN327625 JPJ327624:JPJ327625 JZF327624:JZF327625 KJB327624:KJB327625 KSX327624:KSX327625 LCT327624:LCT327625 LMP327624:LMP327625 LWL327624:LWL327625 MGH327624:MGH327625 MQD327624:MQD327625 MZZ327624:MZZ327625 NJV327624:NJV327625 NTR327624:NTR327625 ODN327624:ODN327625 ONJ327624:ONJ327625 OXF327624:OXF327625 PHB327624:PHB327625 PQX327624:PQX327625 QAT327624:QAT327625 QKP327624:QKP327625 QUL327624:QUL327625 REH327624:REH327625 ROD327624:ROD327625 RXZ327624:RXZ327625 SHV327624:SHV327625 SRR327624:SRR327625 TBN327624:TBN327625 TLJ327624:TLJ327625 TVF327624:TVF327625 UFB327624:UFB327625 UOX327624:UOX327625 UYT327624:UYT327625 VIP327624:VIP327625 VSL327624:VSL327625 WCH327624:WCH327625 WMD327624:WMD327625 WVZ327624:WVZ327625 AE393160:AE393161 JN393160:JN393161 TJ393160:TJ393161 ADF393160:ADF393161 ANB393160:ANB393161 AWX393160:AWX393161 BGT393160:BGT393161 BQP393160:BQP393161 CAL393160:CAL393161 CKH393160:CKH393161 CUD393160:CUD393161 DDZ393160:DDZ393161 DNV393160:DNV393161 DXR393160:DXR393161 EHN393160:EHN393161 ERJ393160:ERJ393161 FBF393160:FBF393161 FLB393160:FLB393161 FUX393160:FUX393161 GET393160:GET393161 GOP393160:GOP393161 GYL393160:GYL393161 HIH393160:HIH393161 HSD393160:HSD393161 IBZ393160:IBZ393161 ILV393160:ILV393161 IVR393160:IVR393161 JFN393160:JFN393161 JPJ393160:JPJ393161 JZF393160:JZF393161 KJB393160:KJB393161 KSX393160:KSX393161 LCT393160:LCT393161 LMP393160:LMP393161 LWL393160:LWL393161 MGH393160:MGH393161 MQD393160:MQD393161 MZZ393160:MZZ393161 NJV393160:NJV393161 NTR393160:NTR393161 ODN393160:ODN393161 ONJ393160:ONJ393161 OXF393160:OXF393161 PHB393160:PHB393161 PQX393160:PQX393161 QAT393160:QAT393161 QKP393160:QKP393161 QUL393160:QUL393161 REH393160:REH393161 ROD393160:ROD393161 RXZ393160:RXZ393161 SHV393160:SHV393161 SRR393160:SRR393161 TBN393160:TBN393161 TLJ393160:TLJ393161 TVF393160:TVF393161 UFB393160:UFB393161 UOX393160:UOX393161 UYT393160:UYT393161 VIP393160:VIP393161 VSL393160:VSL393161 WCH393160:WCH393161 WMD393160:WMD393161 WVZ393160:WVZ393161 AE458696:AE458697 JN458696:JN458697 TJ458696:TJ458697 ADF458696:ADF458697 ANB458696:ANB458697 AWX458696:AWX458697 BGT458696:BGT458697 BQP458696:BQP458697 CAL458696:CAL458697 CKH458696:CKH458697 CUD458696:CUD458697 DDZ458696:DDZ458697 DNV458696:DNV458697 DXR458696:DXR458697 EHN458696:EHN458697 ERJ458696:ERJ458697 FBF458696:FBF458697 FLB458696:FLB458697 FUX458696:FUX458697 GET458696:GET458697 GOP458696:GOP458697 GYL458696:GYL458697 HIH458696:HIH458697 HSD458696:HSD458697 IBZ458696:IBZ458697 ILV458696:ILV458697 IVR458696:IVR458697 JFN458696:JFN458697 JPJ458696:JPJ458697 JZF458696:JZF458697 KJB458696:KJB458697 KSX458696:KSX458697 LCT458696:LCT458697 LMP458696:LMP458697 LWL458696:LWL458697 MGH458696:MGH458697 MQD458696:MQD458697 MZZ458696:MZZ458697 NJV458696:NJV458697 NTR458696:NTR458697 ODN458696:ODN458697 ONJ458696:ONJ458697 OXF458696:OXF458697 PHB458696:PHB458697 PQX458696:PQX458697 QAT458696:QAT458697 QKP458696:QKP458697 QUL458696:QUL458697 REH458696:REH458697 ROD458696:ROD458697 RXZ458696:RXZ458697 SHV458696:SHV458697 SRR458696:SRR458697 TBN458696:TBN458697 TLJ458696:TLJ458697 TVF458696:TVF458697 UFB458696:UFB458697 UOX458696:UOX458697 UYT458696:UYT458697 VIP458696:VIP458697 VSL458696:VSL458697 WCH458696:WCH458697 WMD458696:WMD458697 WVZ458696:WVZ458697 AE524232:AE524233 JN524232:JN524233 TJ524232:TJ524233 ADF524232:ADF524233 ANB524232:ANB524233 AWX524232:AWX524233 BGT524232:BGT524233 BQP524232:BQP524233 CAL524232:CAL524233 CKH524232:CKH524233 CUD524232:CUD524233 DDZ524232:DDZ524233 DNV524232:DNV524233 DXR524232:DXR524233 EHN524232:EHN524233 ERJ524232:ERJ524233 FBF524232:FBF524233 FLB524232:FLB524233 FUX524232:FUX524233 GET524232:GET524233 GOP524232:GOP524233 GYL524232:GYL524233 HIH524232:HIH524233 HSD524232:HSD524233 IBZ524232:IBZ524233 ILV524232:ILV524233 IVR524232:IVR524233 JFN524232:JFN524233 JPJ524232:JPJ524233 JZF524232:JZF524233 KJB524232:KJB524233 KSX524232:KSX524233 LCT524232:LCT524233 LMP524232:LMP524233 LWL524232:LWL524233 MGH524232:MGH524233 MQD524232:MQD524233 MZZ524232:MZZ524233 NJV524232:NJV524233 NTR524232:NTR524233 ODN524232:ODN524233 ONJ524232:ONJ524233 OXF524232:OXF524233 PHB524232:PHB524233 PQX524232:PQX524233 QAT524232:QAT524233 QKP524232:QKP524233 QUL524232:QUL524233 REH524232:REH524233 ROD524232:ROD524233 RXZ524232:RXZ524233 SHV524232:SHV524233 SRR524232:SRR524233 TBN524232:TBN524233 TLJ524232:TLJ524233 TVF524232:TVF524233 UFB524232:UFB524233 UOX524232:UOX524233 UYT524232:UYT524233 VIP524232:VIP524233 VSL524232:VSL524233 WCH524232:WCH524233 WMD524232:WMD524233 WVZ524232:WVZ524233 AE589768:AE589769 JN589768:JN589769 TJ589768:TJ589769 ADF589768:ADF589769 ANB589768:ANB589769 AWX589768:AWX589769 BGT589768:BGT589769 BQP589768:BQP589769 CAL589768:CAL589769 CKH589768:CKH589769 CUD589768:CUD589769 DDZ589768:DDZ589769 DNV589768:DNV589769 DXR589768:DXR589769 EHN589768:EHN589769 ERJ589768:ERJ589769 FBF589768:FBF589769 FLB589768:FLB589769 FUX589768:FUX589769 GET589768:GET589769 GOP589768:GOP589769 GYL589768:GYL589769 HIH589768:HIH589769 HSD589768:HSD589769 IBZ589768:IBZ589769 ILV589768:ILV589769 IVR589768:IVR589769 JFN589768:JFN589769 JPJ589768:JPJ589769 JZF589768:JZF589769 KJB589768:KJB589769 KSX589768:KSX589769 LCT589768:LCT589769 LMP589768:LMP589769 LWL589768:LWL589769 MGH589768:MGH589769 MQD589768:MQD589769 MZZ589768:MZZ589769 NJV589768:NJV589769 NTR589768:NTR589769 ODN589768:ODN589769 ONJ589768:ONJ589769 OXF589768:OXF589769 PHB589768:PHB589769 PQX589768:PQX589769 QAT589768:QAT589769 QKP589768:QKP589769 QUL589768:QUL589769 REH589768:REH589769 ROD589768:ROD589769 RXZ589768:RXZ589769 SHV589768:SHV589769 SRR589768:SRR589769 TBN589768:TBN589769 TLJ589768:TLJ589769 TVF589768:TVF589769 UFB589768:UFB589769 UOX589768:UOX589769 UYT589768:UYT589769 VIP589768:VIP589769 VSL589768:VSL589769 WCH589768:WCH589769 WMD589768:WMD589769 WVZ589768:WVZ589769 AE655304:AE655305 JN655304:JN655305 TJ655304:TJ655305 ADF655304:ADF655305 ANB655304:ANB655305 AWX655304:AWX655305 BGT655304:BGT655305 BQP655304:BQP655305 CAL655304:CAL655305 CKH655304:CKH655305 CUD655304:CUD655305 DDZ655304:DDZ655305 DNV655304:DNV655305 DXR655304:DXR655305 EHN655304:EHN655305 ERJ655304:ERJ655305 FBF655304:FBF655305 FLB655304:FLB655305 FUX655304:FUX655305 GET655304:GET655305 GOP655304:GOP655305 GYL655304:GYL655305 HIH655304:HIH655305 HSD655304:HSD655305 IBZ655304:IBZ655305 ILV655304:ILV655305 IVR655304:IVR655305 JFN655304:JFN655305 JPJ655304:JPJ655305 JZF655304:JZF655305 KJB655304:KJB655305 KSX655304:KSX655305 LCT655304:LCT655305 LMP655304:LMP655305 LWL655304:LWL655305 MGH655304:MGH655305 MQD655304:MQD655305 MZZ655304:MZZ655305 NJV655304:NJV655305 NTR655304:NTR655305 ODN655304:ODN655305 ONJ655304:ONJ655305 OXF655304:OXF655305 PHB655304:PHB655305 PQX655304:PQX655305 QAT655304:QAT655305 QKP655304:QKP655305 QUL655304:QUL655305 REH655304:REH655305 ROD655304:ROD655305 RXZ655304:RXZ655305 SHV655304:SHV655305 SRR655304:SRR655305 TBN655304:TBN655305 TLJ655304:TLJ655305 TVF655304:TVF655305 UFB655304:UFB655305 UOX655304:UOX655305 UYT655304:UYT655305 VIP655304:VIP655305 VSL655304:VSL655305 WCH655304:WCH655305 WMD655304:WMD655305 WVZ655304:WVZ655305 AE720840:AE720841 JN720840:JN720841 TJ720840:TJ720841 ADF720840:ADF720841 ANB720840:ANB720841 AWX720840:AWX720841 BGT720840:BGT720841 BQP720840:BQP720841 CAL720840:CAL720841 CKH720840:CKH720841 CUD720840:CUD720841 DDZ720840:DDZ720841 DNV720840:DNV720841 DXR720840:DXR720841 EHN720840:EHN720841 ERJ720840:ERJ720841 FBF720840:FBF720841 FLB720840:FLB720841 FUX720840:FUX720841 GET720840:GET720841 GOP720840:GOP720841 GYL720840:GYL720841 HIH720840:HIH720841 HSD720840:HSD720841 IBZ720840:IBZ720841 ILV720840:ILV720841 IVR720840:IVR720841 JFN720840:JFN720841 JPJ720840:JPJ720841 JZF720840:JZF720841 KJB720840:KJB720841 KSX720840:KSX720841 LCT720840:LCT720841 LMP720840:LMP720841 LWL720840:LWL720841 MGH720840:MGH720841 MQD720840:MQD720841 MZZ720840:MZZ720841 NJV720840:NJV720841 NTR720840:NTR720841 ODN720840:ODN720841 ONJ720840:ONJ720841 OXF720840:OXF720841 PHB720840:PHB720841 PQX720840:PQX720841 QAT720840:QAT720841 QKP720840:QKP720841 QUL720840:QUL720841 REH720840:REH720841 ROD720840:ROD720841 RXZ720840:RXZ720841 SHV720840:SHV720841 SRR720840:SRR720841 TBN720840:TBN720841 TLJ720840:TLJ720841 TVF720840:TVF720841 UFB720840:UFB720841 UOX720840:UOX720841 UYT720840:UYT720841 VIP720840:VIP720841 VSL720840:VSL720841 WCH720840:WCH720841 WMD720840:WMD720841 WVZ720840:WVZ720841 AE786376:AE786377 JN786376:JN786377 TJ786376:TJ786377 ADF786376:ADF786377 ANB786376:ANB786377 AWX786376:AWX786377 BGT786376:BGT786377 BQP786376:BQP786377 CAL786376:CAL786377 CKH786376:CKH786377 CUD786376:CUD786377 DDZ786376:DDZ786377 DNV786376:DNV786377 DXR786376:DXR786377 EHN786376:EHN786377 ERJ786376:ERJ786377 FBF786376:FBF786377 FLB786376:FLB786377 FUX786376:FUX786377 GET786376:GET786377 GOP786376:GOP786377 GYL786376:GYL786377 HIH786376:HIH786377 HSD786376:HSD786377 IBZ786376:IBZ786377 ILV786376:ILV786377 IVR786376:IVR786377 JFN786376:JFN786377 JPJ786376:JPJ786377 JZF786376:JZF786377 KJB786376:KJB786377 KSX786376:KSX786377 LCT786376:LCT786377 LMP786376:LMP786377 LWL786376:LWL786377 MGH786376:MGH786377 MQD786376:MQD786377 MZZ786376:MZZ786377 NJV786376:NJV786377 NTR786376:NTR786377 ODN786376:ODN786377 ONJ786376:ONJ786377 OXF786376:OXF786377 PHB786376:PHB786377 PQX786376:PQX786377 QAT786376:QAT786377 QKP786376:QKP786377 QUL786376:QUL786377 REH786376:REH786377 ROD786376:ROD786377 RXZ786376:RXZ786377 SHV786376:SHV786377 SRR786376:SRR786377 TBN786376:TBN786377 TLJ786376:TLJ786377 TVF786376:TVF786377 UFB786376:UFB786377 UOX786376:UOX786377 UYT786376:UYT786377 VIP786376:VIP786377 VSL786376:VSL786377 WCH786376:WCH786377 WMD786376:WMD786377 WVZ786376:WVZ786377 AE851912:AE851913 JN851912:JN851913 TJ851912:TJ851913 ADF851912:ADF851913 ANB851912:ANB851913 AWX851912:AWX851913 BGT851912:BGT851913 BQP851912:BQP851913 CAL851912:CAL851913 CKH851912:CKH851913 CUD851912:CUD851913 DDZ851912:DDZ851913 DNV851912:DNV851913 DXR851912:DXR851913 EHN851912:EHN851913 ERJ851912:ERJ851913 FBF851912:FBF851913 FLB851912:FLB851913 FUX851912:FUX851913 GET851912:GET851913 GOP851912:GOP851913 GYL851912:GYL851913 HIH851912:HIH851913 HSD851912:HSD851913 IBZ851912:IBZ851913 ILV851912:ILV851913 IVR851912:IVR851913 JFN851912:JFN851913 JPJ851912:JPJ851913 JZF851912:JZF851913 KJB851912:KJB851913 KSX851912:KSX851913 LCT851912:LCT851913 LMP851912:LMP851913 LWL851912:LWL851913 MGH851912:MGH851913 MQD851912:MQD851913 MZZ851912:MZZ851913 NJV851912:NJV851913 NTR851912:NTR851913 ODN851912:ODN851913 ONJ851912:ONJ851913 OXF851912:OXF851913 PHB851912:PHB851913 PQX851912:PQX851913 QAT851912:QAT851913 QKP851912:QKP851913 QUL851912:QUL851913 REH851912:REH851913 ROD851912:ROD851913 RXZ851912:RXZ851913 SHV851912:SHV851913 SRR851912:SRR851913 TBN851912:TBN851913 TLJ851912:TLJ851913 TVF851912:TVF851913 UFB851912:UFB851913 UOX851912:UOX851913 UYT851912:UYT851913 VIP851912:VIP851913 VSL851912:VSL851913 WCH851912:WCH851913 WMD851912:WMD851913 WVZ851912:WVZ851913 AE917448:AE917449 JN917448:JN917449 TJ917448:TJ917449 ADF917448:ADF917449 ANB917448:ANB917449 AWX917448:AWX917449 BGT917448:BGT917449 BQP917448:BQP917449 CAL917448:CAL917449 CKH917448:CKH917449 CUD917448:CUD917449 DDZ917448:DDZ917449 DNV917448:DNV917449 DXR917448:DXR917449 EHN917448:EHN917449 ERJ917448:ERJ917449 FBF917448:FBF917449 FLB917448:FLB917449 FUX917448:FUX917449 GET917448:GET917449 GOP917448:GOP917449 GYL917448:GYL917449 HIH917448:HIH917449 HSD917448:HSD917449 IBZ917448:IBZ917449 ILV917448:ILV917449 IVR917448:IVR917449 JFN917448:JFN917449 JPJ917448:JPJ917449 JZF917448:JZF917449 KJB917448:KJB917449 KSX917448:KSX917449 LCT917448:LCT917449 LMP917448:LMP917449 LWL917448:LWL917449 MGH917448:MGH917449 MQD917448:MQD917449 MZZ917448:MZZ917449 NJV917448:NJV917449 NTR917448:NTR917449 ODN917448:ODN917449 ONJ917448:ONJ917449 OXF917448:OXF917449 PHB917448:PHB917449 PQX917448:PQX917449 QAT917448:QAT917449 QKP917448:QKP917449 QUL917448:QUL917449 REH917448:REH917449 ROD917448:ROD917449 RXZ917448:RXZ917449 SHV917448:SHV917449 SRR917448:SRR917449 TBN917448:TBN917449 TLJ917448:TLJ917449 TVF917448:TVF917449 UFB917448:UFB917449 UOX917448:UOX917449 UYT917448:UYT917449 VIP917448:VIP917449 VSL917448:VSL917449 WCH917448:WCH917449 WMD917448:WMD917449 WVZ917448:WVZ917449 AE982984:AE982985 JN982984:JN982985 TJ982984:TJ982985 ADF982984:ADF982985 ANB982984:ANB982985 AWX982984:AWX982985 BGT982984:BGT982985 BQP982984:BQP982985 CAL982984:CAL982985 CKH982984:CKH982985 CUD982984:CUD982985 DDZ982984:DDZ982985 DNV982984:DNV982985 DXR982984:DXR982985 EHN982984:EHN982985 ERJ982984:ERJ982985 FBF982984:FBF982985 FLB982984:FLB982985 FUX982984:FUX982985 GET982984:GET982985 GOP982984:GOP982985 GYL982984:GYL982985 HIH982984:HIH982985 HSD982984:HSD982985 IBZ982984:IBZ982985 ILV982984:ILV982985 IVR982984:IVR982985 JFN982984:JFN982985 JPJ982984:JPJ982985 JZF982984:JZF982985 KJB982984:KJB982985 KSX982984:KSX982985 LCT982984:LCT982985 LMP982984:LMP982985 LWL982984:LWL982985 MGH982984:MGH982985 MQD982984:MQD982985 MZZ982984:MZZ982985 NJV982984:NJV982985 NTR982984:NTR982985 ODN982984:ODN982985 ONJ982984:ONJ982985 OXF982984:OXF982985 PHB982984:PHB982985 PQX982984:PQX982985 QAT982984:QAT982985 QKP982984:QKP982985 QUL982984:QUL982985 REH982984:REH982985 ROD982984:ROD982985 RXZ982984:RXZ982985 SHV982984:SHV982985 SRR982984:SRR982985 TBN982984:TBN982985 TLJ982984:TLJ982985 TVF982984:TVF982985 UFB982984:UFB982985 UOX982984:UOX982985 UYT982984:UYT982985 VIP982984:VIP982985 VSL982984:VSL982985 WCH982984:WCH982985 WMD982984:WMD982985 WVZ982984:WVZ982985 H65480:H65481 JE65480:JE65481 TA65480:TA65481 ACW65480:ACW65481 AMS65480:AMS65481 AWO65480:AWO65481 BGK65480:BGK65481 BQG65480:BQG65481 CAC65480:CAC65481 CJY65480:CJY65481 CTU65480:CTU65481 DDQ65480:DDQ65481 DNM65480:DNM65481 DXI65480:DXI65481 EHE65480:EHE65481 ERA65480:ERA65481 FAW65480:FAW65481 FKS65480:FKS65481 FUO65480:FUO65481 GEK65480:GEK65481 GOG65480:GOG65481 GYC65480:GYC65481 HHY65480:HHY65481 HRU65480:HRU65481 IBQ65480:IBQ65481 ILM65480:ILM65481 IVI65480:IVI65481 JFE65480:JFE65481 JPA65480:JPA65481 JYW65480:JYW65481 KIS65480:KIS65481 KSO65480:KSO65481 LCK65480:LCK65481 LMG65480:LMG65481 LWC65480:LWC65481 MFY65480:MFY65481 MPU65480:MPU65481 MZQ65480:MZQ65481 NJM65480:NJM65481 NTI65480:NTI65481 ODE65480:ODE65481 ONA65480:ONA65481 OWW65480:OWW65481 PGS65480:PGS65481 PQO65480:PQO65481 QAK65480:QAK65481 QKG65480:QKG65481 QUC65480:QUC65481 RDY65480:RDY65481 RNU65480:RNU65481 RXQ65480:RXQ65481 SHM65480:SHM65481 SRI65480:SRI65481 TBE65480:TBE65481 TLA65480:TLA65481 TUW65480:TUW65481 UES65480:UES65481 UOO65480:UOO65481 UYK65480:UYK65481 VIG65480:VIG65481 VSC65480:VSC65481 WBY65480:WBY65481 WLU65480:WLU65481 WVQ65480:WVQ65481 H131016:H131017 JE131016:JE131017 TA131016:TA131017 ACW131016:ACW131017 AMS131016:AMS131017 AWO131016:AWO131017 BGK131016:BGK131017 BQG131016:BQG131017 CAC131016:CAC131017 CJY131016:CJY131017 CTU131016:CTU131017 DDQ131016:DDQ131017 DNM131016:DNM131017 DXI131016:DXI131017 EHE131016:EHE131017 ERA131016:ERA131017 FAW131016:FAW131017 FKS131016:FKS131017 FUO131016:FUO131017 GEK131016:GEK131017 GOG131016:GOG131017 GYC131016:GYC131017 HHY131016:HHY131017 HRU131016:HRU131017 IBQ131016:IBQ131017 ILM131016:ILM131017 IVI131016:IVI131017 JFE131016:JFE131017 JPA131016:JPA131017 JYW131016:JYW131017 KIS131016:KIS131017 KSO131016:KSO131017 LCK131016:LCK131017 LMG131016:LMG131017 LWC131016:LWC131017 MFY131016:MFY131017 MPU131016:MPU131017 MZQ131016:MZQ131017 NJM131016:NJM131017 NTI131016:NTI131017 ODE131016:ODE131017 ONA131016:ONA131017 OWW131016:OWW131017 PGS131016:PGS131017 PQO131016:PQO131017 QAK131016:QAK131017 QKG131016:QKG131017 QUC131016:QUC131017 RDY131016:RDY131017 RNU131016:RNU131017 RXQ131016:RXQ131017 SHM131016:SHM131017 SRI131016:SRI131017 TBE131016:TBE131017 TLA131016:TLA131017 TUW131016:TUW131017 UES131016:UES131017 UOO131016:UOO131017 UYK131016:UYK131017 VIG131016:VIG131017 VSC131016:VSC131017 WBY131016:WBY131017 WLU131016:WLU131017 WVQ131016:WVQ131017 H196552:H196553 JE196552:JE196553 TA196552:TA196553 ACW196552:ACW196553 AMS196552:AMS196553 AWO196552:AWO196553 BGK196552:BGK196553 BQG196552:BQG196553 CAC196552:CAC196553 CJY196552:CJY196553 CTU196552:CTU196553 DDQ196552:DDQ196553 DNM196552:DNM196553 DXI196552:DXI196553 EHE196552:EHE196553 ERA196552:ERA196553 FAW196552:FAW196553 FKS196552:FKS196553 FUO196552:FUO196553 GEK196552:GEK196553 GOG196552:GOG196553 GYC196552:GYC196553 HHY196552:HHY196553 HRU196552:HRU196553 IBQ196552:IBQ196553 ILM196552:ILM196553 IVI196552:IVI196553 JFE196552:JFE196553 JPA196552:JPA196553 JYW196552:JYW196553 KIS196552:KIS196553 KSO196552:KSO196553 LCK196552:LCK196553 LMG196552:LMG196553 LWC196552:LWC196553 MFY196552:MFY196553 MPU196552:MPU196553 MZQ196552:MZQ196553 NJM196552:NJM196553 NTI196552:NTI196553 ODE196552:ODE196553 ONA196552:ONA196553 OWW196552:OWW196553 PGS196552:PGS196553 PQO196552:PQO196553 QAK196552:QAK196553 QKG196552:QKG196553 QUC196552:QUC196553 RDY196552:RDY196553 RNU196552:RNU196553 RXQ196552:RXQ196553 SHM196552:SHM196553 SRI196552:SRI196553 TBE196552:TBE196553 TLA196552:TLA196553 TUW196552:TUW196553 UES196552:UES196553 UOO196552:UOO196553 UYK196552:UYK196553 VIG196552:VIG196553 VSC196552:VSC196553 WBY196552:WBY196553 WLU196552:WLU196553 WVQ196552:WVQ196553 H262088:H262089 JE262088:JE262089 TA262088:TA262089 ACW262088:ACW262089 AMS262088:AMS262089 AWO262088:AWO262089 BGK262088:BGK262089 BQG262088:BQG262089 CAC262088:CAC262089 CJY262088:CJY262089 CTU262088:CTU262089 DDQ262088:DDQ262089 DNM262088:DNM262089 DXI262088:DXI262089 EHE262088:EHE262089 ERA262088:ERA262089 FAW262088:FAW262089 FKS262088:FKS262089 FUO262088:FUO262089 GEK262088:GEK262089 GOG262088:GOG262089 GYC262088:GYC262089 HHY262088:HHY262089 HRU262088:HRU262089 IBQ262088:IBQ262089 ILM262088:ILM262089 IVI262088:IVI262089 JFE262088:JFE262089 JPA262088:JPA262089 JYW262088:JYW262089 KIS262088:KIS262089 KSO262088:KSO262089 LCK262088:LCK262089 LMG262088:LMG262089 LWC262088:LWC262089 MFY262088:MFY262089 MPU262088:MPU262089 MZQ262088:MZQ262089 NJM262088:NJM262089 NTI262088:NTI262089 ODE262088:ODE262089 ONA262088:ONA262089 OWW262088:OWW262089 PGS262088:PGS262089 PQO262088:PQO262089 QAK262088:QAK262089 QKG262088:QKG262089 QUC262088:QUC262089 RDY262088:RDY262089 RNU262088:RNU262089 RXQ262088:RXQ262089 SHM262088:SHM262089 SRI262088:SRI262089 TBE262088:TBE262089 TLA262088:TLA262089 TUW262088:TUW262089 UES262088:UES262089 UOO262088:UOO262089 UYK262088:UYK262089 VIG262088:VIG262089 VSC262088:VSC262089 WBY262088:WBY262089 WLU262088:WLU262089 WVQ262088:WVQ262089 H327624:H327625 JE327624:JE327625 TA327624:TA327625 ACW327624:ACW327625 AMS327624:AMS327625 AWO327624:AWO327625 BGK327624:BGK327625 BQG327624:BQG327625 CAC327624:CAC327625 CJY327624:CJY327625 CTU327624:CTU327625 DDQ327624:DDQ327625 DNM327624:DNM327625 DXI327624:DXI327625 EHE327624:EHE327625 ERA327624:ERA327625 FAW327624:FAW327625 FKS327624:FKS327625 FUO327624:FUO327625 GEK327624:GEK327625 GOG327624:GOG327625 GYC327624:GYC327625 HHY327624:HHY327625 HRU327624:HRU327625 IBQ327624:IBQ327625 ILM327624:ILM327625 IVI327624:IVI327625 JFE327624:JFE327625 JPA327624:JPA327625 JYW327624:JYW327625 KIS327624:KIS327625 KSO327624:KSO327625 LCK327624:LCK327625 LMG327624:LMG327625 LWC327624:LWC327625 MFY327624:MFY327625 MPU327624:MPU327625 MZQ327624:MZQ327625 NJM327624:NJM327625 NTI327624:NTI327625 ODE327624:ODE327625 ONA327624:ONA327625 OWW327624:OWW327625 PGS327624:PGS327625 PQO327624:PQO327625 QAK327624:QAK327625 QKG327624:QKG327625 QUC327624:QUC327625 RDY327624:RDY327625 RNU327624:RNU327625 RXQ327624:RXQ327625 SHM327624:SHM327625 SRI327624:SRI327625 TBE327624:TBE327625 TLA327624:TLA327625 TUW327624:TUW327625 UES327624:UES327625 UOO327624:UOO327625 UYK327624:UYK327625 VIG327624:VIG327625 VSC327624:VSC327625 WBY327624:WBY327625 WLU327624:WLU327625 WVQ327624:WVQ327625 H393160:H393161 JE393160:JE393161 TA393160:TA393161 ACW393160:ACW393161 AMS393160:AMS393161 AWO393160:AWO393161 BGK393160:BGK393161 BQG393160:BQG393161 CAC393160:CAC393161 CJY393160:CJY393161 CTU393160:CTU393161 DDQ393160:DDQ393161 DNM393160:DNM393161 DXI393160:DXI393161 EHE393160:EHE393161 ERA393160:ERA393161 FAW393160:FAW393161 FKS393160:FKS393161 FUO393160:FUO393161 GEK393160:GEK393161 GOG393160:GOG393161 GYC393160:GYC393161 HHY393160:HHY393161 HRU393160:HRU393161 IBQ393160:IBQ393161 ILM393160:ILM393161 IVI393160:IVI393161 JFE393160:JFE393161 JPA393160:JPA393161 JYW393160:JYW393161 KIS393160:KIS393161 KSO393160:KSO393161 LCK393160:LCK393161 LMG393160:LMG393161 LWC393160:LWC393161 MFY393160:MFY393161 MPU393160:MPU393161 MZQ393160:MZQ393161 NJM393160:NJM393161 NTI393160:NTI393161 ODE393160:ODE393161 ONA393160:ONA393161 OWW393160:OWW393161 PGS393160:PGS393161 PQO393160:PQO393161 QAK393160:QAK393161 QKG393160:QKG393161 QUC393160:QUC393161 RDY393160:RDY393161 RNU393160:RNU393161 RXQ393160:RXQ393161 SHM393160:SHM393161 SRI393160:SRI393161 TBE393160:TBE393161 TLA393160:TLA393161 TUW393160:TUW393161 UES393160:UES393161 UOO393160:UOO393161 UYK393160:UYK393161 VIG393160:VIG393161 VSC393160:VSC393161 WBY393160:WBY393161 WLU393160:WLU393161 WVQ393160:WVQ393161 H458696:H458697 JE458696:JE458697 TA458696:TA458697 ACW458696:ACW458697 AMS458696:AMS458697 AWO458696:AWO458697 BGK458696:BGK458697 BQG458696:BQG458697 CAC458696:CAC458697 CJY458696:CJY458697 CTU458696:CTU458697 DDQ458696:DDQ458697 DNM458696:DNM458697 DXI458696:DXI458697 EHE458696:EHE458697 ERA458696:ERA458697 FAW458696:FAW458697 FKS458696:FKS458697 FUO458696:FUO458697 GEK458696:GEK458697 GOG458696:GOG458697 GYC458696:GYC458697 HHY458696:HHY458697 HRU458696:HRU458697 IBQ458696:IBQ458697 ILM458696:ILM458697 IVI458696:IVI458697 JFE458696:JFE458697 JPA458696:JPA458697 JYW458696:JYW458697 KIS458696:KIS458697 KSO458696:KSO458697 LCK458696:LCK458697 LMG458696:LMG458697 LWC458696:LWC458697 MFY458696:MFY458697 MPU458696:MPU458697 MZQ458696:MZQ458697 NJM458696:NJM458697 NTI458696:NTI458697 ODE458696:ODE458697 ONA458696:ONA458697 OWW458696:OWW458697 PGS458696:PGS458697 PQO458696:PQO458697 QAK458696:QAK458697 QKG458696:QKG458697 QUC458696:QUC458697 RDY458696:RDY458697 RNU458696:RNU458697 RXQ458696:RXQ458697 SHM458696:SHM458697 SRI458696:SRI458697 TBE458696:TBE458697 TLA458696:TLA458697 TUW458696:TUW458697 UES458696:UES458697 UOO458696:UOO458697 UYK458696:UYK458697 VIG458696:VIG458697 VSC458696:VSC458697 WBY458696:WBY458697 WLU458696:WLU458697 WVQ458696:WVQ458697 H524232:H524233 JE524232:JE524233 TA524232:TA524233 ACW524232:ACW524233 AMS524232:AMS524233 AWO524232:AWO524233 BGK524232:BGK524233 BQG524232:BQG524233 CAC524232:CAC524233 CJY524232:CJY524233 CTU524232:CTU524233 DDQ524232:DDQ524233 DNM524232:DNM524233 DXI524232:DXI524233 EHE524232:EHE524233 ERA524232:ERA524233 FAW524232:FAW524233 FKS524232:FKS524233 FUO524232:FUO524233 GEK524232:GEK524233 GOG524232:GOG524233 GYC524232:GYC524233 HHY524232:HHY524233 HRU524232:HRU524233 IBQ524232:IBQ524233 ILM524232:ILM524233 IVI524232:IVI524233 JFE524232:JFE524233 JPA524232:JPA524233 JYW524232:JYW524233 KIS524232:KIS524233 KSO524232:KSO524233 LCK524232:LCK524233 LMG524232:LMG524233 LWC524232:LWC524233 MFY524232:MFY524233 MPU524232:MPU524233 MZQ524232:MZQ524233 NJM524232:NJM524233 NTI524232:NTI524233 ODE524232:ODE524233 ONA524232:ONA524233 OWW524232:OWW524233 PGS524232:PGS524233 PQO524232:PQO524233 QAK524232:QAK524233 QKG524232:QKG524233 QUC524232:QUC524233 RDY524232:RDY524233 RNU524232:RNU524233 RXQ524232:RXQ524233 SHM524232:SHM524233 SRI524232:SRI524233 TBE524232:TBE524233 TLA524232:TLA524233 TUW524232:TUW524233 UES524232:UES524233 UOO524232:UOO524233 UYK524232:UYK524233 VIG524232:VIG524233 VSC524232:VSC524233 WBY524232:WBY524233 WLU524232:WLU524233 WVQ524232:WVQ524233 H589768:H589769 JE589768:JE589769 TA589768:TA589769 ACW589768:ACW589769 AMS589768:AMS589769 AWO589768:AWO589769 BGK589768:BGK589769 BQG589768:BQG589769 CAC589768:CAC589769 CJY589768:CJY589769 CTU589768:CTU589769 DDQ589768:DDQ589769 DNM589768:DNM589769 DXI589768:DXI589769 EHE589768:EHE589769 ERA589768:ERA589769 FAW589768:FAW589769 FKS589768:FKS589769 FUO589768:FUO589769 GEK589768:GEK589769 GOG589768:GOG589769 GYC589768:GYC589769 HHY589768:HHY589769 HRU589768:HRU589769 IBQ589768:IBQ589769 ILM589768:ILM589769 IVI589768:IVI589769 JFE589768:JFE589769 JPA589768:JPA589769 JYW589768:JYW589769 KIS589768:KIS589769 KSO589768:KSO589769 LCK589768:LCK589769 LMG589768:LMG589769 LWC589768:LWC589769 MFY589768:MFY589769 MPU589768:MPU589769 MZQ589768:MZQ589769 NJM589768:NJM589769 NTI589768:NTI589769 ODE589768:ODE589769 ONA589768:ONA589769 OWW589768:OWW589769 PGS589768:PGS589769 PQO589768:PQO589769 QAK589768:QAK589769 QKG589768:QKG589769 QUC589768:QUC589769 RDY589768:RDY589769 RNU589768:RNU589769 RXQ589768:RXQ589769 SHM589768:SHM589769 SRI589768:SRI589769 TBE589768:TBE589769 TLA589768:TLA589769 TUW589768:TUW589769 UES589768:UES589769 UOO589768:UOO589769 UYK589768:UYK589769 VIG589768:VIG589769 VSC589768:VSC589769 WBY589768:WBY589769 WLU589768:WLU589769 WVQ589768:WVQ589769 H655304:H655305 JE655304:JE655305 TA655304:TA655305 ACW655304:ACW655305 AMS655304:AMS655305 AWO655304:AWO655305 BGK655304:BGK655305 BQG655304:BQG655305 CAC655304:CAC655305 CJY655304:CJY655305 CTU655304:CTU655305 DDQ655304:DDQ655305 DNM655304:DNM655305 DXI655304:DXI655305 EHE655304:EHE655305 ERA655304:ERA655305 FAW655304:FAW655305 FKS655304:FKS655305 FUO655304:FUO655305 GEK655304:GEK655305 GOG655304:GOG655305 GYC655304:GYC655305 HHY655304:HHY655305 HRU655304:HRU655305 IBQ655304:IBQ655305 ILM655304:ILM655305 IVI655304:IVI655305 JFE655304:JFE655305 JPA655304:JPA655305 JYW655304:JYW655305 KIS655304:KIS655305 KSO655304:KSO655305 LCK655304:LCK655305 LMG655304:LMG655305 LWC655304:LWC655305 MFY655304:MFY655305 MPU655304:MPU655305 MZQ655304:MZQ655305 NJM655304:NJM655305 NTI655304:NTI655305 ODE655304:ODE655305 ONA655304:ONA655305 OWW655304:OWW655305 PGS655304:PGS655305 PQO655304:PQO655305 QAK655304:QAK655305 QKG655304:QKG655305 QUC655304:QUC655305 RDY655304:RDY655305 RNU655304:RNU655305 RXQ655304:RXQ655305 SHM655304:SHM655305 SRI655304:SRI655305 TBE655304:TBE655305 TLA655304:TLA655305 TUW655304:TUW655305 UES655304:UES655305 UOO655304:UOO655305 UYK655304:UYK655305 VIG655304:VIG655305 VSC655304:VSC655305 WBY655304:WBY655305 WLU655304:WLU655305 WVQ655304:WVQ655305 H720840:H720841 JE720840:JE720841 TA720840:TA720841 ACW720840:ACW720841 AMS720840:AMS720841 AWO720840:AWO720841 BGK720840:BGK720841 BQG720840:BQG720841 CAC720840:CAC720841 CJY720840:CJY720841 CTU720840:CTU720841 DDQ720840:DDQ720841 DNM720840:DNM720841 DXI720840:DXI720841 EHE720840:EHE720841 ERA720840:ERA720841 FAW720840:FAW720841 FKS720840:FKS720841 FUO720840:FUO720841 GEK720840:GEK720841 GOG720840:GOG720841 GYC720840:GYC720841 HHY720840:HHY720841 HRU720840:HRU720841 IBQ720840:IBQ720841 ILM720840:ILM720841 IVI720840:IVI720841 JFE720840:JFE720841 JPA720840:JPA720841 JYW720840:JYW720841 KIS720840:KIS720841 KSO720840:KSO720841 LCK720840:LCK720841 LMG720840:LMG720841 LWC720840:LWC720841 MFY720840:MFY720841 MPU720840:MPU720841 MZQ720840:MZQ720841 NJM720840:NJM720841 NTI720840:NTI720841 ODE720840:ODE720841 ONA720840:ONA720841 OWW720840:OWW720841 PGS720840:PGS720841 PQO720840:PQO720841 QAK720840:QAK720841 QKG720840:QKG720841 QUC720840:QUC720841 RDY720840:RDY720841 RNU720840:RNU720841 RXQ720840:RXQ720841 SHM720840:SHM720841 SRI720840:SRI720841 TBE720840:TBE720841 TLA720840:TLA720841 TUW720840:TUW720841 UES720840:UES720841 UOO720840:UOO720841 UYK720840:UYK720841 VIG720840:VIG720841 VSC720840:VSC720841 WBY720840:WBY720841 WLU720840:WLU720841 WVQ720840:WVQ720841 H786376:H786377 JE786376:JE786377 TA786376:TA786377 ACW786376:ACW786377 AMS786376:AMS786377 AWO786376:AWO786377 BGK786376:BGK786377 BQG786376:BQG786377 CAC786376:CAC786377 CJY786376:CJY786377 CTU786376:CTU786377 DDQ786376:DDQ786377 DNM786376:DNM786377 DXI786376:DXI786377 EHE786376:EHE786377 ERA786376:ERA786377 FAW786376:FAW786377 FKS786376:FKS786377 FUO786376:FUO786377 GEK786376:GEK786377 GOG786376:GOG786377 GYC786376:GYC786377 HHY786376:HHY786377 HRU786376:HRU786377 IBQ786376:IBQ786377 ILM786376:ILM786377 IVI786376:IVI786377 JFE786376:JFE786377 JPA786376:JPA786377 JYW786376:JYW786377 KIS786376:KIS786377 KSO786376:KSO786377 LCK786376:LCK786377 LMG786376:LMG786377 LWC786376:LWC786377 MFY786376:MFY786377 MPU786376:MPU786377 MZQ786376:MZQ786377 NJM786376:NJM786377 NTI786376:NTI786377 ODE786376:ODE786377 ONA786376:ONA786377 OWW786376:OWW786377 PGS786376:PGS786377 PQO786376:PQO786377 QAK786376:QAK786377 QKG786376:QKG786377 QUC786376:QUC786377 RDY786376:RDY786377 RNU786376:RNU786377 RXQ786376:RXQ786377 SHM786376:SHM786377 SRI786376:SRI786377 TBE786376:TBE786377 TLA786376:TLA786377 TUW786376:TUW786377 UES786376:UES786377 UOO786376:UOO786377 UYK786376:UYK786377 VIG786376:VIG786377 VSC786376:VSC786377 WBY786376:WBY786377 WLU786376:WLU786377 WVQ786376:WVQ786377 H851912:H851913 JE851912:JE851913 TA851912:TA851913 ACW851912:ACW851913 AMS851912:AMS851913 AWO851912:AWO851913 BGK851912:BGK851913 BQG851912:BQG851913 CAC851912:CAC851913 CJY851912:CJY851913 CTU851912:CTU851913 DDQ851912:DDQ851913 DNM851912:DNM851913 DXI851912:DXI851913 EHE851912:EHE851913 ERA851912:ERA851913 FAW851912:FAW851913 FKS851912:FKS851913 FUO851912:FUO851913 GEK851912:GEK851913 GOG851912:GOG851913 GYC851912:GYC851913 HHY851912:HHY851913 HRU851912:HRU851913 IBQ851912:IBQ851913 ILM851912:ILM851913 IVI851912:IVI851913 JFE851912:JFE851913 JPA851912:JPA851913 JYW851912:JYW851913 KIS851912:KIS851913 KSO851912:KSO851913 LCK851912:LCK851913 LMG851912:LMG851913 LWC851912:LWC851913 MFY851912:MFY851913 MPU851912:MPU851913 MZQ851912:MZQ851913 NJM851912:NJM851913 NTI851912:NTI851913 ODE851912:ODE851913 ONA851912:ONA851913 OWW851912:OWW851913 PGS851912:PGS851913 PQO851912:PQO851913 QAK851912:QAK851913 QKG851912:QKG851913 QUC851912:QUC851913 RDY851912:RDY851913 RNU851912:RNU851913 RXQ851912:RXQ851913 SHM851912:SHM851913 SRI851912:SRI851913 TBE851912:TBE851913 TLA851912:TLA851913 TUW851912:TUW851913 UES851912:UES851913 UOO851912:UOO851913 UYK851912:UYK851913 VIG851912:VIG851913 VSC851912:VSC851913 WBY851912:WBY851913 WLU851912:WLU851913 WVQ851912:WVQ851913 H917448:H917449 JE917448:JE917449 TA917448:TA917449 ACW917448:ACW917449 AMS917448:AMS917449 AWO917448:AWO917449 BGK917448:BGK917449 BQG917448:BQG917449 CAC917448:CAC917449 CJY917448:CJY917449 CTU917448:CTU917449 DDQ917448:DDQ917449 DNM917448:DNM917449 DXI917448:DXI917449 EHE917448:EHE917449 ERA917448:ERA917449 FAW917448:FAW917449 FKS917448:FKS917449 FUO917448:FUO917449 GEK917448:GEK917449 GOG917448:GOG917449 GYC917448:GYC917449 HHY917448:HHY917449 HRU917448:HRU917449 IBQ917448:IBQ917449 ILM917448:ILM917449 IVI917448:IVI917449 JFE917448:JFE917449 JPA917448:JPA917449 JYW917448:JYW917449 KIS917448:KIS917449 KSO917448:KSO917449 LCK917448:LCK917449 LMG917448:LMG917449 LWC917448:LWC917449 MFY917448:MFY917449 MPU917448:MPU917449 MZQ917448:MZQ917449 NJM917448:NJM917449 NTI917448:NTI917449 ODE917448:ODE917449 ONA917448:ONA917449 OWW917448:OWW917449 PGS917448:PGS917449 PQO917448:PQO917449 QAK917448:QAK917449 QKG917448:QKG917449 QUC917448:QUC917449 RDY917448:RDY917449 RNU917448:RNU917449 RXQ917448:RXQ917449 SHM917448:SHM917449 SRI917448:SRI917449 TBE917448:TBE917449 TLA917448:TLA917449 TUW917448:TUW917449 UES917448:UES917449 UOO917448:UOO917449 UYK917448:UYK917449 VIG917448:VIG917449 VSC917448:VSC917449 WBY917448:WBY917449 WLU917448:WLU917449 WVQ917448:WVQ917449 H982984:H982985 JE982984:JE982985 TA982984:TA982985 ACW982984:ACW982985 AMS982984:AMS982985 AWO982984:AWO982985 BGK982984:BGK982985 BQG982984:BQG982985 CAC982984:CAC982985 CJY982984:CJY982985 CTU982984:CTU982985 DDQ982984:DDQ982985 DNM982984:DNM982985 DXI982984:DXI982985 EHE982984:EHE982985 ERA982984:ERA982985 FAW982984:FAW982985 FKS982984:FKS982985 FUO982984:FUO982985 GEK982984:GEK982985 GOG982984:GOG982985 GYC982984:GYC982985 HHY982984:HHY982985 HRU982984:HRU982985 IBQ982984:IBQ982985 ILM982984:ILM982985 IVI982984:IVI982985 JFE982984:JFE982985 JPA982984:JPA982985 JYW982984:JYW982985 KIS982984:KIS982985 KSO982984:KSO982985 LCK982984:LCK982985 LMG982984:LMG982985 LWC982984:LWC982985 MFY982984:MFY982985 MPU982984:MPU982985 MZQ982984:MZQ982985 NJM982984:NJM982985 NTI982984:NTI982985 ODE982984:ODE982985 ONA982984:ONA982985 OWW982984:OWW982985 PGS982984:PGS982985 PQO982984:PQO982985 QAK982984:QAK982985 QKG982984:QKG982985 QUC982984:QUC982985 RDY982984:RDY982985 RNU982984:RNU982985 RXQ982984:RXQ982985 SHM982984:SHM982985 SRI982984:SRI982985 TBE982984:TBE982985 TLA982984:TLA982985 TUW982984:TUW982985 UES982984:UES982985 UOO982984:UOO982985 UYK982984:UYK982985 VIG982984:VIG982985 VSC982984:VSC982985 WBY982984:WBY982985 WLU982984:WLU982985 WVQ982984:WVQ982985 F65480:F65481 JC65480:JC65481 SY65480:SY65481 ACU65480:ACU65481 AMQ65480:AMQ65481 AWM65480:AWM65481 BGI65480:BGI65481 BQE65480:BQE65481 CAA65480:CAA65481 CJW65480:CJW65481 CTS65480:CTS65481 DDO65480:DDO65481 DNK65480:DNK65481 DXG65480:DXG65481 EHC65480:EHC65481 EQY65480:EQY65481 FAU65480:FAU65481 FKQ65480:FKQ65481 FUM65480:FUM65481 GEI65480:GEI65481 GOE65480:GOE65481 GYA65480:GYA65481 HHW65480:HHW65481 HRS65480:HRS65481 IBO65480:IBO65481 ILK65480:ILK65481 IVG65480:IVG65481 JFC65480:JFC65481 JOY65480:JOY65481 JYU65480:JYU65481 KIQ65480:KIQ65481 KSM65480:KSM65481 LCI65480:LCI65481 LME65480:LME65481 LWA65480:LWA65481 MFW65480:MFW65481 MPS65480:MPS65481 MZO65480:MZO65481 NJK65480:NJK65481 NTG65480:NTG65481 ODC65480:ODC65481 OMY65480:OMY65481 OWU65480:OWU65481 PGQ65480:PGQ65481 PQM65480:PQM65481 QAI65480:QAI65481 QKE65480:QKE65481 QUA65480:QUA65481 RDW65480:RDW65481 RNS65480:RNS65481 RXO65480:RXO65481 SHK65480:SHK65481 SRG65480:SRG65481 TBC65480:TBC65481 TKY65480:TKY65481 TUU65480:TUU65481 UEQ65480:UEQ65481 UOM65480:UOM65481 UYI65480:UYI65481 VIE65480:VIE65481 VSA65480:VSA65481 WBW65480:WBW65481 WLS65480:WLS65481 WVO65480:WVO65481 F131016:F131017 JC131016:JC131017 SY131016:SY131017 ACU131016:ACU131017 AMQ131016:AMQ131017 AWM131016:AWM131017 BGI131016:BGI131017 BQE131016:BQE131017 CAA131016:CAA131017 CJW131016:CJW131017 CTS131016:CTS131017 DDO131016:DDO131017 DNK131016:DNK131017 DXG131016:DXG131017 EHC131016:EHC131017 EQY131016:EQY131017 FAU131016:FAU131017 FKQ131016:FKQ131017 FUM131016:FUM131017 GEI131016:GEI131017 GOE131016:GOE131017 GYA131016:GYA131017 HHW131016:HHW131017 HRS131016:HRS131017 IBO131016:IBO131017 ILK131016:ILK131017 IVG131016:IVG131017 JFC131016:JFC131017 JOY131016:JOY131017 JYU131016:JYU131017 KIQ131016:KIQ131017 KSM131016:KSM131017 LCI131016:LCI131017 LME131016:LME131017 LWA131016:LWA131017 MFW131016:MFW131017 MPS131016:MPS131017 MZO131016:MZO131017 NJK131016:NJK131017 NTG131016:NTG131017 ODC131016:ODC131017 OMY131016:OMY131017 OWU131016:OWU131017 PGQ131016:PGQ131017 PQM131016:PQM131017 QAI131016:QAI131017 QKE131016:QKE131017 QUA131016:QUA131017 RDW131016:RDW131017 RNS131016:RNS131017 RXO131016:RXO131017 SHK131016:SHK131017 SRG131016:SRG131017 TBC131016:TBC131017 TKY131016:TKY131017 TUU131016:TUU131017 UEQ131016:UEQ131017 UOM131016:UOM131017 UYI131016:UYI131017 VIE131016:VIE131017 VSA131016:VSA131017 WBW131016:WBW131017 WLS131016:WLS131017 WVO131016:WVO131017 F196552:F196553 JC196552:JC196553 SY196552:SY196553 ACU196552:ACU196553 AMQ196552:AMQ196553 AWM196552:AWM196553 BGI196552:BGI196553 BQE196552:BQE196553 CAA196552:CAA196553 CJW196552:CJW196553 CTS196552:CTS196553 DDO196552:DDO196553 DNK196552:DNK196553 DXG196552:DXG196553 EHC196552:EHC196553 EQY196552:EQY196553 FAU196552:FAU196553 FKQ196552:FKQ196553 FUM196552:FUM196553 GEI196552:GEI196553 GOE196552:GOE196553 GYA196552:GYA196553 HHW196552:HHW196553 HRS196552:HRS196553 IBO196552:IBO196553 ILK196552:ILK196553 IVG196552:IVG196553 JFC196552:JFC196553 JOY196552:JOY196553 JYU196552:JYU196553 KIQ196552:KIQ196553 KSM196552:KSM196553 LCI196552:LCI196553 LME196552:LME196553 LWA196552:LWA196553 MFW196552:MFW196553 MPS196552:MPS196553 MZO196552:MZO196553 NJK196552:NJK196553 NTG196552:NTG196553 ODC196552:ODC196553 OMY196552:OMY196553 OWU196552:OWU196553 PGQ196552:PGQ196553 PQM196552:PQM196553 QAI196552:QAI196553 QKE196552:QKE196553 QUA196552:QUA196553 RDW196552:RDW196553 RNS196552:RNS196553 RXO196552:RXO196553 SHK196552:SHK196553 SRG196552:SRG196553 TBC196552:TBC196553 TKY196552:TKY196553 TUU196552:TUU196553 UEQ196552:UEQ196553 UOM196552:UOM196553 UYI196552:UYI196553 VIE196552:VIE196553 VSA196552:VSA196553 WBW196552:WBW196553 WLS196552:WLS196553 WVO196552:WVO196553 F262088:F262089 JC262088:JC262089 SY262088:SY262089 ACU262088:ACU262089 AMQ262088:AMQ262089 AWM262088:AWM262089 BGI262088:BGI262089 BQE262088:BQE262089 CAA262088:CAA262089 CJW262088:CJW262089 CTS262088:CTS262089 DDO262088:DDO262089 DNK262088:DNK262089 DXG262088:DXG262089 EHC262088:EHC262089 EQY262088:EQY262089 FAU262088:FAU262089 FKQ262088:FKQ262089 FUM262088:FUM262089 GEI262088:GEI262089 GOE262088:GOE262089 GYA262088:GYA262089 HHW262088:HHW262089 HRS262088:HRS262089 IBO262088:IBO262089 ILK262088:ILK262089 IVG262088:IVG262089 JFC262088:JFC262089 JOY262088:JOY262089 JYU262088:JYU262089 KIQ262088:KIQ262089 KSM262088:KSM262089 LCI262088:LCI262089 LME262088:LME262089 LWA262088:LWA262089 MFW262088:MFW262089 MPS262088:MPS262089 MZO262088:MZO262089 NJK262088:NJK262089 NTG262088:NTG262089 ODC262088:ODC262089 OMY262088:OMY262089 OWU262088:OWU262089 PGQ262088:PGQ262089 PQM262088:PQM262089 QAI262088:QAI262089 QKE262088:QKE262089 QUA262088:QUA262089 RDW262088:RDW262089 RNS262088:RNS262089 RXO262088:RXO262089 SHK262088:SHK262089 SRG262088:SRG262089 TBC262088:TBC262089 TKY262088:TKY262089 TUU262088:TUU262089 UEQ262088:UEQ262089 UOM262088:UOM262089 UYI262088:UYI262089 VIE262088:VIE262089 VSA262088:VSA262089 WBW262088:WBW262089 WLS262088:WLS262089 WVO262088:WVO262089 F327624:F327625 JC327624:JC327625 SY327624:SY327625 ACU327624:ACU327625 AMQ327624:AMQ327625 AWM327624:AWM327625 BGI327624:BGI327625 BQE327624:BQE327625 CAA327624:CAA327625 CJW327624:CJW327625 CTS327624:CTS327625 DDO327624:DDO327625 DNK327624:DNK327625 DXG327624:DXG327625 EHC327624:EHC327625 EQY327624:EQY327625 FAU327624:FAU327625 FKQ327624:FKQ327625 FUM327624:FUM327625 GEI327624:GEI327625 GOE327624:GOE327625 GYA327624:GYA327625 HHW327624:HHW327625 HRS327624:HRS327625 IBO327624:IBO327625 ILK327624:ILK327625 IVG327624:IVG327625 JFC327624:JFC327625 JOY327624:JOY327625 JYU327624:JYU327625 KIQ327624:KIQ327625 KSM327624:KSM327625 LCI327624:LCI327625 LME327624:LME327625 LWA327624:LWA327625 MFW327624:MFW327625 MPS327624:MPS327625 MZO327624:MZO327625 NJK327624:NJK327625 NTG327624:NTG327625 ODC327624:ODC327625 OMY327624:OMY327625 OWU327624:OWU327625 PGQ327624:PGQ327625 PQM327624:PQM327625 QAI327624:QAI327625 QKE327624:QKE327625 QUA327624:QUA327625 RDW327624:RDW327625 RNS327624:RNS327625 RXO327624:RXO327625 SHK327624:SHK327625 SRG327624:SRG327625 TBC327624:TBC327625 TKY327624:TKY327625 TUU327624:TUU327625 UEQ327624:UEQ327625 UOM327624:UOM327625 UYI327624:UYI327625 VIE327624:VIE327625 VSA327624:VSA327625 WBW327624:WBW327625 WLS327624:WLS327625 WVO327624:WVO327625 F393160:F393161 JC393160:JC393161 SY393160:SY393161 ACU393160:ACU393161 AMQ393160:AMQ393161 AWM393160:AWM393161 BGI393160:BGI393161 BQE393160:BQE393161 CAA393160:CAA393161 CJW393160:CJW393161 CTS393160:CTS393161 DDO393160:DDO393161 DNK393160:DNK393161 DXG393160:DXG393161 EHC393160:EHC393161 EQY393160:EQY393161 FAU393160:FAU393161 FKQ393160:FKQ393161 FUM393160:FUM393161 GEI393160:GEI393161 GOE393160:GOE393161 GYA393160:GYA393161 HHW393160:HHW393161 HRS393160:HRS393161 IBO393160:IBO393161 ILK393160:ILK393161 IVG393160:IVG393161 JFC393160:JFC393161 JOY393160:JOY393161 JYU393160:JYU393161 KIQ393160:KIQ393161 KSM393160:KSM393161 LCI393160:LCI393161 LME393160:LME393161 LWA393160:LWA393161 MFW393160:MFW393161 MPS393160:MPS393161 MZO393160:MZO393161 NJK393160:NJK393161 NTG393160:NTG393161 ODC393160:ODC393161 OMY393160:OMY393161 OWU393160:OWU393161 PGQ393160:PGQ393161 PQM393160:PQM393161 QAI393160:QAI393161 QKE393160:QKE393161 QUA393160:QUA393161 RDW393160:RDW393161 RNS393160:RNS393161 RXO393160:RXO393161 SHK393160:SHK393161 SRG393160:SRG393161 TBC393160:TBC393161 TKY393160:TKY393161 TUU393160:TUU393161 UEQ393160:UEQ393161 UOM393160:UOM393161 UYI393160:UYI393161 VIE393160:VIE393161 VSA393160:VSA393161 WBW393160:WBW393161 WLS393160:WLS393161 WVO393160:WVO393161 F458696:F458697 JC458696:JC458697 SY458696:SY458697 ACU458696:ACU458697 AMQ458696:AMQ458697 AWM458696:AWM458697 BGI458696:BGI458697 BQE458696:BQE458697 CAA458696:CAA458697 CJW458696:CJW458697 CTS458696:CTS458697 DDO458696:DDO458697 DNK458696:DNK458697 DXG458696:DXG458697 EHC458696:EHC458697 EQY458696:EQY458697 FAU458696:FAU458697 FKQ458696:FKQ458697 FUM458696:FUM458697 GEI458696:GEI458697 GOE458696:GOE458697 GYA458696:GYA458697 HHW458696:HHW458697 HRS458696:HRS458697 IBO458696:IBO458697 ILK458696:ILK458697 IVG458696:IVG458697 JFC458696:JFC458697 JOY458696:JOY458697 JYU458696:JYU458697 KIQ458696:KIQ458697 KSM458696:KSM458697 LCI458696:LCI458697 LME458696:LME458697 LWA458696:LWA458697 MFW458696:MFW458697 MPS458696:MPS458697 MZO458696:MZO458697 NJK458696:NJK458697 NTG458696:NTG458697 ODC458696:ODC458697 OMY458696:OMY458697 OWU458696:OWU458697 PGQ458696:PGQ458697 PQM458696:PQM458697 QAI458696:QAI458697 QKE458696:QKE458697 QUA458696:QUA458697 RDW458696:RDW458697 RNS458696:RNS458697 RXO458696:RXO458697 SHK458696:SHK458697 SRG458696:SRG458697 TBC458696:TBC458697 TKY458696:TKY458697 TUU458696:TUU458697 UEQ458696:UEQ458697 UOM458696:UOM458697 UYI458696:UYI458697 VIE458696:VIE458697 VSA458696:VSA458697 WBW458696:WBW458697 WLS458696:WLS458697 WVO458696:WVO458697 F524232:F524233 JC524232:JC524233 SY524232:SY524233 ACU524232:ACU524233 AMQ524232:AMQ524233 AWM524232:AWM524233 BGI524232:BGI524233 BQE524232:BQE524233 CAA524232:CAA524233 CJW524232:CJW524233 CTS524232:CTS524233 DDO524232:DDO524233 DNK524232:DNK524233 DXG524232:DXG524233 EHC524232:EHC524233 EQY524232:EQY524233 FAU524232:FAU524233 FKQ524232:FKQ524233 FUM524232:FUM524233 GEI524232:GEI524233 GOE524232:GOE524233 GYA524232:GYA524233 HHW524232:HHW524233 HRS524232:HRS524233 IBO524232:IBO524233 ILK524232:ILK524233 IVG524232:IVG524233 JFC524232:JFC524233 JOY524232:JOY524233 JYU524232:JYU524233 KIQ524232:KIQ524233 KSM524232:KSM524233 LCI524232:LCI524233 LME524232:LME524233 LWA524232:LWA524233 MFW524232:MFW524233 MPS524232:MPS524233 MZO524232:MZO524233 NJK524232:NJK524233 NTG524232:NTG524233 ODC524232:ODC524233 OMY524232:OMY524233 OWU524232:OWU524233 PGQ524232:PGQ524233 PQM524232:PQM524233 QAI524232:QAI524233 QKE524232:QKE524233 QUA524232:QUA524233 RDW524232:RDW524233 RNS524232:RNS524233 RXO524232:RXO524233 SHK524232:SHK524233 SRG524232:SRG524233 TBC524232:TBC524233 TKY524232:TKY524233 TUU524232:TUU524233 UEQ524232:UEQ524233 UOM524232:UOM524233 UYI524232:UYI524233 VIE524232:VIE524233 VSA524232:VSA524233 WBW524232:WBW524233 WLS524232:WLS524233 WVO524232:WVO524233 F589768:F589769 JC589768:JC589769 SY589768:SY589769 ACU589768:ACU589769 AMQ589768:AMQ589769 AWM589768:AWM589769 BGI589768:BGI589769 BQE589768:BQE589769 CAA589768:CAA589769 CJW589768:CJW589769 CTS589768:CTS589769 DDO589768:DDO589769 DNK589768:DNK589769 DXG589768:DXG589769 EHC589768:EHC589769 EQY589768:EQY589769 FAU589768:FAU589769 FKQ589768:FKQ589769 FUM589768:FUM589769 GEI589768:GEI589769 GOE589768:GOE589769 GYA589768:GYA589769 HHW589768:HHW589769 HRS589768:HRS589769 IBO589768:IBO589769 ILK589768:ILK589769 IVG589768:IVG589769 JFC589768:JFC589769 JOY589768:JOY589769 JYU589768:JYU589769 KIQ589768:KIQ589769 KSM589768:KSM589769 LCI589768:LCI589769 LME589768:LME589769 LWA589768:LWA589769 MFW589768:MFW589769 MPS589768:MPS589769 MZO589768:MZO589769 NJK589768:NJK589769 NTG589768:NTG589769 ODC589768:ODC589769 OMY589768:OMY589769 OWU589768:OWU589769 PGQ589768:PGQ589769 PQM589768:PQM589769 QAI589768:QAI589769 QKE589768:QKE589769 QUA589768:QUA589769 RDW589768:RDW589769 RNS589768:RNS589769 RXO589768:RXO589769 SHK589768:SHK589769 SRG589768:SRG589769 TBC589768:TBC589769 TKY589768:TKY589769 TUU589768:TUU589769 UEQ589768:UEQ589769 UOM589768:UOM589769 UYI589768:UYI589769 VIE589768:VIE589769 VSA589768:VSA589769 WBW589768:WBW589769 WLS589768:WLS589769 WVO589768:WVO589769 F655304:F655305 JC655304:JC655305 SY655304:SY655305 ACU655304:ACU655305 AMQ655304:AMQ655305 AWM655304:AWM655305 BGI655304:BGI655305 BQE655304:BQE655305 CAA655304:CAA655305 CJW655304:CJW655305 CTS655304:CTS655305 DDO655304:DDO655305 DNK655304:DNK655305 DXG655304:DXG655305 EHC655304:EHC655305 EQY655304:EQY655305 FAU655304:FAU655305 FKQ655304:FKQ655305 FUM655304:FUM655305 GEI655304:GEI655305 GOE655304:GOE655305 GYA655304:GYA655305 HHW655304:HHW655305 HRS655304:HRS655305 IBO655304:IBO655305 ILK655304:ILK655305 IVG655304:IVG655305 JFC655304:JFC655305 JOY655304:JOY655305 JYU655304:JYU655305 KIQ655304:KIQ655305 KSM655304:KSM655305 LCI655304:LCI655305 LME655304:LME655305 LWA655304:LWA655305 MFW655304:MFW655305 MPS655304:MPS655305 MZO655304:MZO655305 NJK655304:NJK655305 NTG655304:NTG655305 ODC655304:ODC655305 OMY655304:OMY655305 OWU655304:OWU655305 PGQ655304:PGQ655305 PQM655304:PQM655305 QAI655304:QAI655305 QKE655304:QKE655305 QUA655304:QUA655305 RDW655304:RDW655305 RNS655304:RNS655305 RXO655304:RXO655305 SHK655304:SHK655305 SRG655304:SRG655305 TBC655304:TBC655305 TKY655304:TKY655305 TUU655304:TUU655305 UEQ655304:UEQ655305 UOM655304:UOM655305 UYI655304:UYI655305 VIE655304:VIE655305 VSA655304:VSA655305 WBW655304:WBW655305 WLS655304:WLS655305 WVO655304:WVO655305 F720840:F720841 JC720840:JC720841 SY720840:SY720841 ACU720840:ACU720841 AMQ720840:AMQ720841 AWM720840:AWM720841 BGI720840:BGI720841 BQE720840:BQE720841 CAA720840:CAA720841 CJW720840:CJW720841 CTS720840:CTS720841 DDO720840:DDO720841 DNK720840:DNK720841 DXG720840:DXG720841 EHC720840:EHC720841 EQY720840:EQY720841 FAU720840:FAU720841 FKQ720840:FKQ720841 FUM720840:FUM720841 GEI720840:GEI720841 GOE720840:GOE720841 GYA720840:GYA720841 HHW720840:HHW720841 HRS720840:HRS720841 IBO720840:IBO720841 ILK720840:ILK720841 IVG720840:IVG720841 JFC720840:JFC720841 JOY720840:JOY720841 JYU720840:JYU720841 KIQ720840:KIQ720841 KSM720840:KSM720841 LCI720840:LCI720841 LME720840:LME720841 LWA720840:LWA720841 MFW720840:MFW720841 MPS720840:MPS720841 MZO720840:MZO720841 NJK720840:NJK720841 NTG720840:NTG720841 ODC720840:ODC720841 OMY720840:OMY720841 OWU720840:OWU720841 PGQ720840:PGQ720841 PQM720840:PQM720841 QAI720840:QAI720841 QKE720840:QKE720841 QUA720840:QUA720841 RDW720840:RDW720841 RNS720840:RNS720841 RXO720840:RXO720841 SHK720840:SHK720841 SRG720840:SRG720841 TBC720840:TBC720841 TKY720840:TKY720841 TUU720840:TUU720841 UEQ720840:UEQ720841 UOM720840:UOM720841 UYI720840:UYI720841 VIE720840:VIE720841 VSA720840:VSA720841 WBW720840:WBW720841 WLS720840:WLS720841 WVO720840:WVO720841 F786376:F786377 JC786376:JC786377 SY786376:SY786377 ACU786376:ACU786377 AMQ786376:AMQ786377 AWM786376:AWM786377 BGI786376:BGI786377 BQE786376:BQE786377 CAA786376:CAA786377 CJW786376:CJW786377 CTS786376:CTS786377 DDO786376:DDO786377 DNK786376:DNK786377 DXG786376:DXG786377 EHC786376:EHC786377 EQY786376:EQY786377 FAU786376:FAU786377 FKQ786376:FKQ786377 FUM786376:FUM786377 GEI786376:GEI786377 GOE786376:GOE786377 GYA786376:GYA786377 HHW786376:HHW786377 HRS786376:HRS786377 IBO786376:IBO786377 ILK786376:ILK786377 IVG786376:IVG786377 JFC786376:JFC786377 JOY786376:JOY786377 JYU786376:JYU786377 KIQ786376:KIQ786377 KSM786376:KSM786377 LCI786376:LCI786377 LME786376:LME786377 LWA786376:LWA786377 MFW786376:MFW786377 MPS786376:MPS786377 MZO786376:MZO786377 NJK786376:NJK786377 NTG786376:NTG786377 ODC786376:ODC786377 OMY786376:OMY786377 OWU786376:OWU786377 PGQ786376:PGQ786377 PQM786376:PQM786377 QAI786376:QAI786377 QKE786376:QKE786377 QUA786376:QUA786377 RDW786376:RDW786377 RNS786376:RNS786377 RXO786376:RXO786377 SHK786376:SHK786377 SRG786376:SRG786377 TBC786376:TBC786377 TKY786376:TKY786377 TUU786376:TUU786377 UEQ786376:UEQ786377 UOM786376:UOM786377 UYI786376:UYI786377 VIE786376:VIE786377 VSA786376:VSA786377 WBW786376:WBW786377 WLS786376:WLS786377 WVO786376:WVO786377 F851912:F851913 JC851912:JC851913 SY851912:SY851913 ACU851912:ACU851913 AMQ851912:AMQ851913 AWM851912:AWM851913 BGI851912:BGI851913 BQE851912:BQE851913 CAA851912:CAA851913 CJW851912:CJW851913 CTS851912:CTS851913 DDO851912:DDO851913 DNK851912:DNK851913 DXG851912:DXG851913 EHC851912:EHC851913 EQY851912:EQY851913 FAU851912:FAU851913 FKQ851912:FKQ851913 FUM851912:FUM851913 GEI851912:GEI851913 GOE851912:GOE851913 GYA851912:GYA851913 HHW851912:HHW851913 HRS851912:HRS851913 IBO851912:IBO851913 ILK851912:ILK851913 IVG851912:IVG851913 JFC851912:JFC851913 JOY851912:JOY851913 JYU851912:JYU851913 KIQ851912:KIQ851913 KSM851912:KSM851913 LCI851912:LCI851913 LME851912:LME851913 LWA851912:LWA851913 MFW851912:MFW851913 MPS851912:MPS851913 MZO851912:MZO851913 NJK851912:NJK851913 NTG851912:NTG851913 ODC851912:ODC851913 OMY851912:OMY851913 OWU851912:OWU851913 PGQ851912:PGQ851913 PQM851912:PQM851913 QAI851912:QAI851913 QKE851912:QKE851913 QUA851912:QUA851913 RDW851912:RDW851913 RNS851912:RNS851913 RXO851912:RXO851913 SHK851912:SHK851913 SRG851912:SRG851913 TBC851912:TBC851913 TKY851912:TKY851913 TUU851912:TUU851913 UEQ851912:UEQ851913 UOM851912:UOM851913 UYI851912:UYI851913 VIE851912:VIE851913 VSA851912:VSA851913 WBW851912:WBW851913 WLS851912:WLS851913 WVO851912:WVO851913 F917448:F917449 JC917448:JC917449 SY917448:SY917449 ACU917448:ACU917449 AMQ917448:AMQ917449 AWM917448:AWM917449 BGI917448:BGI917449 BQE917448:BQE917449 CAA917448:CAA917449 CJW917448:CJW917449 CTS917448:CTS917449 DDO917448:DDO917449 DNK917448:DNK917449 DXG917448:DXG917449 EHC917448:EHC917449 EQY917448:EQY917449 FAU917448:FAU917449 FKQ917448:FKQ917449 FUM917448:FUM917449 GEI917448:GEI917449 GOE917448:GOE917449 GYA917448:GYA917449 HHW917448:HHW917449 HRS917448:HRS917449 IBO917448:IBO917449 ILK917448:ILK917449 IVG917448:IVG917449 JFC917448:JFC917449 JOY917448:JOY917449 JYU917448:JYU917449 KIQ917448:KIQ917449 KSM917448:KSM917449 LCI917448:LCI917449 LME917448:LME917449 LWA917448:LWA917449 MFW917448:MFW917449 MPS917448:MPS917449 MZO917448:MZO917449 NJK917448:NJK917449 NTG917448:NTG917449 ODC917448:ODC917449 OMY917448:OMY917449 OWU917448:OWU917449 PGQ917448:PGQ917449 PQM917448:PQM917449 QAI917448:QAI917449 QKE917448:QKE917449 QUA917448:QUA917449 RDW917448:RDW917449 RNS917448:RNS917449 RXO917448:RXO917449 SHK917448:SHK917449 SRG917448:SRG917449 TBC917448:TBC917449 TKY917448:TKY917449 TUU917448:TUU917449 UEQ917448:UEQ917449 UOM917448:UOM917449 UYI917448:UYI917449 VIE917448:VIE917449 VSA917448:VSA917449 WBW917448:WBW917449 WLS917448:WLS917449 WVO917448:WVO917449 F982984:F982985 JC982984:JC982985 SY982984:SY982985 ACU982984:ACU982985 AMQ982984:AMQ982985 AWM982984:AWM982985 BGI982984:BGI982985 BQE982984:BQE982985 CAA982984:CAA982985 CJW982984:CJW982985 CTS982984:CTS982985 DDO982984:DDO982985 DNK982984:DNK982985 DXG982984:DXG982985 EHC982984:EHC982985 EQY982984:EQY982985 FAU982984:FAU982985 FKQ982984:FKQ982985 FUM982984:FUM982985 GEI982984:GEI982985 GOE982984:GOE982985 GYA982984:GYA982985 HHW982984:HHW982985 HRS982984:HRS982985 IBO982984:IBO982985 ILK982984:ILK982985 IVG982984:IVG982985 JFC982984:JFC982985 JOY982984:JOY982985 JYU982984:JYU982985 KIQ982984:KIQ982985 KSM982984:KSM982985 LCI982984:LCI982985 LME982984:LME982985 LWA982984:LWA982985 MFW982984:MFW982985 MPS982984:MPS982985 MZO982984:MZO982985 NJK982984:NJK982985 NTG982984:NTG982985 ODC982984:ODC982985 OMY982984:OMY982985 OWU982984:OWU982985 PGQ982984:PGQ982985 PQM982984:PQM982985 QAI982984:QAI982985 QKE982984:QKE982985 QUA982984:QUA982985 RDW982984:RDW982985 RNS982984:RNS982985 RXO982984:RXO982985 SHK982984:SHK982985 SRG982984:SRG982985 TBC982984:TBC982985 TKY982984:TKY982985 TUU982984:TUU982985 UEQ982984:UEQ982985 UOM982984:UOM982985 UYI982984:UYI982985 VIE982984:VIE982985 VSA982984:VSA982985 WBW982984:WBW982985 WLS982984:WLS982985 WVO982984:WVO982985 F65487:F65490 JC65487:JC65490 SY65487:SY65490 ACU65487:ACU65490 AMQ65487:AMQ65490 AWM65487:AWM65490 BGI65487:BGI65490 BQE65487:BQE65490 CAA65487:CAA65490 CJW65487:CJW65490 CTS65487:CTS65490 DDO65487:DDO65490 DNK65487:DNK65490 DXG65487:DXG65490 EHC65487:EHC65490 EQY65487:EQY65490 FAU65487:FAU65490 FKQ65487:FKQ65490 FUM65487:FUM65490 GEI65487:GEI65490 GOE65487:GOE65490 GYA65487:GYA65490 HHW65487:HHW65490 HRS65487:HRS65490 IBO65487:IBO65490 ILK65487:ILK65490 IVG65487:IVG65490 JFC65487:JFC65490 JOY65487:JOY65490 JYU65487:JYU65490 KIQ65487:KIQ65490 KSM65487:KSM65490 LCI65487:LCI65490 LME65487:LME65490 LWA65487:LWA65490 MFW65487:MFW65490 MPS65487:MPS65490 MZO65487:MZO65490 NJK65487:NJK65490 NTG65487:NTG65490 ODC65487:ODC65490 OMY65487:OMY65490 OWU65487:OWU65490 PGQ65487:PGQ65490 PQM65487:PQM65490 QAI65487:QAI65490 QKE65487:QKE65490 QUA65487:QUA65490 RDW65487:RDW65490 RNS65487:RNS65490 RXO65487:RXO65490 SHK65487:SHK65490 SRG65487:SRG65490 TBC65487:TBC65490 TKY65487:TKY65490 TUU65487:TUU65490 UEQ65487:UEQ65490 UOM65487:UOM65490 UYI65487:UYI65490 VIE65487:VIE65490 VSA65487:VSA65490 WBW65487:WBW65490 WLS65487:WLS65490 WVO65487:WVO65490 F131023:F131026 JC131023:JC131026 SY131023:SY131026 ACU131023:ACU131026 AMQ131023:AMQ131026 AWM131023:AWM131026 BGI131023:BGI131026 BQE131023:BQE131026 CAA131023:CAA131026 CJW131023:CJW131026 CTS131023:CTS131026 DDO131023:DDO131026 DNK131023:DNK131026 DXG131023:DXG131026 EHC131023:EHC131026 EQY131023:EQY131026 FAU131023:FAU131026 FKQ131023:FKQ131026 FUM131023:FUM131026 GEI131023:GEI131026 GOE131023:GOE131026 GYA131023:GYA131026 HHW131023:HHW131026 HRS131023:HRS131026 IBO131023:IBO131026 ILK131023:ILK131026 IVG131023:IVG131026 JFC131023:JFC131026 JOY131023:JOY131026 JYU131023:JYU131026 KIQ131023:KIQ131026 KSM131023:KSM131026 LCI131023:LCI131026 LME131023:LME131026 LWA131023:LWA131026 MFW131023:MFW131026 MPS131023:MPS131026 MZO131023:MZO131026 NJK131023:NJK131026 NTG131023:NTG131026 ODC131023:ODC131026 OMY131023:OMY131026 OWU131023:OWU131026 PGQ131023:PGQ131026 PQM131023:PQM131026 QAI131023:QAI131026 QKE131023:QKE131026 QUA131023:QUA131026 RDW131023:RDW131026 RNS131023:RNS131026 RXO131023:RXO131026 SHK131023:SHK131026 SRG131023:SRG131026 TBC131023:TBC131026 TKY131023:TKY131026 TUU131023:TUU131026 UEQ131023:UEQ131026 UOM131023:UOM131026 UYI131023:UYI131026 VIE131023:VIE131026 VSA131023:VSA131026 WBW131023:WBW131026 WLS131023:WLS131026 WVO131023:WVO131026 F196559:F196562 JC196559:JC196562 SY196559:SY196562 ACU196559:ACU196562 AMQ196559:AMQ196562 AWM196559:AWM196562 BGI196559:BGI196562 BQE196559:BQE196562 CAA196559:CAA196562 CJW196559:CJW196562 CTS196559:CTS196562 DDO196559:DDO196562 DNK196559:DNK196562 DXG196559:DXG196562 EHC196559:EHC196562 EQY196559:EQY196562 FAU196559:FAU196562 FKQ196559:FKQ196562 FUM196559:FUM196562 GEI196559:GEI196562 GOE196559:GOE196562 GYA196559:GYA196562 HHW196559:HHW196562 HRS196559:HRS196562 IBO196559:IBO196562 ILK196559:ILK196562 IVG196559:IVG196562 JFC196559:JFC196562 JOY196559:JOY196562 JYU196559:JYU196562 KIQ196559:KIQ196562 KSM196559:KSM196562 LCI196559:LCI196562 LME196559:LME196562 LWA196559:LWA196562 MFW196559:MFW196562 MPS196559:MPS196562 MZO196559:MZO196562 NJK196559:NJK196562 NTG196559:NTG196562 ODC196559:ODC196562 OMY196559:OMY196562 OWU196559:OWU196562 PGQ196559:PGQ196562 PQM196559:PQM196562 QAI196559:QAI196562 QKE196559:QKE196562 QUA196559:QUA196562 RDW196559:RDW196562 RNS196559:RNS196562 RXO196559:RXO196562 SHK196559:SHK196562 SRG196559:SRG196562 TBC196559:TBC196562 TKY196559:TKY196562 TUU196559:TUU196562 UEQ196559:UEQ196562 UOM196559:UOM196562 UYI196559:UYI196562 VIE196559:VIE196562 VSA196559:VSA196562 WBW196559:WBW196562 WLS196559:WLS196562 WVO196559:WVO196562 F262095:F262098 JC262095:JC262098 SY262095:SY262098 ACU262095:ACU262098 AMQ262095:AMQ262098 AWM262095:AWM262098 BGI262095:BGI262098 BQE262095:BQE262098 CAA262095:CAA262098 CJW262095:CJW262098 CTS262095:CTS262098 DDO262095:DDO262098 DNK262095:DNK262098 DXG262095:DXG262098 EHC262095:EHC262098 EQY262095:EQY262098 FAU262095:FAU262098 FKQ262095:FKQ262098 FUM262095:FUM262098 GEI262095:GEI262098 GOE262095:GOE262098 GYA262095:GYA262098 HHW262095:HHW262098 HRS262095:HRS262098 IBO262095:IBO262098 ILK262095:ILK262098 IVG262095:IVG262098 JFC262095:JFC262098 JOY262095:JOY262098 JYU262095:JYU262098 KIQ262095:KIQ262098 KSM262095:KSM262098 LCI262095:LCI262098 LME262095:LME262098 LWA262095:LWA262098 MFW262095:MFW262098 MPS262095:MPS262098 MZO262095:MZO262098 NJK262095:NJK262098 NTG262095:NTG262098 ODC262095:ODC262098 OMY262095:OMY262098 OWU262095:OWU262098 PGQ262095:PGQ262098 PQM262095:PQM262098 QAI262095:QAI262098 QKE262095:QKE262098 QUA262095:QUA262098 RDW262095:RDW262098 RNS262095:RNS262098 RXO262095:RXO262098 SHK262095:SHK262098 SRG262095:SRG262098 TBC262095:TBC262098 TKY262095:TKY262098 TUU262095:TUU262098 UEQ262095:UEQ262098 UOM262095:UOM262098 UYI262095:UYI262098 VIE262095:VIE262098 VSA262095:VSA262098 WBW262095:WBW262098 WLS262095:WLS262098 WVO262095:WVO262098 F327631:F327634 JC327631:JC327634 SY327631:SY327634 ACU327631:ACU327634 AMQ327631:AMQ327634 AWM327631:AWM327634 BGI327631:BGI327634 BQE327631:BQE327634 CAA327631:CAA327634 CJW327631:CJW327634 CTS327631:CTS327634 DDO327631:DDO327634 DNK327631:DNK327634 DXG327631:DXG327634 EHC327631:EHC327634 EQY327631:EQY327634 FAU327631:FAU327634 FKQ327631:FKQ327634 FUM327631:FUM327634 GEI327631:GEI327634 GOE327631:GOE327634 GYA327631:GYA327634 HHW327631:HHW327634 HRS327631:HRS327634 IBO327631:IBO327634 ILK327631:ILK327634 IVG327631:IVG327634 JFC327631:JFC327634 JOY327631:JOY327634 JYU327631:JYU327634 KIQ327631:KIQ327634 KSM327631:KSM327634 LCI327631:LCI327634 LME327631:LME327634 LWA327631:LWA327634 MFW327631:MFW327634 MPS327631:MPS327634 MZO327631:MZO327634 NJK327631:NJK327634 NTG327631:NTG327634 ODC327631:ODC327634 OMY327631:OMY327634 OWU327631:OWU327634 PGQ327631:PGQ327634 PQM327631:PQM327634 QAI327631:QAI327634 QKE327631:QKE327634 QUA327631:QUA327634 RDW327631:RDW327634 RNS327631:RNS327634 RXO327631:RXO327634 SHK327631:SHK327634 SRG327631:SRG327634 TBC327631:TBC327634 TKY327631:TKY327634 TUU327631:TUU327634 UEQ327631:UEQ327634 UOM327631:UOM327634 UYI327631:UYI327634 VIE327631:VIE327634 VSA327631:VSA327634 WBW327631:WBW327634 WLS327631:WLS327634 WVO327631:WVO327634 F393167:F393170 JC393167:JC393170 SY393167:SY393170 ACU393167:ACU393170 AMQ393167:AMQ393170 AWM393167:AWM393170 BGI393167:BGI393170 BQE393167:BQE393170 CAA393167:CAA393170 CJW393167:CJW393170 CTS393167:CTS393170 DDO393167:DDO393170 DNK393167:DNK393170 DXG393167:DXG393170 EHC393167:EHC393170 EQY393167:EQY393170 FAU393167:FAU393170 FKQ393167:FKQ393170 FUM393167:FUM393170 GEI393167:GEI393170 GOE393167:GOE393170 GYA393167:GYA393170 HHW393167:HHW393170 HRS393167:HRS393170 IBO393167:IBO393170 ILK393167:ILK393170 IVG393167:IVG393170 JFC393167:JFC393170 JOY393167:JOY393170 JYU393167:JYU393170 KIQ393167:KIQ393170 KSM393167:KSM393170 LCI393167:LCI393170 LME393167:LME393170 LWA393167:LWA393170 MFW393167:MFW393170 MPS393167:MPS393170 MZO393167:MZO393170 NJK393167:NJK393170 NTG393167:NTG393170 ODC393167:ODC393170 OMY393167:OMY393170 OWU393167:OWU393170 PGQ393167:PGQ393170 PQM393167:PQM393170 QAI393167:QAI393170 QKE393167:QKE393170 QUA393167:QUA393170 RDW393167:RDW393170 RNS393167:RNS393170 RXO393167:RXO393170 SHK393167:SHK393170 SRG393167:SRG393170 TBC393167:TBC393170 TKY393167:TKY393170 TUU393167:TUU393170 UEQ393167:UEQ393170 UOM393167:UOM393170 UYI393167:UYI393170 VIE393167:VIE393170 VSA393167:VSA393170 WBW393167:WBW393170 WLS393167:WLS393170 WVO393167:WVO393170 F458703:F458706 JC458703:JC458706 SY458703:SY458706 ACU458703:ACU458706 AMQ458703:AMQ458706 AWM458703:AWM458706 BGI458703:BGI458706 BQE458703:BQE458706 CAA458703:CAA458706 CJW458703:CJW458706 CTS458703:CTS458706 DDO458703:DDO458706 DNK458703:DNK458706 DXG458703:DXG458706 EHC458703:EHC458706 EQY458703:EQY458706 FAU458703:FAU458706 FKQ458703:FKQ458706 FUM458703:FUM458706 GEI458703:GEI458706 GOE458703:GOE458706 GYA458703:GYA458706 HHW458703:HHW458706 HRS458703:HRS458706 IBO458703:IBO458706 ILK458703:ILK458706 IVG458703:IVG458706 JFC458703:JFC458706 JOY458703:JOY458706 JYU458703:JYU458706 KIQ458703:KIQ458706 KSM458703:KSM458706 LCI458703:LCI458706 LME458703:LME458706 LWA458703:LWA458706 MFW458703:MFW458706 MPS458703:MPS458706 MZO458703:MZO458706 NJK458703:NJK458706 NTG458703:NTG458706 ODC458703:ODC458706 OMY458703:OMY458706 OWU458703:OWU458706 PGQ458703:PGQ458706 PQM458703:PQM458706 QAI458703:QAI458706 QKE458703:QKE458706 QUA458703:QUA458706 RDW458703:RDW458706 RNS458703:RNS458706 RXO458703:RXO458706 SHK458703:SHK458706 SRG458703:SRG458706 TBC458703:TBC458706 TKY458703:TKY458706 TUU458703:TUU458706 UEQ458703:UEQ458706 UOM458703:UOM458706 UYI458703:UYI458706 VIE458703:VIE458706 VSA458703:VSA458706 WBW458703:WBW458706 WLS458703:WLS458706 WVO458703:WVO458706 F524239:F524242 JC524239:JC524242 SY524239:SY524242 ACU524239:ACU524242 AMQ524239:AMQ524242 AWM524239:AWM524242 BGI524239:BGI524242 BQE524239:BQE524242 CAA524239:CAA524242 CJW524239:CJW524242 CTS524239:CTS524242 DDO524239:DDO524242 DNK524239:DNK524242 DXG524239:DXG524242 EHC524239:EHC524242 EQY524239:EQY524242 FAU524239:FAU524242 FKQ524239:FKQ524242 FUM524239:FUM524242 GEI524239:GEI524242 GOE524239:GOE524242 GYA524239:GYA524242 HHW524239:HHW524242 HRS524239:HRS524242 IBO524239:IBO524242 ILK524239:ILK524242 IVG524239:IVG524242 JFC524239:JFC524242 JOY524239:JOY524242 JYU524239:JYU524242 KIQ524239:KIQ524242 KSM524239:KSM524242 LCI524239:LCI524242 LME524239:LME524242 LWA524239:LWA524242 MFW524239:MFW524242 MPS524239:MPS524242 MZO524239:MZO524242 NJK524239:NJK524242 NTG524239:NTG524242 ODC524239:ODC524242 OMY524239:OMY524242 OWU524239:OWU524242 PGQ524239:PGQ524242 PQM524239:PQM524242 QAI524239:QAI524242 QKE524239:QKE524242 QUA524239:QUA524242 RDW524239:RDW524242 RNS524239:RNS524242 RXO524239:RXO524242 SHK524239:SHK524242 SRG524239:SRG524242 TBC524239:TBC524242 TKY524239:TKY524242 TUU524239:TUU524242 UEQ524239:UEQ524242 UOM524239:UOM524242 UYI524239:UYI524242 VIE524239:VIE524242 VSA524239:VSA524242 WBW524239:WBW524242 WLS524239:WLS524242 WVO524239:WVO524242 F589775:F589778 JC589775:JC589778 SY589775:SY589778 ACU589775:ACU589778 AMQ589775:AMQ589778 AWM589775:AWM589778 BGI589775:BGI589778 BQE589775:BQE589778 CAA589775:CAA589778 CJW589775:CJW589778 CTS589775:CTS589778 DDO589775:DDO589778 DNK589775:DNK589778 DXG589775:DXG589778 EHC589775:EHC589778 EQY589775:EQY589778 FAU589775:FAU589778 FKQ589775:FKQ589778 FUM589775:FUM589778 GEI589775:GEI589778 GOE589775:GOE589778 GYA589775:GYA589778 HHW589775:HHW589778 HRS589775:HRS589778 IBO589775:IBO589778 ILK589775:ILK589778 IVG589775:IVG589778 JFC589775:JFC589778 JOY589775:JOY589778 JYU589775:JYU589778 KIQ589775:KIQ589778 KSM589775:KSM589778 LCI589775:LCI589778 LME589775:LME589778 LWA589775:LWA589778 MFW589775:MFW589778 MPS589775:MPS589778 MZO589775:MZO589778 NJK589775:NJK589778 NTG589775:NTG589778 ODC589775:ODC589778 OMY589775:OMY589778 OWU589775:OWU589778 PGQ589775:PGQ589778 PQM589775:PQM589778 QAI589775:QAI589778 QKE589775:QKE589778 QUA589775:QUA589778 RDW589775:RDW589778 RNS589775:RNS589778 RXO589775:RXO589778 SHK589775:SHK589778 SRG589775:SRG589778 TBC589775:TBC589778 TKY589775:TKY589778 TUU589775:TUU589778 UEQ589775:UEQ589778 UOM589775:UOM589778 UYI589775:UYI589778 VIE589775:VIE589778 VSA589775:VSA589778 WBW589775:WBW589778 WLS589775:WLS589778 WVO589775:WVO589778 F655311:F655314 JC655311:JC655314 SY655311:SY655314 ACU655311:ACU655314 AMQ655311:AMQ655314 AWM655311:AWM655314 BGI655311:BGI655314 BQE655311:BQE655314 CAA655311:CAA655314 CJW655311:CJW655314 CTS655311:CTS655314 DDO655311:DDO655314 DNK655311:DNK655314 DXG655311:DXG655314 EHC655311:EHC655314 EQY655311:EQY655314 FAU655311:FAU655314 FKQ655311:FKQ655314 FUM655311:FUM655314 GEI655311:GEI655314 GOE655311:GOE655314 GYA655311:GYA655314 HHW655311:HHW655314 HRS655311:HRS655314 IBO655311:IBO655314 ILK655311:ILK655314 IVG655311:IVG655314 JFC655311:JFC655314 JOY655311:JOY655314 JYU655311:JYU655314 KIQ655311:KIQ655314 KSM655311:KSM655314 LCI655311:LCI655314 LME655311:LME655314 LWA655311:LWA655314 MFW655311:MFW655314 MPS655311:MPS655314 MZO655311:MZO655314 NJK655311:NJK655314 NTG655311:NTG655314 ODC655311:ODC655314 OMY655311:OMY655314 OWU655311:OWU655314 PGQ655311:PGQ655314 PQM655311:PQM655314 QAI655311:QAI655314 QKE655311:QKE655314 QUA655311:QUA655314 RDW655311:RDW655314 RNS655311:RNS655314 RXO655311:RXO655314 SHK655311:SHK655314 SRG655311:SRG655314 TBC655311:TBC655314 TKY655311:TKY655314 TUU655311:TUU655314 UEQ655311:UEQ655314 UOM655311:UOM655314 UYI655311:UYI655314 VIE655311:VIE655314 VSA655311:VSA655314 WBW655311:WBW655314 WLS655311:WLS655314 WVO655311:WVO655314 F720847:F720850 JC720847:JC720850 SY720847:SY720850 ACU720847:ACU720850 AMQ720847:AMQ720850 AWM720847:AWM720850 BGI720847:BGI720850 BQE720847:BQE720850 CAA720847:CAA720850 CJW720847:CJW720850 CTS720847:CTS720850 DDO720847:DDO720850 DNK720847:DNK720850 DXG720847:DXG720850 EHC720847:EHC720850 EQY720847:EQY720850 FAU720847:FAU720850 FKQ720847:FKQ720850 FUM720847:FUM720850 GEI720847:GEI720850 GOE720847:GOE720850 GYA720847:GYA720850 HHW720847:HHW720850 HRS720847:HRS720850 IBO720847:IBO720850 ILK720847:ILK720850 IVG720847:IVG720850 JFC720847:JFC720850 JOY720847:JOY720850 JYU720847:JYU720850 KIQ720847:KIQ720850 KSM720847:KSM720850 LCI720847:LCI720850 LME720847:LME720850 LWA720847:LWA720850 MFW720847:MFW720850 MPS720847:MPS720850 MZO720847:MZO720850 NJK720847:NJK720850 NTG720847:NTG720850 ODC720847:ODC720850 OMY720847:OMY720850 OWU720847:OWU720850 PGQ720847:PGQ720850 PQM720847:PQM720850 QAI720847:QAI720850 QKE720847:QKE720850 QUA720847:QUA720850 RDW720847:RDW720850 RNS720847:RNS720850 RXO720847:RXO720850 SHK720847:SHK720850 SRG720847:SRG720850 TBC720847:TBC720850 TKY720847:TKY720850 TUU720847:TUU720850 UEQ720847:UEQ720850 UOM720847:UOM720850 UYI720847:UYI720850 VIE720847:VIE720850 VSA720847:VSA720850 WBW720847:WBW720850 WLS720847:WLS720850 WVO720847:WVO720850 F786383:F786386 JC786383:JC786386 SY786383:SY786386 ACU786383:ACU786386 AMQ786383:AMQ786386 AWM786383:AWM786386 BGI786383:BGI786386 BQE786383:BQE786386 CAA786383:CAA786386 CJW786383:CJW786386 CTS786383:CTS786386 DDO786383:DDO786386 DNK786383:DNK786386 DXG786383:DXG786386 EHC786383:EHC786386 EQY786383:EQY786386 FAU786383:FAU786386 FKQ786383:FKQ786386 FUM786383:FUM786386 GEI786383:GEI786386 GOE786383:GOE786386 GYA786383:GYA786386 HHW786383:HHW786386 HRS786383:HRS786386 IBO786383:IBO786386 ILK786383:ILK786386 IVG786383:IVG786386 JFC786383:JFC786386 JOY786383:JOY786386 JYU786383:JYU786386 KIQ786383:KIQ786386 KSM786383:KSM786386 LCI786383:LCI786386 LME786383:LME786386 LWA786383:LWA786386 MFW786383:MFW786386 MPS786383:MPS786386 MZO786383:MZO786386 NJK786383:NJK786386 NTG786383:NTG786386 ODC786383:ODC786386 OMY786383:OMY786386 OWU786383:OWU786386 PGQ786383:PGQ786386 PQM786383:PQM786386 QAI786383:QAI786386 QKE786383:QKE786386 QUA786383:QUA786386 RDW786383:RDW786386 RNS786383:RNS786386 RXO786383:RXO786386 SHK786383:SHK786386 SRG786383:SRG786386 TBC786383:TBC786386 TKY786383:TKY786386 TUU786383:TUU786386 UEQ786383:UEQ786386 UOM786383:UOM786386 UYI786383:UYI786386 VIE786383:VIE786386 VSA786383:VSA786386 WBW786383:WBW786386 WLS786383:WLS786386 WVO786383:WVO786386 F851919:F851922 JC851919:JC851922 SY851919:SY851922 ACU851919:ACU851922 AMQ851919:AMQ851922 AWM851919:AWM851922 BGI851919:BGI851922 BQE851919:BQE851922 CAA851919:CAA851922 CJW851919:CJW851922 CTS851919:CTS851922 DDO851919:DDO851922 DNK851919:DNK851922 DXG851919:DXG851922 EHC851919:EHC851922 EQY851919:EQY851922 FAU851919:FAU851922 FKQ851919:FKQ851922 FUM851919:FUM851922 GEI851919:GEI851922 GOE851919:GOE851922 GYA851919:GYA851922 HHW851919:HHW851922 HRS851919:HRS851922 IBO851919:IBO851922 ILK851919:ILK851922 IVG851919:IVG851922 JFC851919:JFC851922 JOY851919:JOY851922 JYU851919:JYU851922 KIQ851919:KIQ851922 KSM851919:KSM851922 LCI851919:LCI851922 LME851919:LME851922 LWA851919:LWA851922 MFW851919:MFW851922 MPS851919:MPS851922 MZO851919:MZO851922 NJK851919:NJK851922 NTG851919:NTG851922 ODC851919:ODC851922 OMY851919:OMY851922 OWU851919:OWU851922 PGQ851919:PGQ851922 PQM851919:PQM851922 QAI851919:QAI851922 QKE851919:QKE851922 QUA851919:QUA851922 RDW851919:RDW851922 RNS851919:RNS851922 RXO851919:RXO851922 SHK851919:SHK851922 SRG851919:SRG851922 TBC851919:TBC851922 TKY851919:TKY851922 TUU851919:TUU851922 UEQ851919:UEQ851922 UOM851919:UOM851922 UYI851919:UYI851922 VIE851919:VIE851922 VSA851919:VSA851922 WBW851919:WBW851922 WLS851919:WLS851922 WVO851919:WVO851922 F917455:F917458 JC917455:JC917458 SY917455:SY917458 ACU917455:ACU917458 AMQ917455:AMQ917458 AWM917455:AWM917458 BGI917455:BGI917458 BQE917455:BQE917458 CAA917455:CAA917458 CJW917455:CJW917458 CTS917455:CTS917458 DDO917455:DDO917458 DNK917455:DNK917458 DXG917455:DXG917458 EHC917455:EHC917458 EQY917455:EQY917458 FAU917455:FAU917458 FKQ917455:FKQ917458 FUM917455:FUM917458 GEI917455:GEI917458 GOE917455:GOE917458 GYA917455:GYA917458 HHW917455:HHW917458 HRS917455:HRS917458 IBO917455:IBO917458 ILK917455:ILK917458 IVG917455:IVG917458 JFC917455:JFC917458 JOY917455:JOY917458 JYU917455:JYU917458 KIQ917455:KIQ917458 KSM917455:KSM917458 LCI917455:LCI917458 LME917455:LME917458 LWA917455:LWA917458 MFW917455:MFW917458 MPS917455:MPS917458 MZO917455:MZO917458 NJK917455:NJK917458 NTG917455:NTG917458 ODC917455:ODC917458 OMY917455:OMY917458 OWU917455:OWU917458 PGQ917455:PGQ917458 PQM917455:PQM917458 QAI917455:QAI917458 QKE917455:QKE917458 QUA917455:QUA917458 RDW917455:RDW917458 RNS917455:RNS917458 RXO917455:RXO917458 SHK917455:SHK917458 SRG917455:SRG917458 TBC917455:TBC917458 TKY917455:TKY917458 TUU917455:TUU917458 UEQ917455:UEQ917458 UOM917455:UOM917458 UYI917455:UYI917458 VIE917455:VIE917458 VSA917455:VSA917458 WBW917455:WBW917458 WLS917455:WLS917458 WVO917455:WVO917458 F982991:F982994 JC982991:JC982994 SY982991:SY982994 ACU982991:ACU982994 AMQ982991:AMQ982994 AWM982991:AWM982994 BGI982991:BGI982994 BQE982991:BQE982994 CAA982991:CAA982994 CJW982991:CJW982994 CTS982991:CTS982994 DDO982991:DDO982994 DNK982991:DNK982994 DXG982991:DXG982994 EHC982991:EHC982994 EQY982991:EQY982994 FAU982991:FAU982994 FKQ982991:FKQ982994 FUM982991:FUM982994 GEI982991:GEI982994 GOE982991:GOE982994 GYA982991:GYA982994 HHW982991:HHW982994 HRS982991:HRS982994 IBO982991:IBO982994 ILK982991:ILK982994 IVG982991:IVG982994 JFC982991:JFC982994 JOY982991:JOY982994 JYU982991:JYU982994 KIQ982991:KIQ982994 KSM982991:KSM982994 LCI982991:LCI982994 LME982991:LME982994 LWA982991:LWA982994 MFW982991:MFW982994 MPS982991:MPS982994 MZO982991:MZO982994 NJK982991:NJK982994 NTG982991:NTG982994 ODC982991:ODC982994 OMY982991:OMY982994 OWU982991:OWU982994 PGQ982991:PGQ982994 PQM982991:PQM982994 QAI982991:QAI982994 QKE982991:QKE982994 QUA982991:QUA982994 RDW982991:RDW982994 RNS982991:RNS982994 RXO982991:RXO982994 SHK982991:SHK982994 SRG982991:SRG982994 TBC982991:TBC982994 TKY982991:TKY982994 TUU982991:TUU982994 UEQ982991:UEQ982994 UOM982991:UOM982994 UYI982991:UYI982994 VIE982991:VIE982994 VSA982991:VSA982994 WBW982991:WBW982994 WLS982991:WLS982994 WVO982991:WVO982994 H65487:H65490 JE65487:JE65490 TA65487:TA65490 ACW65487:ACW65490 AMS65487:AMS65490 AWO65487:AWO65490 BGK65487:BGK65490 BQG65487:BQG65490 CAC65487:CAC65490 CJY65487:CJY65490 CTU65487:CTU65490 DDQ65487:DDQ65490 DNM65487:DNM65490 DXI65487:DXI65490 EHE65487:EHE65490 ERA65487:ERA65490 FAW65487:FAW65490 FKS65487:FKS65490 FUO65487:FUO65490 GEK65487:GEK65490 GOG65487:GOG65490 GYC65487:GYC65490 HHY65487:HHY65490 HRU65487:HRU65490 IBQ65487:IBQ65490 ILM65487:ILM65490 IVI65487:IVI65490 JFE65487:JFE65490 JPA65487:JPA65490 JYW65487:JYW65490 KIS65487:KIS65490 KSO65487:KSO65490 LCK65487:LCK65490 LMG65487:LMG65490 LWC65487:LWC65490 MFY65487:MFY65490 MPU65487:MPU65490 MZQ65487:MZQ65490 NJM65487:NJM65490 NTI65487:NTI65490 ODE65487:ODE65490 ONA65487:ONA65490 OWW65487:OWW65490 PGS65487:PGS65490 PQO65487:PQO65490 QAK65487:QAK65490 QKG65487:QKG65490 QUC65487:QUC65490 RDY65487:RDY65490 RNU65487:RNU65490 RXQ65487:RXQ65490 SHM65487:SHM65490 SRI65487:SRI65490 TBE65487:TBE65490 TLA65487:TLA65490 TUW65487:TUW65490 UES65487:UES65490 UOO65487:UOO65490 UYK65487:UYK65490 VIG65487:VIG65490 VSC65487:VSC65490 WBY65487:WBY65490 WLU65487:WLU65490 WVQ65487:WVQ65490 H131023:H131026 JE131023:JE131026 TA131023:TA131026 ACW131023:ACW131026 AMS131023:AMS131026 AWO131023:AWO131026 BGK131023:BGK131026 BQG131023:BQG131026 CAC131023:CAC131026 CJY131023:CJY131026 CTU131023:CTU131026 DDQ131023:DDQ131026 DNM131023:DNM131026 DXI131023:DXI131026 EHE131023:EHE131026 ERA131023:ERA131026 FAW131023:FAW131026 FKS131023:FKS131026 FUO131023:FUO131026 GEK131023:GEK131026 GOG131023:GOG131026 GYC131023:GYC131026 HHY131023:HHY131026 HRU131023:HRU131026 IBQ131023:IBQ131026 ILM131023:ILM131026 IVI131023:IVI131026 JFE131023:JFE131026 JPA131023:JPA131026 JYW131023:JYW131026 KIS131023:KIS131026 KSO131023:KSO131026 LCK131023:LCK131026 LMG131023:LMG131026 LWC131023:LWC131026 MFY131023:MFY131026 MPU131023:MPU131026 MZQ131023:MZQ131026 NJM131023:NJM131026 NTI131023:NTI131026 ODE131023:ODE131026 ONA131023:ONA131026 OWW131023:OWW131026 PGS131023:PGS131026 PQO131023:PQO131026 QAK131023:QAK131026 QKG131023:QKG131026 QUC131023:QUC131026 RDY131023:RDY131026 RNU131023:RNU131026 RXQ131023:RXQ131026 SHM131023:SHM131026 SRI131023:SRI131026 TBE131023:TBE131026 TLA131023:TLA131026 TUW131023:TUW131026 UES131023:UES131026 UOO131023:UOO131026 UYK131023:UYK131026 VIG131023:VIG131026 VSC131023:VSC131026 WBY131023:WBY131026 WLU131023:WLU131026 WVQ131023:WVQ131026 H196559:H196562 JE196559:JE196562 TA196559:TA196562 ACW196559:ACW196562 AMS196559:AMS196562 AWO196559:AWO196562 BGK196559:BGK196562 BQG196559:BQG196562 CAC196559:CAC196562 CJY196559:CJY196562 CTU196559:CTU196562 DDQ196559:DDQ196562 DNM196559:DNM196562 DXI196559:DXI196562 EHE196559:EHE196562 ERA196559:ERA196562 FAW196559:FAW196562 FKS196559:FKS196562 FUO196559:FUO196562 GEK196559:GEK196562 GOG196559:GOG196562 GYC196559:GYC196562 HHY196559:HHY196562 HRU196559:HRU196562 IBQ196559:IBQ196562 ILM196559:ILM196562 IVI196559:IVI196562 JFE196559:JFE196562 JPA196559:JPA196562 JYW196559:JYW196562 KIS196559:KIS196562 KSO196559:KSO196562 LCK196559:LCK196562 LMG196559:LMG196562 LWC196559:LWC196562 MFY196559:MFY196562 MPU196559:MPU196562 MZQ196559:MZQ196562 NJM196559:NJM196562 NTI196559:NTI196562 ODE196559:ODE196562 ONA196559:ONA196562 OWW196559:OWW196562 PGS196559:PGS196562 PQO196559:PQO196562 QAK196559:QAK196562 QKG196559:QKG196562 QUC196559:QUC196562 RDY196559:RDY196562 RNU196559:RNU196562 RXQ196559:RXQ196562 SHM196559:SHM196562 SRI196559:SRI196562 TBE196559:TBE196562 TLA196559:TLA196562 TUW196559:TUW196562 UES196559:UES196562 UOO196559:UOO196562 UYK196559:UYK196562 VIG196559:VIG196562 VSC196559:VSC196562 WBY196559:WBY196562 WLU196559:WLU196562 WVQ196559:WVQ196562 H262095:H262098 JE262095:JE262098 TA262095:TA262098 ACW262095:ACW262098 AMS262095:AMS262098 AWO262095:AWO262098 BGK262095:BGK262098 BQG262095:BQG262098 CAC262095:CAC262098 CJY262095:CJY262098 CTU262095:CTU262098 DDQ262095:DDQ262098 DNM262095:DNM262098 DXI262095:DXI262098 EHE262095:EHE262098 ERA262095:ERA262098 FAW262095:FAW262098 FKS262095:FKS262098 FUO262095:FUO262098 GEK262095:GEK262098 GOG262095:GOG262098 GYC262095:GYC262098 HHY262095:HHY262098 HRU262095:HRU262098 IBQ262095:IBQ262098 ILM262095:ILM262098 IVI262095:IVI262098 JFE262095:JFE262098 JPA262095:JPA262098 JYW262095:JYW262098 KIS262095:KIS262098 KSO262095:KSO262098 LCK262095:LCK262098 LMG262095:LMG262098 LWC262095:LWC262098 MFY262095:MFY262098 MPU262095:MPU262098 MZQ262095:MZQ262098 NJM262095:NJM262098 NTI262095:NTI262098 ODE262095:ODE262098 ONA262095:ONA262098 OWW262095:OWW262098 PGS262095:PGS262098 PQO262095:PQO262098 QAK262095:QAK262098 QKG262095:QKG262098 QUC262095:QUC262098 RDY262095:RDY262098 RNU262095:RNU262098 RXQ262095:RXQ262098 SHM262095:SHM262098 SRI262095:SRI262098 TBE262095:TBE262098 TLA262095:TLA262098 TUW262095:TUW262098 UES262095:UES262098 UOO262095:UOO262098 UYK262095:UYK262098 VIG262095:VIG262098 VSC262095:VSC262098 WBY262095:WBY262098 WLU262095:WLU262098 WVQ262095:WVQ262098 H327631:H327634 JE327631:JE327634 TA327631:TA327634 ACW327631:ACW327634 AMS327631:AMS327634 AWO327631:AWO327634 BGK327631:BGK327634 BQG327631:BQG327634 CAC327631:CAC327634 CJY327631:CJY327634 CTU327631:CTU327634 DDQ327631:DDQ327634 DNM327631:DNM327634 DXI327631:DXI327634 EHE327631:EHE327634 ERA327631:ERA327634 FAW327631:FAW327634 FKS327631:FKS327634 FUO327631:FUO327634 GEK327631:GEK327634 GOG327631:GOG327634 GYC327631:GYC327634 HHY327631:HHY327634 HRU327631:HRU327634 IBQ327631:IBQ327634 ILM327631:ILM327634 IVI327631:IVI327634 JFE327631:JFE327634 JPA327631:JPA327634 JYW327631:JYW327634 KIS327631:KIS327634 KSO327631:KSO327634 LCK327631:LCK327634 LMG327631:LMG327634 LWC327631:LWC327634 MFY327631:MFY327634 MPU327631:MPU327634 MZQ327631:MZQ327634 NJM327631:NJM327634 NTI327631:NTI327634 ODE327631:ODE327634 ONA327631:ONA327634 OWW327631:OWW327634 PGS327631:PGS327634 PQO327631:PQO327634 QAK327631:QAK327634 QKG327631:QKG327634 QUC327631:QUC327634 RDY327631:RDY327634 RNU327631:RNU327634 RXQ327631:RXQ327634 SHM327631:SHM327634 SRI327631:SRI327634 TBE327631:TBE327634 TLA327631:TLA327634 TUW327631:TUW327634 UES327631:UES327634 UOO327631:UOO327634 UYK327631:UYK327634 VIG327631:VIG327634 VSC327631:VSC327634 WBY327631:WBY327634 WLU327631:WLU327634 WVQ327631:WVQ327634 H393167:H393170 JE393167:JE393170 TA393167:TA393170 ACW393167:ACW393170 AMS393167:AMS393170 AWO393167:AWO393170 BGK393167:BGK393170 BQG393167:BQG393170 CAC393167:CAC393170 CJY393167:CJY393170 CTU393167:CTU393170 DDQ393167:DDQ393170 DNM393167:DNM393170 DXI393167:DXI393170 EHE393167:EHE393170 ERA393167:ERA393170 FAW393167:FAW393170 FKS393167:FKS393170 FUO393167:FUO393170 GEK393167:GEK393170 GOG393167:GOG393170 GYC393167:GYC393170 HHY393167:HHY393170 HRU393167:HRU393170 IBQ393167:IBQ393170 ILM393167:ILM393170 IVI393167:IVI393170 JFE393167:JFE393170 JPA393167:JPA393170 JYW393167:JYW393170 KIS393167:KIS393170 KSO393167:KSO393170 LCK393167:LCK393170 LMG393167:LMG393170 LWC393167:LWC393170 MFY393167:MFY393170 MPU393167:MPU393170 MZQ393167:MZQ393170 NJM393167:NJM393170 NTI393167:NTI393170 ODE393167:ODE393170 ONA393167:ONA393170 OWW393167:OWW393170 PGS393167:PGS393170 PQO393167:PQO393170 QAK393167:QAK393170 QKG393167:QKG393170 QUC393167:QUC393170 RDY393167:RDY393170 RNU393167:RNU393170 RXQ393167:RXQ393170 SHM393167:SHM393170 SRI393167:SRI393170 TBE393167:TBE393170 TLA393167:TLA393170 TUW393167:TUW393170 UES393167:UES393170 UOO393167:UOO393170 UYK393167:UYK393170 VIG393167:VIG393170 VSC393167:VSC393170 WBY393167:WBY393170 WLU393167:WLU393170 WVQ393167:WVQ393170 H458703:H458706 JE458703:JE458706 TA458703:TA458706 ACW458703:ACW458706 AMS458703:AMS458706 AWO458703:AWO458706 BGK458703:BGK458706 BQG458703:BQG458706 CAC458703:CAC458706 CJY458703:CJY458706 CTU458703:CTU458706 DDQ458703:DDQ458706 DNM458703:DNM458706 DXI458703:DXI458706 EHE458703:EHE458706 ERA458703:ERA458706 FAW458703:FAW458706 FKS458703:FKS458706 FUO458703:FUO458706 GEK458703:GEK458706 GOG458703:GOG458706 GYC458703:GYC458706 HHY458703:HHY458706 HRU458703:HRU458706 IBQ458703:IBQ458706 ILM458703:ILM458706 IVI458703:IVI458706 JFE458703:JFE458706 JPA458703:JPA458706 JYW458703:JYW458706 KIS458703:KIS458706 KSO458703:KSO458706 LCK458703:LCK458706 LMG458703:LMG458706 LWC458703:LWC458706 MFY458703:MFY458706 MPU458703:MPU458706 MZQ458703:MZQ458706 NJM458703:NJM458706 NTI458703:NTI458706 ODE458703:ODE458706 ONA458703:ONA458706 OWW458703:OWW458706 PGS458703:PGS458706 PQO458703:PQO458706 QAK458703:QAK458706 QKG458703:QKG458706 QUC458703:QUC458706 RDY458703:RDY458706 RNU458703:RNU458706 RXQ458703:RXQ458706 SHM458703:SHM458706 SRI458703:SRI458706 TBE458703:TBE458706 TLA458703:TLA458706 TUW458703:TUW458706 UES458703:UES458706 UOO458703:UOO458706 UYK458703:UYK458706 VIG458703:VIG458706 VSC458703:VSC458706 WBY458703:WBY458706 WLU458703:WLU458706 WVQ458703:WVQ458706 H524239:H524242 JE524239:JE524242 TA524239:TA524242 ACW524239:ACW524242 AMS524239:AMS524242 AWO524239:AWO524242 BGK524239:BGK524242 BQG524239:BQG524242 CAC524239:CAC524242 CJY524239:CJY524242 CTU524239:CTU524242 DDQ524239:DDQ524242 DNM524239:DNM524242 DXI524239:DXI524242 EHE524239:EHE524242 ERA524239:ERA524242 FAW524239:FAW524242 FKS524239:FKS524242 FUO524239:FUO524242 GEK524239:GEK524242 GOG524239:GOG524242 GYC524239:GYC524242 HHY524239:HHY524242 HRU524239:HRU524242 IBQ524239:IBQ524242 ILM524239:ILM524242 IVI524239:IVI524242 JFE524239:JFE524242 JPA524239:JPA524242 JYW524239:JYW524242 KIS524239:KIS524242 KSO524239:KSO524242 LCK524239:LCK524242 LMG524239:LMG524242 LWC524239:LWC524242 MFY524239:MFY524242 MPU524239:MPU524242 MZQ524239:MZQ524242 NJM524239:NJM524242 NTI524239:NTI524242 ODE524239:ODE524242 ONA524239:ONA524242 OWW524239:OWW524242 PGS524239:PGS524242 PQO524239:PQO524242 QAK524239:QAK524242 QKG524239:QKG524242 QUC524239:QUC524242 RDY524239:RDY524242 RNU524239:RNU524242 RXQ524239:RXQ524242 SHM524239:SHM524242 SRI524239:SRI524242 TBE524239:TBE524242 TLA524239:TLA524242 TUW524239:TUW524242 UES524239:UES524242 UOO524239:UOO524242 UYK524239:UYK524242 VIG524239:VIG524242 VSC524239:VSC524242 WBY524239:WBY524242 WLU524239:WLU524242 WVQ524239:WVQ524242 H589775:H589778 JE589775:JE589778 TA589775:TA589778 ACW589775:ACW589778 AMS589775:AMS589778 AWO589775:AWO589778 BGK589775:BGK589778 BQG589775:BQG589778 CAC589775:CAC589778 CJY589775:CJY589778 CTU589775:CTU589778 DDQ589775:DDQ589778 DNM589775:DNM589778 DXI589775:DXI589778 EHE589775:EHE589778 ERA589775:ERA589778 FAW589775:FAW589778 FKS589775:FKS589778 FUO589775:FUO589778 GEK589775:GEK589778 GOG589775:GOG589778 GYC589775:GYC589778 HHY589775:HHY589778 HRU589775:HRU589778 IBQ589775:IBQ589778 ILM589775:ILM589778 IVI589775:IVI589778 JFE589775:JFE589778 JPA589775:JPA589778 JYW589775:JYW589778 KIS589775:KIS589778 KSO589775:KSO589778 LCK589775:LCK589778 LMG589775:LMG589778 LWC589775:LWC589778 MFY589775:MFY589778 MPU589775:MPU589778 MZQ589775:MZQ589778 NJM589775:NJM589778 NTI589775:NTI589778 ODE589775:ODE589778 ONA589775:ONA589778 OWW589775:OWW589778 PGS589775:PGS589778 PQO589775:PQO589778 QAK589775:QAK589778 QKG589775:QKG589778 QUC589775:QUC589778 RDY589775:RDY589778 RNU589775:RNU589778 RXQ589775:RXQ589778 SHM589775:SHM589778 SRI589775:SRI589778 TBE589775:TBE589778 TLA589775:TLA589778 TUW589775:TUW589778 UES589775:UES589778 UOO589775:UOO589778 UYK589775:UYK589778 VIG589775:VIG589778 VSC589775:VSC589778 WBY589775:WBY589778 WLU589775:WLU589778 WVQ589775:WVQ589778 H655311:H655314 JE655311:JE655314 TA655311:TA655314 ACW655311:ACW655314 AMS655311:AMS655314 AWO655311:AWO655314 BGK655311:BGK655314 BQG655311:BQG655314 CAC655311:CAC655314 CJY655311:CJY655314 CTU655311:CTU655314 DDQ655311:DDQ655314 DNM655311:DNM655314 DXI655311:DXI655314 EHE655311:EHE655314 ERA655311:ERA655314 FAW655311:FAW655314 FKS655311:FKS655314 FUO655311:FUO655314 GEK655311:GEK655314 GOG655311:GOG655314 GYC655311:GYC655314 HHY655311:HHY655314 HRU655311:HRU655314 IBQ655311:IBQ655314 ILM655311:ILM655314 IVI655311:IVI655314 JFE655311:JFE655314 JPA655311:JPA655314 JYW655311:JYW655314 KIS655311:KIS655314 KSO655311:KSO655314 LCK655311:LCK655314 LMG655311:LMG655314 LWC655311:LWC655314 MFY655311:MFY655314 MPU655311:MPU655314 MZQ655311:MZQ655314 NJM655311:NJM655314 NTI655311:NTI655314 ODE655311:ODE655314 ONA655311:ONA655314 OWW655311:OWW655314 PGS655311:PGS655314 PQO655311:PQO655314 QAK655311:QAK655314 QKG655311:QKG655314 QUC655311:QUC655314 RDY655311:RDY655314 RNU655311:RNU655314 RXQ655311:RXQ655314 SHM655311:SHM655314 SRI655311:SRI655314 TBE655311:TBE655314 TLA655311:TLA655314 TUW655311:TUW655314 UES655311:UES655314 UOO655311:UOO655314 UYK655311:UYK655314 VIG655311:VIG655314 VSC655311:VSC655314 WBY655311:WBY655314 WLU655311:WLU655314 WVQ655311:WVQ655314 H720847:H720850 JE720847:JE720850 TA720847:TA720850 ACW720847:ACW720850 AMS720847:AMS720850 AWO720847:AWO720850 BGK720847:BGK720850 BQG720847:BQG720850 CAC720847:CAC720850 CJY720847:CJY720850 CTU720847:CTU720850 DDQ720847:DDQ720850 DNM720847:DNM720850 DXI720847:DXI720850 EHE720847:EHE720850 ERA720847:ERA720850 FAW720847:FAW720850 FKS720847:FKS720850 FUO720847:FUO720850 GEK720847:GEK720850 GOG720847:GOG720850 GYC720847:GYC720850 HHY720847:HHY720850 HRU720847:HRU720850 IBQ720847:IBQ720850 ILM720847:ILM720850 IVI720847:IVI720850 JFE720847:JFE720850 JPA720847:JPA720850 JYW720847:JYW720850 KIS720847:KIS720850 KSO720847:KSO720850 LCK720847:LCK720850 LMG720847:LMG720850 LWC720847:LWC720850 MFY720847:MFY720850 MPU720847:MPU720850 MZQ720847:MZQ720850 NJM720847:NJM720850 NTI720847:NTI720850 ODE720847:ODE720850 ONA720847:ONA720850 OWW720847:OWW720850 PGS720847:PGS720850 PQO720847:PQO720850 QAK720847:QAK720850 QKG720847:QKG720850 QUC720847:QUC720850 RDY720847:RDY720850 RNU720847:RNU720850 RXQ720847:RXQ720850 SHM720847:SHM720850 SRI720847:SRI720850 TBE720847:TBE720850 TLA720847:TLA720850 TUW720847:TUW720850 UES720847:UES720850 UOO720847:UOO720850 UYK720847:UYK720850 VIG720847:VIG720850 VSC720847:VSC720850 WBY720847:WBY720850 WLU720847:WLU720850 WVQ720847:WVQ720850 H786383:H786386 JE786383:JE786386 TA786383:TA786386 ACW786383:ACW786386 AMS786383:AMS786386 AWO786383:AWO786386 BGK786383:BGK786386 BQG786383:BQG786386 CAC786383:CAC786386 CJY786383:CJY786386 CTU786383:CTU786386 DDQ786383:DDQ786386 DNM786383:DNM786386 DXI786383:DXI786386 EHE786383:EHE786386 ERA786383:ERA786386 FAW786383:FAW786386 FKS786383:FKS786386 FUO786383:FUO786386 GEK786383:GEK786386 GOG786383:GOG786386 GYC786383:GYC786386 HHY786383:HHY786386 HRU786383:HRU786386 IBQ786383:IBQ786386 ILM786383:ILM786386 IVI786383:IVI786386 JFE786383:JFE786386 JPA786383:JPA786386 JYW786383:JYW786386 KIS786383:KIS786386 KSO786383:KSO786386 LCK786383:LCK786386 LMG786383:LMG786386 LWC786383:LWC786386 MFY786383:MFY786386 MPU786383:MPU786386 MZQ786383:MZQ786386 NJM786383:NJM786386 NTI786383:NTI786386 ODE786383:ODE786386 ONA786383:ONA786386 OWW786383:OWW786386 PGS786383:PGS786386 PQO786383:PQO786386 QAK786383:QAK786386 QKG786383:QKG786386 QUC786383:QUC786386 RDY786383:RDY786386 RNU786383:RNU786386 RXQ786383:RXQ786386 SHM786383:SHM786386 SRI786383:SRI786386 TBE786383:TBE786386 TLA786383:TLA786386 TUW786383:TUW786386 UES786383:UES786386 UOO786383:UOO786386 UYK786383:UYK786386 VIG786383:VIG786386 VSC786383:VSC786386 WBY786383:WBY786386 WLU786383:WLU786386 WVQ786383:WVQ786386 H851919:H851922 JE851919:JE851922 TA851919:TA851922 ACW851919:ACW851922 AMS851919:AMS851922 AWO851919:AWO851922 BGK851919:BGK851922 BQG851919:BQG851922 CAC851919:CAC851922 CJY851919:CJY851922 CTU851919:CTU851922 DDQ851919:DDQ851922 DNM851919:DNM851922 DXI851919:DXI851922 EHE851919:EHE851922 ERA851919:ERA851922 FAW851919:FAW851922 FKS851919:FKS851922 FUO851919:FUO851922 GEK851919:GEK851922 GOG851919:GOG851922 GYC851919:GYC851922 HHY851919:HHY851922 HRU851919:HRU851922 IBQ851919:IBQ851922 ILM851919:ILM851922 IVI851919:IVI851922 JFE851919:JFE851922 JPA851919:JPA851922 JYW851919:JYW851922 KIS851919:KIS851922 KSO851919:KSO851922 LCK851919:LCK851922 LMG851919:LMG851922 LWC851919:LWC851922 MFY851919:MFY851922 MPU851919:MPU851922 MZQ851919:MZQ851922 NJM851919:NJM851922 NTI851919:NTI851922 ODE851919:ODE851922 ONA851919:ONA851922 OWW851919:OWW851922 PGS851919:PGS851922 PQO851919:PQO851922 QAK851919:QAK851922 QKG851919:QKG851922 QUC851919:QUC851922 RDY851919:RDY851922 RNU851919:RNU851922 RXQ851919:RXQ851922 SHM851919:SHM851922 SRI851919:SRI851922 TBE851919:TBE851922 TLA851919:TLA851922 TUW851919:TUW851922 UES851919:UES851922 UOO851919:UOO851922 UYK851919:UYK851922 VIG851919:VIG851922 VSC851919:VSC851922 WBY851919:WBY851922 WLU851919:WLU851922 WVQ851919:WVQ851922 H917455:H917458 JE917455:JE917458 TA917455:TA917458 ACW917455:ACW917458 AMS917455:AMS917458 AWO917455:AWO917458 BGK917455:BGK917458 BQG917455:BQG917458 CAC917455:CAC917458 CJY917455:CJY917458 CTU917455:CTU917458 DDQ917455:DDQ917458 DNM917455:DNM917458 DXI917455:DXI917458 EHE917455:EHE917458 ERA917455:ERA917458 FAW917455:FAW917458 FKS917455:FKS917458 FUO917455:FUO917458 GEK917455:GEK917458 GOG917455:GOG917458 GYC917455:GYC917458 HHY917455:HHY917458 HRU917455:HRU917458 IBQ917455:IBQ917458 ILM917455:ILM917458 IVI917455:IVI917458 JFE917455:JFE917458 JPA917455:JPA917458 JYW917455:JYW917458 KIS917455:KIS917458 KSO917455:KSO917458 LCK917455:LCK917458 LMG917455:LMG917458 LWC917455:LWC917458 MFY917455:MFY917458 MPU917455:MPU917458 MZQ917455:MZQ917458 NJM917455:NJM917458 NTI917455:NTI917458 ODE917455:ODE917458 ONA917455:ONA917458 OWW917455:OWW917458 PGS917455:PGS917458 PQO917455:PQO917458 QAK917455:QAK917458 QKG917455:QKG917458 QUC917455:QUC917458 RDY917455:RDY917458 RNU917455:RNU917458 RXQ917455:RXQ917458 SHM917455:SHM917458 SRI917455:SRI917458 TBE917455:TBE917458 TLA917455:TLA917458 TUW917455:TUW917458 UES917455:UES917458 UOO917455:UOO917458 UYK917455:UYK917458 VIG917455:VIG917458 VSC917455:VSC917458 WBY917455:WBY917458 WLU917455:WLU917458 WVQ917455:WVQ917458 H982991:H982994 JE982991:JE982994 TA982991:TA982994 ACW982991:ACW982994 AMS982991:AMS982994 AWO982991:AWO982994 BGK982991:BGK982994 BQG982991:BQG982994 CAC982991:CAC982994 CJY982991:CJY982994 CTU982991:CTU982994 DDQ982991:DDQ982994 DNM982991:DNM982994 DXI982991:DXI982994 EHE982991:EHE982994 ERA982991:ERA982994 FAW982991:FAW982994 FKS982991:FKS982994 FUO982991:FUO982994 GEK982991:GEK982994 GOG982991:GOG982994 GYC982991:GYC982994 HHY982991:HHY982994 HRU982991:HRU982994 IBQ982991:IBQ982994 ILM982991:ILM982994 IVI982991:IVI982994 JFE982991:JFE982994 JPA982991:JPA982994 JYW982991:JYW982994 KIS982991:KIS982994 KSO982991:KSO982994 LCK982991:LCK982994 LMG982991:LMG982994 LWC982991:LWC982994 MFY982991:MFY982994 MPU982991:MPU982994 MZQ982991:MZQ982994 NJM982991:NJM982994 NTI982991:NTI982994 ODE982991:ODE982994 ONA982991:ONA982994 OWW982991:OWW982994 PGS982991:PGS982994 PQO982991:PQO982994 QAK982991:QAK982994 QKG982991:QKG982994 QUC982991:QUC982994 RDY982991:RDY982994 RNU982991:RNU982994 RXQ982991:RXQ982994 SHM982991:SHM982994 SRI982991:SRI982994 TBE982991:TBE982994 TLA982991:TLA982994 TUW982991:TUW982994 UES982991:UES982994 UOO982991:UOO982994 UYK982991:UYK982994 VIG982991:VIG982994 VSC982991:VSC982994 WBY982991:WBY982994 WLU982991:WLU982994 WVQ982991:WVQ982994 AE65487:AE65490 JN65487:JN65490 TJ65487:TJ65490 ADF65487:ADF65490 ANB65487:ANB65490 AWX65487:AWX65490 BGT65487:BGT65490 BQP65487:BQP65490 CAL65487:CAL65490 CKH65487:CKH65490 CUD65487:CUD65490 DDZ65487:DDZ65490 DNV65487:DNV65490 DXR65487:DXR65490 EHN65487:EHN65490 ERJ65487:ERJ65490 FBF65487:FBF65490 FLB65487:FLB65490 FUX65487:FUX65490 GET65487:GET65490 GOP65487:GOP65490 GYL65487:GYL65490 HIH65487:HIH65490 HSD65487:HSD65490 IBZ65487:IBZ65490 ILV65487:ILV65490 IVR65487:IVR65490 JFN65487:JFN65490 JPJ65487:JPJ65490 JZF65487:JZF65490 KJB65487:KJB65490 KSX65487:KSX65490 LCT65487:LCT65490 LMP65487:LMP65490 LWL65487:LWL65490 MGH65487:MGH65490 MQD65487:MQD65490 MZZ65487:MZZ65490 NJV65487:NJV65490 NTR65487:NTR65490 ODN65487:ODN65490 ONJ65487:ONJ65490 OXF65487:OXF65490 PHB65487:PHB65490 PQX65487:PQX65490 QAT65487:QAT65490 QKP65487:QKP65490 QUL65487:QUL65490 REH65487:REH65490 ROD65487:ROD65490 RXZ65487:RXZ65490 SHV65487:SHV65490 SRR65487:SRR65490 TBN65487:TBN65490 TLJ65487:TLJ65490 TVF65487:TVF65490 UFB65487:UFB65490 UOX65487:UOX65490 UYT65487:UYT65490 VIP65487:VIP65490 VSL65487:VSL65490 WCH65487:WCH65490 WMD65487:WMD65490 WVZ65487:WVZ65490 AE131023:AE131026 JN131023:JN131026 TJ131023:TJ131026 ADF131023:ADF131026 ANB131023:ANB131026 AWX131023:AWX131026 BGT131023:BGT131026 BQP131023:BQP131026 CAL131023:CAL131026 CKH131023:CKH131026 CUD131023:CUD131026 DDZ131023:DDZ131026 DNV131023:DNV131026 DXR131023:DXR131026 EHN131023:EHN131026 ERJ131023:ERJ131026 FBF131023:FBF131026 FLB131023:FLB131026 FUX131023:FUX131026 GET131023:GET131026 GOP131023:GOP131026 GYL131023:GYL131026 HIH131023:HIH131026 HSD131023:HSD131026 IBZ131023:IBZ131026 ILV131023:ILV131026 IVR131023:IVR131026 JFN131023:JFN131026 JPJ131023:JPJ131026 JZF131023:JZF131026 KJB131023:KJB131026 KSX131023:KSX131026 LCT131023:LCT131026 LMP131023:LMP131026 LWL131023:LWL131026 MGH131023:MGH131026 MQD131023:MQD131026 MZZ131023:MZZ131026 NJV131023:NJV131026 NTR131023:NTR131026 ODN131023:ODN131026 ONJ131023:ONJ131026 OXF131023:OXF131026 PHB131023:PHB131026 PQX131023:PQX131026 QAT131023:QAT131026 QKP131023:QKP131026 QUL131023:QUL131026 REH131023:REH131026 ROD131023:ROD131026 RXZ131023:RXZ131026 SHV131023:SHV131026 SRR131023:SRR131026 TBN131023:TBN131026 TLJ131023:TLJ131026 TVF131023:TVF131026 UFB131023:UFB131026 UOX131023:UOX131026 UYT131023:UYT131026 VIP131023:VIP131026 VSL131023:VSL131026 WCH131023:WCH131026 WMD131023:WMD131026 WVZ131023:WVZ131026 AE196559:AE196562 JN196559:JN196562 TJ196559:TJ196562 ADF196559:ADF196562 ANB196559:ANB196562 AWX196559:AWX196562 BGT196559:BGT196562 BQP196559:BQP196562 CAL196559:CAL196562 CKH196559:CKH196562 CUD196559:CUD196562 DDZ196559:DDZ196562 DNV196559:DNV196562 DXR196559:DXR196562 EHN196559:EHN196562 ERJ196559:ERJ196562 FBF196559:FBF196562 FLB196559:FLB196562 FUX196559:FUX196562 GET196559:GET196562 GOP196559:GOP196562 GYL196559:GYL196562 HIH196559:HIH196562 HSD196559:HSD196562 IBZ196559:IBZ196562 ILV196559:ILV196562 IVR196559:IVR196562 JFN196559:JFN196562 JPJ196559:JPJ196562 JZF196559:JZF196562 KJB196559:KJB196562 KSX196559:KSX196562 LCT196559:LCT196562 LMP196559:LMP196562 LWL196559:LWL196562 MGH196559:MGH196562 MQD196559:MQD196562 MZZ196559:MZZ196562 NJV196559:NJV196562 NTR196559:NTR196562 ODN196559:ODN196562 ONJ196559:ONJ196562 OXF196559:OXF196562 PHB196559:PHB196562 PQX196559:PQX196562 QAT196559:QAT196562 QKP196559:QKP196562 QUL196559:QUL196562 REH196559:REH196562 ROD196559:ROD196562 RXZ196559:RXZ196562 SHV196559:SHV196562 SRR196559:SRR196562 TBN196559:TBN196562 TLJ196559:TLJ196562 TVF196559:TVF196562 UFB196559:UFB196562 UOX196559:UOX196562 UYT196559:UYT196562 VIP196559:VIP196562 VSL196559:VSL196562 WCH196559:WCH196562 WMD196559:WMD196562 WVZ196559:WVZ196562 AE262095:AE262098 JN262095:JN262098 TJ262095:TJ262098 ADF262095:ADF262098 ANB262095:ANB262098 AWX262095:AWX262098 BGT262095:BGT262098 BQP262095:BQP262098 CAL262095:CAL262098 CKH262095:CKH262098 CUD262095:CUD262098 DDZ262095:DDZ262098 DNV262095:DNV262098 DXR262095:DXR262098 EHN262095:EHN262098 ERJ262095:ERJ262098 FBF262095:FBF262098 FLB262095:FLB262098 FUX262095:FUX262098 GET262095:GET262098 GOP262095:GOP262098 GYL262095:GYL262098 HIH262095:HIH262098 HSD262095:HSD262098 IBZ262095:IBZ262098 ILV262095:ILV262098 IVR262095:IVR262098 JFN262095:JFN262098 JPJ262095:JPJ262098 JZF262095:JZF262098 KJB262095:KJB262098 KSX262095:KSX262098 LCT262095:LCT262098 LMP262095:LMP262098 LWL262095:LWL262098 MGH262095:MGH262098 MQD262095:MQD262098 MZZ262095:MZZ262098 NJV262095:NJV262098 NTR262095:NTR262098 ODN262095:ODN262098 ONJ262095:ONJ262098 OXF262095:OXF262098 PHB262095:PHB262098 PQX262095:PQX262098 QAT262095:QAT262098 QKP262095:QKP262098 QUL262095:QUL262098 REH262095:REH262098 ROD262095:ROD262098 RXZ262095:RXZ262098 SHV262095:SHV262098 SRR262095:SRR262098 TBN262095:TBN262098 TLJ262095:TLJ262098 TVF262095:TVF262098 UFB262095:UFB262098 UOX262095:UOX262098 UYT262095:UYT262098 VIP262095:VIP262098 VSL262095:VSL262098 WCH262095:WCH262098 WMD262095:WMD262098 WVZ262095:WVZ262098 AE327631:AE327634 JN327631:JN327634 TJ327631:TJ327634 ADF327631:ADF327634 ANB327631:ANB327634 AWX327631:AWX327634 BGT327631:BGT327634 BQP327631:BQP327634 CAL327631:CAL327634 CKH327631:CKH327634 CUD327631:CUD327634 DDZ327631:DDZ327634 DNV327631:DNV327634 DXR327631:DXR327634 EHN327631:EHN327634 ERJ327631:ERJ327634 FBF327631:FBF327634 FLB327631:FLB327634 FUX327631:FUX327634 GET327631:GET327634 GOP327631:GOP327634 GYL327631:GYL327634 HIH327631:HIH327634 HSD327631:HSD327634 IBZ327631:IBZ327634 ILV327631:ILV327634 IVR327631:IVR327634 JFN327631:JFN327634 JPJ327631:JPJ327634 JZF327631:JZF327634 KJB327631:KJB327634 KSX327631:KSX327634 LCT327631:LCT327634 LMP327631:LMP327634 LWL327631:LWL327634 MGH327631:MGH327634 MQD327631:MQD327634 MZZ327631:MZZ327634 NJV327631:NJV327634 NTR327631:NTR327634 ODN327631:ODN327634 ONJ327631:ONJ327634 OXF327631:OXF327634 PHB327631:PHB327634 PQX327631:PQX327634 QAT327631:QAT327634 QKP327631:QKP327634 QUL327631:QUL327634 REH327631:REH327634 ROD327631:ROD327634 RXZ327631:RXZ327634 SHV327631:SHV327634 SRR327631:SRR327634 TBN327631:TBN327634 TLJ327631:TLJ327634 TVF327631:TVF327634 UFB327631:UFB327634 UOX327631:UOX327634 UYT327631:UYT327634 VIP327631:VIP327634 VSL327631:VSL327634 WCH327631:WCH327634 WMD327631:WMD327634 WVZ327631:WVZ327634 AE393167:AE393170 JN393167:JN393170 TJ393167:TJ393170 ADF393167:ADF393170 ANB393167:ANB393170 AWX393167:AWX393170 BGT393167:BGT393170 BQP393167:BQP393170 CAL393167:CAL393170 CKH393167:CKH393170 CUD393167:CUD393170 DDZ393167:DDZ393170 DNV393167:DNV393170 DXR393167:DXR393170 EHN393167:EHN393170 ERJ393167:ERJ393170 FBF393167:FBF393170 FLB393167:FLB393170 FUX393167:FUX393170 GET393167:GET393170 GOP393167:GOP393170 GYL393167:GYL393170 HIH393167:HIH393170 HSD393167:HSD393170 IBZ393167:IBZ393170 ILV393167:ILV393170 IVR393167:IVR393170 JFN393167:JFN393170 JPJ393167:JPJ393170 JZF393167:JZF393170 KJB393167:KJB393170 KSX393167:KSX393170 LCT393167:LCT393170 LMP393167:LMP393170 LWL393167:LWL393170 MGH393167:MGH393170 MQD393167:MQD393170 MZZ393167:MZZ393170 NJV393167:NJV393170 NTR393167:NTR393170 ODN393167:ODN393170 ONJ393167:ONJ393170 OXF393167:OXF393170 PHB393167:PHB393170 PQX393167:PQX393170 QAT393167:QAT393170 QKP393167:QKP393170 QUL393167:QUL393170 REH393167:REH393170 ROD393167:ROD393170 RXZ393167:RXZ393170 SHV393167:SHV393170 SRR393167:SRR393170 TBN393167:TBN393170 TLJ393167:TLJ393170 TVF393167:TVF393170 UFB393167:UFB393170 UOX393167:UOX393170 UYT393167:UYT393170 VIP393167:VIP393170 VSL393167:VSL393170 WCH393167:WCH393170 WMD393167:WMD393170 WVZ393167:WVZ393170 AE458703:AE458706 JN458703:JN458706 TJ458703:TJ458706 ADF458703:ADF458706 ANB458703:ANB458706 AWX458703:AWX458706 BGT458703:BGT458706 BQP458703:BQP458706 CAL458703:CAL458706 CKH458703:CKH458706 CUD458703:CUD458706 DDZ458703:DDZ458706 DNV458703:DNV458706 DXR458703:DXR458706 EHN458703:EHN458706 ERJ458703:ERJ458706 FBF458703:FBF458706 FLB458703:FLB458706 FUX458703:FUX458706 GET458703:GET458706 GOP458703:GOP458706 GYL458703:GYL458706 HIH458703:HIH458706 HSD458703:HSD458706 IBZ458703:IBZ458706 ILV458703:ILV458706 IVR458703:IVR458706 JFN458703:JFN458706 JPJ458703:JPJ458706 JZF458703:JZF458706 KJB458703:KJB458706 KSX458703:KSX458706 LCT458703:LCT458706 LMP458703:LMP458706 LWL458703:LWL458706 MGH458703:MGH458706 MQD458703:MQD458706 MZZ458703:MZZ458706 NJV458703:NJV458706 NTR458703:NTR458706 ODN458703:ODN458706 ONJ458703:ONJ458706 OXF458703:OXF458706 PHB458703:PHB458706 PQX458703:PQX458706 QAT458703:QAT458706 QKP458703:QKP458706 QUL458703:QUL458706 REH458703:REH458706 ROD458703:ROD458706 RXZ458703:RXZ458706 SHV458703:SHV458706 SRR458703:SRR458706 TBN458703:TBN458706 TLJ458703:TLJ458706 TVF458703:TVF458706 UFB458703:UFB458706 UOX458703:UOX458706 UYT458703:UYT458706 VIP458703:VIP458706 VSL458703:VSL458706 WCH458703:WCH458706 WMD458703:WMD458706 WVZ458703:WVZ458706 AE524239:AE524242 JN524239:JN524242 TJ524239:TJ524242 ADF524239:ADF524242 ANB524239:ANB524242 AWX524239:AWX524242 BGT524239:BGT524242 BQP524239:BQP524242 CAL524239:CAL524242 CKH524239:CKH524242 CUD524239:CUD524242 DDZ524239:DDZ524242 DNV524239:DNV524242 DXR524239:DXR524242 EHN524239:EHN524242 ERJ524239:ERJ524242 FBF524239:FBF524242 FLB524239:FLB524242 FUX524239:FUX524242 GET524239:GET524242 GOP524239:GOP524242 GYL524239:GYL524242 HIH524239:HIH524242 HSD524239:HSD524242 IBZ524239:IBZ524242 ILV524239:ILV524242 IVR524239:IVR524242 JFN524239:JFN524242 JPJ524239:JPJ524242 JZF524239:JZF524242 KJB524239:KJB524242 KSX524239:KSX524242 LCT524239:LCT524242 LMP524239:LMP524242 LWL524239:LWL524242 MGH524239:MGH524242 MQD524239:MQD524242 MZZ524239:MZZ524242 NJV524239:NJV524242 NTR524239:NTR524242 ODN524239:ODN524242 ONJ524239:ONJ524242 OXF524239:OXF524242 PHB524239:PHB524242 PQX524239:PQX524242 QAT524239:QAT524242 QKP524239:QKP524242 QUL524239:QUL524242 REH524239:REH524242 ROD524239:ROD524242 RXZ524239:RXZ524242 SHV524239:SHV524242 SRR524239:SRR524242 TBN524239:TBN524242 TLJ524239:TLJ524242 TVF524239:TVF524242 UFB524239:UFB524242 UOX524239:UOX524242 UYT524239:UYT524242 VIP524239:VIP524242 VSL524239:VSL524242 WCH524239:WCH524242 WMD524239:WMD524242 WVZ524239:WVZ524242 AE589775:AE589778 JN589775:JN589778 TJ589775:TJ589778 ADF589775:ADF589778 ANB589775:ANB589778 AWX589775:AWX589778 BGT589775:BGT589778 BQP589775:BQP589778 CAL589775:CAL589778 CKH589775:CKH589778 CUD589775:CUD589778 DDZ589775:DDZ589778 DNV589775:DNV589778 DXR589775:DXR589778 EHN589775:EHN589778 ERJ589775:ERJ589778 FBF589775:FBF589778 FLB589775:FLB589778 FUX589775:FUX589778 GET589775:GET589778 GOP589775:GOP589778 GYL589775:GYL589778 HIH589775:HIH589778 HSD589775:HSD589778 IBZ589775:IBZ589778 ILV589775:ILV589778 IVR589775:IVR589778 JFN589775:JFN589778 JPJ589775:JPJ589778 JZF589775:JZF589778 KJB589775:KJB589778 KSX589775:KSX589778 LCT589775:LCT589778 LMP589775:LMP589778 LWL589775:LWL589778 MGH589775:MGH589778 MQD589775:MQD589778 MZZ589775:MZZ589778 NJV589775:NJV589778 NTR589775:NTR589778 ODN589775:ODN589778 ONJ589775:ONJ589778 OXF589775:OXF589778 PHB589775:PHB589778 PQX589775:PQX589778 QAT589775:QAT589778 QKP589775:QKP589778 QUL589775:QUL589778 REH589775:REH589778 ROD589775:ROD589778 RXZ589775:RXZ589778 SHV589775:SHV589778 SRR589775:SRR589778 TBN589775:TBN589778 TLJ589775:TLJ589778 TVF589775:TVF589778 UFB589775:UFB589778 UOX589775:UOX589778 UYT589775:UYT589778 VIP589775:VIP589778 VSL589775:VSL589778 WCH589775:WCH589778 WMD589775:WMD589778 WVZ589775:WVZ589778 AE655311:AE655314 JN655311:JN655314 TJ655311:TJ655314 ADF655311:ADF655314 ANB655311:ANB655314 AWX655311:AWX655314 BGT655311:BGT655314 BQP655311:BQP655314 CAL655311:CAL655314 CKH655311:CKH655314 CUD655311:CUD655314 DDZ655311:DDZ655314 DNV655311:DNV655314 DXR655311:DXR655314 EHN655311:EHN655314 ERJ655311:ERJ655314 FBF655311:FBF655314 FLB655311:FLB655314 FUX655311:FUX655314 GET655311:GET655314 GOP655311:GOP655314 GYL655311:GYL655314 HIH655311:HIH655314 HSD655311:HSD655314 IBZ655311:IBZ655314 ILV655311:ILV655314 IVR655311:IVR655314 JFN655311:JFN655314 JPJ655311:JPJ655314 JZF655311:JZF655314 KJB655311:KJB655314 KSX655311:KSX655314 LCT655311:LCT655314 LMP655311:LMP655314 LWL655311:LWL655314 MGH655311:MGH655314 MQD655311:MQD655314 MZZ655311:MZZ655314 NJV655311:NJV655314 NTR655311:NTR655314 ODN655311:ODN655314 ONJ655311:ONJ655314 OXF655311:OXF655314 PHB655311:PHB655314 PQX655311:PQX655314 QAT655311:QAT655314 QKP655311:QKP655314 QUL655311:QUL655314 REH655311:REH655314 ROD655311:ROD655314 RXZ655311:RXZ655314 SHV655311:SHV655314 SRR655311:SRR655314 TBN655311:TBN655314 TLJ655311:TLJ655314 TVF655311:TVF655314 UFB655311:UFB655314 UOX655311:UOX655314 UYT655311:UYT655314 VIP655311:VIP655314 VSL655311:VSL655314 WCH655311:WCH655314 WMD655311:WMD655314 WVZ655311:WVZ655314 AE720847:AE720850 JN720847:JN720850 TJ720847:TJ720850 ADF720847:ADF720850 ANB720847:ANB720850 AWX720847:AWX720850 BGT720847:BGT720850 BQP720847:BQP720850 CAL720847:CAL720850 CKH720847:CKH720850 CUD720847:CUD720850 DDZ720847:DDZ720850 DNV720847:DNV720850 DXR720847:DXR720850 EHN720847:EHN720850 ERJ720847:ERJ720850 FBF720847:FBF720850 FLB720847:FLB720850 FUX720847:FUX720850 GET720847:GET720850 GOP720847:GOP720850 GYL720847:GYL720850 HIH720847:HIH720850 HSD720847:HSD720850 IBZ720847:IBZ720850 ILV720847:ILV720850 IVR720847:IVR720850 JFN720847:JFN720850 JPJ720847:JPJ720850 JZF720847:JZF720850 KJB720847:KJB720850 KSX720847:KSX720850 LCT720847:LCT720850 LMP720847:LMP720850 LWL720847:LWL720850 MGH720847:MGH720850 MQD720847:MQD720850 MZZ720847:MZZ720850 NJV720847:NJV720850 NTR720847:NTR720850 ODN720847:ODN720850 ONJ720847:ONJ720850 OXF720847:OXF720850 PHB720847:PHB720850 PQX720847:PQX720850 QAT720847:QAT720850 QKP720847:QKP720850 QUL720847:QUL720850 REH720847:REH720850 ROD720847:ROD720850 RXZ720847:RXZ720850 SHV720847:SHV720850 SRR720847:SRR720850 TBN720847:TBN720850 TLJ720847:TLJ720850 TVF720847:TVF720850 UFB720847:UFB720850 UOX720847:UOX720850 UYT720847:UYT720850 VIP720847:VIP720850 VSL720847:VSL720850 WCH720847:WCH720850 WMD720847:WMD720850 WVZ720847:WVZ720850 AE786383:AE786386 JN786383:JN786386 TJ786383:TJ786386 ADF786383:ADF786386 ANB786383:ANB786386 AWX786383:AWX786386 BGT786383:BGT786386 BQP786383:BQP786386 CAL786383:CAL786386 CKH786383:CKH786386 CUD786383:CUD786386 DDZ786383:DDZ786386 DNV786383:DNV786386 DXR786383:DXR786386 EHN786383:EHN786386 ERJ786383:ERJ786386 FBF786383:FBF786386 FLB786383:FLB786386 FUX786383:FUX786386 GET786383:GET786386 GOP786383:GOP786386 GYL786383:GYL786386 HIH786383:HIH786386 HSD786383:HSD786386 IBZ786383:IBZ786386 ILV786383:ILV786386 IVR786383:IVR786386 JFN786383:JFN786386 JPJ786383:JPJ786386 JZF786383:JZF786386 KJB786383:KJB786386 KSX786383:KSX786386 LCT786383:LCT786386 LMP786383:LMP786386 LWL786383:LWL786386 MGH786383:MGH786386 MQD786383:MQD786386 MZZ786383:MZZ786386 NJV786383:NJV786386 NTR786383:NTR786386 ODN786383:ODN786386 ONJ786383:ONJ786386 OXF786383:OXF786386 PHB786383:PHB786386 PQX786383:PQX786386 QAT786383:QAT786386 QKP786383:QKP786386 QUL786383:QUL786386 REH786383:REH786386 ROD786383:ROD786386 RXZ786383:RXZ786386 SHV786383:SHV786386 SRR786383:SRR786386 TBN786383:TBN786386 TLJ786383:TLJ786386 TVF786383:TVF786386 UFB786383:UFB786386 UOX786383:UOX786386 UYT786383:UYT786386 VIP786383:VIP786386 VSL786383:VSL786386 WCH786383:WCH786386 WMD786383:WMD786386 WVZ786383:WVZ786386 AE851919:AE851922 JN851919:JN851922 TJ851919:TJ851922 ADF851919:ADF851922 ANB851919:ANB851922 AWX851919:AWX851922 BGT851919:BGT851922 BQP851919:BQP851922 CAL851919:CAL851922 CKH851919:CKH851922 CUD851919:CUD851922 DDZ851919:DDZ851922 DNV851919:DNV851922 DXR851919:DXR851922 EHN851919:EHN851922 ERJ851919:ERJ851922 FBF851919:FBF851922 FLB851919:FLB851922 FUX851919:FUX851922 GET851919:GET851922 GOP851919:GOP851922 GYL851919:GYL851922 HIH851919:HIH851922 HSD851919:HSD851922 IBZ851919:IBZ851922 ILV851919:ILV851922 IVR851919:IVR851922 JFN851919:JFN851922 JPJ851919:JPJ851922 JZF851919:JZF851922 KJB851919:KJB851922 KSX851919:KSX851922 LCT851919:LCT851922 LMP851919:LMP851922 LWL851919:LWL851922 MGH851919:MGH851922 MQD851919:MQD851922 MZZ851919:MZZ851922 NJV851919:NJV851922 NTR851919:NTR851922 ODN851919:ODN851922 ONJ851919:ONJ851922 OXF851919:OXF851922 PHB851919:PHB851922 PQX851919:PQX851922 QAT851919:QAT851922 QKP851919:QKP851922 QUL851919:QUL851922 REH851919:REH851922 ROD851919:ROD851922 RXZ851919:RXZ851922 SHV851919:SHV851922 SRR851919:SRR851922 TBN851919:TBN851922 TLJ851919:TLJ851922 TVF851919:TVF851922 UFB851919:UFB851922 UOX851919:UOX851922 UYT851919:UYT851922 VIP851919:VIP851922 VSL851919:VSL851922 WCH851919:WCH851922 WMD851919:WMD851922 WVZ851919:WVZ851922 AE917455:AE917458 JN917455:JN917458 TJ917455:TJ917458 ADF917455:ADF917458 ANB917455:ANB917458 AWX917455:AWX917458 BGT917455:BGT917458 BQP917455:BQP917458 CAL917455:CAL917458 CKH917455:CKH917458 CUD917455:CUD917458 DDZ917455:DDZ917458 DNV917455:DNV917458 DXR917455:DXR917458 EHN917455:EHN917458 ERJ917455:ERJ917458 FBF917455:FBF917458 FLB917455:FLB917458 FUX917455:FUX917458 GET917455:GET917458 GOP917455:GOP917458 GYL917455:GYL917458 HIH917455:HIH917458 HSD917455:HSD917458 IBZ917455:IBZ917458 ILV917455:ILV917458 IVR917455:IVR917458 JFN917455:JFN917458 JPJ917455:JPJ917458 JZF917455:JZF917458 KJB917455:KJB917458 KSX917455:KSX917458 LCT917455:LCT917458 LMP917455:LMP917458 LWL917455:LWL917458 MGH917455:MGH917458 MQD917455:MQD917458 MZZ917455:MZZ917458 NJV917455:NJV917458 NTR917455:NTR917458 ODN917455:ODN917458 ONJ917455:ONJ917458 OXF917455:OXF917458 PHB917455:PHB917458 PQX917455:PQX917458 QAT917455:QAT917458 QKP917455:QKP917458 QUL917455:QUL917458 REH917455:REH917458 ROD917455:ROD917458 RXZ917455:RXZ917458 SHV917455:SHV917458 SRR917455:SRR917458 TBN917455:TBN917458 TLJ917455:TLJ917458 TVF917455:TVF917458 UFB917455:UFB917458 UOX917455:UOX917458 UYT917455:UYT917458 VIP917455:VIP917458 VSL917455:VSL917458 WCH917455:WCH917458 WMD917455:WMD917458 WVZ917455:WVZ917458 AE982991:AE982994 JN982991:JN982994 TJ982991:TJ982994 ADF982991:ADF982994 ANB982991:ANB982994 AWX982991:AWX982994 BGT982991:BGT982994 BQP982991:BQP982994 CAL982991:CAL982994 CKH982991:CKH982994 CUD982991:CUD982994 DDZ982991:DDZ982994 DNV982991:DNV982994 DXR982991:DXR982994 EHN982991:EHN982994 ERJ982991:ERJ982994 FBF982991:FBF982994 FLB982991:FLB982994 FUX982991:FUX982994 GET982991:GET982994 GOP982991:GOP982994 GYL982991:GYL982994 HIH982991:HIH982994 HSD982991:HSD982994 IBZ982991:IBZ982994 ILV982991:ILV982994 IVR982991:IVR982994 JFN982991:JFN982994 JPJ982991:JPJ982994 JZF982991:JZF982994 KJB982991:KJB982994 KSX982991:KSX982994 LCT982991:LCT982994 LMP982991:LMP982994 LWL982991:LWL982994 MGH982991:MGH982994 MQD982991:MQD982994 MZZ982991:MZZ982994 NJV982991:NJV982994 NTR982991:NTR982994 ODN982991:ODN982994 ONJ982991:ONJ982994 OXF982991:OXF982994 PHB982991:PHB982994 PQX982991:PQX982994 QAT982991:QAT982994 QKP982991:QKP982994 QUL982991:QUL982994 REH982991:REH982994 ROD982991:ROD982994 RXZ982991:RXZ982994 SHV982991:SHV982994 SRR982991:SRR982994 TBN982991:TBN982994 TLJ982991:TLJ982994 TVF982991:TVF982994 UFB982991:UFB982994 UOX982991:UOX982994 UYT982991:UYT982994 VIP982991:VIP982994 VSL982991:VSL982994 WCH982991:WCH982994 WMD982991:WMD982994 WVZ982991:WVZ982994 AC65487:AC65490 JL65487:JL65490 TH65487:TH65490 ADD65487:ADD65490 AMZ65487:AMZ65490 AWV65487:AWV65490 BGR65487:BGR65490 BQN65487:BQN65490 CAJ65487:CAJ65490 CKF65487:CKF65490 CUB65487:CUB65490 DDX65487:DDX65490 DNT65487:DNT65490 DXP65487:DXP65490 EHL65487:EHL65490 ERH65487:ERH65490 FBD65487:FBD65490 FKZ65487:FKZ65490 FUV65487:FUV65490 GER65487:GER65490 GON65487:GON65490 GYJ65487:GYJ65490 HIF65487:HIF65490 HSB65487:HSB65490 IBX65487:IBX65490 ILT65487:ILT65490 IVP65487:IVP65490 JFL65487:JFL65490 JPH65487:JPH65490 JZD65487:JZD65490 KIZ65487:KIZ65490 KSV65487:KSV65490 LCR65487:LCR65490 LMN65487:LMN65490 LWJ65487:LWJ65490 MGF65487:MGF65490 MQB65487:MQB65490 MZX65487:MZX65490 NJT65487:NJT65490 NTP65487:NTP65490 ODL65487:ODL65490 ONH65487:ONH65490 OXD65487:OXD65490 PGZ65487:PGZ65490 PQV65487:PQV65490 QAR65487:QAR65490 QKN65487:QKN65490 QUJ65487:QUJ65490 REF65487:REF65490 ROB65487:ROB65490 RXX65487:RXX65490 SHT65487:SHT65490 SRP65487:SRP65490 TBL65487:TBL65490 TLH65487:TLH65490 TVD65487:TVD65490 UEZ65487:UEZ65490 UOV65487:UOV65490 UYR65487:UYR65490 VIN65487:VIN65490 VSJ65487:VSJ65490 WCF65487:WCF65490 WMB65487:WMB65490 WVX65487:WVX65490 AC131023:AC131026 JL131023:JL131026 TH131023:TH131026 ADD131023:ADD131026 AMZ131023:AMZ131026 AWV131023:AWV131026 BGR131023:BGR131026 BQN131023:BQN131026 CAJ131023:CAJ131026 CKF131023:CKF131026 CUB131023:CUB131026 DDX131023:DDX131026 DNT131023:DNT131026 DXP131023:DXP131026 EHL131023:EHL131026 ERH131023:ERH131026 FBD131023:FBD131026 FKZ131023:FKZ131026 FUV131023:FUV131026 GER131023:GER131026 GON131023:GON131026 GYJ131023:GYJ131026 HIF131023:HIF131026 HSB131023:HSB131026 IBX131023:IBX131026 ILT131023:ILT131026 IVP131023:IVP131026 JFL131023:JFL131026 JPH131023:JPH131026 JZD131023:JZD131026 KIZ131023:KIZ131026 KSV131023:KSV131026 LCR131023:LCR131026 LMN131023:LMN131026 LWJ131023:LWJ131026 MGF131023:MGF131026 MQB131023:MQB131026 MZX131023:MZX131026 NJT131023:NJT131026 NTP131023:NTP131026 ODL131023:ODL131026 ONH131023:ONH131026 OXD131023:OXD131026 PGZ131023:PGZ131026 PQV131023:PQV131026 QAR131023:QAR131026 QKN131023:QKN131026 QUJ131023:QUJ131026 REF131023:REF131026 ROB131023:ROB131026 RXX131023:RXX131026 SHT131023:SHT131026 SRP131023:SRP131026 TBL131023:TBL131026 TLH131023:TLH131026 TVD131023:TVD131026 UEZ131023:UEZ131026 UOV131023:UOV131026 UYR131023:UYR131026 VIN131023:VIN131026 VSJ131023:VSJ131026 WCF131023:WCF131026 WMB131023:WMB131026 WVX131023:WVX131026 AC196559:AC196562 JL196559:JL196562 TH196559:TH196562 ADD196559:ADD196562 AMZ196559:AMZ196562 AWV196559:AWV196562 BGR196559:BGR196562 BQN196559:BQN196562 CAJ196559:CAJ196562 CKF196559:CKF196562 CUB196559:CUB196562 DDX196559:DDX196562 DNT196559:DNT196562 DXP196559:DXP196562 EHL196559:EHL196562 ERH196559:ERH196562 FBD196559:FBD196562 FKZ196559:FKZ196562 FUV196559:FUV196562 GER196559:GER196562 GON196559:GON196562 GYJ196559:GYJ196562 HIF196559:HIF196562 HSB196559:HSB196562 IBX196559:IBX196562 ILT196559:ILT196562 IVP196559:IVP196562 JFL196559:JFL196562 JPH196559:JPH196562 JZD196559:JZD196562 KIZ196559:KIZ196562 KSV196559:KSV196562 LCR196559:LCR196562 LMN196559:LMN196562 LWJ196559:LWJ196562 MGF196559:MGF196562 MQB196559:MQB196562 MZX196559:MZX196562 NJT196559:NJT196562 NTP196559:NTP196562 ODL196559:ODL196562 ONH196559:ONH196562 OXD196559:OXD196562 PGZ196559:PGZ196562 PQV196559:PQV196562 QAR196559:QAR196562 QKN196559:QKN196562 QUJ196559:QUJ196562 REF196559:REF196562 ROB196559:ROB196562 RXX196559:RXX196562 SHT196559:SHT196562 SRP196559:SRP196562 TBL196559:TBL196562 TLH196559:TLH196562 TVD196559:TVD196562 UEZ196559:UEZ196562 UOV196559:UOV196562 UYR196559:UYR196562 VIN196559:VIN196562 VSJ196559:VSJ196562 WCF196559:WCF196562 WMB196559:WMB196562 WVX196559:WVX196562 AC262095:AC262098 JL262095:JL262098 TH262095:TH262098 ADD262095:ADD262098 AMZ262095:AMZ262098 AWV262095:AWV262098 BGR262095:BGR262098 BQN262095:BQN262098 CAJ262095:CAJ262098 CKF262095:CKF262098 CUB262095:CUB262098 DDX262095:DDX262098 DNT262095:DNT262098 DXP262095:DXP262098 EHL262095:EHL262098 ERH262095:ERH262098 FBD262095:FBD262098 FKZ262095:FKZ262098 FUV262095:FUV262098 GER262095:GER262098 GON262095:GON262098 GYJ262095:GYJ262098 HIF262095:HIF262098 HSB262095:HSB262098 IBX262095:IBX262098 ILT262095:ILT262098 IVP262095:IVP262098 JFL262095:JFL262098 JPH262095:JPH262098 JZD262095:JZD262098 KIZ262095:KIZ262098 KSV262095:KSV262098 LCR262095:LCR262098 LMN262095:LMN262098 LWJ262095:LWJ262098 MGF262095:MGF262098 MQB262095:MQB262098 MZX262095:MZX262098 NJT262095:NJT262098 NTP262095:NTP262098 ODL262095:ODL262098 ONH262095:ONH262098 OXD262095:OXD262098 PGZ262095:PGZ262098 PQV262095:PQV262098 QAR262095:QAR262098 QKN262095:QKN262098 QUJ262095:QUJ262098 REF262095:REF262098 ROB262095:ROB262098 RXX262095:RXX262098 SHT262095:SHT262098 SRP262095:SRP262098 TBL262095:TBL262098 TLH262095:TLH262098 TVD262095:TVD262098 UEZ262095:UEZ262098 UOV262095:UOV262098 UYR262095:UYR262098 VIN262095:VIN262098 VSJ262095:VSJ262098 WCF262095:WCF262098 WMB262095:WMB262098 WVX262095:WVX262098 AC327631:AC327634 JL327631:JL327634 TH327631:TH327634 ADD327631:ADD327634 AMZ327631:AMZ327634 AWV327631:AWV327634 BGR327631:BGR327634 BQN327631:BQN327634 CAJ327631:CAJ327634 CKF327631:CKF327634 CUB327631:CUB327634 DDX327631:DDX327634 DNT327631:DNT327634 DXP327631:DXP327634 EHL327631:EHL327634 ERH327631:ERH327634 FBD327631:FBD327634 FKZ327631:FKZ327634 FUV327631:FUV327634 GER327631:GER327634 GON327631:GON327634 GYJ327631:GYJ327634 HIF327631:HIF327634 HSB327631:HSB327634 IBX327631:IBX327634 ILT327631:ILT327634 IVP327631:IVP327634 JFL327631:JFL327634 JPH327631:JPH327634 JZD327631:JZD327634 KIZ327631:KIZ327634 KSV327631:KSV327634 LCR327631:LCR327634 LMN327631:LMN327634 LWJ327631:LWJ327634 MGF327631:MGF327634 MQB327631:MQB327634 MZX327631:MZX327634 NJT327631:NJT327634 NTP327631:NTP327634 ODL327631:ODL327634 ONH327631:ONH327634 OXD327631:OXD327634 PGZ327631:PGZ327634 PQV327631:PQV327634 QAR327631:QAR327634 QKN327631:QKN327634 QUJ327631:QUJ327634 REF327631:REF327634 ROB327631:ROB327634 RXX327631:RXX327634 SHT327631:SHT327634 SRP327631:SRP327634 TBL327631:TBL327634 TLH327631:TLH327634 TVD327631:TVD327634 UEZ327631:UEZ327634 UOV327631:UOV327634 UYR327631:UYR327634 VIN327631:VIN327634 VSJ327631:VSJ327634 WCF327631:WCF327634 WMB327631:WMB327634 WVX327631:WVX327634 AC393167:AC393170 JL393167:JL393170 TH393167:TH393170 ADD393167:ADD393170 AMZ393167:AMZ393170 AWV393167:AWV393170 BGR393167:BGR393170 BQN393167:BQN393170 CAJ393167:CAJ393170 CKF393167:CKF393170 CUB393167:CUB393170 DDX393167:DDX393170 DNT393167:DNT393170 DXP393167:DXP393170 EHL393167:EHL393170 ERH393167:ERH393170 FBD393167:FBD393170 FKZ393167:FKZ393170 FUV393167:FUV393170 GER393167:GER393170 GON393167:GON393170 GYJ393167:GYJ393170 HIF393167:HIF393170 HSB393167:HSB393170 IBX393167:IBX393170 ILT393167:ILT393170 IVP393167:IVP393170 JFL393167:JFL393170 JPH393167:JPH393170 JZD393167:JZD393170 KIZ393167:KIZ393170 KSV393167:KSV393170 LCR393167:LCR393170 LMN393167:LMN393170 LWJ393167:LWJ393170 MGF393167:MGF393170 MQB393167:MQB393170 MZX393167:MZX393170 NJT393167:NJT393170 NTP393167:NTP393170 ODL393167:ODL393170 ONH393167:ONH393170 OXD393167:OXD393170 PGZ393167:PGZ393170 PQV393167:PQV393170 QAR393167:QAR393170 QKN393167:QKN393170 QUJ393167:QUJ393170 REF393167:REF393170 ROB393167:ROB393170 RXX393167:RXX393170 SHT393167:SHT393170 SRP393167:SRP393170 TBL393167:TBL393170 TLH393167:TLH393170 TVD393167:TVD393170 UEZ393167:UEZ393170 UOV393167:UOV393170 UYR393167:UYR393170 VIN393167:VIN393170 VSJ393167:VSJ393170 WCF393167:WCF393170 WMB393167:WMB393170 WVX393167:WVX393170 AC458703:AC458706 JL458703:JL458706 TH458703:TH458706 ADD458703:ADD458706 AMZ458703:AMZ458706 AWV458703:AWV458706 BGR458703:BGR458706 BQN458703:BQN458706 CAJ458703:CAJ458706 CKF458703:CKF458706 CUB458703:CUB458706 DDX458703:DDX458706 DNT458703:DNT458706 DXP458703:DXP458706 EHL458703:EHL458706 ERH458703:ERH458706 FBD458703:FBD458706 FKZ458703:FKZ458706 FUV458703:FUV458706 GER458703:GER458706 GON458703:GON458706 GYJ458703:GYJ458706 HIF458703:HIF458706 HSB458703:HSB458706 IBX458703:IBX458706 ILT458703:ILT458706 IVP458703:IVP458706 JFL458703:JFL458706 JPH458703:JPH458706 JZD458703:JZD458706 KIZ458703:KIZ458706 KSV458703:KSV458706 LCR458703:LCR458706 LMN458703:LMN458706 LWJ458703:LWJ458706 MGF458703:MGF458706 MQB458703:MQB458706 MZX458703:MZX458706 NJT458703:NJT458706 NTP458703:NTP458706 ODL458703:ODL458706 ONH458703:ONH458706 OXD458703:OXD458706 PGZ458703:PGZ458706 PQV458703:PQV458706 QAR458703:QAR458706 QKN458703:QKN458706 QUJ458703:QUJ458706 REF458703:REF458706 ROB458703:ROB458706 RXX458703:RXX458706 SHT458703:SHT458706 SRP458703:SRP458706 TBL458703:TBL458706 TLH458703:TLH458706 TVD458703:TVD458706 UEZ458703:UEZ458706 UOV458703:UOV458706 UYR458703:UYR458706 VIN458703:VIN458706 VSJ458703:VSJ458706 WCF458703:WCF458706 WMB458703:WMB458706 WVX458703:WVX458706 AC524239:AC524242 JL524239:JL524242 TH524239:TH524242 ADD524239:ADD524242 AMZ524239:AMZ524242 AWV524239:AWV524242 BGR524239:BGR524242 BQN524239:BQN524242 CAJ524239:CAJ524242 CKF524239:CKF524242 CUB524239:CUB524242 DDX524239:DDX524242 DNT524239:DNT524242 DXP524239:DXP524242 EHL524239:EHL524242 ERH524239:ERH524242 FBD524239:FBD524242 FKZ524239:FKZ524242 FUV524239:FUV524242 GER524239:GER524242 GON524239:GON524242 GYJ524239:GYJ524242 HIF524239:HIF524242 HSB524239:HSB524242 IBX524239:IBX524242 ILT524239:ILT524242 IVP524239:IVP524242 JFL524239:JFL524242 JPH524239:JPH524242 JZD524239:JZD524242 KIZ524239:KIZ524242 KSV524239:KSV524242 LCR524239:LCR524242 LMN524239:LMN524242 LWJ524239:LWJ524242 MGF524239:MGF524242 MQB524239:MQB524242 MZX524239:MZX524242 NJT524239:NJT524242 NTP524239:NTP524242 ODL524239:ODL524242 ONH524239:ONH524242 OXD524239:OXD524242 PGZ524239:PGZ524242 PQV524239:PQV524242 QAR524239:QAR524242 QKN524239:QKN524242 QUJ524239:QUJ524242 REF524239:REF524242 ROB524239:ROB524242 RXX524239:RXX524242 SHT524239:SHT524242 SRP524239:SRP524242 TBL524239:TBL524242 TLH524239:TLH524242 TVD524239:TVD524242 UEZ524239:UEZ524242 UOV524239:UOV524242 UYR524239:UYR524242 VIN524239:VIN524242 VSJ524239:VSJ524242 WCF524239:WCF524242 WMB524239:WMB524242 WVX524239:WVX524242 AC589775:AC589778 JL589775:JL589778 TH589775:TH589778 ADD589775:ADD589778 AMZ589775:AMZ589778 AWV589775:AWV589778 BGR589775:BGR589778 BQN589775:BQN589778 CAJ589775:CAJ589778 CKF589775:CKF589778 CUB589775:CUB589778 DDX589775:DDX589778 DNT589775:DNT589778 DXP589775:DXP589778 EHL589775:EHL589778 ERH589775:ERH589778 FBD589775:FBD589778 FKZ589775:FKZ589778 FUV589775:FUV589778 GER589775:GER589778 GON589775:GON589778 GYJ589775:GYJ589778 HIF589775:HIF589778 HSB589775:HSB589778 IBX589775:IBX589778 ILT589775:ILT589778 IVP589775:IVP589778 JFL589775:JFL589778 JPH589775:JPH589778 JZD589775:JZD589778 KIZ589775:KIZ589778 KSV589775:KSV589778 LCR589775:LCR589778 LMN589775:LMN589778 LWJ589775:LWJ589778 MGF589775:MGF589778 MQB589775:MQB589778 MZX589775:MZX589778 NJT589775:NJT589778 NTP589775:NTP589778 ODL589775:ODL589778 ONH589775:ONH589778 OXD589775:OXD589778 PGZ589775:PGZ589778 PQV589775:PQV589778 QAR589775:QAR589778 QKN589775:QKN589778 QUJ589775:QUJ589778 REF589775:REF589778 ROB589775:ROB589778 RXX589775:RXX589778 SHT589775:SHT589778 SRP589775:SRP589778 TBL589775:TBL589778 TLH589775:TLH589778 TVD589775:TVD589778 UEZ589775:UEZ589778 UOV589775:UOV589778 UYR589775:UYR589778 VIN589775:VIN589778 VSJ589775:VSJ589778 WCF589775:WCF589778 WMB589775:WMB589778 WVX589775:WVX589778 AC655311:AC655314 JL655311:JL655314 TH655311:TH655314 ADD655311:ADD655314 AMZ655311:AMZ655314 AWV655311:AWV655314 BGR655311:BGR655314 BQN655311:BQN655314 CAJ655311:CAJ655314 CKF655311:CKF655314 CUB655311:CUB655314 DDX655311:DDX655314 DNT655311:DNT655314 DXP655311:DXP655314 EHL655311:EHL655314 ERH655311:ERH655314 FBD655311:FBD655314 FKZ655311:FKZ655314 FUV655311:FUV655314 GER655311:GER655314 GON655311:GON655314 GYJ655311:GYJ655314 HIF655311:HIF655314 HSB655311:HSB655314 IBX655311:IBX655314 ILT655311:ILT655314 IVP655311:IVP655314 JFL655311:JFL655314 JPH655311:JPH655314 JZD655311:JZD655314 KIZ655311:KIZ655314 KSV655311:KSV655314 LCR655311:LCR655314 LMN655311:LMN655314 LWJ655311:LWJ655314 MGF655311:MGF655314 MQB655311:MQB655314 MZX655311:MZX655314 NJT655311:NJT655314 NTP655311:NTP655314 ODL655311:ODL655314 ONH655311:ONH655314 OXD655311:OXD655314 PGZ655311:PGZ655314 PQV655311:PQV655314 QAR655311:QAR655314 QKN655311:QKN655314 QUJ655311:QUJ655314 REF655311:REF655314 ROB655311:ROB655314 RXX655311:RXX655314 SHT655311:SHT655314 SRP655311:SRP655314 TBL655311:TBL655314 TLH655311:TLH655314 TVD655311:TVD655314 UEZ655311:UEZ655314 UOV655311:UOV655314 UYR655311:UYR655314 VIN655311:VIN655314 VSJ655311:VSJ655314 WCF655311:WCF655314 WMB655311:WMB655314 WVX655311:WVX655314 AC720847:AC720850 JL720847:JL720850 TH720847:TH720850 ADD720847:ADD720850 AMZ720847:AMZ720850 AWV720847:AWV720850 BGR720847:BGR720850 BQN720847:BQN720850 CAJ720847:CAJ720850 CKF720847:CKF720850 CUB720847:CUB720850 DDX720847:DDX720850 DNT720847:DNT720850 DXP720847:DXP720850 EHL720847:EHL720850 ERH720847:ERH720850 FBD720847:FBD720850 FKZ720847:FKZ720850 FUV720847:FUV720850 GER720847:GER720850 GON720847:GON720850 GYJ720847:GYJ720850 HIF720847:HIF720850 HSB720847:HSB720850 IBX720847:IBX720850 ILT720847:ILT720850 IVP720847:IVP720850 JFL720847:JFL720850 JPH720847:JPH720850 JZD720847:JZD720850 KIZ720847:KIZ720850 KSV720847:KSV720850 LCR720847:LCR720850 LMN720847:LMN720850 LWJ720847:LWJ720850 MGF720847:MGF720850 MQB720847:MQB720850 MZX720847:MZX720850 NJT720847:NJT720850 NTP720847:NTP720850 ODL720847:ODL720850 ONH720847:ONH720850 OXD720847:OXD720850 PGZ720847:PGZ720850 PQV720847:PQV720850 QAR720847:QAR720850 QKN720847:QKN720850 QUJ720847:QUJ720850 REF720847:REF720850 ROB720847:ROB720850 RXX720847:RXX720850 SHT720847:SHT720850 SRP720847:SRP720850 TBL720847:TBL720850 TLH720847:TLH720850 TVD720847:TVD720850 UEZ720847:UEZ720850 UOV720847:UOV720850 UYR720847:UYR720850 VIN720847:VIN720850 VSJ720847:VSJ720850 WCF720847:WCF720850 WMB720847:WMB720850 WVX720847:WVX720850 AC786383:AC786386 JL786383:JL786386 TH786383:TH786386 ADD786383:ADD786386 AMZ786383:AMZ786386 AWV786383:AWV786386 BGR786383:BGR786386 BQN786383:BQN786386 CAJ786383:CAJ786386 CKF786383:CKF786386 CUB786383:CUB786386 DDX786383:DDX786386 DNT786383:DNT786386 DXP786383:DXP786386 EHL786383:EHL786386 ERH786383:ERH786386 FBD786383:FBD786386 FKZ786383:FKZ786386 FUV786383:FUV786386 GER786383:GER786386 GON786383:GON786386 GYJ786383:GYJ786386 HIF786383:HIF786386 HSB786383:HSB786386 IBX786383:IBX786386 ILT786383:ILT786386 IVP786383:IVP786386 JFL786383:JFL786386 JPH786383:JPH786386 JZD786383:JZD786386 KIZ786383:KIZ786386 KSV786383:KSV786386 LCR786383:LCR786386 LMN786383:LMN786386 LWJ786383:LWJ786386 MGF786383:MGF786386 MQB786383:MQB786386 MZX786383:MZX786386 NJT786383:NJT786386 NTP786383:NTP786386 ODL786383:ODL786386 ONH786383:ONH786386 OXD786383:OXD786386 PGZ786383:PGZ786386 PQV786383:PQV786386 QAR786383:QAR786386 QKN786383:QKN786386 QUJ786383:QUJ786386 REF786383:REF786386 ROB786383:ROB786386 RXX786383:RXX786386 SHT786383:SHT786386 SRP786383:SRP786386 TBL786383:TBL786386 TLH786383:TLH786386 TVD786383:TVD786386 UEZ786383:UEZ786386 UOV786383:UOV786386 UYR786383:UYR786386 VIN786383:VIN786386 VSJ786383:VSJ786386 WCF786383:WCF786386 WMB786383:WMB786386 WVX786383:WVX786386 AC851919:AC851922 JL851919:JL851922 TH851919:TH851922 ADD851919:ADD851922 AMZ851919:AMZ851922 AWV851919:AWV851922 BGR851919:BGR851922 BQN851919:BQN851922 CAJ851919:CAJ851922 CKF851919:CKF851922 CUB851919:CUB851922 DDX851919:DDX851922 DNT851919:DNT851922 DXP851919:DXP851922 EHL851919:EHL851922 ERH851919:ERH851922 FBD851919:FBD851922 FKZ851919:FKZ851922 FUV851919:FUV851922 GER851919:GER851922 GON851919:GON851922 GYJ851919:GYJ851922 HIF851919:HIF851922 HSB851919:HSB851922 IBX851919:IBX851922 ILT851919:ILT851922 IVP851919:IVP851922 JFL851919:JFL851922 JPH851919:JPH851922 JZD851919:JZD851922 KIZ851919:KIZ851922 KSV851919:KSV851922 LCR851919:LCR851922 LMN851919:LMN851922 LWJ851919:LWJ851922 MGF851919:MGF851922 MQB851919:MQB851922 MZX851919:MZX851922 NJT851919:NJT851922 NTP851919:NTP851922 ODL851919:ODL851922 ONH851919:ONH851922 OXD851919:OXD851922 PGZ851919:PGZ851922 PQV851919:PQV851922 QAR851919:QAR851922 QKN851919:QKN851922 QUJ851919:QUJ851922 REF851919:REF851922 ROB851919:ROB851922 RXX851919:RXX851922 SHT851919:SHT851922 SRP851919:SRP851922 TBL851919:TBL851922 TLH851919:TLH851922 TVD851919:TVD851922 UEZ851919:UEZ851922 UOV851919:UOV851922 UYR851919:UYR851922 VIN851919:VIN851922 VSJ851919:VSJ851922 WCF851919:WCF851922 WMB851919:WMB851922 WVX851919:WVX851922 AC917455:AC917458 JL917455:JL917458 TH917455:TH917458 ADD917455:ADD917458 AMZ917455:AMZ917458 AWV917455:AWV917458 BGR917455:BGR917458 BQN917455:BQN917458 CAJ917455:CAJ917458 CKF917455:CKF917458 CUB917455:CUB917458 DDX917455:DDX917458 DNT917455:DNT917458 DXP917455:DXP917458 EHL917455:EHL917458 ERH917455:ERH917458 FBD917455:FBD917458 FKZ917455:FKZ917458 FUV917455:FUV917458 GER917455:GER917458 GON917455:GON917458 GYJ917455:GYJ917458 HIF917455:HIF917458 HSB917455:HSB917458 IBX917455:IBX917458 ILT917455:ILT917458 IVP917455:IVP917458 JFL917455:JFL917458 JPH917455:JPH917458 JZD917455:JZD917458 KIZ917455:KIZ917458 KSV917455:KSV917458 LCR917455:LCR917458 LMN917455:LMN917458 LWJ917455:LWJ917458 MGF917455:MGF917458 MQB917455:MQB917458 MZX917455:MZX917458 NJT917455:NJT917458 NTP917455:NTP917458 ODL917455:ODL917458 ONH917455:ONH917458 OXD917455:OXD917458 PGZ917455:PGZ917458 PQV917455:PQV917458 QAR917455:QAR917458 QKN917455:QKN917458 QUJ917455:QUJ917458 REF917455:REF917458 ROB917455:ROB917458 RXX917455:RXX917458 SHT917455:SHT917458 SRP917455:SRP917458 TBL917455:TBL917458 TLH917455:TLH917458 TVD917455:TVD917458 UEZ917455:UEZ917458 UOV917455:UOV917458 UYR917455:UYR917458 VIN917455:VIN917458 VSJ917455:VSJ917458 WCF917455:WCF917458 WMB917455:WMB917458 WVX917455:WVX917458 AC982991:AC982994 JL982991:JL982994 TH982991:TH982994 ADD982991:ADD982994 AMZ982991:AMZ982994 AWV982991:AWV982994 BGR982991:BGR982994 BQN982991:BQN982994 CAJ982991:CAJ982994 CKF982991:CKF982994 CUB982991:CUB982994 DDX982991:DDX982994 DNT982991:DNT982994 DXP982991:DXP982994 EHL982991:EHL982994 ERH982991:ERH982994 FBD982991:FBD982994 FKZ982991:FKZ982994 FUV982991:FUV982994 GER982991:GER982994 GON982991:GON982994 GYJ982991:GYJ982994 HIF982991:HIF982994 HSB982991:HSB982994 IBX982991:IBX982994 ILT982991:ILT982994 IVP982991:IVP982994 JFL982991:JFL982994 JPH982991:JPH982994 JZD982991:JZD982994 KIZ982991:KIZ982994 KSV982991:KSV982994 LCR982991:LCR982994 LMN982991:LMN982994 LWJ982991:LWJ982994 MGF982991:MGF982994 MQB982991:MQB982994 MZX982991:MZX982994 NJT982991:NJT982994 NTP982991:NTP982994 ODL982991:ODL982994 ONH982991:ONH982994 OXD982991:OXD982994 PGZ982991:PGZ982994 PQV982991:PQV982994 QAR982991:QAR982994 QKN982991:QKN982994 QUJ982991:QUJ982994 REF982991:REF982994 ROB982991:ROB982994 RXX982991:RXX982994 SHT982991:SHT982994 SRP982991:SRP982994 TBL982991:TBL982994 TLH982991:TLH982994 TVD982991:TVD982994 UEZ982991:UEZ982994 UOV982991:UOV982994 UYR982991:UYR982994 VIN982991:VIN982994 VSJ982991:VSJ982994 WCF982991:WCF982994 WMB982991:WMB982994 WVX982991:WVX982994 H65499:H65508 JE65499:JE65508 TA65499:TA65508 ACW65499:ACW65508 AMS65499:AMS65508 AWO65499:AWO65508 BGK65499:BGK65508 BQG65499:BQG65508 CAC65499:CAC65508 CJY65499:CJY65508 CTU65499:CTU65508 DDQ65499:DDQ65508 DNM65499:DNM65508 DXI65499:DXI65508 EHE65499:EHE65508 ERA65499:ERA65508 FAW65499:FAW65508 FKS65499:FKS65508 FUO65499:FUO65508 GEK65499:GEK65508 GOG65499:GOG65508 GYC65499:GYC65508 HHY65499:HHY65508 HRU65499:HRU65508 IBQ65499:IBQ65508 ILM65499:ILM65508 IVI65499:IVI65508 JFE65499:JFE65508 JPA65499:JPA65508 JYW65499:JYW65508 KIS65499:KIS65508 KSO65499:KSO65508 LCK65499:LCK65508 LMG65499:LMG65508 LWC65499:LWC65508 MFY65499:MFY65508 MPU65499:MPU65508 MZQ65499:MZQ65508 NJM65499:NJM65508 NTI65499:NTI65508 ODE65499:ODE65508 ONA65499:ONA65508 OWW65499:OWW65508 PGS65499:PGS65508 PQO65499:PQO65508 QAK65499:QAK65508 QKG65499:QKG65508 QUC65499:QUC65508 RDY65499:RDY65508 RNU65499:RNU65508 RXQ65499:RXQ65508 SHM65499:SHM65508 SRI65499:SRI65508 TBE65499:TBE65508 TLA65499:TLA65508 TUW65499:TUW65508 UES65499:UES65508 UOO65499:UOO65508 UYK65499:UYK65508 VIG65499:VIG65508 VSC65499:VSC65508 WBY65499:WBY65508 WLU65499:WLU65508 WVQ65499:WVQ65508 H131035:H131044 JE131035:JE131044 TA131035:TA131044 ACW131035:ACW131044 AMS131035:AMS131044 AWO131035:AWO131044 BGK131035:BGK131044 BQG131035:BQG131044 CAC131035:CAC131044 CJY131035:CJY131044 CTU131035:CTU131044 DDQ131035:DDQ131044 DNM131035:DNM131044 DXI131035:DXI131044 EHE131035:EHE131044 ERA131035:ERA131044 FAW131035:FAW131044 FKS131035:FKS131044 FUO131035:FUO131044 GEK131035:GEK131044 GOG131035:GOG131044 GYC131035:GYC131044 HHY131035:HHY131044 HRU131035:HRU131044 IBQ131035:IBQ131044 ILM131035:ILM131044 IVI131035:IVI131044 JFE131035:JFE131044 JPA131035:JPA131044 JYW131035:JYW131044 KIS131035:KIS131044 KSO131035:KSO131044 LCK131035:LCK131044 LMG131035:LMG131044 LWC131035:LWC131044 MFY131035:MFY131044 MPU131035:MPU131044 MZQ131035:MZQ131044 NJM131035:NJM131044 NTI131035:NTI131044 ODE131035:ODE131044 ONA131035:ONA131044 OWW131035:OWW131044 PGS131035:PGS131044 PQO131035:PQO131044 QAK131035:QAK131044 QKG131035:QKG131044 QUC131035:QUC131044 RDY131035:RDY131044 RNU131035:RNU131044 RXQ131035:RXQ131044 SHM131035:SHM131044 SRI131035:SRI131044 TBE131035:TBE131044 TLA131035:TLA131044 TUW131035:TUW131044 UES131035:UES131044 UOO131035:UOO131044 UYK131035:UYK131044 VIG131035:VIG131044 VSC131035:VSC131044 WBY131035:WBY131044 WLU131035:WLU131044 WVQ131035:WVQ131044 H196571:H196580 JE196571:JE196580 TA196571:TA196580 ACW196571:ACW196580 AMS196571:AMS196580 AWO196571:AWO196580 BGK196571:BGK196580 BQG196571:BQG196580 CAC196571:CAC196580 CJY196571:CJY196580 CTU196571:CTU196580 DDQ196571:DDQ196580 DNM196571:DNM196580 DXI196571:DXI196580 EHE196571:EHE196580 ERA196571:ERA196580 FAW196571:FAW196580 FKS196571:FKS196580 FUO196571:FUO196580 GEK196571:GEK196580 GOG196571:GOG196580 GYC196571:GYC196580 HHY196571:HHY196580 HRU196571:HRU196580 IBQ196571:IBQ196580 ILM196571:ILM196580 IVI196571:IVI196580 JFE196571:JFE196580 JPA196571:JPA196580 JYW196571:JYW196580 KIS196571:KIS196580 KSO196571:KSO196580 LCK196571:LCK196580 LMG196571:LMG196580 LWC196571:LWC196580 MFY196571:MFY196580 MPU196571:MPU196580 MZQ196571:MZQ196580 NJM196571:NJM196580 NTI196571:NTI196580 ODE196571:ODE196580 ONA196571:ONA196580 OWW196571:OWW196580 PGS196571:PGS196580 PQO196571:PQO196580 QAK196571:QAK196580 QKG196571:QKG196580 QUC196571:QUC196580 RDY196571:RDY196580 RNU196571:RNU196580 RXQ196571:RXQ196580 SHM196571:SHM196580 SRI196571:SRI196580 TBE196571:TBE196580 TLA196571:TLA196580 TUW196571:TUW196580 UES196571:UES196580 UOO196571:UOO196580 UYK196571:UYK196580 VIG196571:VIG196580 VSC196571:VSC196580 WBY196571:WBY196580 WLU196571:WLU196580 WVQ196571:WVQ196580 H262107:H262116 JE262107:JE262116 TA262107:TA262116 ACW262107:ACW262116 AMS262107:AMS262116 AWO262107:AWO262116 BGK262107:BGK262116 BQG262107:BQG262116 CAC262107:CAC262116 CJY262107:CJY262116 CTU262107:CTU262116 DDQ262107:DDQ262116 DNM262107:DNM262116 DXI262107:DXI262116 EHE262107:EHE262116 ERA262107:ERA262116 FAW262107:FAW262116 FKS262107:FKS262116 FUO262107:FUO262116 GEK262107:GEK262116 GOG262107:GOG262116 GYC262107:GYC262116 HHY262107:HHY262116 HRU262107:HRU262116 IBQ262107:IBQ262116 ILM262107:ILM262116 IVI262107:IVI262116 JFE262107:JFE262116 JPA262107:JPA262116 JYW262107:JYW262116 KIS262107:KIS262116 KSO262107:KSO262116 LCK262107:LCK262116 LMG262107:LMG262116 LWC262107:LWC262116 MFY262107:MFY262116 MPU262107:MPU262116 MZQ262107:MZQ262116 NJM262107:NJM262116 NTI262107:NTI262116 ODE262107:ODE262116 ONA262107:ONA262116 OWW262107:OWW262116 PGS262107:PGS262116 PQO262107:PQO262116 QAK262107:QAK262116 QKG262107:QKG262116 QUC262107:QUC262116 RDY262107:RDY262116 RNU262107:RNU262116 RXQ262107:RXQ262116 SHM262107:SHM262116 SRI262107:SRI262116 TBE262107:TBE262116 TLA262107:TLA262116 TUW262107:TUW262116 UES262107:UES262116 UOO262107:UOO262116 UYK262107:UYK262116 VIG262107:VIG262116 VSC262107:VSC262116 WBY262107:WBY262116 WLU262107:WLU262116 WVQ262107:WVQ262116 H327643:H327652 JE327643:JE327652 TA327643:TA327652 ACW327643:ACW327652 AMS327643:AMS327652 AWO327643:AWO327652 BGK327643:BGK327652 BQG327643:BQG327652 CAC327643:CAC327652 CJY327643:CJY327652 CTU327643:CTU327652 DDQ327643:DDQ327652 DNM327643:DNM327652 DXI327643:DXI327652 EHE327643:EHE327652 ERA327643:ERA327652 FAW327643:FAW327652 FKS327643:FKS327652 FUO327643:FUO327652 GEK327643:GEK327652 GOG327643:GOG327652 GYC327643:GYC327652 HHY327643:HHY327652 HRU327643:HRU327652 IBQ327643:IBQ327652 ILM327643:ILM327652 IVI327643:IVI327652 JFE327643:JFE327652 JPA327643:JPA327652 JYW327643:JYW327652 KIS327643:KIS327652 KSO327643:KSO327652 LCK327643:LCK327652 LMG327643:LMG327652 LWC327643:LWC327652 MFY327643:MFY327652 MPU327643:MPU327652 MZQ327643:MZQ327652 NJM327643:NJM327652 NTI327643:NTI327652 ODE327643:ODE327652 ONA327643:ONA327652 OWW327643:OWW327652 PGS327643:PGS327652 PQO327643:PQO327652 QAK327643:QAK327652 QKG327643:QKG327652 QUC327643:QUC327652 RDY327643:RDY327652 RNU327643:RNU327652 RXQ327643:RXQ327652 SHM327643:SHM327652 SRI327643:SRI327652 TBE327643:TBE327652 TLA327643:TLA327652 TUW327643:TUW327652 UES327643:UES327652 UOO327643:UOO327652 UYK327643:UYK327652 VIG327643:VIG327652 VSC327643:VSC327652 WBY327643:WBY327652 WLU327643:WLU327652 WVQ327643:WVQ327652 H393179:H393188 JE393179:JE393188 TA393179:TA393188 ACW393179:ACW393188 AMS393179:AMS393188 AWO393179:AWO393188 BGK393179:BGK393188 BQG393179:BQG393188 CAC393179:CAC393188 CJY393179:CJY393188 CTU393179:CTU393188 DDQ393179:DDQ393188 DNM393179:DNM393188 DXI393179:DXI393188 EHE393179:EHE393188 ERA393179:ERA393188 FAW393179:FAW393188 FKS393179:FKS393188 FUO393179:FUO393188 GEK393179:GEK393188 GOG393179:GOG393188 GYC393179:GYC393188 HHY393179:HHY393188 HRU393179:HRU393188 IBQ393179:IBQ393188 ILM393179:ILM393188 IVI393179:IVI393188 JFE393179:JFE393188 JPA393179:JPA393188 JYW393179:JYW393188 KIS393179:KIS393188 KSO393179:KSO393188 LCK393179:LCK393188 LMG393179:LMG393188 LWC393179:LWC393188 MFY393179:MFY393188 MPU393179:MPU393188 MZQ393179:MZQ393188 NJM393179:NJM393188 NTI393179:NTI393188 ODE393179:ODE393188 ONA393179:ONA393188 OWW393179:OWW393188 PGS393179:PGS393188 PQO393179:PQO393188 QAK393179:QAK393188 QKG393179:QKG393188 QUC393179:QUC393188 RDY393179:RDY393188 RNU393179:RNU393188 RXQ393179:RXQ393188 SHM393179:SHM393188 SRI393179:SRI393188 TBE393179:TBE393188 TLA393179:TLA393188 TUW393179:TUW393188 UES393179:UES393188 UOO393179:UOO393188 UYK393179:UYK393188 VIG393179:VIG393188 VSC393179:VSC393188 WBY393179:WBY393188 WLU393179:WLU393188 WVQ393179:WVQ393188 H458715:H458724 JE458715:JE458724 TA458715:TA458724 ACW458715:ACW458724 AMS458715:AMS458724 AWO458715:AWO458724 BGK458715:BGK458724 BQG458715:BQG458724 CAC458715:CAC458724 CJY458715:CJY458724 CTU458715:CTU458724 DDQ458715:DDQ458724 DNM458715:DNM458724 DXI458715:DXI458724 EHE458715:EHE458724 ERA458715:ERA458724 FAW458715:FAW458724 FKS458715:FKS458724 FUO458715:FUO458724 GEK458715:GEK458724 GOG458715:GOG458724 GYC458715:GYC458724 HHY458715:HHY458724 HRU458715:HRU458724 IBQ458715:IBQ458724 ILM458715:ILM458724 IVI458715:IVI458724 JFE458715:JFE458724 JPA458715:JPA458724 JYW458715:JYW458724 KIS458715:KIS458724 KSO458715:KSO458724 LCK458715:LCK458724 LMG458715:LMG458724 LWC458715:LWC458724 MFY458715:MFY458724 MPU458715:MPU458724 MZQ458715:MZQ458724 NJM458715:NJM458724 NTI458715:NTI458724 ODE458715:ODE458724 ONA458715:ONA458724 OWW458715:OWW458724 PGS458715:PGS458724 PQO458715:PQO458724 QAK458715:QAK458724 QKG458715:QKG458724 QUC458715:QUC458724 RDY458715:RDY458724 RNU458715:RNU458724 RXQ458715:RXQ458724 SHM458715:SHM458724 SRI458715:SRI458724 TBE458715:TBE458724 TLA458715:TLA458724 TUW458715:TUW458724 UES458715:UES458724 UOO458715:UOO458724 UYK458715:UYK458724 VIG458715:VIG458724 VSC458715:VSC458724 WBY458715:WBY458724 WLU458715:WLU458724 WVQ458715:WVQ458724 H524251:H524260 JE524251:JE524260 TA524251:TA524260 ACW524251:ACW524260 AMS524251:AMS524260 AWO524251:AWO524260 BGK524251:BGK524260 BQG524251:BQG524260 CAC524251:CAC524260 CJY524251:CJY524260 CTU524251:CTU524260 DDQ524251:DDQ524260 DNM524251:DNM524260 DXI524251:DXI524260 EHE524251:EHE524260 ERA524251:ERA524260 FAW524251:FAW524260 FKS524251:FKS524260 FUO524251:FUO524260 GEK524251:GEK524260 GOG524251:GOG524260 GYC524251:GYC524260 HHY524251:HHY524260 HRU524251:HRU524260 IBQ524251:IBQ524260 ILM524251:ILM524260 IVI524251:IVI524260 JFE524251:JFE524260 JPA524251:JPA524260 JYW524251:JYW524260 KIS524251:KIS524260 KSO524251:KSO524260 LCK524251:LCK524260 LMG524251:LMG524260 LWC524251:LWC524260 MFY524251:MFY524260 MPU524251:MPU524260 MZQ524251:MZQ524260 NJM524251:NJM524260 NTI524251:NTI524260 ODE524251:ODE524260 ONA524251:ONA524260 OWW524251:OWW524260 PGS524251:PGS524260 PQO524251:PQO524260 QAK524251:QAK524260 QKG524251:QKG524260 QUC524251:QUC524260 RDY524251:RDY524260 RNU524251:RNU524260 RXQ524251:RXQ524260 SHM524251:SHM524260 SRI524251:SRI524260 TBE524251:TBE524260 TLA524251:TLA524260 TUW524251:TUW524260 UES524251:UES524260 UOO524251:UOO524260 UYK524251:UYK524260 VIG524251:VIG524260 VSC524251:VSC524260 WBY524251:WBY524260 WLU524251:WLU524260 WVQ524251:WVQ524260 H589787:H589796 JE589787:JE589796 TA589787:TA589796 ACW589787:ACW589796 AMS589787:AMS589796 AWO589787:AWO589796 BGK589787:BGK589796 BQG589787:BQG589796 CAC589787:CAC589796 CJY589787:CJY589796 CTU589787:CTU589796 DDQ589787:DDQ589796 DNM589787:DNM589796 DXI589787:DXI589796 EHE589787:EHE589796 ERA589787:ERA589796 FAW589787:FAW589796 FKS589787:FKS589796 FUO589787:FUO589796 GEK589787:GEK589796 GOG589787:GOG589796 GYC589787:GYC589796 HHY589787:HHY589796 HRU589787:HRU589796 IBQ589787:IBQ589796 ILM589787:ILM589796 IVI589787:IVI589796 JFE589787:JFE589796 JPA589787:JPA589796 JYW589787:JYW589796 KIS589787:KIS589796 KSO589787:KSO589796 LCK589787:LCK589796 LMG589787:LMG589796 LWC589787:LWC589796 MFY589787:MFY589796 MPU589787:MPU589796 MZQ589787:MZQ589796 NJM589787:NJM589796 NTI589787:NTI589796 ODE589787:ODE589796 ONA589787:ONA589796 OWW589787:OWW589796 PGS589787:PGS589796 PQO589787:PQO589796 QAK589787:QAK589796 QKG589787:QKG589796 QUC589787:QUC589796 RDY589787:RDY589796 RNU589787:RNU589796 RXQ589787:RXQ589796 SHM589787:SHM589796 SRI589787:SRI589796 TBE589787:TBE589796 TLA589787:TLA589796 TUW589787:TUW589796 UES589787:UES589796 UOO589787:UOO589796 UYK589787:UYK589796 VIG589787:VIG589796 VSC589787:VSC589796 WBY589787:WBY589796 WLU589787:WLU589796 WVQ589787:WVQ589796 H655323:H655332 JE655323:JE655332 TA655323:TA655332 ACW655323:ACW655332 AMS655323:AMS655332 AWO655323:AWO655332 BGK655323:BGK655332 BQG655323:BQG655332 CAC655323:CAC655332 CJY655323:CJY655332 CTU655323:CTU655332 DDQ655323:DDQ655332 DNM655323:DNM655332 DXI655323:DXI655332 EHE655323:EHE655332 ERA655323:ERA655332 FAW655323:FAW655332 FKS655323:FKS655332 FUO655323:FUO655332 GEK655323:GEK655332 GOG655323:GOG655332 GYC655323:GYC655332 HHY655323:HHY655332 HRU655323:HRU655332 IBQ655323:IBQ655332 ILM655323:ILM655332 IVI655323:IVI655332 JFE655323:JFE655332 JPA655323:JPA655332 JYW655323:JYW655332 KIS655323:KIS655332 KSO655323:KSO655332 LCK655323:LCK655332 LMG655323:LMG655332 LWC655323:LWC655332 MFY655323:MFY655332 MPU655323:MPU655332 MZQ655323:MZQ655332 NJM655323:NJM655332 NTI655323:NTI655332 ODE655323:ODE655332 ONA655323:ONA655332 OWW655323:OWW655332 PGS655323:PGS655332 PQO655323:PQO655332 QAK655323:QAK655332 QKG655323:QKG655332 QUC655323:QUC655332 RDY655323:RDY655332 RNU655323:RNU655332 RXQ655323:RXQ655332 SHM655323:SHM655332 SRI655323:SRI655332 TBE655323:TBE655332 TLA655323:TLA655332 TUW655323:TUW655332 UES655323:UES655332 UOO655323:UOO655332 UYK655323:UYK655332 VIG655323:VIG655332 VSC655323:VSC655332 WBY655323:WBY655332 WLU655323:WLU655332 WVQ655323:WVQ655332 H720859:H720868 JE720859:JE720868 TA720859:TA720868 ACW720859:ACW720868 AMS720859:AMS720868 AWO720859:AWO720868 BGK720859:BGK720868 BQG720859:BQG720868 CAC720859:CAC720868 CJY720859:CJY720868 CTU720859:CTU720868 DDQ720859:DDQ720868 DNM720859:DNM720868 DXI720859:DXI720868 EHE720859:EHE720868 ERA720859:ERA720868 FAW720859:FAW720868 FKS720859:FKS720868 FUO720859:FUO720868 GEK720859:GEK720868 GOG720859:GOG720868 GYC720859:GYC720868 HHY720859:HHY720868 HRU720859:HRU720868 IBQ720859:IBQ720868 ILM720859:ILM720868 IVI720859:IVI720868 JFE720859:JFE720868 JPA720859:JPA720868 JYW720859:JYW720868 KIS720859:KIS720868 KSO720859:KSO720868 LCK720859:LCK720868 LMG720859:LMG720868 LWC720859:LWC720868 MFY720859:MFY720868 MPU720859:MPU720868 MZQ720859:MZQ720868 NJM720859:NJM720868 NTI720859:NTI720868 ODE720859:ODE720868 ONA720859:ONA720868 OWW720859:OWW720868 PGS720859:PGS720868 PQO720859:PQO720868 QAK720859:QAK720868 QKG720859:QKG720868 QUC720859:QUC720868 RDY720859:RDY720868 RNU720859:RNU720868 RXQ720859:RXQ720868 SHM720859:SHM720868 SRI720859:SRI720868 TBE720859:TBE720868 TLA720859:TLA720868 TUW720859:TUW720868 UES720859:UES720868 UOO720859:UOO720868 UYK720859:UYK720868 VIG720859:VIG720868 VSC720859:VSC720868 WBY720859:WBY720868 WLU720859:WLU720868 WVQ720859:WVQ720868 H786395:H786404 JE786395:JE786404 TA786395:TA786404 ACW786395:ACW786404 AMS786395:AMS786404 AWO786395:AWO786404 BGK786395:BGK786404 BQG786395:BQG786404 CAC786395:CAC786404 CJY786395:CJY786404 CTU786395:CTU786404 DDQ786395:DDQ786404 DNM786395:DNM786404 DXI786395:DXI786404 EHE786395:EHE786404 ERA786395:ERA786404 FAW786395:FAW786404 FKS786395:FKS786404 FUO786395:FUO786404 GEK786395:GEK786404 GOG786395:GOG786404 GYC786395:GYC786404 HHY786395:HHY786404 HRU786395:HRU786404 IBQ786395:IBQ786404 ILM786395:ILM786404 IVI786395:IVI786404 JFE786395:JFE786404 JPA786395:JPA786404 JYW786395:JYW786404 KIS786395:KIS786404 KSO786395:KSO786404 LCK786395:LCK786404 LMG786395:LMG786404 LWC786395:LWC786404 MFY786395:MFY786404 MPU786395:MPU786404 MZQ786395:MZQ786404 NJM786395:NJM786404 NTI786395:NTI786404 ODE786395:ODE786404 ONA786395:ONA786404 OWW786395:OWW786404 PGS786395:PGS786404 PQO786395:PQO786404 QAK786395:QAK786404 QKG786395:QKG786404 QUC786395:QUC786404 RDY786395:RDY786404 RNU786395:RNU786404 RXQ786395:RXQ786404 SHM786395:SHM786404 SRI786395:SRI786404 TBE786395:TBE786404 TLA786395:TLA786404 TUW786395:TUW786404 UES786395:UES786404 UOO786395:UOO786404 UYK786395:UYK786404 VIG786395:VIG786404 VSC786395:VSC786404 WBY786395:WBY786404 WLU786395:WLU786404 WVQ786395:WVQ786404 H851931:H851940 JE851931:JE851940 TA851931:TA851940 ACW851931:ACW851940 AMS851931:AMS851940 AWO851931:AWO851940 BGK851931:BGK851940 BQG851931:BQG851940 CAC851931:CAC851940 CJY851931:CJY851940 CTU851931:CTU851940 DDQ851931:DDQ851940 DNM851931:DNM851940 DXI851931:DXI851940 EHE851931:EHE851940 ERA851931:ERA851940 FAW851931:FAW851940 FKS851931:FKS851940 FUO851931:FUO851940 GEK851931:GEK851940 GOG851931:GOG851940 GYC851931:GYC851940 HHY851931:HHY851940 HRU851931:HRU851940 IBQ851931:IBQ851940 ILM851931:ILM851940 IVI851931:IVI851940 JFE851931:JFE851940 JPA851931:JPA851940 JYW851931:JYW851940 KIS851931:KIS851940 KSO851931:KSO851940 LCK851931:LCK851940 LMG851931:LMG851940 LWC851931:LWC851940 MFY851931:MFY851940 MPU851931:MPU851940 MZQ851931:MZQ851940 NJM851931:NJM851940 NTI851931:NTI851940 ODE851931:ODE851940 ONA851931:ONA851940 OWW851931:OWW851940 PGS851931:PGS851940 PQO851931:PQO851940 QAK851931:QAK851940 QKG851931:QKG851940 QUC851931:QUC851940 RDY851931:RDY851940 RNU851931:RNU851940 RXQ851931:RXQ851940 SHM851931:SHM851940 SRI851931:SRI851940 TBE851931:TBE851940 TLA851931:TLA851940 TUW851931:TUW851940 UES851931:UES851940 UOO851931:UOO851940 UYK851931:UYK851940 VIG851931:VIG851940 VSC851931:VSC851940 WBY851931:WBY851940 WLU851931:WLU851940 WVQ851931:WVQ851940 H917467:H917476 JE917467:JE917476 TA917467:TA917476 ACW917467:ACW917476 AMS917467:AMS917476 AWO917467:AWO917476 BGK917467:BGK917476 BQG917467:BQG917476 CAC917467:CAC917476 CJY917467:CJY917476 CTU917467:CTU917476 DDQ917467:DDQ917476 DNM917467:DNM917476 DXI917467:DXI917476 EHE917467:EHE917476 ERA917467:ERA917476 FAW917467:FAW917476 FKS917467:FKS917476 FUO917467:FUO917476 GEK917467:GEK917476 GOG917467:GOG917476 GYC917467:GYC917476 HHY917467:HHY917476 HRU917467:HRU917476 IBQ917467:IBQ917476 ILM917467:ILM917476 IVI917467:IVI917476 JFE917467:JFE917476 JPA917467:JPA917476 JYW917467:JYW917476 KIS917467:KIS917476 KSO917467:KSO917476 LCK917467:LCK917476 LMG917467:LMG917476 LWC917467:LWC917476 MFY917467:MFY917476 MPU917467:MPU917476 MZQ917467:MZQ917476 NJM917467:NJM917476 NTI917467:NTI917476 ODE917467:ODE917476 ONA917467:ONA917476 OWW917467:OWW917476 PGS917467:PGS917476 PQO917467:PQO917476 QAK917467:QAK917476 QKG917467:QKG917476 QUC917467:QUC917476 RDY917467:RDY917476 RNU917467:RNU917476 RXQ917467:RXQ917476 SHM917467:SHM917476 SRI917467:SRI917476 TBE917467:TBE917476 TLA917467:TLA917476 TUW917467:TUW917476 UES917467:UES917476 UOO917467:UOO917476 UYK917467:UYK917476 VIG917467:VIG917476 VSC917467:VSC917476 WBY917467:WBY917476 WLU917467:WLU917476 WVQ917467:WVQ917476 H983003:H983012 JE983003:JE983012 TA983003:TA983012 ACW983003:ACW983012 AMS983003:AMS983012 AWO983003:AWO983012 BGK983003:BGK983012 BQG983003:BQG983012 CAC983003:CAC983012 CJY983003:CJY983012 CTU983003:CTU983012 DDQ983003:DDQ983012 DNM983003:DNM983012 DXI983003:DXI983012 EHE983003:EHE983012 ERA983003:ERA983012 FAW983003:FAW983012 FKS983003:FKS983012 FUO983003:FUO983012 GEK983003:GEK983012 GOG983003:GOG983012 GYC983003:GYC983012 HHY983003:HHY983012 HRU983003:HRU983012 IBQ983003:IBQ983012 ILM983003:ILM983012 IVI983003:IVI983012 JFE983003:JFE983012 JPA983003:JPA983012 JYW983003:JYW983012 KIS983003:KIS983012 KSO983003:KSO983012 LCK983003:LCK983012 LMG983003:LMG983012 LWC983003:LWC983012 MFY983003:MFY983012 MPU983003:MPU983012 MZQ983003:MZQ983012 NJM983003:NJM983012 NTI983003:NTI983012 ODE983003:ODE983012 ONA983003:ONA983012 OWW983003:OWW983012 PGS983003:PGS983012 PQO983003:PQO983012 QAK983003:QAK983012 QKG983003:QKG983012 QUC983003:QUC983012 RDY983003:RDY983012 RNU983003:RNU983012 RXQ983003:RXQ983012 SHM983003:SHM983012 SRI983003:SRI983012 TBE983003:TBE983012 TLA983003:TLA983012 TUW983003:TUW983012 UES983003:UES983012 UOO983003:UOO983012 UYK983003:UYK983012 VIG983003:VIG983012 VSC983003:VSC983012 WBY983003:WBY983012 WLU983003:WLU983012 WVQ983003:WVQ983012 F65499:F65508 JC65499:JC65508 SY65499:SY65508 ACU65499:ACU65508 AMQ65499:AMQ65508 AWM65499:AWM65508 BGI65499:BGI65508 BQE65499:BQE65508 CAA65499:CAA65508 CJW65499:CJW65508 CTS65499:CTS65508 DDO65499:DDO65508 DNK65499:DNK65508 DXG65499:DXG65508 EHC65499:EHC65508 EQY65499:EQY65508 FAU65499:FAU65508 FKQ65499:FKQ65508 FUM65499:FUM65508 GEI65499:GEI65508 GOE65499:GOE65508 GYA65499:GYA65508 HHW65499:HHW65508 HRS65499:HRS65508 IBO65499:IBO65508 ILK65499:ILK65508 IVG65499:IVG65508 JFC65499:JFC65508 JOY65499:JOY65508 JYU65499:JYU65508 KIQ65499:KIQ65508 KSM65499:KSM65508 LCI65499:LCI65508 LME65499:LME65508 LWA65499:LWA65508 MFW65499:MFW65508 MPS65499:MPS65508 MZO65499:MZO65508 NJK65499:NJK65508 NTG65499:NTG65508 ODC65499:ODC65508 OMY65499:OMY65508 OWU65499:OWU65508 PGQ65499:PGQ65508 PQM65499:PQM65508 QAI65499:QAI65508 QKE65499:QKE65508 QUA65499:QUA65508 RDW65499:RDW65508 RNS65499:RNS65508 RXO65499:RXO65508 SHK65499:SHK65508 SRG65499:SRG65508 TBC65499:TBC65508 TKY65499:TKY65508 TUU65499:TUU65508 UEQ65499:UEQ65508 UOM65499:UOM65508 UYI65499:UYI65508 VIE65499:VIE65508 VSA65499:VSA65508 WBW65499:WBW65508 WLS65499:WLS65508 WVO65499:WVO65508 F131035:F131044 JC131035:JC131044 SY131035:SY131044 ACU131035:ACU131044 AMQ131035:AMQ131044 AWM131035:AWM131044 BGI131035:BGI131044 BQE131035:BQE131044 CAA131035:CAA131044 CJW131035:CJW131044 CTS131035:CTS131044 DDO131035:DDO131044 DNK131035:DNK131044 DXG131035:DXG131044 EHC131035:EHC131044 EQY131035:EQY131044 FAU131035:FAU131044 FKQ131035:FKQ131044 FUM131035:FUM131044 GEI131035:GEI131044 GOE131035:GOE131044 GYA131035:GYA131044 HHW131035:HHW131044 HRS131035:HRS131044 IBO131035:IBO131044 ILK131035:ILK131044 IVG131035:IVG131044 JFC131035:JFC131044 JOY131035:JOY131044 JYU131035:JYU131044 KIQ131035:KIQ131044 KSM131035:KSM131044 LCI131035:LCI131044 LME131035:LME131044 LWA131035:LWA131044 MFW131035:MFW131044 MPS131035:MPS131044 MZO131035:MZO131044 NJK131035:NJK131044 NTG131035:NTG131044 ODC131035:ODC131044 OMY131035:OMY131044 OWU131035:OWU131044 PGQ131035:PGQ131044 PQM131035:PQM131044 QAI131035:QAI131044 QKE131035:QKE131044 QUA131035:QUA131044 RDW131035:RDW131044 RNS131035:RNS131044 RXO131035:RXO131044 SHK131035:SHK131044 SRG131035:SRG131044 TBC131035:TBC131044 TKY131035:TKY131044 TUU131035:TUU131044 UEQ131035:UEQ131044 UOM131035:UOM131044 UYI131035:UYI131044 VIE131035:VIE131044 VSA131035:VSA131044 WBW131035:WBW131044 WLS131035:WLS131044 WVO131035:WVO131044 F196571:F196580 JC196571:JC196580 SY196571:SY196580 ACU196571:ACU196580 AMQ196571:AMQ196580 AWM196571:AWM196580 BGI196571:BGI196580 BQE196571:BQE196580 CAA196571:CAA196580 CJW196571:CJW196580 CTS196571:CTS196580 DDO196571:DDO196580 DNK196571:DNK196580 DXG196571:DXG196580 EHC196571:EHC196580 EQY196571:EQY196580 FAU196571:FAU196580 FKQ196571:FKQ196580 FUM196571:FUM196580 GEI196571:GEI196580 GOE196571:GOE196580 GYA196571:GYA196580 HHW196571:HHW196580 HRS196571:HRS196580 IBO196571:IBO196580 ILK196571:ILK196580 IVG196571:IVG196580 JFC196571:JFC196580 JOY196571:JOY196580 JYU196571:JYU196580 KIQ196571:KIQ196580 KSM196571:KSM196580 LCI196571:LCI196580 LME196571:LME196580 LWA196571:LWA196580 MFW196571:MFW196580 MPS196571:MPS196580 MZO196571:MZO196580 NJK196571:NJK196580 NTG196571:NTG196580 ODC196571:ODC196580 OMY196571:OMY196580 OWU196571:OWU196580 PGQ196571:PGQ196580 PQM196571:PQM196580 QAI196571:QAI196580 QKE196571:QKE196580 QUA196571:QUA196580 RDW196571:RDW196580 RNS196571:RNS196580 RXO196571:RXO196580 SHK196571:SHK196580 SRG196571:SRG196580 TBC196571:TBC196580 TKY196571:TKY196580 TUU196571:TUU196580 UEQ196571:UEQ196580 UOM196571:UOM196580 UYI196571:UYI196580 VIE196571:VIE196580 VSA196571:VSA196580 WBW196571:WBW196580 WLS196571:WLS196580 WVO196571:WVO196580 F262107:F262116 JC262107:JC262116 SY262107:SY262116 ACU262107:ACU262116 AMQ262107:AMQ262116 AWM262107:AWM262116 BGI262107:BGI262116 BQE262107:BQE262116 CAA262107:CAA262116 CJW262107:CJW262116 CTS262107:CTS262116 DDO262107:DDO262116 DNK262107:DNK262116 DXG262107:DXG262116 EHC262107:EHC262116 EQY262107:EQY262116 FAU262107:FAU262116 FKQ262107:FKQ262116 FUM262107:FUM262116 GEI262107:GEI262116 GOE262107:GOE262116 GYA262107:GYA262116 HHW262107:HHW262116 HRS262107:HRS262116 IBO262107:IBO262116 ILK262107:ILK262116 IVG262107:IVG262116 JFC262107:JFC262116 JOY262107:JOY262116 JYU262107:JYU262116 KIQ262107:KIQ262116 KSM262107:KSM262116 LCI262107:LCI262116 LME262107:LME262116 LWA262107:LWA262116 MFW262107:MFW262116 MPS262107:MPS262116 MZO262107:MZO262116 NJK262107:NJK262116 NTG262107:NTG262116 ODC262107:ODC262116 OMY262107:OMY262116 OWU262107:OWU262116 PGQ262107:PGQ262116 PQM262107:PQM262116 QAI262107:QAI262116 QKE262107:QKE262116 QUA262107:QUA262116 RDW262107:RDW262116 RNS262107:RNS262116 RXO262107:RXO262116 SHK262107:SHK262116 SRG262107:SRG262116 TBC262107:TBC262116 TKY262107:TKY262116 TUU262107:TUU262116 UEQ262107:UEQ262116 UOM262107:UOM262116 UYI262107:UYI262116 VIE262107:VIE262116 VSA262107:VSA262116 WBW262107:WBW262116 WLS262107:WLS262116 WVO262107:WVO262116 F327643:F327652 JC327643:JC327652 SY327643:SY327652 ACU327643:ACU327652 AMQ327643:AMQ327652 AWM327643:AWM327652 BGI327643:BGI327652 BQE327643:BQE327652 CAA327643:CAA327652 CJW327643:CJW327652 CTS327643:CTS327652 DDO327643:DDO327652 DNK327643:DNK327652 DXG327643:DXG327652 EHC327643:EHC327652 EQY327643:EQY327652 FAU327643:FAU327652 FKQ327643:FKQ327652 FUM327643:FUM327652 GEI327643:GEI327652 GOE327643:GOE327652 GYA327643:GYA327652 HHW327643:HHW327652 HRS327643:HRS327652 IBO327643:IBO327652 ILK327643:ILK327652 IVG327643:IVG327652 JFC327643:JFC327652 JOY327643:JOY327652 JYU327643:JYU327652 KIQ327643:KIQ327652 KSM327643:KSM327652 LCI327643:LCI327652 LME327643:LME327652 LWA327643:LWA327652 MFW327643:MFW327652 MPS327643:MPS327652 MZO327643:MZO327652 NJK327643:NJK327652 NTG327643:NTG327652 ODC327643:ODC327652 OMY327643:OMY327652 OWU327643:OWU327652 PGQ327643:PGQ327652 PQM327643:PQM327652 QAI327643:QAI327652 QKE327643:QKE327652 QUA327643:QUA327652 RDW327643:RDW327652 RNS327643:RNS327652 RXO327643:RXO327652 SHK327643:SHK327652 SRG327643:SRG327652 TBC327643:TBC327652 TKY327643:TKY327652 TUU327643:TUU327652 UEQ327643:UEQ327652 UOM327643:UOM327652 UYI327643:UYI327652 VIE327643:VIE327652 VSA327643:VSA327652 WBW327643:WBW327652 WLS327643:WLS327652 WVO327643:WVO327652 F393179:F393188 JC393179:JC393188 SY393179:SY393188 ACU393179:ACU393188 AMQ393179:AMQ393188 AWM393179:AWM393188 BGI393179:BGI393188 BQE393179:BQE393188 CAA393179:CAA393188 CJW393179:CJW393188 CTS393179:CTS393188 DDO393179:DDO393188 DNK393179:DNK393188 DXG393179:DXG393188 EHC393179:EHC393188 EQY393179:EQY393188 FAU393179:FAU393188 FKQ393179:FKQ393188 FUM393179:FUM393188 GEI393179:GEI393188 GOE393179:GOE393188 GYA393179:GYA393188 HHW393179:HHW393188 HRS393179:HRS393188 IBO393179:IBO393188 ILK393179:ILK393188 IVG393179:IVG393188 JFC393179:JFC393188 JOY393179:JOY393188 JYU393179:JYU393188 KIQ393179:KIQ393188 KSM393179:KSM393188 LCI393179:LCI393188 LME393179:LME393188 LWA393179:LWA393188 MFW393179:MFW393188 MPS393179:MPS393188 MZO393179:MZO393188 NJK393179:NJK393188 NTG393179:NTG393188 ODC393179:ODC393188 OMY393179:OMY393188 OWU393179:OWU393188 PGQ393179:PGQ393188 PQM393179:PQM393188 QAI393179:QAI393188 QKE393179:QKE393188 QUA393179:QUA393188 RDW393179:RDW393188 RNS393179:RNS393188 RXO393179:RXO393188 SHK393179:SHK393188 SRG393179:SRG393188 TBC393179:TBC393188 TKY393179:TKY393188 TUU393179:TUU393188 UEQ393179:UEQ393188 UOM393179:UOM393188 UYI393179:UYI393188 VIE393179:VIE393188 VSA393179:VSA393188 WBW393179:WBW393188 WLS393179:WLS393188 WVO393179:WVO393188 F458715:F458724 JC458715:JC458724 SY458715:SY458724 ACU458715:ACU458724 AMQ458715:AMQ458724 AWM458715:AWM458724 BGI458715:BGI458724 BQE458715:BQE458724 CAA458715:CAA458724 CJW458715:CJW458724 CTS458715:CTS458724 DDO458715:DDO458724 DNK458715:DNK458724 DXG458715:DXG458724 EHC458715:EHC458724 EQY458715:EQY458724 FAU458715:FAU458724 FKQ458715:FKQ458724 FUM458715:FUM458724 GEI458715:GEI458724 GOE458715:GOE458724 GYA458715:GYA458724 HHW458715:HHW458724 HRS458715:HRS458724 IBO458715:IBO458724 ILK458715:ILK458724 IVG458715:IVG458724 JFC458715:JFC458724 JOY458715:JOY458724 JYU458715:JYU458724 KIQ458715:KIQ458724 KSM458715:KSM458724 LCI458715:LCI458724 LME458715:LME458724 LWA458715:LWA458724 MFW458715:MFW458724 MPS458715:MPS458724 MZO458715:MZO458724 NJK458715:NJK458724 NTG458715:NTG458724 ODC458715:ODC458724 OMY458715:OMY458724 OWU458715:OWU458724 PGQ458715:PGQ458724 PQM458715:PQM458724 QAI458715:QAI458724 QKE458715:QKE458724 QUA458715:QUA458724 RDW458715:RDW458724 RNS458715:RNS458724 RXO458715:RXO458724 SHK458715:SHK458724 SRG458715:SRG458724 TBC458715:TBC458724 TKY458715:TKY458724 TUU458715:TUU458724 UEQ458715:UEQ458724 UOM458715:UOM458724 UYI458715:UYI458724 VIE458715:VIE458724 VSA458715:VSA458724 WBW458715:WBW458724 WLS458715:WLS458724 WVO458715:WVO458724 F524251:F524260 JC524251:JC524260 SY524251:SY524260 ACU524251:ACU524260 AMQ524251:AMQ524260 AWM524251:AWM524260 BGI524251:BGI524260 BQE524251:BQE524260 CAA524251:CAA524260 CJW524251:CJW524260 CTS524251:CTS524260 DDO524251:DDO524260 DNK524251:DNK524260 DXG524251:DXG524260 EHC524251:EHC524260 EQY524251:EQY524260 FAU524251:FAU524260 FKQ524251:FKQ524260 FUM524251:FUM524260 GEI524251:GEI524260 GOE524251:GOE524260 GYA524251:GYA524260 HHW524251:HHW524260 HRS524251:HRS524260 IBO524251:IBO524260 ILK524251:ILK524260 IVG524251:IVG524260 JFC524251:JFC524260 JOY524251:JOY524260 JYU524251:JYU524260 KIQ524251:KIQ524260 KSM524251:KSM524260 LCI524251:LCI524260 LME524251:LME524260 LWA524251:LWA524260 MFW524251:MFW524260 MPS524251:MPS524260 MZO524251:MZO524260 NJK524251:NJK524260 NTG524251:NTG524260 ODC524251:ODC524260 OMY524251:OMY524260 OWU524251:OWU524260 PGQ524251:PGQ524260 PQM524251:PQM524260 QAI524251:QAI524260 QKE524251:QKE524260 QUA524251:QUA524260 RDW524251:RDW524260 RNS524251:RNS524260 RXO524251:RXO524260 SHK524251:SHK524260 SRG524251:SRG524260 TBC524251:TBC524260 TKY524251:TKY524260 TUU524251:TUU524260 UEQ524251:UEQ524260 UOM524251:UOM524260 UYI524251:UYI524260 VIE524251:VIE524260 VSA524251:VSA524260 WBW524251:WBW524260 WLS524251:WLS524260 WVO524251:WVO524260 F589787:F589796 JC589787:JC589796 SY589787:SY589796 ACU589787:ACU589796 AMQ589787:AMQ589796 AWM589787:AWM589796 BGI589787:BGI589796 BQE589787:BQE589796 CAA589787:CAA589796 CJW589787:CJW589796 CTS589787:CTS589796 DDO589787:DDO589796 DNK589787:DNK589796 DXG589787:DXG589796 EHC589787:EHC589796 EQY589787:EQY589796 FAU589787:FAU589796 FKQ589787:FKQ589796 FUM589787:FUM589796 GEI589787:GEI589796 GOE589787:GOE589796 GYA589787:GYA589796 HHW589787:HHW589796 HRS589787:HRS589796 IBO589787:IBO589796 ILK589787:ILK589796 IVG589787:IVG589796 JFC589787:JFC589796 JOY589787:JOY589796 JYU589787:JYU589796 KIQ589787:KIQ589796 KSM589787:KSM589796 LCI589787:LCI589796 LME589787:LME589796 LWA589787:LWA589796 MFW589787:MFW589796 MPS589787:MPS589796 MZO589787:MZO589796 NJK589787:NJK589796 NTG589787:NTG589796 ODC589787:ODC589796 OMY589787:OMY589796 OWU589787:OWU589796 PGQ589787:PGQ589796 PQM589787:PQM589796 QAI589787:QAI589796 QKE589787:QKE589796 QUA589787:QUA589796 RDW589787:RDW589796 RNS589787:RNS589796 RXO589787:RXO589796 SHK589787:SHK589796 SRG589787:SRG589796 TBC589787:TBC589796 TKY589787:TKY589796 TUU589787:TUU589796 UEQ589787:UEQ589796 UOM589787:UOM589796 UYI589787:UYI589796 VIE589787:VIE589796 VSA589787:VSA589796 WBW589787:WBW589796 WLS589787:WLS589796 WVO589787:WVO589796 F655323:F655332 JC655323:JC655332 SY655323:SY655332 ACU655323:ACU655332 AMQ655323:AMQ655332 AWM655323:AWM655332 BGI655323:BGI655332 BQE655323:BQE655332 CAA655323:CAA655332 CJW655323:CJW655332 CTS655323:CTS655332 DDO655323:DDO655332 DNK655323:DNK655332 DXG655323:DXG655332 EHC655323:EHC655332 EQY655323:EQY655332 FAU655323:FAU655332 FKQ655323:FKQ655332 FUM655323:FUM655332 GEI655323:GEI655332 GOE655323:GOE655332 GYA655323:GYA655332 HHW655323:HHW655332 HRS655323:HRS655332 IBO655323:IBO655332 ILK655323:ILK655332 IVG655323:IVG655332 JFC655323:JFC655332 JOY655323:JOY655332 JYU655323:JYU655332 KIQ655323:KIQ655332 KSM655323:KSM655332 LCI655323:LCI655332 LME655323:LME655332 LWA655323:LWA655332 MFW655323:MFW655332 MPS655323:MPS655332 MZO655323:MZO655332 NJK655323:NJK655332 NTG655323:NTG655332 ODC655323:ODC655332 OMY655323:OMY655332 OWU655323:OWU655332 PGQ655323:PGQ655332 PQM655323:PQM655332 QAI655323:QAI655332 QKE655323:QKE655332 QUA655323:QUA655332 RDW655323:RDW655332 RNS655323:RNS655332 RXO655323:RXO655332 SHK655323:SHK655332 SRG655323:SRG655332 TBC655323:TBC655332 TKY655323:TKY655332 TUU655323:TUU655332 UEQ655323:UEQ655332 UOM655323:UOM655332 UYI655323:UYI655332 VIE655323:VIE655332 VSA655323:VSA655332 WBW655323:WBW655332 WLS655323:WLS655332 WVO655323:WVO655332 F720859:F720868 JC720859:JC720868 SY720859:SY720868 ACU720859:ACU720868 AMQ720859:AMQ720868 AWM720859:AWM720868 BGI720859:BGI720868 BQE720859:BQE720868 CAA720859:CAA720868 CJW720859:CJW720868 CTS720859:CTS720868 DDO720859:DDO720868 DNK720859:DNK720868 DXG720859:DXG720868 EHC720859:EHC720868 EQY720859:EQY720868 FAU720859:FAU720868 FKQ720859:FKQ720868 FUM720859:FUM720868 GEI720859:GEI720868 GOE720859:GOE720868 GYA720859:GYA720868 HHW720859:HHW720868 HRS720859:HRS720868 IBO720859:IBO720868 ILK720859:ILK720868 IVG720859:IVG720868 JFC720859:JFC720868 JOY720859:JOY720868 JYU720859:JYU720868 KIQ720859:KIQ720868 KSM720859:KSM720868 LCI720859:LCI720868 LME720859:LME720868 LWA720859:LWA720868 MFW720859:MFW720868 MPS720859:MPS720868 MZO720859:MZO720868 NJK720859:NJK720868 NTG720859:NTG720868 ODC720859:ODC720868 OMY720859:OMY720868 OWU720859:OWU720868 PGQ720859:PGQ720868 PQM720859:PQM720868 QAI720859:QAI720868 QKE720859:QKE720868 QUA720859:QUA720868 RDW720859:RDW720868 RNS720859:RNS720868 RXO720859:RXO720868 SHK720859:SHK720868 SRG720859:SRG720868 TBC720859:TBC720868 TKY720859:TKY720868 TUU720859:TUU720868 UEQ720859:UEQ720868 UOM720859:UOM720868 UYI720859:UYI720868 VIE720859:VIE720868 VSA720859:VSA720868 WBW720859:WBW720868 WLS720859:WLS720868 WVO720859:WVO720868 F786395:F786404 JC786395:JC786404 SY786395:SY786404 ACU786395:ACU786404 AMQ786395:AMQ786404 AWM786395:AWM786404 BGI786395:BGI786404 BQE786395:BQE786404 CAA786395:CAA786404 CJW786395:CJW786404 CTS786395:CTS786404 DDO786395:DDO786404 DNK786395:DNK786404 DXG786395:DXG786404 EHC786395:EHC786404 EQY786395:EQY786404 FAU786395:FAU786404 FKQ786395:FKQ786404 FUM786395:FUM786404 GEI786395:GEI786404 GOE786395:GOE786404 GYA786395:GYA786404 HHW786395:HHW786404 HRS786395:HRS786404 IBO786395:IBO786404 ILK786395:ILK786404 IVG786395:IVG786404 JFC786395:JFC786404 JOY786395:JOY786404 JYU786395:JYU786404 KIQ786395:KIQ786404 KSM786395:KSM786404 LCI786395:LCI786404 LME786395:LME786404 LWA786395:LWA786404 MFW786395:MFW786404 MPS786395:MPS786404 MZO786395:MZO786404 NJK786395:NJK786404 NTG786395:NTG786404 ODC786395:ODC786404 OMY786395:OMY786404 OWU786395:OWU786404 PGQ786395:PGQ786404 PQM786395:PQM786404 QAI786395:QAI786404 QKE786395:QKE786404 QUA786395:QUA786404 RDW786395:RDW786404 RNS786395:RNS786404 RXO786395:RXO786404 SHK786395:SHK786404 SRG786395:SRG786404 TBC786395:TBC786404 TKY786395:TKY786404 TUU786395:TUU786404 UEQ786395:UEQ786404 UOM786395:UOM786404 UYI786395:UYI786404 VIE786395:VIE786404 VSA786395:VSA786404 WBW786395:WBW786404 WLS786395:WLS786404 WVO786395:WVO786404 F851931:F851940 JC851931:JC851940 SY851931:SY851940 ACU851931:ACU851940 AMQ851931:AMQ851940 AWM851931:AWM851940 BGI851931:BGI851940 BQE851931:BQE851940 CAA851931:CAA851940 CJW851931:CJW851940 CTS851931:CTS851940 DDO851931:DDO851940 DNK851931:DNK851940 DXG851931:DXG851940 EHC851931:EHC851940 EQY851931:EQY851940 FAU851931:FAU851940 FKQ851931:FKQ851940 FUM851931:FUM851940 GEI851931:GEI851940 GOE851931:GOE851940 GYA851931:GYA851940 HHW851931:HHW851940 HRS851931:HRS851940 IBO851931:IBO851940 ILK851931:ILK851940 IVG851931:IVG851940 JFC851931:JFC851940 JOY851931:JOY851940 JYU851931:JYU851940 KIQ851931:KIQ851940 KSM851931:KSM851940 LCI851931:LCI851940 LME851931:LME851940 LWA851931:LWA851940 MFW851931:MFW851940 MPS851931:MPS851940 MZO851931:MZO851940 NJK851931:NJK851940 NTG851931:NTG851940 ODC851931:ODC851940 OMY851931:OMY851940 OWU851931:OWU851940 PGQ851931:PGQ851940 PQM851931:PQM851940 QAI851931:QAI851940 QKE851931:QKE851940 QUA851931:QUA851940 RDW851931:RDW851940 RNS851931:RNS851940 RXO851931:RXO851940 SHK851931:SHK851940 SRG851931:SRG851940 TBC851931:TBC851940 TKY851931:TKY851940 TUU851931:TUU851940 UEQ851931:UEQ851940 UOM851931:UOM851940 UYI851931:UYI851940 VIE851931:VIE851940 VSA851931:VSA851940 WBW851931:WBW851940 WLS851931:WLS851940 WVO851931:WVO851940 F917467:F917476 JC917467:JC917476 SY917467:SY917476 ACU917467:ACU917476 AMQ917467:AMQ917476 AWM917467:AWM917476 BGI917467:BGI917476 BQE917467:BQE917476 CAA917467:CAA917476 CJW917467:CJW917476 CTS917467:CTS917476 DDO917467:DDO917476 DNK917467:DNK917476 DXG917467:DXG917476 EHC917467:EHC917476 EQY917467:EQY917476 FAU917467:FAU917476 FKQ917467:FKQ917476 FUM917467:FUM917476 GEI917467:GEI917476 GOE917467:GOE917476 GYA917467:GYA917476 HHW917467:HHW917476 HRS917467:HRS917476 IBO917467:IBO917476 ILK917467:ILK917476 IVG917467:IVG917476 JFC917467:JFC917476 JOY917467:JOY917476 JYU917467:JYU917476 KIQ917467:KIQ917476 KSM917467:KSM917476 LCI917467:LCI917476 LME917467:LME917476 LWA917467:LWA917476 MFW917467:MFW917476 MPS917467:MPS917476 MZO917467:MZO917476 NJK917467:NJK917476 NTG917467:NTG917476 ODC917467:ODC917476 OMY917467:OMY917476 OWU917467:OWU917476 PGQ917467:PGQ917476 PQM917467:PQM917476 QAI917467:QAI917476 QKE917467:QKE917476 QUA917467:QUA917476 RDW917467:RDW917476 RNS917467:RNS917476 RXO917467:RXO917476 SHK917467:SHK917476 SRG917467:SRG917476 TBC917467:TBC917476 TKY917467:TKY917476 TUU917467:TUU917476 UEQ917467:UEQ917476 UOM917467:UOM917476 UYI917467:UYI917476 VIE917467:VIE917476 VSA917467:VSA917476 WBW917467:WBW917476 WLS917467:WLS917476 WVO917467:WVO917476 F983003:F983012 JC983003:JC983012 SY983003:SY983012 ACU983003:ACU983012 AMQ983003:AMQ983012 AWM983003:AWM983012 BGI983003:BGI983012 BQE983003:BQE983012 CAA983003:CAA983012 CJW983003:CJW983012 CTS983003:CTS983012 DDO983003:DDO983012 DNK983003:DNK983012 DXG983003:DXG983012 EHC983003:EHC983012 EQY983003:EQY983012 FAU983003:FAU983012 FKQ983003:FKQ983012 FUM983003:FUM983012 GEI983003:GEI983012 GOE983003:GOE983012 GYA983003:GYA983012 HHW983003:HHW983012 HRS983003:HRS983012 IBO983003:IBO983012 ILK983003:ILK983012 IVG983003:IVG983012 JFC983003:JFC983012 JOY983003:JOY983012 JYU983003:JYU983012 KIQ983003:KIQ983012 KSM983003:KSM983012 LCI983003:LCI983012 LME983003:LME983012 LWA983003:LWA983012 MFW983003:MFW983012 MPS983003:MPS983012 MZO983003:MZO983012 NJK983003:NJK983012 NTG983003:NTG983012 ODC983003:ODC983012 OMY983003:OMY983012 OWU983003:OWU983012 PGQ983003:PGQ983012 PQM983003:PQM983012 QAI983003:QAI983012 QKE983003:QKE983012 QUA983003:QUA983012 RDW983003:RDW983012 RNS983003:RNS983012 RXO983003:RXO983012 SHK983003:SHK983012 SRG983003:SRG983012 TBC983003:TBC983012 TKY983003:TKY983012 TUU983003:TUU983012 UEQ983003:UEQ983012 UOM983003:UOM983012 UYI983003:UYI983012 VIE983003:VIE983012 VSA983003:VSA983012 WBW983003:WBW983012 WLS983003:WLS983012 WVO983003:WVO983012 F65513:F65525 JC65513:JC65525 SY65513:SY65525 ACU65513:ACU65525 AMQ65513:AMQ65525 AWM65513:AWM65525 BGI65513:BGI65525 BQE65513:BQE65525 CAA65513:CAA65525 CJW65513:CJW65525 CTS65513:CTS65525 DDO65513:DDO65525 DNK65513:DNK65525 DXG65513:DXG65525 EHC65513:EHC65525 EQY65513:EQY65525 FAU65513:FAU65525 FKQ65513:FKQ65525 FUM65513:FUM65525 GEI65513:GEI65525 GOE65513:GOE65525 GYA65513:GYA65525 HHW65513:HHW65525 HRS65513:HRS65525 IBO65513:IBO65525 ILK65513:ILK65525 IVG65513:IVG65525 JFC65513:JFC65525 JOY65513:JOY65525 JYU65513:JYU65525 KIQ65513:KIQ65525 KSM65513:KSM65525 LCI65513:LCI65525 LME65513:LME65525 LWA65513:LWA65525 MFW65513:MFW65525 MPS65513:MPS65525 MZO65513:MZO65525 NJK65513:NJK65525 NTG65513:NTG65525 ODC65513:ODC65525 OMY65513:OMY65525 OWU65513:OWU65525 PGQ65513:PGQ65525 PQM65513:PQM65525 QAI65513:QAI65525 QKE65513:QKE65525 QUA65513:QUA65525 RDW65513:RDW65525 RNS65513:RNS65525 RXO65513:RXO65525 SHK65513:SHK65525 SRG65513:SRG65525 TBC65513:TBC65525 TKY65513:TKY65525 TUU65513:TUU65525 UEQ65513:UEQ65525 UOM65513:UOM65525 UYI65513:UYI65525 VIE65513:VIE65525 VSA65513:VSA65525 WBW65513:WBW65525 WLS65513:WLS65525 WVO65513:WVO65525 F131049:F131061 JC131049:JC131061 SY131049:SY131061 ACU131049:ACU131061 AMQ131049:AMQ131061 AWM131049:AWM131061 BGI131049:BGI131061 BQE131049:BQE131061 CAA131049:CAA131061 CJW131049:CJW131061 CTS131049:CTS131061 DDO131049:DDO131061 DNK131049:DNK131061 DXG131049:DXG131061 EHC131049:EHC131061 EQY131049:EQY131061 FAU131049:FAU131061 FKQ131049:FKQ131061 FUM131049:FUM131061 GEI131049:GEI131061 GOE131049:GOE131061 GYA131049:GYA131061 HHW131049:HHW131061 HRS131049:HRS131061 IBO131049:IBO131061 ILK131049:ILK131061 IVG131049:IVG131061 JFC131049:JFC131061 JOY131049:JOY131061 JYU131049:JYU131061 KIQ131049:KIQ131061 KSM131049:KSM131061 LCI131049:LCI131061 LME131049:LME131061 LWA131049:LWA131061 MFW131049:MFW131061 MPS131049:MPS131061 MZO131049:MZO131061 NJK131049:NJK131061 NTG131049:NTG131061 ODC131049:ODC131061 OMY131049:OMY131061 OWU131049:OWU131061 PGQ131049:PGQ131061 PQM131049:PQM131061 QAI131049:QAI131061 QKE131049:QKE131061 QUA131049:QUA131061 RDW131049:RDW131061 RNS131049:RNS131061 RXO131049:RXO131061 SHK131049:SHK131061 SRG131049:SRG131061 TBC131049:TBC131061 TKY131049:TKY131061 TUU131049:TUU131061 UEQ131049:UEQ131061 UOM131049:UOM131061 UYI131049:UYI131061 VIE131049:VIE131061 VSA131049:VSA131061 WBW131049:WBW131061 WLS131049:WLS131061 WVO131049:WVO131061 F196585:F196597 JC196585:JC196597 SY196585:SY196597 ACU196585:ACU196597 AMQ196585:AMQ196597 AWM196585:AWM196597 BGI196585:BGI196597 BQE196585:BQE196597 CAA196585:CAA196597 CJW196585:CJW196597 CTS196585:CTS196597 DDO196585:DDO196597 DNK196585:DNK196597 DXG196585:DXG196597 EHC196585:EHC196597 EQY196585:EQY196597 FAU196585:FAU196597 FKQ196585:FKQ196597 FUM196585:FUM196597 GEI196585:GEI196597 GOE196585:GOE196597 GYA196585:GYA196597 HHW196585:HHW196597 HRS196585:HRS196597 IBO196585:IBO196597 ILK196585:ILK196597 IVG196585:IVG196597 JFC196585:JFC196597 JOY196585:JOY196597 JYU196585:JYU196597 KIQ196585:KIQ196597 KSM196585:KSM196597 LCI196585:LCI196597 LME196585:LME196597 LWA196585:LWA196597 MFW196585:MFW196597 MPS196585:MPS196597 MZO196585:MZO196597 NJK196585:NJK196597 NTG196585:NTG196597 ODC196585:ODC196597 OMY196585:OMY196597 OWU196585:OWU196597 PGQ196585:PGQ196597 PQM196585:PQM196597 QAI196585:QAI196597 QKE196585:QKE196597 QUA196585:QUA196597 RDW196585:RDW196597 RNS196585:RNS196597 RXO196585:RXO196597 SHK196585:SHK196597 SRG196585:SRG196597 TBC196585:TBC196597 TKY196585:TKY196597 TUU196585:TUU196597 UEQ196585:UEQ196597 UOM196585:UOM196597 UYI196585:UYI196597 VIE196585:VIE196597 VSA196585:VSA196597 WBW196585:WBW196597 WLS196585:WLS196597 WVO196585:WVO196597 F262121:F262133 JC262121:JC262133 SY262121:SY262133 ACU262121:ACU262133 AMQ262121:AMQ262133 AWM262121:AWM262133 BGI262121:BGI262133 BQE262121:BQE262133 CAA262121:CAA262133 CJW262121:CJW262133 CTS262121:CTS262133 DDO262121:DDO262133 DNK262121:DNK262133 DXG262121:DXG262133 EHC262121:EHC262133 EQY262121:EQY262133 FAU262121:FAU262133 FKQ262121:FKQ262133 FUM262121:FUM262133 GEI262121:GEI262133 GOE262121:GOE262133 GYA262121:GYA262133 HHW262121:HHW262133 HRS262121:HRS262133 IBO262121:IBO262133 ILK262121:ILK262133 IVG262121:IVG262133 JFC262121:JFC262133 JOY262121:JOY262133 JYU262121:JYU262133 KIQ262121:KIQ262133 KSM262121:KSM262133 LCI262121:LCI262133 LME262121:LME262133 LWA262121:LWA262133 MFW262121:MFW262133 MPS262121:MPS262133 MZO262121:MZO262133 NJK262121:NJK262133 NTG262121:NTG262133 ODC262121:ODC262133 OMY262121:OMY262133 OWU262121:OWU262133 PGQ262121:PGQ262133 PQM262121:PQM262133 QAI262121:QAI262133 QKE262121:QKE262133 QUA262121:QUA262133 RDW262121:RDW262133 RNS262121:RNS262133 RXO262121:RXO262133 SHK262121:SHK262133 SRG262121:SRG262133 TBC262121:TBC262133 TKY262121:TKY262133 TUU262121:TUU262133 UEQ262121:UEQ262133 UOM262121:UOM262133 UYI262121:UYI262133 VIE262121:VIE262133 VSA262121:VSA262133 WBW262121:WBW262133 WLS262121:WLS262133 WVO262121:WVO262133 F327657:F327669 JC327657:JC327669 SY327657:SY327669 ACU327657:ACU327669 AMQ327657:AMQ327669 AWM327657:AWM327669 BGI327657:BGI327669 BQE327657:BQE327669 CAA327657:CAA327669 CJW327657:CJW327669 CTS327657:CTS327669 DDO327657:DDO327669 DNK327657:DNK327669 DXG327657:DXG327669 EHC327657:EHC327669 EQY327657:EQY327669 FAU327657:FAU327669 FKQ327657:FKQ327669 FUM327657:FUM327669 GEI327657:GEI327669 GOE327657:GOE327669 GYA327657:GYA327669 HHW327657:HHW327669 HRS327657:HRS327669 IBO327657:IBO327669 ILK327657:ILK327669 IVG327657:IVG327669 JFC327657:JFC327669 JOY327657:JOY327669 JYU327657:JYU327669 KIQ327657:KIQ327669 KSM327657:KSM327669 LCI327657:LCI327669 LME327657:LME327669 LWA327657:LWA327669 MFW327657:MFW327669 MPS327657:MPS327669 MZO327657:MZO327669 NJK327657:NJK327669 NTG327657:NTG327669 ODC327657:ODC327669 OMY327657:OMY327669 OWU327657:OWU327669 PGQ327657:PGQ327669 PQM327657:PQM327669 QAI327657:QAI327669 QKE327657:QKE327669 QUA327657:QUA327669 RDW327657:RDW327669 RNS327657:RNS327669 RXO327657:RXO327669 SHK327657:SHK327669 SRG327657:SRG327669 TBC327657:TBC327669 TKY327657:TKY327669 TUU327657:TUU327669 UEQ327657:UEQ327669 UOM327657:UOM327669 UYI327657:UYI327669 VIE327657:VIE327669 VSA327657:VSA327669 WBW327657:WBW327669 WLS327657:WLS327669 WVO327657:WVO327669 F393193:F393205 JC393193:JC393205 SY393193:SY393205 ACU393193:ACU393205 AMQ393193:AMQ393205 AWM393193:AWM393205 BGI393193:BGI393205 BQE393193:BQE393205 CAA393193:CAA393205 CJW393193:CJW393205 CTS393193:CTS393205 DDO393193:DDO393205 DNK393193:DNK393205 DXG393193:DXG393205 EHC393193:EHC393205 EQY393193:EQY393205 FAU393193:FAU393205 FKQ393193:FKQ393205 FUM393193:FUM393205 GEI393193:GEI393205 GOE393193:GOE393205 GYA393193:GYA393205 HHW393193:HHW393205 HRS393193:HRS393205 IBO393193:IBO393205 ILK393193:ILK393205 IVG393193:IVG393205 JFC393193:JFC393205 JOY393193:JOY393205 JYU393193:JYU393205 KIQ393193:KIQ393205 KSM393193:KSM393205 LCI393193:LCI393205 LME393193:LME393205 LWA393193:LWA393205 MFW393193:MFW393205 MPS393193:MPS393205 MZO393193:MZO393205 NJK393193:NJK393205 NTG393193:NTG393205 ODC393193:ODC393205 OMY393193:OMY393205 OWU393193:OWU393205 PGQ393193:PGQ393205 PQM393193:PQM393205 QAI393193:QAI393205 QKE393193:QKE393205 QUA393193:QUA393205 RDW393193:RDW393205 RNS393193:RNS393205 RXO393193:RXO393205 SHK393193:SHK393205 SRG393193:SRG393205 TBC393193:TBC393205 TKY393193:TKY393205 TUU393193:TUU393205 UEQ393193:UEQ393205 UOM393193:UOM393205 UYI393193:UYI393205 VIE393193:VIE393205 VSA393193:VSA393205 WBW393193:WBW393205 WLS393193:WLS393205 WVO393193:WVO393205 F458729:F458741 JC458729:JC458741 SY458729:SY458741 ACU458729:ACU458741 AMQ458729:AMQ458741 AWM458729:AWM458741 BGI458729:BGI458741 BQE458729:BQE458741 CAA458729:CAA458741 CJW458729:CJW458741 CTS458729:CTS458741 DDO458729:DDO458741 DNK458729:DNK458741 DXG458729:DXG458741 EHC458729:EHC458741 EQY458729:EQY458741 FAU458729:FAU458741 FKQ458729:FKQ458741 FUM458729:FUM458741 GEI458729:GEI458741 GOE458729:GOE458741 GYA458729:GYA458741 HHW458729:HHW458741 HRS458729:HRS458741 IBO458729:IBO458741 ILK458729:ILK458741 IVG458729:IVG458741 JFC458729:JFC458741 JOY458729:JOY458741 JYU458729:JYU458741 KIQ458729:KIQ458741 KSM458729:KSM458741 LCI458729:LCI458741 LME458729:LME458741 LWA458729:LWA458741 MFW458729:MFW458741 MPS458729:MPS458741 MZO458729:MZO458741 NJK458729:NJK458741 NTG458729:NTG458741 ODC458729:ODC458741 OMY458729:OMY458741 OWU458729:OWU458741 PGQ458729:PGQ458741 PQM458729:PQM458741 QAI458729:QAI458741 QKE458729:QKE458741 QUA458729:QUA458741 RDW458729:RDW458741 RNS458729:RNS458741 RXO458729:RXO458741 SHK458729:SHK458741 SRG458729:SRG458741 TBC458729:TBC458741 TKY458729:TKY458741 TUU458729:TUU458741 UEQ458729:UEQ458741 UOM458729:UOM458741 UYI458729:UYI458741 VIE458729:VIE458741 VSA458729:VSA458741 WBW458729:WBW458741 WLS458729:WLS458741 WVO458729:WVO458741 F524265:F524277 JC524265:JC524277 SY524265:SY524277 ACU524265:ACU524277 AMQ524265:AMQ524277 AWM524265:AWM524277 BGI524265:BGI524277 BQE524265:BQE524277 CAA524265:CAA524277 CJW524265:CJW524277 CTS524265:CTS524277 DDO524265:DDO524277 DNK524265:DNK524277 DXG524265:DXG524277 EHC524265:EHC524277 EQY524265:EQY524277 FAU524265:FAU524277 FKQ524265:FKQ524277 FUM524265:FUM524277 GEI524265:GEI524277 GOE524265:GOE524277 GYA524265:GYA524277 HHW524265:HHW524277 HRS524265:HRS524277 IBO524265:IBO524277 ILK524265:ILK524277 IVG524265:IVG524277 JFC524265:JFC524277 JOY524265:JOY524277 JYU524265:JYU524277 KIQ524265:KIQ524277 KSM524265:KSM524277 LCI524265:LCI524277 LME524265:LME524277 LWA524265:LWA524277 MFW524265:MFW524277 MPS524265:MPS524277 MZO524265:MZO524277 NJK524265:NJK524277 NTG524265:NTG524277 ODC524265:ODC524277 OMY524265:OMY524277 OWU524265:OWU524277 PGQ524265:PGQ524277 PQM524265:PQM524277 QAI524265:QAI524277 QKE524265:QKE524277 QUA524265:QUA524277 RDW524265:RDW524277 RNS524265:RNS524277 RXO524265:RXO524277 SHK524265:SHK524277 SRG524265:SRG524277 TBC524265:TBC524277 TKY524265:TKY524277 TUU524265:TUU524277 UEQ524265:UEQ524277 UOM524265:UOM524277 UYI524265:UYI524277 VIE524265:VIE524277 VSA524265:VSA524277 WBW524265:WBW524277 WLS524265:WLS524277 WVO524265:WVO524277 F589801:F589813 JC589801:JC589813 SY589801:SY589813 ACU589801:ACU589813 AMQ589801:AMQ589813 AWM589801:AWM589813 BGI589801:BGI589813 BQE589801:BQE589813 CAA589801:CAA589813 CJW589801:CJW589813 CTS589801:CTS589813 DDO589801:DDO589813 DNK589801:DNK589813 DXG589801:DXG589813 EHC589801:EHC589813 EQY589801:EQY589813 FAU589801:FAU589813 FKQ589801:FKQ589813 FUM589801:FUM589813 GEI589801:GEI589813 GOE589801:GOE589813 GYA589801:GYA589813 HHW589801:HHW589813 HRS589801:HRS589813 IBO589801:IBO589813 ILK589801:ILK589813 IVG589801:IVG589813 JFC589801:JFC589813 JOY589801:JOY589813 JYU589801:JYU589813 KIQ589801:KIQ589813 KSM589801:KSM589813 LCI589801:LCI589813 LME589801:LME589813 LWA589801:LWA589813 MFW589801:MFW589813 MPS589801:MPS589813 MZO589801:MZO589813 NJK589801:NJK589813 NTG589801:NTG589813 ODC589801:ODC589813 OMY589801:OMY589813 OWU589801:OWU589813 PGQ589801:PGQ589813 PQM589801:PQM589813 QAI589801:QAI589813 QKE589801:QKE589813 QUA589801:QUA589813 RDW589801:RDW589813 RNS589801:RNS589813 RXO589801:RXO589813 SHK589801:SHK589813 SRG589801:SRG589813 TBC589801:TBC589813 TKY589801:TKY589813 TUU589801:TUU589813 UEQ589801:UEQ589813 UOM589801:UOM589813 UYI589801:UYI589813 VIE589801:VIE589813 VSA589801:VSA589813 WBW589801:WBW589813 WLS589801:WLS589813 WVO589801:WVO589813 F655337:F655349 JC655337:JC655349 SY655337:SY655349 ACU655337:ACU655349 AMQ655337:AMQ655349 AWM655337:AWM655349 BGI655337:BGI655349 BQE655337:BQE655349 CAA655337:CAA655349 CJW655337:CJW655349 CTS655337:CTS655349 DDO655337:DDO655349 DNK655337:DNK655349 DXG655337:DXG655349 EHC655337:EHC655349 EQY655337:EQY655349 FAU655337:FAU655349 FKQ655337:FKQ655349 FUM655337:FUM655349 GEI655337:GEI655349 GOE655337:GOE655349 GYA655337:GYA655349 HHW655337:HHW655349 HRS655337:HRS655349 IBO655337:IBO655349 ILK655337:ILK655349 IVG655337:IVG655349 JFC655337:JFC655349 JOY655337:JOY655349 JYU655337:JYU655349 KIQ655337:KIQ655349 KSM655337:KSM655349 LCI655337:LCI655349 LME655337:LME655349 LWA655337:LWA655349 MFW655337:MFW655349 MPS655337:MPS655349 MZO655337:MZO655349 NJK655337:NJK655349 NTG655337:NTG655349 ODC655337:ODC655349 OMY655337:OMY655349 OWU655337:OWU655349 PGQ655337:PGQ655349 PQM655337:PQM655349 QAI655337:QAI655349 QKE655337:QKE655349 QUA655337:QUA655349 RDW655337:RDW655349 RNS655337:RNS655349 RXO655337:RXO655349 SHK655337:SHK655349 SRG655337:SRG655349 TBC655337:TBC655349 TKY655337:TKY655349 TUU655337:TUU655349 UEQ655337:UEQ655349 UOM655337:UOM655349 UYI655337:UYI655349 VIE655337:VIE655349 VSA655337:VSA655349 WBW655337:WBW655349 WLS655337:WLS655349 WVO655337:WVO655349 F720873:F720885 JC720873:JC720885 SY720873:SY720885 ACU720873:ACU720885 AMQ720873:AMQ720885 AWM720873:AWM720885 BGI720873:BGI720885 BQE720873:BQE720885 CAA720873:CAA720885 CJW720873:CJW720885 CTS720873:CTS720885 DDO720873:DDO720885 DNK720873:DNK720885 DXG720873:DXG720885 EHC720873:EHC720885 EQY720873:EQY720885 FAU720873:FAU720885 FKQ720873:FKQ720885 FUM720873:FUM720885 GEI720873:GEI720885 GOE720873:GOE720885 GYA720873:GYA720885 HHW720873:HHW720885 HRS720873:HRS720885 IBO720873:IBO720885 ILK720873:ILK720885 IVG720873:IVG720885 JFC720873:JFC720885 JOY720873:JOY720885 JYU720873:JYU720885 KIQ720873:KIQ720885 KSM720873:KSM720885 LCI720873:LCI720885 LME720873:LME720885 LWA720873:LWA720885 MFW720873:MFW720885 MPS720873:MPS720885 MZO720873:MZO720885 NJK720873:NJK720885 NTG720873:NTG720885 ODC720873:ODC720885 OMY720873:OMY720885 OWU720873:OWU720885 PGQ720873:PGQ720885 PQM720873:PQM720885 QAI720873:QAI720885 QKE720873:QKE720885 QUA720873:QUA720885 RDW720873:RDW720885 RNS720873:RNS720885 RXO720873:RXO720885 SHK720873:SHK720885 SRG720873:SRG720885 TBC720873:TBC720885 TKY720873:TKY720885 TUU720873:TUU720885 UEQ720873:UEQ720885 UOM720873:UOM720885 UYI720873:UYI720885 VIE720873:VIE720885 VSA720873:VSA720885 WBW720873:WBW720885 WLS720873:WLS720885 WVO720873:WVO720885 F786409:F786421 JC786409:JC786421 SY786409:SY786421 ACU786409:ACU786421 AMQ786409:AMQ786421 AWM786409:AWM786421 BGI786409:BGI786421 BQE786409:BQE786421 CAA786409:CAA786421 CJW786409:CJW786421 CTS786409:CTS786421 DDO786409:DDO786421 DNK786409:DNK786421 DXG786409:DXG786421 EHC786409:EHC786421 EQY786409:EQY786421 FAU786409:FAU786421 FKQ786409:FKQ786421 FUM786409:FUM786421 GEI786409:GEI786421 GOE786409:GOE786421 GYA786409:GYA786421 HHW786409:HHW786421 HRS786409:HRS786421 IBO786409:IBO786421 ILK786409:ILK786421 IVG786409:IVG786421 JFC786409:JFC786421 JOY786409:JOY786421 JYU786409:JYU786421 KIQ786409:KIQ786421 KSM786409:KSM786421 LCI786409:LCI786421 LME786409:LME786421 LWA786409:LWA786421 MFW786409:MFW786421 MPS786409:MPS786421 MZO786409:MZO786421 NJK786409:NJK786421 NTG786409:NTG786421 ODC786409:ODC786421 OMY786409:OMY786421 OWU786409:OWU786421 PGQ786409:PGQ786421 PQM786409:PQM786421 QAI786409:QAI786421 QKE786409:QKE786421 QUA786409:QUA786421 RDW786409:RDW786421 RNS786409:RNS786421 RXO786409:RXO786421 SHK786409:SHK786421 SRG786409:SRG786421 TBC786409:TBC786421 TKY786409:TKY786421 TUU786409:TUU786421 UEQ786409:UEQ786421 UOM786409:UOM786421 UYI786409:UYI786421 VIE786409:VIE786421 VSA786409:VSA786421 WBW786409:WBW786421 WLS786409:WLS786421 WVO786409:WVO786421 F851945:F851957 JC851945:JC851957 SY851945:SY851957 ACU851945:ACU851957 AMQ851945:AMQ851957 AWM851945:AWM851957 BGI851945:BGI851957 BQE851945:BQE851957 CAA851945:CAA851957 CJW851945:CJW851957 CTS851945:CTS851957 DDO851945:DDO851957 DNK851945:DNK851957 DXG851945:DXG851957 EHC851945:EHC851957 EQY851945:EQY851957 FAU851945:FAU851957 FKQ851945:FKQ851957 FUM851945:FUM851957 GEI851945:GEI851957 GOE851945:GOE851957 GYA851945:GYA851957 HHW851945:HHW851957 HRS851945:HRS851957 IBO851945:IBO851957 ILK851945:ILK851957 IVG851945:IVG851957 JFC851945:JFC851957 JOY851945:JOY851957 JYU851945:JYU851957 KIQ851945:KIQ851957 KSM851945:KSM851957 LCI851945:LCI851957 LME851945:LME851957 LWA851945:LWA851957 MFW851945:MFW851957 MPS851945:MPS851957 MZO851945:MZO851957 NJK851945:NJK851957 NTG851945:NTG851957 ODC851945:ODC851957 OMY851945:OMY851957 OWU851945:OWU851957 PGQ851945:PGQ851957 PQM851945:PQM851957 QAI851945:QAI851957 QKE851945:QKE851957 QUA851945:QUA851957 RDW851945:RDW851957 RNS851945:RNS851957 RXO851945:RXO851957 SHK851945:SHK851957 SRG851945:SRG851957 TBC851945:TBC851957 TKY851945:TKY851957 TUU851945:TUU851957 UEQ851945:UEQ851957 UOM851945:UOM851957 UYI851945:UYI851957 VIE851945:VIE851957 VSA851945:VSA851957 WBW851945:WBW851957 WLS851945:WLS851957 WVO851945:WVO851957 F917481:F917493 JC917481:JC917493 SY917481:SY917493 ACU917481:ACU917493 AMQ917481:AMQ917493 AWM917481:AWM917493 BGI917481:BGI917493 BQE917481:BQE917493 CAA917481:CAA917493 CJW917481:CJW917493 CTS917481:CTS917493 DDO917481:DDO917493 DNK917481:DNK917493 DXG917481:DXG917493 EHC917481:EHC917493 EQY917481:EQY917493 FAU917481:FAU917493 FKQ917481:FKQ917493 FUM917481:FUM917493 GEI917481:GEI917493 GOE917481:GOE917493 GYA917481:GYA917493 HHW917481:HHW917493 HRS917481:HRS917493 IBO917481:IBO917493 ILK917481:ILK917493 IVG917481:IVG917493 JFC917481:JFC917493 JOY917481:JOY917493 JYU917481:JYU917493 KIQ917481:KIQ917493 KSM917481:KSM917493 LCI917481:LCI917493 LME917481:LME917493 LWA917481:LWA917493 MFW917481:MFW917493 MPS917481:MPS917493 MZO917481:MZO917493 NJK917481:NJK917493 NTG917481:NTG917493 ODC917481:ODC917493 OMY917481:OMY917493 OWU917481:OWU917493 PGQ917481:PGQ917493 PQM917481:PQM917493 QAI917481:QAI917493 QKE917481:QKE917493 QUA917481:QUA917493 RDW917481:RDW917493 RNS917481:RNS917493 RXO917481:RXO917493 SHK917481:SHK917493 SRG917481:SRG917493 TBC917481:TBC917493 TKY917481:TKY917493 TUU917481:TUU917493 UEQ917481:UEQ917493 UOM917481:UOM917493 UYI917481:UYI917493 VIE917481:VIE917493 VSA917481:VSA917493 WBW917481:WBW917493 WLS917481:WLS917493 WVO917481:WVO917493 F983017:F983029 JC983017:JC983029 SY983017:SY983029 ACU983017:ACU983029 AMQ983017:AMQ983029 AWM983017:AWM983029 BGI983017:BGI983029 BQE983017:BQE983029 CAA983017:CAA983029 CJW983017:CJW983029 CTS983017:CTS983029 DDO983017:DDO983029 DNK983017:DNK983029 DXG983017:DXG983029 EHC983017:EHC983029 EQY983017:EQY983029 FAU983017:FAU983029 FKQ983017:FKQ983029 FUM983017:FUM983029 GEI983017:GEI983029 GOE983017:GOE983029 GYA983017:GYA983029 HHW983017:HHW983029 HRS983017:HRS983029 IBO983017:IBO983029 ILK983017:ILK983029 IVG983017:IVG983029 JFC983017:JFC983029 JOY983017:JOY983029 JYU983017:JYU983029 KIQ983017:KIQ983029 KSM983017:KSM983029 LCI983017:LCI983029 LME983017:LME983029 LWA983017:LWA983029 MFW983017:MFW983029 MPS983017:MPS983029 MZO983017:MZO983029 NJK983017:NJK983029 NTG983017:NTG983029 ODC983017:ODC983029 OMY983017:OMY983029 OWU983017:OWU983029 PGQ983017:PGQ983029 PQM983017:PQM983029 QAI983017:QAI983029 QKE983017:QKE983029 QUA983017:QUA983029 RDW983017:RDW983029 RNS983017:RNS983029 RXO983017:RXO983029 SHK983017:SHK983029 SRG983017:SRG983029 TBC983017:TBC983029 TKY983017:TKY983029 TUU983017:TUU983029 UEQ983017:UEQ983029 UOM983017:UOM983029 UYI983017:UYI983029 VIE983017:VIE983029 VSA983017:VSA983029 WBW983017:WBW983029 WLS983017:WLS983029 WVO983017:WVO983029 H65513:H65525 JE65513:JE65525 TA65513:TA65525 ACW65513:ACW65525 AMS65513:AMS65525 AWO65513:AWO65525 BGK65513:BGK65525 BQG65513:BQG65525 CAC65513:CAC65525 CJY65513:CJY65525 CTU65513:CTU65525 DDQ65513:DDQ65525 DNM65513:DNM65525 DXI65513:DXI65525 EHE65513:EHE65525 ERA65513:ERA65525 FAW65513:FAW65525 FKS65513:FKS65525 FUO65513:FUO65525 GEK65513:GEK65525 GOG65513:GOG65525 GYC65513:GYC65525 HHY65513:HHY65525 HRU65513:HRU65525 IBQ65513:IBQ65525 ILM65513:ILM65525 IVI65513:IVI65525 JFE65513:JFE65525 JPA65513:JPA65525 JYW65513:JYW65525 KIS65513:KIS65525 KSO65513:KSO65525 LCK65513:LCK65525 LMG65513:LMG65525 LWC65513:LWC65525 MFY65513:MFY65525 MPU65513:MPU65525 MZQ65513:MZQ65525 NJM65513:NJM65525 NTI65513:NTI65525 ODE65513:ODE65525 ONA65513:ONA65525 OWW65513:OWW65525 PGS65513:PGS65525 PQO65513:PQO65525 QAK65513:QAK65525 QKG65513:QKG65525 QUC65513:QUC65525 RDY65513:RDY65525 RNU65513:RNU65525 RXQ65513:RXQ65525 SHM65513:SHM65525 SRI65513:SRI65525 TBE65513:TBE65525 TLA65513:TLA65525 TUW65513:TUW65525 UES65513:UES65525 UOO65513:UOO65525 UYK65513:UYK65525 VIG65513:VIG65525 VSC65513:VSC65525 WBY65513:WBY65525 WLU65513:WLU65525 WVQ65513:WVQ65525 H131049:H131061 JE131049:JE131061 TA131049:TA131061 ACW131049:ACW131061 AMS131049:AMS131061 AWO131049:AWO131061 BGK131049:BGK131061 BQG131049:BQG131061 CAC131049:CAC131061 CJY131049:CJY131061 CTU131049:CTU131061 DDQ131049:DDQ131061 DNM131049:DNM131061 DXI131049:DXI131061 EHE131049:EHE131061 ERA131049:ERA131061 FAW131049:FAW131061 FKS131049:FKS131061 FUO131049:FUO131061 GEK131049:GEK131061 GOG131049:GOG131061 GYC131049:GYC131061 HHY131049:HHY131061 HRU131049:HRU131061 IBQ131049:IBQ131061 ILM131049:ILM131061 IVI131049:IVI131061 JFE131049:JFE131061 JPA131049:JPA131061 JYW131049:JYW131061 KIS131049:KIS131061 KSO131049:KSO131061 LCK131049:LCK131061 LMG131049:LMG131061 LWC131049:LWC131061 MFY131049:MFY131061 MPU131049:MPU131061 MZQ131049:MZQ131061 NJM131049:NJM131061 NTI131049:NTI131061 ODE131049:ODE131061 ONA131049:ONA131061 OWW131049:OWW131061 PGS131049:PGS131061 PQO131049:PQO131061 QAK131049:QAK131061 QKG131049:QKG131061 QUC131049:QUC131061 RDY131049:RDY131061 RNU131049:RNU131061 RXQ131049:RXQ131061 SHM131049:SHM131061 SRI131049:SRI131061 TBE131049:TBE131061 TLA131049:TLA131061 TUW131049:TUW131061 UES131049:UES131061 UOO131049:UOO131061 UYK131049:UYK131061 VIG131049:VIG131061 VSC131049:VSC131061 WBY131049:WBY131061 WLU131049:WLU131061 WVQ131049:WVQ131061 H196585:H196597 JE196585:JE196597 TA196585:TA196597 ACW196585:ACW196597 AMS196585:AMS196597 AWO196585:AWO196597 BGK196585:BGK196597 BQG196585:BQG196597 CAC196585:CAC196597 CJY196585:CJY196597 CTU196585:CTU196597 DDQ196585:DDQ196597 DNM196585:DNM196597 DXI196585:DXI196597 EHE196585:EHE196597 ERA196585:ERA196597 FAW196585:FAW196597 FKS196585:FKS196597 FUO196585:FUO196597 GEK196585:GEK196597 GOG196585:GOG196597 GYC196585:GYC196597 HHY196585:HHY196597 HRU196585:HRU196597 IBQ196585:IBQ196597 ILM196585:ILM196597 IVI196585:IVI196597 JFE196585:JFE196597 JPA196585:JPA196597 JYW196585:JYW196597 KIS196585:KIS196597 KSO196585:KSO196597 LCK196585:LCK196597 LMG196585:LMG196597 LWC196585:LWC196597 MFY196585:MFY196597 MPU196585:MPU196597 MZQ196585:MZQ196597 NJM196585:NJM196597 NTI196585:NTI196597 ODE196585:ODE196597 ONA196585:ONA196597 OWW196585:OWW196597 PGS196585:PGS196597 PQO196585:PQO196597 QAK196585:QAK196597 QKG196585:QKG196597 QUC196585:QUC196597 RDY196585:RDY196597 RNU196585:RNU196597 RXQ196585:RXQ196597 SHM196585:SHM196597 SRI196585:SRI196597 TBE196585:TBE196597 TLA196585:TLA196597 TUW196585:TUW196597 UES196585:UES196597 UOO196585:UOO196597 UYK196585:UYK196597 VIG196585:VIG196597 VSC196585:VSC196597 WBY196585:WBY196597 WLU196585:WLU196597 WVQ196585:WVQ196597 H262121:H262133 JE262121:JE262133 TA262121:TA262133 ACW262121:ACW262133 AMS262121:AMS262133 AWO262121:AWO262133 BGK262121:BGK262133 BQG262121:BQG262133 CAC262121:CAC262133 CJY262121:CJY262133 CTU262121:CTU262133 DDQ262121:DDQ262133 DNM262121:DNM262133 DXI262121:DXI262133 EHE262121:EHE262133 ERA262121:ERA262133 FAW262121:FAW262133 FKS262121:FKS262133 FUO262121:FUO262133 GEK262121:GEK262133 GOG262121:GOG262133 GYC262121:GYC262133 HHY262121:HHY262133 HRU262121:HRU262133 IBQ262121:IBQ262133 ILM262121:ILM262133 IVI262121:IVI262133 JFE262121:JFE262133 JPA262121:JPA262133 JYW262121:JYW262133 KIS262121:KIS262133 KSO262121:KSO262133 LCK262121:LCK262133 LMG262121:LMG262133 LWC262121:LWC262133 MFY262121:MFY262133 MPU262121:MPU262133 MZQ262121:MZQ262133 NJM262121:NJM262133 NTI262121:NTI262133 ODE262121:ODE262133 ONA262121:ONA262133 OWW262121:OWW262133 PGS262121:PGS262133 PQO262121:PQO262133 QAK262121:QAK262133 QKG262121:QKG262133 QUC262121:QUC262133 RDY262121:RDY262133 RNU262121:RNU262133 RXQ262121:RXQ262133 SHM262121:SHM262133 SRI262121:SRI262133 TBE262121:TBE262133 TLA262121:TLA262133 TUW262121:TUW262133 UES262121:UES262133 UOO262121:UOO262133 UYK262121:UYK262133 VIG262121:VIG262133 VSC262121:VSC262133 WBY262121:WBY262133 WLU262121:WLU262133 WVQ262121:WVQ262133 H327657:H327669 JE327657:JE327669 TA327657:TA327669 ACW327657:ACW327669 AMS327657:AMS327669 AWO327657:AWO327669 BGK327657:BGK327669 BQG327657:BQG327669 CAC327657:CAC327669 CJY327657:CJY327669 CTU327657:CTU327669 DDQ327657:DDQ327669 DNM327657:DNM327669 DXI327657:DXI327669 EHE327657:EHE327669 ERA327657:ERA327669 FAW327657:FAW327669 FKS327657:FKS327669 FUO327657:FUO327669 GEK327657:GEK327669 GOG327657:GOG327669 GYC327657:GYC327669 HHY327657:HHY327669 HRU327657:HRU327669 IBQ327657:IBQ327669 ILM327657:ILM327669 IVI327657:IVI327669 JFE327657:JFE327669 JPA327657:JPA327669 JYW327657:JYW327669 KIS327657:KIS327669 KSO327657:KSO327669 LCK327657:LCK327669 LMG327657:LMG327669 LWC327657:LWC327669 MFY327657:MFY327669 MPU327657:MPU327669 MZQ327657:MZQ327669 NJM327657:NJM327669 NTI327657:NTI327669 ODE327657:ODE327669 ONA327657:ONA327669 OWW327657:OWW327669 PGS327657:PGS327669 PQO327657:PQO327669 QAK327657:QAK327669 QKG327657:QKG327669 QUC327657:QUC327669 RDY327657:RDY327669 RNU327657:RNU327669 RXQ327657:RXQ327669 SHM327657:SHM327669 SRI327657:SRI327669 TBE327657:TBE327669 TLA327657:TLA327669 TUW327657:TUW327669 UES327657:UES327669 UOO327657:UOO327669 UYK327657:UYK327669 VIG327657:VIG327669 VSC327657:VSC327669 WBY327657:WBY327669 WLU327657:WLU327669 WVQ327657:WVQ327669 H393193:H393205 JE393193:JE393205 TA393193:TA393205 ACW393193:ACW393205 AMS393193:AMS393205 AWO393193:AWO393205 BGK393193:BGK393205 BQG393193:BQG393205 CAC393193:CAC393205 CJY393193:CJY393205 CTU393193:CTU393205 DDQ393193:DDQ393205 DNM393193:DNM393205 DXI393193:DXI393205 EHE393193:EHE393205 ERA393193:ERA393205 FAW393193:FAW393205 FKS393193:FKS393205 FUO393193:FUO393205 GEK393193:GEK393205 GOG393193:GOG393205 GYC393193:GYC393205 HHY393193:HHY393205 HRU393193:HRU393205 IBQ393193:IBQ393205 ILM393193:ILM393205 IVI393193:IVI393205 JFE393193:JFE393205 JPA393193:JPA393205 JYW393193:JYW393205 KIS393193:KIS393205 KSO393193:KSO393205 LCK393193:LCK393205 LMG393193:LMG393205 LWC393193:LWC393205 MFY393193:MFY393205 MPU393193:MPU393205 MZQ393193:MZQ393205 NJM393193:NJM393205 NTI393193:NTI393205 ODE393193:ODE393205 ONA393193:ONA393205 OWW393193:OWW393205 PGS393193:PGS393205 PQO393193:PQO393205 QAK393193:QAK393205 QKG393193:QKG393205 QUC393193:QUC393205 RDY393193:RDY393205 RNU393193:RNU393205 RXQ393193:RXQ393205 SHM393193:SHM393205 SRI393193:SRI393205 TBE393193:TBE393205 TLA393193:TLA393205 TUW393193:TUW393205 UES393193:UES393205 UOO393193:UOO393205 UYK393193:UYK393205 VIG393193:VIG393205 VSC393193:VSC393205 WBY393193:WBY393205 WLU393193:WLU393205 WVQ393193:WVQ393205 H458729:H458741 JE458729:JE458741 TA458729:TA458741 ACW458729:ACW458741 AMS458729:AMS458741 AWO458729:AWO458741 BGK458729:BGK458741 BQG458729:BQG458741 CAC458729:CAC458741 CJY458729:CJY458741 CTU458729:CTU458741 DDQ458729:DDQ458741 DNM458729:DNM458741 DXI458729:DXI458741 EHE458729:EHE458741 ERA458729:ERA458741 FAW458729:FAW458741 FKS458729:FKS458741 FUO458729:FUO458741 GEK458729:GEK458741 GOG458729:GOG458741 GYC458729:GYC458741 HHY458729:HHY458741 HRU458729:HRU458741 IBQ458729:IBQ458741 ILM458729:ILM458741 IVI458729:IVI458741 JFE458729:JFE458741 JPA458729:JPA458741 JYW458729:JYW458741 KIS458729:KIS458741 KSO458729:KSO458741 LCK458729:LCK458741 LMG458729:LMG458741 LWC458729:LWC458741 MFY458729:MFY458741 MPU458729:MPU458741 MZQ458729:MZQ458741 NJM458729:NJM458741 NTI458729:NTI458741 ODE458729:ODE458741 ONA458729:ONA458741 OWW458729:OWW458741 PGS458729:PGS458741 PQO458729:PQO458741 QAK458729:QAK458741 QKG458729:QKG458741 QUC458729:QUC458741 RDY458729:RDY458741 RNU458729:RNU458741 RXQ458729:RXQ458741 SHM458729:SHM458741 SRI458729:SRI458741 TBE458729:TBE458741 TLA458729:TLA458741 TUW458729:TUW458741 UES458729:UES458741 UOO458729:UOO458741 UYK458729:UYK458741 VIG458729:VIG458741 VSC458729:VSC458741 WBY458729:WBY458741 WLU458729:WLU458741 WVQ458729:WVQ458741 H524265:H524277 JE524265:JE524277 TA524265:TA524277 ACW524265:ACW524277 AMS524265:AMS524277 AWO524265:AWO524277 BGK524265:BGK524277 BQG524265:BQG524277 CAC524265:CAC524277 CJY524265:CJY524277 CTU524265:CTU524277 DDQ524265:DDQ524277 DNM524265:DNM524277 DXI524265:DXI524277 EHE524265:EHE524277 ERA524265:ERA524277 FAW524265:FAW524277 FKS524265:FKS524277 FUO524265:FUO524277 GEK524265:GEK524277 GOG524265:GOG524277 GYC524265:GYC524277 HHY524265:HHY524277 HRU524265:HRU524277 IBQ524265:IBQ524277 ILM524265:ILM524277 IVI524265:IVI524277 JFE524265:JFE524277 JPA524265:JPA524277 JYW524265:JYW524277 KIS524265:KIS524277 KSO524265:KSO524277 LCK524265:LCK524277 LMG524265:LMG524277 LWC524265:LWC524277 MFY524265:MFY524277 MPU524265:MPU524277 MZQ524265:MZQ524277 NJM524265:NJM524277 NTI524265:NTI524277 ODE524265:ODE524277 ONA524265:ONA524277 OWW524265:OWW524277 PGS524265:PGS524277 PQO524265:PQO524277 QAK524265:QAK524277 QKG524265:QKG524277 QUC524265:QUC524277 RDY524265:RDY524277 RNU524265:RNU524277 RXQ524265:RXQ524277 SHM524265:SHM524277 SRI524265:SRI524277 TBE524265:TBE524277 TLA524265:TLA524277 TUW524265:TUW524277 UES524265:UES524277 UOO524265:UOO524277 UYK524265:UYK524277 VIG524265:VIG524277 VSC524265:VSC524277 WBY524265:WBY524277 WLU524265:WLU524277 WVQ524265:WVQ524277 H589801:H589813 JE589801:JE589813 TA589801:TA589813 ACW589801:ACW589813 AMS589801:AMS589813 AWO589801:AWO589813 BGK589801:BGK589813 BQG589801:BQG589813 CAC589801:CAC589813 CJY589801:CJY589813 CTU589801:CTU589813 DDQ589801:DDQ589813 DNM589801:DNM589813 DXI589801:DXI589813 EHE589801:EHE589813 ERA589801:ERA589813 FAW589801:FAW589813 FKS589801:FKS589813 FUO589801:FUO589813 GEK589801:GEK589813 GOG589801:GOG589813 GYC589801:GYC589813 HHY589801:HHY589813 HRU589801:HRU589813 IBQ589801:IBQ589813 ILM589801:ILM589813 IVI589801:IVI589813 JFE589801:JFE589813 JPA589801:JPA589813 JYW589801:JYW589813 KIS589801:KIS589813 KSO589801:KSO589813 LCK589801:LCK589813 LMG589801:LMG589813 LWC589801:LWC589813 MFY589801:MFY589813 MPU589801:MPU589813 MZQ589801:MZQ589813 NJM589801:NJM589813 NTI589801:NTI589813 ODE589801:ODE589813 ONA589801:ONA589813 OWW589801:OWW589813 PGS589801:PGS589813 PQO589801:PQO589813 QAK589801:QAK589813 QKG589801:QKG589813 QUC589801:QUC589813 RDY589801:RDY589813 RNU589801:RNU589813 RXQ589801:RXQ589813 SHM589801:SHM589813 SRI589801:SRI589813 TBE589801:TBE589813 TLA589801:TLA589813 TUW589801:TUW589813 UES589801:UES589813 UOO589801:UOO589813 UYK589801:UYK589813 VIG589801:VIG589813 VSC589801:VSC589813 WBY589801:WBY589813 WLU589801:WLU589813 WVQ589801:WVQ589813 H655337:H655349 JE655337:JE655349 TA655337:TA655349 ACW655337:ACW655349 AMS655337:AMS655349 AWO655337:AWO655349 BGK655337:BGK655349 BQG655337:BQG655349 CAC655337:CAC655349 CJY655337:CJY655349 CTU655337:CTU655349 DDQ655337:DDQ655349 DNM655337:DNM655349 DXI655337:DXI655349 EHE655337:EHE655349 ERA655337:ERA655349 FAW655337:FAW655349 FKS655337:FKS655349 FUO655337:FUO655349 GEK655337:GEK655349 GOG655337:GOG655349 GYC655337:GYC655349 HHY655337:HHY655349 HRU655337:HRU655349 IBQ655337:IBQ655349 ILM655337:ILM655349 IVI655337:IVI655349 JFE655337:JFE655349 JPA655337:JPA655349 JYW655337:JYW655349 KIS655337:KIS655349 KSO655337:KSO655349 LCK655337:LCK655349 LMG655337:LMG655349 LWC655337:LWC655349 MFY655337:MFY655349 MPU655337:MPU655349 MZQ655337:MZQ655349 NJM655337:NJM655349 NTI655337:NTI655349 ODE655337:ODE655349 ONA655337:ONA655349 OWW655337:OWW655349 PGS655337:PGS655349 PQO655337:PQO655349 QAK655337:QAK655349 QKG655337:QKG655349 QUC655337:QUC655349 RDY655337:RDY655349 RNU655337:RNU655349 RXQ655337:RXQ655349 SHM655337:SHM655349 SRI655337:SRI655349 TBE655337:TBE655349 TLA655337:TLA655349 TUW655337:TUW655349 UES655337:UES655349 UOO655337:UOO655349 UYK655337:UYK655349 VIG655337:VIG655349 VSC655337:VSC655349 WBY655337:WBY655349 WLU655337:WLU655349 WVQ655337:WVQ655349 H720873:H720885 JE720873:JE720885 TA720873:TA720885 ACW720873:ACW720885 AMS720873:AMS720885 AWO720873:AWO720885 BGK720873:BGK720885 BQG720873:BQG720885 CAC720873:CAC720885 CJY720873:CJY720885 CTU720873:CTU720885 DDQ720873:DDQ720885 DNM720873:DNM720885 DXI720873:DXI720885 EHE720873:EHE720885 ERA720873:ERA720885 FAW720873:FAW720885 FKS720873:FKS720885 FUO720873:FUO720885 GEK720873:GEK720885 GOG720873:GOG720885 GYC720873:GYC720885 HHY720873:HHY720885 HRU720873:HRU720885 IBQ720873:IBQ720885 ILM720873:ILM720885 IVI720873:IVI720885 JFE720873:JFE720885 JPA720873:JPA720885 JYW720873:JYW720885 KIS720873:KIS720885 KSO720873:KSO720885 LCK720873:LCK720885 LMG720873:LMG720885 LWC720873:LWC720885 MFY720873:MFY720885 MPU720873:MPU720885 MZQ720873:MZQ720885 NJM720873:NJM720885 NTI720873:NTI720885 ODE720873:ODE720885 ONA720873:ONA720885 OWW720873:OWW720885 PGS720873:PGS720885 PQO720873:PQO720885 QAK720873:QAK720885 QKG720873:QKG720885 QUC720873:QUC720885 RDY720873:RDY720885 RNU720873:RNU720885 RXQ720873:RXQ720885 SHM720873:SHM720885 SRI720873:SRI720885 TBE720873:TBE720885 TLA720873:TLA720885 TUW720873:TUW720885 UES720873:UES720885 UOO720873:UOO720885 UYK720873:UYK720885 VIG720873:VIG720885 VSC720873:VSC720885 WBY720873:WBY720885 WLU720873:WLU720885 WVQ720873:WVQ720885 H786409:H786421 JE786409:JE786421 TA786409:TA786421 ACW786409:ACW786421 AMS786409:AMS786421 AWO786409:AWO786421 BGK786409:BGK786421 BQG786409:BQG786421 CAC786409:CAC786421 CJY786409:CJY786421 CTU786409:CTU786421 DDQ786409:DDQ786421 DNM786409:DNM786421 DXI786409:DXI786421 EHE786409:EHE786421 ERA786409:ERA786421 FAW786409:FAW786421 FKS786409:FKS786421 FUO786409:FUO786421 GEK786409:GEK786421 GOG786409:GOG786421 GYC786409:GYC786421 HHY786409:HHY786421 HRU786409:HRU786421 IBQ786409:IBQ786421 ILM786409:ILM786421 IVI786409:IVI786421 JFE786409:JFE786421 JPA786409:JPA786421 JYW786409:JYW786421 KIS786409:KIS786421 KSO786409:KSO786421 LCK786409:LCK786421 LMG786409:LMG786421 LWC786409:LWC786421 MFY786409:MFY786421 MPU786409:MPU786421 MZQ786409:MZQ786421 NJM786409:NJM786421 NTI786409:NTI786421 ODE786409:ODE786421 ONA786409:ONA786421 OWW786409:OWW786421 PGS786409:PGS786421 PQO786409:PQO786421 QAK786409:QAK786421 QKG786409:QKG786421 QUC786409:QUC786421 RDY786409:RDY786421 RNU786409:RNU786421 RXQ786409:RXQ786421 SHM786409:SHM786421 SRI786409:SRI786421 TBE786409:TBE786421 TLA786409:TLA786421 TUW786409:TUW786421 UES786409:UES786421 UOO786409:UOO786421 UYK786409:UYK786421 VIG786409:VIG786421 VSC786409:VSC786421 WBY786409:WBY786421 WLU786409:WLU786421 WVQ786409:WVQ786421 H851945:H851957 JE851945:JE851957 TA851945:TA851957 ACW851945:ACW851957 AMS851945:AMS851957 AWO851945:AWO851957 BGK851945:BGK851957 BQG851945:BQG851957 CAC851945:CAC851957 CJY851945:CJY851957 CTU851945:CTU851957 DDQ851945:DDQ851957 DNM851945:DNM851957 DXI851945:DXI851957 EHE851945:EHE851957 ERA851945:ERA851957 FAW851945:FAW851957 FKS851945:FKS851957 FUO851945:FUO851957 GEK851945:GEK851957 GOG851945:GOG851957 GYC851945:GYC851957 HHY851945:HHY851957 HRU851945:HRU851957 IBQ851945:IBQ851957 ILM851945:ILM851957 IVI851945:IVI851957 JFE851945:JFE851957 JPA851945:JPA851957 JYW851945:JYW851957 KIS851945:KIS851957 KSO851945:KSO851957 LCK851945:LCK851957 LMG851945:LMG851957 LWC851945:LWC851957 MFY851945:MFY851957 MPU851945:MPU851957 MZQ851945:MZQ851957 NJM851945:NJM851957 NTI851945:NTI851957 ODE851945:ODE851957 ONA851945:ONA851957 OWW851945:OWW851957 PGS851945:PGS851957 PQO851945:PQO851957 QAK851945:QAK851957 QKG851945:QKG851957 QUC851945:QUC851957 RDY851945:RDY851957 RNU851945:RNU851957 RXQ851945:RXQ851957 SHM851945:SHM851957 SRI851945:SRI851957 TBE851945:TBE851957 TLA851945:TLA851957 TUW851945:TUW851957 UES851945:UES851957 UOO851945:UOO851957 UYK851945:UYK851957 VIG851945:VIG851957 VSC851945:VSC851957 WBY851945:WBY851957 WLU851945:WLU851957 WVQ851945:WVQ851957 H917481:H917493 JE917481:JE917493 TA917481:TA917493 ACW917481:ACW917493 AMS917481:AMS917493 AWO917481:AWO917493 BGK917481:BGK917493 BQG917481:BQG917493 CAC917481:CAC917493 CJY917481:CJY917493 CTU917481:CTU917493 DDQ917481:DDQ917493 DNM917481:DNM917493 DXI917481:DXI917493 EHE917481:EHE917493 ERA917481:ERA917493 FAW917481:FAW917493 FKS917481:FKS917493 FUO917481:FUO917493 GEK917481:GEK917493 GOG917481:GOG917493 GYC917481:GYC917493 HHY917481:HHY917493 HRU917481:HRU917493 IBQ917481:IBQ917493 ILM917481:ILM917493 IVI917481:IVI917493 JFE917481:JFE917493 JPA917481:JPA917493 JYW917481:JYW917493 KIS917481:KIS917493 KSO917481:KSO917493 LCK917481:LCK917493 LMG917481:LMG917493 LWC917481:LWC917493 MFY917481:MFY917493 MPU917481:MPU917493 MZQ917481:MZQ917493 NJM917481:NJM917493 NTI917481:NTI917493 ODE917481:ODE917493 ONA917481:ONA917493 OWW917481:OWW917493 PGS917481:PGS917493 PQO917481:PQO917493 QAK917481:QAK917493 QKG917481:QKG917493 QUC917481:QUC917493 RDY917481:RDY917493 RNU917481:RNU917493 RXQ917481:RXQ917493 SHM917481:SHM917493 SRI917481:SRI917493 TBE917481:TBE917493 TLA917481:TLA917493 TUW917481:TUW917493 UES917481:UES917493 UOO917481:UOO917493 UYK917481:UYK917493 VIG917481:VIG917493 VSC917481:VSC917493 WBY917481:WBY917493 WLU917481:WLU917493 WVQ917481:WVQ917493 H983017:H983029 JE983017:JE983029 TA983017:TA983029 ACW983017:ACW983029 AMS983017:AMS983029 AWO983017:AWO983029 BGK983017:BGK983029 BQG983017:BQG983029 CAC983017:CAC983029 CJY983017:CJY983029 CTU983017:CTU983029 DDQ983017:DDQ983029 DNM983017:DNM983029 DXI983017:DXI983029 EHE983017:EHE983029 ERA983017:ERA983029 FAW983017:FAW983029 FKS983017:FKS983029 FUO983017:FUO983029 GEK983017:GEK983029 GOG983017:GOG983029 GYC983017:GYC983029 HHY983017:HHY983029 HRU983017:HRU983029 IBQ983017:IBQ983029 ILM983017:ILM983029 IVI983017:IVI983029 JFE983017:JFE983029 JPA983017:JPA983029 JYW983017:JYW983029 KIS983017:KIS983029 KSO983017:KSO983029 LCK983017:LCK983029 LMG983017:LMG983029 LWC983017:LWC983029 MFY983017:MFY983029 MPU983017:MPU983029 MZQ983017:MZQ983029 NJM983017:NJM983029 NTI983017:NTI983029 ODE983017:ODE983029 ONA983017:ONA983029 OWW983017:OWW983029 PGS983017:PGS983029 PQO983017:PQO983029 QAK983017:QAK983029 QKG983017:QKG983029 QUC983017:QUC983029 RDY983017:RDY983029 RNU983017:RNU983029 RXQ983017:RXQ983029 SHM983017:SHM983029 SRI983017:SRI983029 TBE983017:TBE983029 TLA983017:TLA983029 TUW983017:TUW983029 UES983017:UES983029 UOO983017:UOO983029 UYK983017:UYK983029 VIG983017:VIG983029 VSC983017:VSC983029 WBY983017:WBY983029 WLU983017:WLU983029 WVQ983017:WVQ983029 F65527 JC65527 SY65527 ACU65527 AMQ65527 AWM65527 BGI65527 BQE65527 CAA65527 CJW65527 CTS65527 DDO65527 DNK65527 DXG65527 EHC65527 EQY65527 FAU65527 FKQ65527 FUM65527 GEI65527 GOE65527 GYA65527 HHW65527 HRS65527 IBO65527 ILK65527 IVG65527 JFC65527 JOY65527 JYU65527 KIQ65527 KSM65527 LCI65527 LME65527 LWA65527 MFW65527 MPS65527 MZO65527 NJK65527 NTG65527 ODC65527 OMY65527 OWU65527 PGQ65527 PQM65527 QAI65527 QKE65527 QUA65527 RDW65527 RNS65527 RXO65527 SHK65527 SRG65527 TBC65527 TKY65527 TUU65527 UEQ65527 UOM65527 UYI65527 VIE65527 VSA65527 WBW65527 WLS65527 WVO65527 F131063 JC131063 SY131063 ACU131063 AMQ131063 AWM131063 BGI131063 BQE131063 CAA131063 CJW131063 CTS131063 DDO131063 DNK131063 DXG131063 EHC131063 EQY131063 FAU131063 FKQ131063 FUM131063 GEI131063 GOE131063 GYA131063 HHW131063 HRS131063 IBO131063 ILK131063 IVG131063 JFC131063 JOY131063 JYU131063 KIQ131063 KSM131063 LCI131063 LME131063 LWA131063 MFW131063 MPS131063 MZO131063 NJK131063 NTG131063 ODC131063 OMY131063 OWU131063 PGQ131063 PQM131063 QAI131063 QKE131063 QUA131063 RDW131063 RNS131063 RXO131063 SHK131063 SRG131063 TBC131063 TKY131063 TUU131063 UEQ131063 UOM131063 UYI131063 VIE131063 VSA131063 WBW131063 WLS131063 WVO131063 F196599 JC196599 SY196599 ACU196599 AMQ196599 AWM196599 BGI196599 BQE196599 CAA196599 CJW196599 CTS196599 DDO196599 DNK196599 DXG196599 EHC196599 EQY196599 FAU196599 FKQ196599 FUM196599 GEI196599 GOE196599 GYA196599 HHW196599 HRS196599 IBO196599 ILK196599 IVG196599 JFC196599 JOY196599 JYU196599 KIQ196599 KSM196599 LCI196599 LME196599 LWA196599 MFW196599 MPS196599 MZO196599 NJK196599 NTG196599 ODC196599 OMY196599 OWU196599 PGQ196599 PQM196599 QAI196599 QKE196599 QUA196599 RDW196599 RNS196599 RXO196599 SHK196599 SRG196599 TBC196599 TKY196599 TUU196599 UEQ196599 UOM196599 UYI196599 VIE196599 VSA196599 WBW196599 WLS196599 WVO196599 F262135 JC262135 SY262135 ACU262135 AMQ262135 AWM262135 BGI262135 BQE262135 CAA262135 CJW262135 CTS262135 DDO262135 DNK262135 DXG262135 EHC262135 EQY262135 FAU262135 FKQ262135 FUM262135 GEI262135 GOE262135 GYA262135 HHW262135 HRS262135 IBO262135 ILK262135 IVG262135 JFC262135 JOY262135 JYU262135 KIQ262135 KSM262135 LCI262135 LME262135 LWA262135 MFW262135 MPS262135 MZO262135 NJK262135 NTG262135 ODC262135 OMY262135 OWU262135 PGQ262135 PQM262135 QAI262135 QKE262135 QUA262135 RDW262135 RNS262135 RXO262135 SHK262135 SRG262135 TBC262135 TKY262135 TUU262135 UEQ262135 UOM262135 UYI262135 VIE262135 VSA262135 WBW262135 WLS262135 WVO262135 F327671 JC327671 SY327671 ACU327671 AMQ327671 AWM327671 BGI327671 BQE327671 CAA327671 CJW327671 CTS327671 DDO327671 DNK327671 DXG327671 EHC327671 EQY327671 FAU327671 FKQ327671 FUM327671 GEI327671 GOE327671 GYA327671 HHW327671 HRS327671 IBO327671 ILK327671 IVG327671 JFC327671 JOY327671 JYU327671 KIQ327671 KSM327671 LCI327671 LME327671 LWA327671 MFW327671 MPS327671 MZO327671 NJK327671 NTG327671 ODC327671 OMY327671 OWU327671 PGQ327671 PQM327671 QAI327671 QKE327671 QUA327671 RDW327671 RNS327671 RXO327671 SHK327671 SRG327671 TBC327671 TKY327671 TUU327671 UEQ327671 UOM327671 UYI327671 VIE327671 VSA327671 WBW327671 WLS327671 WVO327671 F393207 JC393207 SY393207 ACU393207 AMQ393207 AWM393207 BGI393207 BQE393207 CAA393207 CJW393207 CTS393207 DDO393207 DNK393207 DXG393207 EHC393207 EQY393207 FAU393207 FKQ393207 FUM393207 GEI393207 GOE393207 GYA393207 HHW393207 HRS393207 IBO393207 ILK393207 IVG393207 JFC393207 JOY393207 JYU393207 KIQ393207 KSM393207 LCI393207 LME393207 LWA393207 MFW393207 MPS393207 MZO393207 NJK393207 NTG393207 ODC393207 OMY393207 OWU393207 PGQ393207 PQM393207 QAI393207 QKE393207 QUA393207 RDW393207 RNS393207 RXO393207 SHK393207 SRG393207 TBC393207 TKY393207 TUU393207 UEQ393207 UOM393207 UYI393207 VIE393207 VSA393207 WBW393207 WLS393207 WVO393207 F458743 JC458743 SY458743 ACU458743 AMQ458743 AWM458743 BGI458743 BQE458743 CAA458743 CJW458743 CTS458743 DDO458743 DNK458743 DXG458743 EHC458743 EQY458743 FAU458743 FKQ458743 FUM458743 GEI458743 GOE458743 GYA458743 HHW458743 HRS458743 IBO458743 ILK458743 IVG458743 JFC458743 JOY458743 JYU458743 KIQ458743 KSM458743 LCI458743 LME458743 LWA458743 MFW458743 MPS458743 MZO458743 NJK458743 NTG458743 ODC458743 OMY458743 OWU458743 PGQ458743 PQM458743 QAI458743 QKE458743 QUA458743 RDW458743 RNS458743 RXO458743 SHK458743 SRG458743 TBC458743 TKY458743 TUU458743 UEQ458743 UOM458743 UYI458743 VIE458743 VSA458743 WBW458743 WLS458743 WVO458743 F524279 JC524279 SY524279 ACU524279 AMQ524279 AWM524279 BGI524279 BQE524279 CAA524279 CJW524279 CTS524279 DDO524279 DNK524279 DXG524279 EHC524279 EQY524279 FAU524279 FKQ524279 FUM524279 GEI524279 GOE524279 GYA524279 HHW524279 HRS524279 IBO524279 ILK524279 IVG524279 JFC524279 JOY524279 JYU524279 KIQ524279 KSM524279 LCI524279 LME524279 LWA524279 MFW524279 MPS524279 MZO524279 NJK524279 NTG524279 ODC524279 OMY524279 OWU524279 PGQ524279 PQM524279 QAI524279 QKE524279 QUA524279 RDW524279 RNS524279 RXO524279 SHK524279 SRG524279 TBC524279 TKY524279 TUU524279 UEQ524279 UOM524279 UYI524279 VIE524279 VSA524279 WBW524279 WLS524279 WVO524279 F589815 JC589815 SY589815 ACU589815 AMQ589815 AWM589815 BGI589815 BQE589815 CAA589815 CJW589815 CTS589815 DDO589815 DNK589815 DXG589815 EHC589815 EQY589815 FAU589815 FKQ589815 FUM589815 GEI589815 GOE589815 GYA589815 HHW589815 HRS589815 IBO589815 ILK589815 IVG589815 JFC589815 JOY589815 JYU589815 KIQ589815 KSM589815 LCI589815 LME589815 LWA589815 MFW589815 MPS589815 MZO589815 NJK589815 NTG589815 ODC589815 OMY589815 OWU589815 PGQ589815 PQM589815 QAI589815 QKE589815 QUA589815 RDW589815 RNS589815 RXO589815 SHK589815 SRG589815 TBC589815 TKY589815 TUU589815 UEQ589815 UOM589815 UYI589815 VIE589815 VSA589815 WBW589815 WLS589815 WVO589815 F655351 JC655351 SY655351 ACU655351 AMQ655351 AWM655351 BGI655351 BQE655351 CAA655351 CJW655351 CTS655351 DDO655351 DNK655351 DXG655351 EHC655351 EQY655351 FAU655351 FKQ655351 FUM655351 GEI655351 GOE655351 GYA655351 HHW655351 HRS655351 IBO655351 ILK655351 IVG655351 JFC655351 JOY655351 JYU655351 KIQ655351 KSM655351 LCI655351 LME655351 LWA655351 MFW655351 MPS655351 MZO655351 NJK655351 NTG655351 ODC655351 OMY655351 OWU655351 PGQ655351 PQM655351 QAI655351 QKE655351 QUA655351 RDW655351 RNS655351 RXO655351 SHK655351 SRG655351 TBC655351 TKY655351 TUU655351 UEQ655351 UOM655351 UYI655351 VIE655351 VSA655351 WBW655351 WLS655351 WVO655351 F720887 JC720887 SY720887 ACU720887 AMQ720887 AWM720887 BGI720887 BQE720887 CAA720887 CJW720887 CTS720887 DDO720887 DNK720887 DXG720887 EHC720887 EQY720887 FAU720887 FKQ720887 FUM720887 GEI720887 GOE720887 GYA720887 HHW720887 HRS720887 IBO720887 ILK720887 IVG720887 JFC720887 JOY720887 JYU720887 KIQ720887 KSM720887 LCI720887 LME720887 LWA720887 MFW720887 MPS720887 MZO720887 NJK720887 NTG720887 ODC720887 OMY720887 OWU720887 PGQ720887 PQM720887 QAI720887 QKE720887 QUA720887 RDW720887 RNS720887 RXO720887 SHK720887 SRG720887 TBC720887 TKY720887 TUU720887 UEQ720887 UOM720887 UYI720887 VIE720887 VSA720887 WBW720887 WLS720887 WVO720887 F786423 JC786423 SY786423 ACU786423 AMQ786423 AWM786423 BGI786423 BQE786423 CAA786423 CJW786423 CTS786423 DDO786423 DNK786423 DXG786423 EHC786423 EQY786423 FAU786423 FKQ786423 FUM786423 GEI786423 GOE786423 GYA786423 HHW786423 HRS786423 IBO786423 ILK786423 IVG786423 JFC786423 JOY786423 JYU786423 KIQ786423 KSM786423 LCI786423 LME786423 LWA786423 MFW786423 MPS786423 MZO786423 NJK786423 NTG786423 ODC786423 OMY786423 OWU786423 PGQ786423 PQM786423 QAI786423 QKE786423 QUA786423 RDW786423 RNS786423 RXO786423 SHK786423 SRG786423 TBC786423 TKY786423 TUU786423 UEQ786423 UOM786423 UYI786423 VIE786423 VSA786423 WBW786423 WLS786423 WVO786423 F851959 JC851959 SY851959 ACU851959 AMQ851959 AWM851959 BGI851959 BQE851959 CAA851959 CJW851959 CTS851959 DDO851959 DNK851959 DXG851959 EHC851959 EQY851959 FAU851959 FKQ851959 FUM851959 GEI851959 GOE851959 GYA851959 HHW851959 HRS851959 IBO851959 ILK851959 IVG851959 JFC851959 JOY851959 JYU851959 KIQ851959 KSM851959 LCI851959 LME851959 LWA851959 MFW851959 MPS851959 MZO851959 NJK851959 NTG851959 ODC851959 OMY851959 OWU851959 PGQ851959 PQM851959 QAI851959 QKE851959 QUA851959 RDW851959 RNS851959 RXO851959 SHK851959 SRG851959 TBC851959 TKY851959 TUU851959 UEQ851959 UOM851959 UYI851959 VIE851959 VSA851959 WBW851959 WLS851959 WVO851959 F917495 JC917495 SY917495 ACU917495 AMQ917495 AWM917495 BGI917495 BQE917495 CAA917495 CJW917495 CTS917495 DDO917495 DNK917495 DXG917495 EHC917495 EQY917495 FAU917495 FKQ917495 FUM917495 GEI917495 GOE917495 GYA917495 HHW917495 HRS917495 IBO917495 ILK917495 IVG917495 JFC917495 JOY917495 JYU917495 KIQ917495 KSM917495 LCI917495 LME917495 LWA917495 MFW917495 MPS917495 MZO917495 NJK917495 NTG917495 ODC917495 OMY917495 OWU917495 PGQ917495 PQM917495 QAI917495 QKE917495 QUA917495 RDW917495 RNS917495 RXO917495 SHK917495 SRG917495 TBC917495 TKY917495 TUU917495 UEQ917495 UOM917495 UYI917495 VIE917495 VSA917495 WBW917495 WLS917495 WVO917495 F983031 JC983031 SY983031 ACU983031 AMQ983031 AWM983031 BGI983031 BQE983031 CAA983031 CJW983031 CTS983031 DDO983031 DNK983031 DXG983031 EHC983031 EQY983031 FAU983031 FKQ983031 FUM983031 GEI983031 GOE983031 GYA983031 HHW983031 HRS983031 IBO983031 ILK983031 IVG983031 JFC983031 JOY983031 JYU983031 KIQ983031 KSM983031 LCI983031 LME983031 LWA983031 MFW983031 MPS983031 MZO983031 NJK983031 NTG983031 ODC983031 OMY983031 OWU983031 PGQ983031 PQM983031 QAI983031 QKE983031 QUA983031 RDW983031 RNS983031 RXO983031 SHK983031 SRG983031 TBC983031 TKY983031 TUU983031 UEQ983031 UOM983031 UYI983031 VIE983031 VSA983031 WBW983031 WLS983031 WVO983031 H65527 JE65527 TA65527 ACW65527 AMS65527 AWO65527 BGK65527 BQG65527 CAC65527 CJY65527 CTU65527 DDQ65527 DNM65527 DXI65527 EHE65527 ERA65527 FAW65527 FKS65527 FUO65527 GEK65527 GOG65527 GYC65527 HHY65527 HRU65527 IBQ65527 ILM65527 IVI65527 JFE65527 JPA65527 JYW65527 KIS65527 KSO65527 LCK65527 LMG65527 LWC65527 MFY65527 MPU65527 MZQ65527 NJM65527 NTI65527 ODE65527 ONA65527 OWW65527 PGS65527 PQO65527 QAK65527 QKG65527 QUC65527 RDY65527 RNU65527 RXQ65527 SHM65527 SRI65527 TBE65527 TLA65527 TUW65527 UES65527 UOO65527 UYK65527 VIG65527 VSC65527 WBY65527 WLU65527 WVQ65527 H131063 JE131063 TA131063 ACW131063 AMS131063 AWO131063 BGK131063 BQG131063 CAC131063 CJY131063 CTU131063 DDQ131063 DNM131063 DXI131063 EHE131063 ERA131063 FAW131063 FKS131063 FUO131063 GEK131063 GOG131063 GYC131063 HHY131063 HRU131063 IBQ131063 ILM131063 IVI131063 JFE131063 JPA131063 JYW131063 KIS131063 KSO131063 LCK131063 LMG131063 LWC131063 MFY131063 MPU131063 MZQ131063 NJM131063 NTI131063 ODE131063 ONA131063 OWW131063 PGS131063 PQO131063 QAK131063 QKG131063 QUC131063 RDY131063 RNU131063 RXQ131063 SHM131063 SRI131063 TBE131063 TLA131063 TUW131063 UES131063 UOO131063 UYK131063 VIG131063 VSC131063 WBY131063 WLU131063 WVQ131063 H196599 JE196599 TA196599 ACW196599 AMS196599 AWO196599 BGK196599 BQG196599 CAC196599 CJY196599 CTU196599 DDQ196599 DNM196599 DXI196599 EHE196599 ERA196599 FAW196599 FKS196599 FUO196599 GEK196599 GOG196599 GYC196599 HHY196599 HRU196599 IBQ196599 ILM196599 IVI196599 JFE196599 JPA196599 JYW196599 KIS196599 KSO196599 LCK196599 LMG196599 LWC196599 MFY196599 MPU196599 MZQ196599 NJM196599 NTI196599 ODE196599 ONA196599 OWW196599 PGS196599 PQO196599 QAK196599 QKG196599 QUC196599 RDY196599 RNU196599 RXQ196599 SHM196599 SRI196599 TBE196599 TLA196599 TUW196599 UES196599 UOO196599 UYK196599 VIG196599 VSC196599 WBY196599 WLU196599 WVQ196599 H262135 JE262135 TA262135 ACW262135 AMS262135 AWO262135 BGK262135 BQG262135 CAC262135 CJY262135 CTU262135 DDQ262135 DNM262135 DXI262135 EHE262135 ERA262135 FAW262135 FKS262135 FUO262135 GEK262135 GOG262135 GYC262135 HHY262135 HRU262135 IBQ262135 ILM262135 IVI262135 JFE262135 JPA262135 JYW262135 KIS262135 KSO262135 LCK262135 LMG262135 LWC262135 MFY262135 MPU262135 MZQ262135 NJM262135 NTI262135 ODE262135 ONA262135 OWW262135 PGS262135 PQO262135 QAK262135 QKG262135 QUC262135 RDY262135 RNU262135 RXQ262135 SHM262135 SRI262135 TBE262135 TLA262135 TUW262135 UES262135 UOO262135 UYK262135 VIG262135 VSC262135 WBY262135 WLU262135 WVQ262135 H327671 JE327671 TA327671 ACW327671 AMS327671 AWO327671 BGK327671 BQG327671 CAC327671 CJY327671 CTU327671 DDQ327671 DNM327671 DXI327671 EHE327671 ERA327671 FAW327671 FKS327671 FUO327671 GEK327671 GOG327671 GYC327671 HHY327671 HRU327671 IBQ327671 ILM327671 IVI327671 JFE327671 JPA327671 JYW327671 KIS327671 KSO327671 LCK327671 LMG327671 LWC327671 MFY327671 MPU327671 MZQ327671 NJM327671 NTI327671 ODE327671 ONA327671 OWW327671 PGS327671 PQO327671 QAK327671 QKG327671 QUC327671 RDY327671 RNU327671 RXQ327671 SHM327671 SRI327671 TBE327671 TLA327671 TUW327671 UES327671 UOO327671 UYK327671 VIG327671 VSC327671 WBY327671 WLU327671 WVQ327671 H393207 JE393207 TA393207 ACW393207 AMS393207 AWO393207 BGK393207 BQG393207 CAC393207 CJY393207 CTU393207 DDQ393207 DNM393207 DXI393207 EHE393207 ERA393207 FAW393207 FKS393207 FUO393207 GEK393207 GOG393207 GYC393207 HHY393207 HRU393207 IBQ393207 ILM393207 IVI393207 JFE393207 JPA393207 JYW393207 KIS393207 KSO393207 LCK393207 LMG393207 LWC393207 MFY393207 MPU393207 MZQ393207 NJM393207 NTI393207 ODE393207 ONA393207 OWW393207 PGS393207 PQO393207 QAK393207 QKG393207 QUC393207 RDY393207 RNU393207 RXQ393207 SHM393207 SRI393207 TBE393207 TLA393207 TUW393207 UES393207 UOO393207 UYK393207 VIG393207 VSC393207 WBY393207 WLU393207 WVQ393207 H458743 JE458743 TA458743 ACW458743 AMS458743 AWO458743 BGK458743 BQG458743 CAC458743 CJY458743 CTU458743 DDQ458743 DNM458743 DXI458743 EHE458743 ERA458743 FAW458743 FKS458743 FUO458743 GEK458743 GOG458743 GYC458743 HHY458743 HRU458743 IBQ458743 ILM458743 IVI458743 JFE458743 JPA458743 JYW458743 KIS458743 KSO458743 LCK458743 LMG458743 LWC458743 MFY458743 MPU458743 MZQ458743 NJM458743 NTI458743 ODE458743 ONA458743 OWW458743 PGS458743 PQO458743 QAK458743 QKG458743 QUC458743 RDY458743 RNU458743 RXQ458743 SHM458743 SRI458743 TBE458743 TLA458743 TUW458743 UES458743 UOO458743 UYK458743 VIG458743 VSC458743 WBY458743 WLU458743 WVQ458743 H524279 JE524279 TA524279 ACW524279 AMS524279 AWO524279 BGK524279 BQG524279 CAC524279 CJY524279 CTU524279 DDQ524279 DNM524279 DXI524279 EHE524279 ERA524279 FAW524279 FKS524279 FUO524279 GEK524279 GOG524279 GYC524279 HHY524279 HRU524279 IBQ524279 ILM524279 IVI524279 JFE524279 JPA524279 JYW524279 KIS524279 KSO524279 LCK524279 LMG524279 LWC524279 MFY524279 MPU524279 MZQ524279 NJM524279 NTI524279 ODE524279 ONA524279 OWW524279 PGS524279 PQO524279 QAK524279 QKG524279 QUC524279 RDY524279 RNU524279 RXQ524279 SHM524279 SRI524279 TBE524279 TLA524279 TUW524279 UES524279 UOO524279 UYK524279 VIG524279 VSC524279 WBY524279 WLU524279 WVQ524279 H589815 JE589815 TA589815 ACW589815 AMS589815 AWO589815 BGK589815 BQG589815 CAC589815 CJY589815 CTU589815 DDQ589815 DNM589815 DXI589815 EHE589815 ERA589815 FAW589815 FKS589815 FUO589815 GEK589815 GOG589815 GYC589815 HHY589815 HRU589815 IBQ589815 ILM589815 IVI589815 JFE589815 JPA589815 JYW589815 KIS589815 KSO589815 LCK589815 LMG589815 LWC589815 MFY589815 MPU589815 MZQ589815 NJM589815 NTI589815 ODE589815 ONA589815 OWW589815 PGS589815 PQO589815 QAK589815 QKG589815 QUC589815 RDY589815 RNU589815 RXQ589815 SHM589815 SRI589815 TBE589815 TLA589815 TUW589815 UES589815 UOO589815 UYK589815 VIG589815 VSC589815 WBY589815 WLU589815 WVQ589815 H655351 JE655351 TA655351 ACW655351 AMS655351 AWO655351 BGK655351 BQG655351 CAC655351 CJY655351 CTU655351 DDQ655351 DNM655351 DXI655351 EHE655351 ERA655351 FAW655351 FKS655351 FUO655351 GEK655351 GOG655351 GYC655351 HHY655351 HRU655351 IBQ655351 ILM655351 IVI655351 JFE655351 JPA655351 JYW655351 KIS655351 KSO655351 LCK655351 LMG655351 LWC655351 MFY655351 MPU655351 MZQ655351 NJM655351 NTI655351 ODE655351 ONA655351 OWW655351 PGS655351 PQO655351 QAK655351 QKG655351 QUC655351 RDY655351 RNU655351 RXQ655351 SHM655351 SRI655351 TBE655351 TLA655351 TUW655351 UES655351 UOO655351 UYK655351 VIG655351 VSC655351 WBY655351 WLU655351 WVQ655351 H720887 JE720887 TA720887 ACW720887 AMS720887 AWO720887 BGK720887 BQG720887 CAC720887 CJY720887 CTU720887 DDQ720887 DNM720887 DXI720887 EHE720887 ERA720887 FAW720887 FKS720887 FUO720887 GEK720887 GOG720887 GYC720887 HHY720887 HRU720887 IBQ720887 ILM720887 IVI720887 JFE720887 JPA720887 JYW720887 KIS720887 KSO720887 LCK720887 LMG720887 LWC720887 MFY720887 MPU720887 MZQ720887 NJM720887 NTI720887 ODE720887 ONA720887 OWW720887 PGS720887 PQO720887 QAK720887 QKG720887 QUC720887 RDY720887 RNU720887 RXQ720887 SHM720887 SRI720887 TBE720887 TLA720887 TUW720887 UES720887 UOO720887 UYK720887 VIG720887 VSC720887 WBY720887 WLU720887 WVQ720887 H786423 JE786423 TA786423 ACW786423 AMS786423 AWO786423 BGK786423 BQG786423 CAC786423 CJY786423 CTU786423 DDQ786423 DNM786423 DXI786423 EHE786423 ERA786423 FAW786423 FKS786423 FUO786423 GEK786423 GOG786423 GYC786423 HHY786423 HRU786423 IBQ786423 ILM786423 IVI786423 JFE786423 JPA786423 JYW786423 KIS786423 KSO786423 LCK786423 LMG786423 LWC786423 MFY786423 MPU786423 MZQ786423 NJM786423 NTI786423 ODE786423 ONA786423 OWW786423 PGS786423 PQO786423 QAK786423 QKG786423 QUC786423 RDY786423 RNU786423 RXQ786423 SHM786423 SRI786423 TBE786423 TLA786423 TUW786423 UES786423 UOO786423 UYK786423 VIG786423 VSC786423 WBY786423 WLU786423 WVQ786423 H851959 JE851959 TA851959 ACW851959 AMS851959 AWO851959 BGK851959 BQG851959 CAC851959 CJY851959 CTU851959 DDQ851959 DNM851959 DXI851959 EHE851959 ERA851959 FAW851959 FKS851959 FUO851959 GEK851959 GOG851959 GYC851959 HHY851959 HRU851959 IBQ851959 ILM851959 IVI851959 JFE851959 JPA851959 JYW851959 KIS851959 KSO851959 LCK851959 LMG851959 LWC851959 MFY851959 MPU851959 MZQ851959 NJM851959 NTI851959 ODE851959 ONA851959 OWW851959 PGS851959 PQO851959 QAK851959 QKG851959 QUC851959 RDY851959 RNU851959 RXQ851959 SHM851959 SRI851959 TBE851959 TLA851959 TUW851959 UES851959 UOO851959 UYK851959 VIG851959 VSC851959 WBY851959 WLU851959 WVQ851959 H917495 JE917495 TA917495 ACW917495 AMS917495 AWO917495 BGK917495 BQG917495 CAC917495 CJY917495 CTU917495 DDQ917495 DNM917495 DXI917495 EHE917495 ERA917495 FAW917495 FKS917495 FUO917495 GEK917495 GOG917495 GYC917495 HHY917495 HRU917495 IBQ917495 ILM917495 IVI917495 JFE917495 JPA917495 JYW917495 KIS917495 KSO917495 LCK917495 LMG917495 LWC917495 MFY917495 MPU917495 MZQ917495 NJM917495 NTI917495 ODE917495 ONA917495 OWW917495 PGS917495 PQO917495 QAK917495 QKG917495 QUC917495 RDY917495 RNU917495 RXQ917495 SHM917495 SRI917495 TBE917495 TLA917495 TUW917495 UES917495 UOO917495 UYK917495 VIG917495 VSC917495 WBY917495 WLU917495 WVQ917495 H983031 JE983031 TA983031 ACW983031 AMS983031 AWO983031 BGK983031 BQG983031 CAC983031 CJY983031 CTU983031 DDQ983031 DNM983031 DXI983031 EHE983031 ERA983031 FAW983031 FKS983031 FUO983031 GEK983031 GOG983031 GYC983031 HHY983031 HRU983031 IBQ983031 ILM983031 IVI983031 JFE983031 JPA983031 JYW983031 KIS983031 KSO983031 LCK983031 LMG983031 LWC983031 MFY983031 MPU983031 MZQ983031 NJM983031 NTI983031 ODE983031 ONA983031 OWW983031 PGS983031 PQO983031 QAK983031 QKG983031 QUC983031 RDY983031 RNU983031 RXQ983031 SHM983031 SRI983031 TBE983031 TLA983031 TUW983031 UES983031 UOO983031 UYK983031 VIG983031 VSC983031 WBY983031 WLU983031 WVQ983031 H65529:H65530 JE65529:JE65530 TA65529:TA65530 ACW65529:ACW65530 AMS65529:AMS65530 AWO65529:AWO65530 BGK65529:BGK65530 BQG65529:BQG65530 CAC65529:CAC65530 CJY65529:CJY65530 CTU65529:CTU65530 DDQ65529:DDQ65530 DNM65529:DNM65530 DXI65529:DXI65530 EHE65529:EHE65530 ERA65529:ERA65530 FAW65529:FAW65530 FKS65529:FKS65530 FUO65529:FUO65530 GEK65529:GEK65530 GOG65529:GOG65530 GYC65529:GYC65530 HHY65529:HHY65530 HRU65529:HRU65530 IBQ65529:IBQ65530 ILM65529:ILM65530 IVI65529:IVI65530 JFE65529:JFE65530 JPA65529:JPA65530 JYW65529:JYW65530 KIS65529:KIS65530 KSO65529:KSO65530 LCK65529:LCK65530 LMG65529:LMG65530 LWC65529:LWC65530 MFY65529:MFY65530 MPU65529:MPU65530 MZQ65529:MZQ65530 NJM65529:NJM65530 NTI65529:NTI65530 ODE65529:ODE65530 ONA65529:ONA65530 OWW65529:OWW65530 PGS65529:PGS65530 PQO65529:PQO65530 QAK65529:QAK65530 QKG65529:QKG65530 QUC65529:QUC65530 RDY65529:RDY65530 RNU65529:RNU65530 RXQ65529:RXQ65530 SHM65529:SHM65530 SRI65529:SRI65530 TBE65529:TBE65530 TLA65529:TLA65530 TUW65529:TUW65530 UES65529:UES65530 UOO65529:UOO65530 UYK65529:UYK65530 VIG65529:VIG65530 VSC65529:VSC65530 WBY65529:WBY65530 WLU65529:WLU65530 WVQ65529:WVQ65530 H131065:H131066 JE131065:JE131066 TA131065:TA131066 ACW131065:ACW131066 AMS131065:AMS131066 AWO131065:AWO131066 BGK131065:BGK131066 BQG131065:BQG131066 CAC131065:CAC131066 CJY131065:CJY131066 CTU131065:CTU131066 DDQ131065:DDQ131066 DNM131065:DNM131066 DXI131065:DXI131066 EHE131065:EHE131066 ERA131065:ERA131066 FAW131065:FAW131066 FKS131065:FKS131066 FUO131065:FUO131066 GEK131065:GEK131066 GOG131065:GOG131066 GYC131065:GYC131066 HHY131065:HHY131066 HRU131065:HRU131066 IBQ131065:IBQ131066 ILM131065:ILM131066 IVI131065:IVI131066 JFE131065:JFE131066 JPA131065:JPA131066 JYW131065:JYW131066 KIS131065:KIS131066 KSO131065:KSO131066 LCK131065:LCK131066 LMG131065:LMG131066 LWC131065:LWC131066 MFY131065:MFY131066 MPU131065:MPU131066 MZQ131065:MZQ131066 NJM131065:NJM131066 NTI131065:NTI131066 ODE131065:ODE131066 ONA131065:ONA131066 OWW131065:OWW131066 PGS131065:PGS131066 PQO131065:PQO131066 QAK131065:QAK131066 QKG131065:QKG131066 QUC131065:QUC131066 RDY131065:RDY131066 RNU131065:RNU131066 RXQ131065:RXQ131066 SHM131065:SHM131066 SRI131065:SRI131066 TBE131065:TBE131066 TLA131065:TLA131066 TUW131065:TUW131066 UES131065:UES131066 UOO131065:UOO131066 UYK131065:UYK131066 VIG131065:VIG131066 VSC131065:VSC131066 WBY131065:WBY131066 WLU131065:WLU131066 WVQ131065:WVQ131066 H196601:H196602 JE196601:JE196602 TA196601:TA196602 ACW196601:ACW196602 AMS196601:AMS196602 AWO196601:AWO196602 BGK196601:BGK196602 BQG196601:BQG196602 CAC196601:CAC196602 CJY196601:CJY196602 CTU196601:CTU196602 DDQ196601:DDQ196602 DNM196601:DNM196602 DXI196601:DXI196602 EHE196601:EHE196602 ERA196601:ERA196602 FAW196601:FAW196602 FKS196601:FKS196602 FUO196601:FUO196602 GEK196601:GEK196602 GOG196601:GOG196602 GYC196601:GYC196602 HHY196601:HHY196602 HRU196601:HRU196602 IBQ196601:IBQ196602 ILM196601:ILM196602 IVI196601:IVI196602 JFE196601:JFE196602 JPA196601:JPA196602 JYW196601:JYW196602 KIS196601:KIS196602 KSO196601:KSO196602 LCK196601:LCK196602 LMG196601:LMG196602 LWC196601:LWC196602 MFY196601:MFY196602 MPU196601:MPU196602 MZQ196601:MZQ196602 NJM196601:NJM196602 NTI196601:NTI196602 ODE196601:ODE196602 ONA196601:ONA196602 OWW196601:OWW196602 PGS196601:PGS196602 PQO196601:PQO196602 QAK196601:QAK196602 QKG196601:QKG196602 QUC196601:QUC196602 RDY196601:RDY196602 RNU196601:RNU196602 RXQ196601:RXQ196602 SHM196601:SHM196602 SRI196601:SRI196602 TBE196601:TBE196602 TLA196601:TLA196602 TUW196601:TUW196602 UES196601:UES196602 UOO196601:UOO196602 UYK196601:UYK196602 VIG196601:VIG196602 VSC196601:VSC196602 WBY196601:WBY196602 WLU196601:WLU196602 WVQ196601:WVQ196602 H262137:H262138 JE262137:JE262138 TA262137:TA262138 ACW262137:ACW262138 AMS262137:AMS262138 AWO262137:AWO262138 BGK262137:BGK262138 BQG262137:BQG262138 CAC262137:CAC262138 CJY262137:CJY262138 CTU262137:CTU262138 DDQ262137:DDQ262138 DNM262137:DNM262138 DXI262137:DXI262138 EHE262137:EHE262138 ERA262137:ERA262138 FAW262137:FAW262138 FKS262137:FKS262138 FUO262137:FUO262138 GEK262137:GEK262138 GOG262137:GOG262138 GYC262137:GYC262138 HHY262137:HHY262138 HRU262137:HRU262138 IBQ262137:IBQ262138 ILM262137:ILM262138 IVI262137:IVI262138 JFE262137:JFE262138 JPA262137:JPA262138 JYW262137:JYW262138 KIS262137:KIS262138 KSO262137:KSO262138 LCK262137:LCK262138 LMG262137:LMG262138 LWC262137:LWC262138 MFY262137:MFY262138 MPU262137:MPU262138 MZQ262137:MZQ262138 NJM262137:NJM262138 NTI262137:NTI262138 ODE262137:ODE262138 ONA262137:ONA262138 OWW262137:OWW262138 PGS262137:PGS262138 PQO262137:PQO262138 QAK262137:QAK262138 QKG262137:QKG262138 QUC262137:QUC262138 RDY262137:RDY262138 RNU262137:RNU262138 RXQ262137:RXQ262138 SHM262137:SHM262138 SRI262137:SRI262138 TBE262137:TBE262138 TLA262137:TLA262138 TUW262137:TUW262138 UES262137:UES262138 UOO262137:UOO262138 UYK262137:UYK262138 VIG262137:VIG262138 VSC262137:VSC262138 WBY262137:WBY262138 WLU262137:WLU262138 WVQ262137:WVQ262138 H327673:H327674 JE327673:JE327674 TA327673:TA327674 ACW327673:ACW327674 AMS327673:AMS327674 AWO327673:AWO327674 BGK327673:BGK327674 BQG327673:BQG327674 CAC327673:CAC327674 CJY327673:CJY327674 CTU327673:CTU327674 DDQ327673:DDQ327674 DNM327673:DNM327674 DXI327673:DXI327674 EHE327673:EHE327674 ERA327673:ERA327674 FAW327673:FAW327674 FKS327673:FKS327674 FUO327673:FUO327674 GEK327673:GEK327674 GOG327673:GOG327674 GYC327673:GYC327674 HHY327673:HHY327674 HRU327673:HRU327674 IBQ327673:IBQ327674 ILM327673:ILM327674 IVI327673:IVI327674 JFE327673:JFE327674 JPA327673:JPA327674 JYW327673:JYW327674 KIS327673:KIS327674 KSO327673:KSO327674 LCK327673:LCK327674 LMG327673:LMG327674 LWC327673:LWC327674 MFY327673:MFY327674 MPU327673:MPU327674 MZQ327673:MZQ327674 NJM327673:NJM327674 NTI327673:NTI327674 ODE327673:ODE327674 ONA327673:ONA327674 OWW327673:OWW327674 PGS327673:PGS327674 PQO327673:PQO327674 QAK327673:QAK327674 QKG327673:QKG327674 QUC327673:QUC327674 RDY327673:RDY327674 RNU327673:RNU327674 RXQ327673:RXQ327674 SHM327673:SHM327674 SRI327673:SRI327674 TBE327673:TBE327674 TLA327673:TLA327674 TUW327673:TUW327674 UES327673:UES327674 UOO327673:UOO327674 UYK327673:UYK327674 VIG327673:VIG327674 VSC327673:VSC327674 WBY327673:WBY327674 WLU327673:WLU327674 WVQ327673:WVQ327674 H393209:H393210 JE393209:JE393210 TA393209:TA393210 ACW393209:ACW393210 AMS393209:AMS393210 AWO393209:AWO393210 BGK393209:BGK393210 BQG393209:BQG393210 CAC393209:CAC393210 CJY393209:CJY393210 CTU393209:CTU393210 DDQ393209:DDQ393210 DNM393209:DNM393210 DXI393209:DXI393210 EHE393209:EHE393210 ERA393209:ERA393210 FAW393209:FAW393210 FKS393209:FKS393210 FUO393209:FUO393210 GEK393209:GEK393210 GOG393209:GOG393210 GYC393209:GYC393210 HHY393209:HHY393210 HRU393209:HRU393210 IBQ393209:IBQ393210 ILM393209:ILM393210 IVI393209:IVI393210 JFE393209:JFE393210 JPA393209:JPA393210 JYW393209:JYW393210 KIS393209:KIS393210 KSO393209:KSO393210 LCK393209:LCK393210 LMG393209:LMG393210 LWC393209:LWC393210 MFY393209:MFY393210 MPU393209:MPU393210 MZQ393209:MZQ393210 NJM393209:NJM393210 NTI393209:NTI393210 ODE393209:ODE393210 ONA393209:ONA393210 OWW393209:OWW393210 PGS393209:PGS393210 PQO393209:PQO393210 QAK393209:QAK393210 QKG393209:QKG393210 QUC393209:QUC393210 RDY393209:RDY393210 RNU393209:RNU393210 RXQ393209:RXQ393210 SHM393209:SHM393210 SRI393209:SRI393210 TBE393209:TBE393210 TLA393209:TLA393210 TUW393209:TUW393210 UES393209:UES393210 UOO393209:UOO393210 UYK393209:UYK393210 VIG393209:VIG393210 VSC393209:VSC393210 WBY393209:WBY393210 WLU393209:WLU393210 WVQ393209:WVQ393210 H458745:H458746 JE458745:JE458746 TA458745:TA458746 ACW458745:ACW458746 AMS458745:AMS458746 AWO458745:AWO458746 BGK458745:BGK458746 BQG458745:BQG458746 CAC458745:CAC458746 CJY458745:CJY458746 CTU458745:CTU458746 DDQ458745:DDQ458746 DNM458745:DNM458746 DXI458745:DXI458746 EHE458745:EHE458746 ERA458745:ERA458746 FAW458745:FAW458746 FKS458745:FKS458746 FUO458745:FUO458746 GEK458745:GEK458746 GOG458745:GOG458746 GYC458745:GYC458746 HHY458745:HHY458746 HRU458745:HRU458746 IBQ458745:IBQ458746 ILM458745:ILM458746 IVI458745:IVI458746 JFE458745:JFE458746 JPA458745:JPA458746 JYW458745:JYW458746 KIS458745:KIS458746 KSO458745:KSO458746 LCK458745:LCK458746 LMG458745:LMG458746 LWC458745:LWC458746 MFY458745:MFY458746 MPU458745:MPU458746 MZQ458745:MZQ458746 NJM458745:NJM458746 NTI458745:NTI458746 ODE458745:ODE458746 ONA458745:ONA458746 OWW458745:OWW458746 PGS458745:PGS458746 PQO458745:PQO458746 QAK458745:QAK458746 QKG458745:QKG458746 QUC458745:QUC458746 RDY458745:RDY458746 RNU458745:RNU458746 RXQ458745:RXQ458746 SHM458745:SHM458746 SRI458745:SRI458746 TBE458745:TBE458746 TLA458745:TLA458746 TUW458745:TUW458746 UES458745:UES458746 UOO458745:UOO458746 UYK458745:UYK458746 VIG458745:VIG458746 VSC458745:VSC458746 WBY458745:WBY458746 WLU458745:WLU458746 WVQ458745:WVQ458746 H524281:H524282 JE524281:JE524282 TA524281:TA524282 ACW524281:ACW524282 AMS524281:AMS524282 AWO524281:AWO524282 BGK524281:BGK524282 BQG524281:BQG524282 CAC524281:CAC524282 CJY524281:CJY524282 CTU524281:CTU524282 DDQ524281:DDQ524282 DNM524281:DNM524282 DXI524281:DXI524282 EHE524281:EHE524282 ERA524281:ERA524282 FAW524281:FAW524282 FKS524281:FKS524282 FUO524281:FUO524282 GEK524281:GEK524282 GOG524281:GOG524282 GYC524281:GYC524282 HHY524281:HHY524282 HRU524281:HRU524282 IBQ524281:IBQ524282 ILM524281:ILM524282 IVI524281:IVI524282 JFE524281:JFE524282 JPA524281:JPA524282 JYW524281:JYW524282 KIS524281:KIS524282 KSO524281:KSO524282 LCK524281:LCK524282 LMG524281:LMG524282 LWC524281:LWC524282 MFY524281:MFY524282 MPU524281:MPU524282 MZQ524281:MZQ524282 NJM524281:NJM524282 NTI524281:NTI524282 ODE524281:ODE524282 ONA524281:ONA524282 OWW524281:OWW524282 PGS524281:PGS524282 PQO524281:PQO524282 QAK524281:QAK524282 QKG524281:QKG524282 QUC524281:QUC524282 RDY524281:RDY524282 RNU524281:RNU524282 RXQ524281:RXQ524282 SHM524281:SHM524282 SRI524281:SRI524282 TBE524281:TBE524282 TLA524281:TLA524282 TUW524281:TUW524282 UES524281:UES524282 UOO524281:UOO524282 UYK524281:UYK524282 VIG524281:VIG524282 VSC524281:VSC524282 WBY524281:WBY524282 WLU524281:WLU524282 WVQ524281:WVQ524282 H589817:H589818 JE589817:JE589818 TA589817:TA589818 ACW589817:ACW589818 AMS589817:AMS589818 AWO589817:AWO589818 BGK589817:BGK589818 BQG589817:BQG589818 CAC589817:CAC589818 CJY589817:CJY589818 CTU589817:CTU589818 DDQ589817:DDQ589818 DNM589817:DNM589818 DXI589817:DXI589818 EHE589817:EHE589818 ERA589817:ERA589818 FAW589817:FAW589818 FKS589817:FKS589818 FUO589817:FUO589818 GEK589817:GEK589818 GOG589817:GOG589818 GYC589817:GYC589818 HHY589817:HHY589818 HRU589817:HRU589818 IBQ589817:IBQ589818 ILM589817:ILM589818 IVI589817:IVI589818 JFE589817:JFE589818 JPA589817:JPA589818 JYW589817:JYW589818 KIS589817:KIS589818 KSO589817:KSO589818 LCK589817:LCK589818 LMG589817:LMG589818 LWC589817:LWC589818 MFY589817:MFY589818 MPU589817:MPU589818 MZQ589817:MZQ589818 NJM589817:NJM589818 NTI589817:NTI589818 ODE589817:ODE589818 ONA589817:ONA589818 OWW589817:OWW589818 PGS589817:PGS589818 PQO589817:PQO589818 QAK589817:QAK589818 QKG589817:QKG589818 QUC589817:QUC589818 RDY589817:RDY589818 RNU589817:RNU589818 RXQ589817:RXQ589818 SHM589817:SHM589818 SRI589817:SRI589818 TBE589817:TBE589818 TLA589817:TLA589818 TUW589817:TUW589818 UES589817:UES589818 UOO589817:UOO589818 UYK589817:UYK589818 VIG589817:VIG589818 VSC589817:VSC589818 WBY589817:WBY589818 WLU589817:WLU589818 WVQ589817:WVQ589818 H655353:H655354 JE655353:JE655354 TA655353:TA655354 ACW655353:ACW655354 AMS655353:AMS655354 AWO655353:AWO655354 BGK655353:BGK655354 BQG655353:BQG655354 CAC655353:CAC655354 CJY655353:CJY655354 CTU655353:CTU655354 DDQ655353:DDQ655354 DNM655353:DNM655354 DXI655353:DXI655354 EHE655353:EHE655354 ERA655353:ERA655354 FAW655353:FAW655354 FKS655353:FKS655354 FUO655353:FUO655354 GEK655353:GEK655354 GOG655353:GOG655354 GYC655353:GYC655354 HHY655353:HHY655354 HRU655353:HRU655354 IBQ655353:IBQ655354 ILM655353:ILM655354 IVI655353:IVI655354 JFE655353:JFE655354 JPA655353:JPA655354 JYW655353:JYW655354 KIS655353:KIS655354 KSO655353:KSO655354 LCK655353:LCK655354 LMG655353:LMG655354 LWC655353:LWC655354 MFY655353:MFY655354 MPU655353:MPU655354 MZQ655353:MZQ655354 NJM655353:NJM655354 NTI655353:NTI655354 ODE655353:ODE655354 ONA655353:ONA655354 OWW655353:OWW655354 PGS655353:PGS655354 PQO655353:PQO655354 QAK655353:QAK655354 QKG655353:QKG655354 QUC655353:QUC655354 RDY655353:RDY655354 RNU655353:RNU655354 RXQ655353:RXQ655354 SHM655353:SHM655354 SRI655353:SRI655354 TBE655353:TBE655354 TLA655353:TLA655354 TUW655353:TUW655354 UES655353:UES655354 UOO655353:UOO655354 UYK655353:UYK655354 VIG655353:VIG655354 VSC655353:VSC655354 WBY655353:WBY655354 WLU655353:WLU655354 WVQ655353:WVQ655354 H720889:H720890 JE720889:JE720890 TA720889:TA720890 ACW720889:ACW720890 AMS720889:AMS720890 AWO720889:AWO720890 BGK720889:BGK720890 BQG720889:BQG720890 CAC720889:CAC720890 CJY720889:CJY720890 CTU720889:CTU720890 DDQ720889:DDQ720890 DNM720889:DNM720890 DXI720889:DXI720890 EHE720889:EHE720890 ERA720889:ERA720890 FAW720889:FAW720890 FKS720889:FKS720890 FUO720889:FUO720890 GEK720889:GEK720890 GOG720889:GOG720890 GYC720889:GYC720890 HHY720889:HHY720890 HRU720889:HRU720890 IBQ720889:IBQ720890 ILM720889:ILM720890 IVI720889:IVI720890 JFE720889:JFE720890 JPA720889:JPA720890 JYW720889:JYW720890 KIS720889:KIS720890 KSO720889:KSO720890 LCK720889:LCK720890 LMG720889:LMG720890 LWC720889:LWC720890 MFY720889:MFY720890 MPU720889:MPU720890 MZQ720889:MZQ720890 NJM720889:NJM720890 NTI720889:NTI720890 ODE720889:ODE720890 ONA720889:ONA720890 OWW720889:OWW720890 PGS720889:PGS720890 PQO720889:PQO720890 QAK720889:QAK720890 QKG720889:QKG720890 QUC720889:QUC720890 RDY720889:RDY720890 RNU720889:RNU720890 RXQ720889:RXQ720890 SHM720889:SHM720890 SRI720889:SRI720890 TBE720889:TBE720890 TLA720889:TLA720890 TUW720889:TUW720890 UES720889:UES720890 UOO720889:UOO720890 UYK720889:UYK720890 VIG720889:VIG720890 VSC720889:VSC720890 WBY720889:WBY720890 WLU720889:WLU720890 WVQ720889:WVQ720890 H786425:H786426 JE786425:JE786426 TA786425:TA786426 ACW786425:ACW786426 AMS786425:AMS786426 AWO786425:AWO786426 BGK786425:BGK786426 BQG786425:BQG786426 CAC786425:CAC786426 CJY786425:CJY786426 CTU786425:CTU786426 DDQ786425:DDQ786426 DNM786425:DNM786426 DXI786425:DXI786426 EHE786425:EHE786426 ERA786425:ERA786426 FAW786425:FAW786426 FKS786425:FKS786426 FUO786425:FUO786426 GEK786425:GEK786426 GOG786425:GOG786426 GYC786425:GYC786426 HHY786425:HHY786426 HRU786425:HRU786426 IBQ786425:IBQ786426 ILM786425:ILM786426 IVI786425:IVI786426 JFE786425:JFE786426 JPA786425:JPA786426 JYW786425:JYW786426 KIS786425:KIS786426 KSO786425:KSO786426 LCK786425:LCK786426 LMG786425:LMG786426 LWC786425:LWC786426 MFY786425:MFY786426 MPU786425:MPU786426 MZQ786425:MZQ786426 NJM786425:NJM786426 NTI786425:NTI786426 ODE786425:ODE786426 ONA786425:ONA786426 OWW786425:OWW786426 PGS786425:PGS786426 PQO786425:PQO786426 QAK786425:QAK786426 QKG786425:QKG786426 QUC786425:QUC786426 RDY786425:RDY786426 RNU786425:RNU786426 RXQ786425:RXQ786426 SHM786425:SHM786426 SRI786425:SRI786426 TBE786425:TBE786426 TLA786425:TLA786426 TUW786425:TUW786426 UES786425:UES786426 UOO786425:UOO786426 UYK786425:UYK786426 VIG786425:VIG786426 VSC786425:VSC786426 WBY786425:WBY786426 WLU786425:WLU786426 WVQ786425:WVQ786426 H851961:H851962 JE851961:JE851962 TA851961:TA851962 ACW851961:ACW851962 AMS851961:AMS851962 AWO851961:AWO851962 BGK851961:BGK851962 BQG851961:BQG851962 CAC851961:CAC851962 CJY851961:CJY851962 CTU851961:CTU851962 DDQ851961:DDQ851962 DNM851961:DNM851962 DXI851961:DXI851962 EHE851961:EHE851962 ERA851961:ERA851962 FAW851961:FAW851962 FKS851961:FKS851962 FUO851961:FUO851962 GEK851961:GEK851962 GOG851961:GOG851962 GYC851961:GYC851962 HHY851961:HHY851962 HRU851961:HRU851962 IBQ851961:IBQ851962 ILM851961:ILM851962 IVI851961:IVI851962 JFE851961:JFE851962 JPA851961:JPA851962 JYW851961:JYW851962 KIS851961:KIS851962 KSO851961:KSO851962 LCK851961:LCK851962 LMG851961:LMG851962 LWC851961:LWC851962 MFY851961:MFY851962 MPU851961:MPU851962 MZQ851961:MZQ851962 NJM851961:NJM851962 NTI851961:NTI851962 ODE851961:ODE851962 ONA851961:ONA851962 OWW851961:OWW851962 PGS851961:PGS851962 PQO851961:PQO851962 QAK851961:QAK851962 QKG851961:QKG851962 QUC851961:QUC851962 RDY851961:RDY851962 RNU851961:RNU851962 RXQ851961:RXQ851962 SHM851961:SHM851962 SRI851961:SRI851962 TBE851961:TBE851962 TLA851961:TLA851962 TUW851961:TUW851962 UES851961:UES851962 UOO851961:UOO851962 UYK851961:UYK851962 VIG851961:VIG851962 VSC851961:VSC851962 WBY851961:WBY851962 WLU851961:WLU851962 WVQ851961:WVQ851962 H917497:H917498 JE917497:JE917498 TA917497:TA917498 ACW917497:ACW917498 AMS917497:AMS917498 AWO917497:AWO917498 BGK917497:BGK917498 BQG917497:BQG917498 CAC917497:CAC917498 CJY917497:CJY917498 CTU917497:CTU917498 DDQ917497:DDQ917498 DNM917497:DNM917498 DXI917497:DXI917498 EHE917497:EHE917498 ERA917497:ERA917498 FAW917497:FAW917498 FKS917497:FKS917498 FUO917497:FUO917498 GEK917497:GEK917498 GOG917497:GOG917498 GYC917497:GYC917498 HHY917497:HHY917498 HRU917497:HRU917498 IBQ917497:IBQ917498 ILM917497:ILM917498 IVI917497:IVI917498 JFE917497:JFE917498 JPA917497:JPA917498 JYW917497:JYW917498 KIS917497:KIS917498 KSO917497:KSO917498 LCK917497:LCK917498 LMG917497:LMG917498 LWC917497:LWC917498 MFY917497:MFY917498 MPU917497:MPU917498 MZQ917497:MZQ917498 NJM917497:NJM917498 NTI917497:NTI917498 ODE917497:ODE917498 ONA917497:ONA917498 OWW917497:OWW917498 PGS917497:PGS917498 PQO917497:PQO917498 QAK917497:QAK917498 QKG917497:QKG917498 QUC917497:QUC917498 RDY917497:RDY917498 RNU917497:RNU917498 RXQ917497:RXQ917498 SHM917497:SHM917498 SRI917497:SRI917498 TBE917497:TBE917498 TLA917497:TLA917498 TUW917497:TUW917498 UES917497:UES917498 UOO917497:UOO917498 UYK917497:UYK917498 VIG917497:VIG917498 VSC917497:VSC917498 WBY917497:WBY917498 WLU917497:WLU917498 WVQ917497:WVQ917498 H983033:H983034 JE983033:JE983034 TA983033:TA983034 ACW983033:ACW983034 AMS983033:AMS983034 AWO983033:AWO983034 BGK983033:BGK983034 BQG983033:BQG983034 CAC983033:CAC983034 CJY983033:CJY983034 CTU983033:CTU983034 DDQ983033:DDQ983034 DNM983033:DNM983034 DXI983033:DXI983034 EHE983033:EHE983034 ERA983033:ERA983034 FAW983033:FAW983034 FKS983033:FKS983034 FUO983033:FUO983034 GEK983033:GEK983034 GOG983033:GOG983034 GYC983033:GYC983034 HHY983033:HHY983034 HRU983033:HRU983034 IBQ983033:IBQ983034 ILM983033:ILM983034 IVI983033:IVI983034 JFE983033:JFE983034 JPA983033:JPA983034 JYW983033:JYW983034 KIS983033:KIS983034 KSO983033:KSO983034 LCK983033:LCK983034 LMG983033:LMG983034 LWC983033:LWC983034 MFY983033:MFY983034 MPU983033:MPU983034 MZQ983033:MZQ983034 NJM983033:NJM983034 NTI983033:NTI983034 ODE983033:ODE983034 ONA983033:ONA983034 OWW983033:OWW983034 PGS983033:PGS983034 PQO983033:PQO983034 QAK983033:QAK983034 QKG983033:QKG983034 QUC983033:QUC983034 RDY983033:RDY983034 RNU983033:RNU983034 RXQ983033:RXQ983034 SHM983033:SHM983034 SRI983033:SRI983034 TBE983033:TBE983034 TLA983033:TLA983034 TUW983033:TUW983034 UES983033:UES983034 UOO983033:UOO983034 UYK983033:UYK983034 VIG983033:VIG983034 VSC983033:VSC983034 WBY983033:WBY983034 WLU983033:WLU983034 WVQ983033:WVQ983034 F65529:F65530 JC65529:JC65530 SY65529:SY65530 ACU65529:ACU65530 AMQ65529:AMQ65530 AWM65529:AWM65530 BGI65529:BGI65530 BQE65529:BQE65530 CAA65529:CAA65530 CJW65529:CJW65530 CTS65529:CTS65530 DDO65529:DDO65530 DNK65529:DNK65530 DXG65529:DXG65530 EHC65529:EHC65530 EQY65529:EQY65530 FAU65529:FAU65530 FKQ65529:FKQ65530 FUM65529:FUM65530 GEI65529:GEI65530 GOE65529:GOE65530 GYA65529:GYA65530 HHW65529:HHW65530 HRS65529:HRS65530 IBO65529:IBO65530 ILK65529:ILK65530 IVG65529:IVG65530 JFC65529:JFC65530 JOY65529:JOY65530 JYU65529:JYU65530 KIQ65529:KIQ65530 KSM65529:KSM65530 LCI65529:LCI65530 LME65529:LME65530 LWA65529:LWA65530 MFW65529:MFW65530 MPS65529:MPS65530 MZO65529:MZO65530 NJK65529:NJK65530 NTG65529:NTG65530 ODC65529:ODC65530 OMY65529:OMY65530 OWU65529:OWU65530 PGQ65529:PGQ65530 PQM65529:PQM65530 QAI65529:QAI65530 QKE65529:QKE65530 QUA65529:QUA65530 RDW65529:RDW65530 RNS65529:RNS65530 RXO65529:RXO65530 SHK65529:SHK65530 SRG65529:SRG65530 TBC65529:TBC65530 TKY65529:TKY65530 TUU65529:TUU65530 UEQ65529:UEQ65530 UOM65529:UOM65530 UYI65529:UYI65530 VIE65529:VIE65530 VSA65529:VSA65530 WBW65529:WBW65530 WLS65529:WLS65530 WVO65529:WVO65530 F131065:F131066 JC131065:JC131066 SY131065:SY131066 ACU131065:ACU131066 AMQ131065:AMQ131066 AWM131065:AWM131066 BGI131065:BGI131066 BQE131065:BQE131066 CAA131065:CAA131066 CJW131065:CJW131066 CTS131065:CTS131066 DDO131065:DDO131066 DNK131065:DNK131066 DXG131065:DXG131066 EHC131065:EHC131066 EQY131065:EQY131066 FAU131065:FAU131066 FKQ131065:FKQ131066 FUM131065:FUM131066 GEI131065:GEI131066 GOE131065:GOE131066 GYA131065:GYA131066 HHW131065:HHW131066 HRS131065:HRS131066 IBO131065:IBO131066 ILK131065:ILK131066 IVG131065:IVG131066 JFC131065:JFC131066 JOY131065:JOY131066 JYU131065:JYU131066 KIQ131065:KIQ131066 KSM131065:KSM131066 LCI131065:LCI131066 LME131065:LME131066 LWA131065:LWA131066 MFW131065:MFW131066 MPS131065:MPS131066 MZO131065:MZO131066 NJK131065:NJK131066 NTG131065:NTG131066 ODC131065:ODC131066 OMY131065:OMY131066 OWU131065:OWU131066 PGQ131065:PGQ131066 PQM131065:PQM131066 QAI131065:QAI131066 QKE131065:QKE131066 QUA131065:QUA131066 RDW131065:RDW131066 RNS131065:RNS131066 RXO131065:RXO131066 SHK131065:SHK131066 SRG131065:SRG131066 TBC131065:TBC131066 TKY131065:TKY131066 TUU131065:TUU131066 UEQ131065:UEQ131066 UOM131065:UOM131066 UYI131065:UYI131066 VIE131065:VIE131066 VSA131065:VSA131066 WBW131065:WBW131066 WLS131065:WLS131066 WVO131065:WVO131066 F196601:F196602 JC196601:JC196602 SY196601:SY196602 ACU196601:ACU196602 AMQ196601:AMQ196602 AWM196601:AWM196602 BGI196601:BGI196602 BQE196601:BQE196602 CAA196601:CAA196602 CJW196601:CJW196602 CTS196601:CTS196602 DDO196601:DDO196602 DNK196601:DNK196602 DXG196601:DXG196602 EHC196601:EHC196602 EQY196601:EQY196602 FAU196601:FAU196602 FKQ196601:FKQ196602 FUM196601:FUM196602 GEI196601:GEI196602 GOE196601:GOE196602 GYA196601:GYA196602 HHW196601:HHW196602 HRS196601:HRS196602 IBO196601:IBO196602 ILK196601:ILK196602 IVG196601:IVG196602 JFC196601:JFC196602 JOY196601:JOY196602 JYU196601:JYU196602 KIQ196601:KIQ196602 KSM196601:KSM196602 LCI196601:LCI196602 LME196601:LME196602 LWA196601:LWA196602 MFW196601:MFW196602 MPS196601:MPS196602 MZO196601:MZO196602 NJK196601:NJK196602 NTG196601:NTG196602 ODC196601:ODC196602 OMY196601:OMY196602 OWU196601:OWU196602 PGQ196601:PGQ196602 PQM196601:PQM196602 QAI196601:QAI196602 QKE196601:QKE196602 QUA196601:QUA196602 RDW196601:RDW196602 RNS196601:RNS196602 RXO196601:RXO196602 SHK196601:SHK196602 SRG196601:SRG196602 TBC196601:TBC196602 TKY196601:TKY196602 TUU196601:TUU196602 UEQ196601:UEQ196602 UOM196601:UOM196602 UYI196601:UYI196602 VIE196601:VIE196602 VSA196601:VSA196602 WBW196601:WBW196602 WLS196601:WLS196602 WVO196601:WVO196602 F262137:F262138 JC262137:JC262138 SY262137:SY262138 ACU262137:ACU262138 AMQ262137:AMQ262138 AWM262137:AWM262138 BGI262137:BGI262138 BQE262137:BQE262138 CAA262137:CAA262138 CJW262137:CJW262138 CTS262137:CTS262138 DDO262137:DDO262138 DNK262137:DNK262138 DXG262137:DXG262138 EHC262137:EHC262138 EQY262137:EQY262138 FAU262137:FAU262138 FKQ262137:FKQ262138 FUM262137:FUM262138 GEI262137:GEI262138 GOE262137:GOE262138 GYA262137:GYA262138 HHW262137:HHW262138 HRS262137:HRS262138 IBO262137:IBO262138 ILK262137:ILK262138 IVG262137:IVG262138 JFC262137:JFC262138 JOY262137:JOY262138 JYU262137:JYU262138 KIQ262137:KIQ262138 KSM262137:KSM262138 LCI262137:LCI262138 LME262137:LME262138 LWA262137:LWA262138 MFW262137:MFW262138 MPS262137:MPS262138 MZO262137:MZO262138 NJK262137:NJK262138 NTG262137:NTG262138 ODC262137:ODC262138 OMY262137:OMY262138 OWU262137:OWU262138 PGQ262137:PGQ262138 PQM262137:PQM262138 QAI262137:QAI262138 QKE262137:QKE262138 QUA262137:QUA262138 RDW262137:RDW262138 RNS262137:RNS262138 RXO262137:RXO262138 SHK262137:SHK262138 SRG262137:SRG262138 TBC262137:TBC262138 TKY262137:TKY262138 TUU262137:TUU262138 UEQ262137:UEQ262138 UOM262137:UOM262138 UYI262137:UYI262138 VIE262137:VIE262138 VSA262137:VSA262138 WBW262137:WBW262138 WLS262137:WLS262138 WVO262137:WVO262138 F327673:F327674 JC327673:JC327674 SY327673:SY327674 ACU327673:ACU327674 AMQ327673:AMQ327674 AWM327673:AWM327674 BGI327673:BGI327674 BQE327673:BQE327674 CAA327673:CAA327674 CJW327673:CJW327674 CTS327673:CTS327674 DDO327673:DDO327674 DNK327673:DNK327674 DXG327673:DXG327674 EHC327673:EHC327674 EQY327673:EQY327674 FAU327673:FAU327674 FKQ327673:FKQ327674 FUM327673:FUM327674 GEI327673:GEI327674 GOE327673:GOE327674 GYA327673:GYA327674 HHW327673:HHW327674 HRS327673:HRS327674 IBO327673:IBO327674 ILK327673:ILK327674 IVG327673:IVG327674 JFC327673:JFC327674 JOY327673:JOY327674 JYU327673:JYU327674 KIQ327673:KIQ327674 KSM327673:KSM327674 LCI327673:LCI327674 LME327673:LME327674 LWA327673:LWA327674 MFW327673:MFW327674 MPS327673:MPS327674 MZO327673:MZO327674 NJK327673:NJK327674 NTG327673:NTG327674 ODC327673:ODC327674 OMY327673:OMY327674 OWU327673:OWU327674 PGQ327673:PGQ327674 PQM327673:PQM327674 QAI327673:QAI327674 QKE327673:QKE327674 QUA327673:QUA327674 RDW327673:RDW327674 RNS327673:RNS327674 RXO327673:RXO327674 SHK327673:SHK327674 SRG327673:SRG327674 TBC327673:TBC327674 TKY327673:TKY327674 TUU327673:TUU327674 UEQ327673:UEQ327674 UOM327673:UOM327674 UYI327673:UYI327674 VIE327673:VIE327674 VSA327673:VSA327674 WBW327673:WBW327674 WLS327673:WLS327674 WVO327673:WVO327674 F393209:F393210 JC393209:JC393210 SY393209:SY393210 ACU393209:ACU393210 AMQ393209:AMQ393210 AWM393209:AWM393210 BGI393209:BGI393210 BQE393209:BQE393210 CAA393209:CAA393210 CJW393209:CJW393210 CTS393209:CTS393210 DDO393209:DDO393210 DNK393209:DNK393210 DXG393209:DXG393210 EHC393209:EHC393210 EQY393209:EQY393210 FAU393209:FAU393210 FKQ393209:FKQ393210 FUM393209:FUM393210 GEI393209:GEI393210 GOE393209:GOE393210 GYA393209:GYA393210 HHW393209:HHW393210 HRS393209:HRS393210 IBO393209:IBO393210 ILK393209:ILK393210 IVG393209:IVG393210 JFC393209:JFC393210 JOY393209:JOY393210 JYU393209:JYU393210 KIQ393209:KIQ393210 KSM393209:KSM393210 LCI393209:LCI393210 LME393209:LME393210 LWA393209:LWA393210 MFW393209:MFW393210 MPS393209:MPS393210 MZO393209:MZO393210 NJK393209:NJK393210 NTG393209:NTG393210 ODC393209:ODC393210 OMY393209:OMY393210 OWU393209:OWU393210 PGQ393209:PGQ393210 PQM393209:PQM393210 QAI393209:QAI393210 QKE393209:QKE393210 QUA393209:QUA393210 RDW393209:RDW393210 RNS393209:RNS393210 RXO393209:RXO393210 SHK393209:SHK393210 SRG393209:SRG393210 TBC393209:TBC393210 TKY393209:TKY393210 TUU393209:TUU393210 UEQ393209:UEQ393210 UOM393209:UOM393210 UYI393209:UYI393210 VIE393209:VIE393210 VSA393209:VSA393210 WBW393209:WBW393210 WLS393209:WLS393210 WVO393209:WVO393210 F458745:F458746 JC458745:JC458746 SY458745:SY458746 ACU458745:ACU458746 AMQ458745:AMQ458746 AWM458745:AWM458746 BGI458745:BGI458746 BQE458745:BQE458746 CAA458745:CAA458746 CJW458745:CJW458746 CTS458745:CTS458746 DDO458745:DDO458746 DNK458745:DNK458746 DXG458745:DXG458746 EHC458745:EHC458746 EQY458745:EQY458746 FAU458745:FAU458746 FKQ458745:FKQ458746 FUM458745:FUM458746 GEI458745:GEI458746 GOE458745:GOE458746 GYA458745:GYA458746 HHW458745:HHW458746 HRS458745:HRS458746 IBO458745:IBO458746 ILK458745:ILK458746 IVG458745:IVG458746 JFC458745:JFC458746 JOY458745:JOY458746 JYU458745:JYU458746 KIQ458745:KIQ458746 KSM458745:KSM458746 LCI458745:LCI458746 LME458745:LME458746 LWA458745:LWA458746 MFW458745:MFW458746 MPS458745:MPS458746 MZO458745:MZO458746 NJK458745:NJK458746 NTG458745:NTG458746 ODC458745:ODC458746 OMY458745:OMY458746 OWU458745:OWU458746 PGQ458745:PGQ458746 PQM458745:PQM458746 QAI458745:QAI458746 QKE458745:QKE458746 QUA458745:QUA458746 RDW458745:RDW458746 RNS458745:RNS458746 RXO458745:RXO458746 SHK458745:SHK458746 SRG458745:SRG458746 TBC458745:TBC458746 TKY458745:TKY458746 TUU458745:TUU458746 UEQ458745:UEQ458746 UOM458745:UOM458746 UYI458745:UYI458746 VIE458745:VIE458746 VSA458745:VSA458746 WBW458745:WBW458746 WLS458745:WLS458746 WVO458745:WVO458746 F524281:F524282 JC524281:JC524282 SY524281:SY524282 ACU524281:ACU524282 AMQ524281:AMQ524282 AWM524281:AWM524282 BGI524281:BGI524282 BQE524281:BQE524282 CAA524281:CAA524282 CJW524281:CJW524282 CTS524281:CTS524282 DDO524281:DDO524282 DNK524281:DNK524282 DXG524281:DXG524282 EHC524281:EHC524282 EQY524281:EQY524282 FAU524281:FAU524282 FKQ524281:FKQ524282 FUM524281:FUM524282 GEI524281:GEI524282 GOE524281:GOE524282 GYA524281:GYA524282 HHW524281:HHW524282 HRS524281:HRS524282 IBO524281:IBO524282 ILK524281:ILK524282 IVG524281:IVG524282 JFC524281:JFC524282 JOY524281:JOY524282 JYU524281:JYU524282 KIQ524281:KIQ524282 KSM524281:KSM524282 LCI524281:LCI524282 LME524281:LME524282 LWA524281:LWA524282 MFW524281:MFW524282 MPS524281:MPS524282 MZO524281:MZO524282 NJK524281:NJK524282 NTG524281:NTG524282 ODC524281:ODC524282 OMY524281:OMY524282 OWU524281:OWU524282 PGQ524281:PGQ524282 PQM524281:PQM524282 QAI524281:QAI524282 QKE524281:QKE524282 QUA524281:QUA524282 RDW524281:RDW524282 RNS524281:RNS524282 RXO524281:RXO524282 SHK524281:SHK524282 SRG524281:SRG524282 TBC524281:TBC524282 TKY524281:TKY524282 TUU524281:TUU524282 UEQ524281:UEQ524282 UOM524281:UOM524282 UYI524281:UYI524282 VIE524281:VIE524282 VSA524281:VSA524282 WBW524281:WBW524282 WLS524281:WLS524282 WVO524281:WVO524282 F589817:F589818 JC589817:JC589818 SY589817:SY589818 ACU589817:ACU589818 AMQ589817:AMQ589818 AWM589817:AWM589818 BGI589817:BGI589818 BQE589817:BQE589818 CAA589817:CAA589818 CJW589817:CJW589818 CTS589817:CTS589818 DDO589817:DDO589818 DNK589817:DNK589818 DXG589817:DXG589818 EHC589817:EHC589818 EQY589817:EQY589818 FAU589817:FAU589818 FKQ589817:FKQ589818 FUM589817:FUM589818 GEI589817:GEI589818 GOE589817:GOE589818 GYA589817:GYA589818 HHW589817:HHW589818 HRS589817:HRS589818 IBO589817:IBO589818 ILK589817:ILK589818 IVG589817:IVG589818 JFC589817:JFC589818 JOY589817:JOY589818 JYU589817:JYU589818 KIQ589817:KIQ589818 KSM589817:KSM589818 LCI589817:LCI589818 LME589817:LME589818 LWA589817:LWA589818 MFW589817:MFW589818 MPS589817:MPS589818 MZO589817:MZO589818 NJK589817:NJK589818 NTG589817:NTG589818 ODC589817:ODC589818 OMY589817:OMY589818 OWU589817:OWU589818 PGQ589817:PGQ589818 PQM589817:PQM589818 QAI589817:QAI589818 QKE589817:QKE589818 QUA589817:QUA589818 RDW589817:RDW589818 RNS589817:RNS589818 RXO589817:RXO589818 SHK589817:SHK589818 SRG589817:SRG589818 TBC589817:TBC589818 TKY589817:TKY589818 TUU589817:TUU589818 UEQ589817:UEQ589818 UOM589817:UOM589818 UYI589817:UYI589818 VIE589817:VIE589818 VSA589817:VSA589818 WBW589817:WBW589818 WLS589817:WLS589818 WVO589817:WVO589818 F655353:F655354 JC655353:JC655354 SY655353:SY655354 ACU655353:ACU655354 AMQ655353:AMQ655354 AWM655353:AWM655354 BGI655353:BGI655354 BQE655353:BQE655354 CAA655353:CAA655354 CJW655353:CJW655354 CTS655353:CTS655354 DDO655353:DDO655354 DNK655353:DNK655354 DXG655353:DXG655354 EHC655353:EHC655354 EQY655353:EQY655354 FAU655353:FAU655354 FKQ655353:FKQ655354 FUM655353:FUM655354 GEI655353:GEI655354 GOE655353:GOE655354 GYA655353:GYA655354 HHW655353:HHW655354 HRS655353:HRS655354 IBO655353:IBO655354 ILK655353:ILK655354 IVG655353:IVG655354 JFC655353:JFC655354 JOY655353:JOY655354 JYU655353:JYU655354 KIQ655353:KIQ655354 KSM655353:KSM655354 LCI655353:LCI655354 LME655353:LME655354 LWA655353:LWA655354 MFW655353:MFW655354 MPS655353:MPS655354 MZO655353:MZO655354 NJK655353:NJK655354 NTG655353:NTG655354 ODC655353:ODC655354 OMY655353:OMY655354 OWU655353:OWU655354 PGQ655353:PGQ655354 PQM655353:PQM655354 QAI655353:QAI655354 QKE655353:QKE655354 QUA655353:QUA655354 RDW655353:RDW655354 RNS655353:RNS655354 RXO655353:RXO655354 SHK655353:SHK655354 SRG655353:SRG655354 TBC655353:TBC655354 TKY655353:TKY655354 TUU655353:TUU655354 UEQ655353:UEQ655354 UOM655353:UOM655354 UYI655353:UYI655354 VIE655353:VIE655354 VSA655353:VSA655354 WBW655353:WBW655354 WLS655353:WLS655354 WVO655353:WVO655354 F720889:F720890 JC720889:JC720890 SY720889:SY720890 ACU720889:ACU720890 AMQ720889:AMQ720890 AWM720889:AWM720890 BGI720889:BGI720890 BQE720889:BQE720890 CAA720889:CAA720890 CJW720889:CJW720890 CTS720889:CTS720890 DDO720889:DDO720890 DNK720889:DNK720890 DXG720889:DXG720890 EHC720889:EHC720890 EQY720889:EQY720890 FAU720889:FAU720890 FKQ720889:FKQ720890 FUM720889:FUM720890 GEI720889:GEI720890 GOE720889:GOE720890 GYA720889:GYA720890 HHW720889:HHW720890 HRS720889:HRS720890 IBO720889:IBO720890 ILK720889:ILK720890 IVG720889:IVG720890 JFC720889:JFC720890 JOY720889:JOY720890 JYU720889:JYU720890 KIQ720889:KIQ720890 KSM720889:KSM720890 LCI720889:LCI720890 LME720889:LME720890 LWA720889:LWA720890 MFW720889:MFW720890 MPS720889:MPS720890 MZO720889:MZO720890 NJK720889:NJK720890 NTG720889:NTG720890 ODC720889:ODC720890 OMY720889:OMY720890 OWU720889:OWU720890 PGQ720889:PGQ720890 PQM720889:PQM720890 QAI720889:QAI720890 QKE720889:QKE720890 QUA720889:QUA720890 RDW720889:RDW720890 RNS720889:RNS720890 RXO720889:RXO720890 SHK720889:SHK720890 SRG720889:SRG720890 TBC720889:TBC720890 TKY720889:TKY720890 TUU720889:TUU720890 UEQ720889:UEQ720890 UOM720889:UOM720890 UYI720889:UYI720890 VIE720889:VIE720890 VSA720889:VSA720890 WBW720889:WBW720890 WLS720889:WLS720890 WVO720889:WVO720890 F786425:F786426 JC786425:JC786426 SY786425:SY786426 ACU786425:ACU786426 AMQ786425:AMQ786426 AWM786425:AWM786426 BGI786425:BGI786426 BQE786425:BQE786426 CAA786425:CAA786426 CJW786425:CJW786426 CTS786425:CTS786426 DDO786425:DDO786426 DNK786425:DNK786426 DXG786425:DXG786426 EHC786425:EHC786426 EQY786425:EQY786426 FAU786425:FAU786426 FKQ786425:FKQ786426 FUM786425:FUM786426 GEI786425:GEI786426 GOE786425:GOE786426 GYA786425:GYA786426 HHW786425:HHW786426 HRS786425:HRS786426 IBO786425:IBO786426 ILK786425:ILK786426 IVG786425:IVG786426 JFC786425:JFC786426 JOY786425:JOY786426 JYU786425:JYU786426 KIQ786425:KIQ786426 KSM786425:KSM786426 LCI786425:LCI786426 LME786425:LME786426 LWA786425:LWA786426 MFW786425:MFW786426 MPS786425:MPS786426 MZO786425:MZO786426 NJK786425:NJK786426 NTG786425:NTG786426 ODC786425:ODC786426 OMY786425:OMY786426 OWU786425:OWU786426 PGQ786425:PGQ786426 PQM786425:PQM786426 QAI786425:QAI786426 QKE786425:QKE786426 QUA786425:QUA786426 RDW786425:RDW786426 RNS786425:RNS786426 RXO786425:RXO786426 SHK786425:SHK786426 SRG786425:SRG786426 TBC786425:TBC786426 TKY786425:TKY786426 TUU786425:TUU786426 UEQ786425:UEQ786426 UOM786425:UOM786426 UYI786425:UYI786426 VIE786425:VIE786426 VSA786425:VSA786426 WBW786425:WBW786426 WLS786425:WLS786426 WVO786425:WVO786426 F851961:F851962 JC851961:JC851962 SY851961:SY851962 ACU851961:ACU851962 AMQ851961:AMQ851962 AWM851961:AWM851962 BGI851961:BGI851962 BQE851961:BQE851962 CAA851961:CAA851962 CJW851961:CJW851962 CTS851961:CTS851962 DDO851961:DDO851962 DNK851961:DNK851962 DXG851961:DXG851962 EHC851961:EHC851962 EQY851961:EQY851962 FAU851961:FAU851962 FKQ851961:FKQ851962 FUM851961:FUM851962 GEI851961:GEI851962 GOE851961:GOE851962 GYA851961:GYA851962 HHW851961:HHW851962 HRS851961:HRS851962 IBO851961:IBO851962 ILK851961:ILK851962 IVG851961:IVG851962 JFC851961:JFC851962 JOY851961:JOY851962 JYU851961:JYU851962 KIQ851961:KIQ851962 KSM851961:KSM851962 LCI851961:LCI851962 LME851961:LME851962 LWA851961:LWA851962 MFW851961:MFW851962 MPS851961:MPS851962 MZO851961:MZO851962 NJK851961:NJK851962 NTG851961:NTG851962 ODC851961:ODC851962 OMY851961:OMY851962 OWU851961:OWU851962 PGQ851961:PGQ851962 PQM851961:PQM851962 QAI851961:QAI851962 QKE851961:QKE851962 QUA851961:QUA851962 RDW851961:RDW851962 RNS851961:RNS851962 RXO851961:RXO851962 SHK851961:SHK851962 SRG851961:SRG851962 TBC851961:TBC851962 TKY851961:TKY851962 TUU851961:TUU851962 UEQ851961:UEQ851962 UOM851961:UOM851962 UYI851961:UYI851962 VIE851961:VIE851962 VSA851961:VSA851962 WBW851961:WBW851962 WLS851961:WLS851962 WVO851961:WVO851962 F917497:F917498 JC917497:JC917498 SY917497:SY917498 ACU917497:ACU917498 AMQ917497:AMQ917498 AWM917497:AWM917498 BGI917497:BGI917498 BQE917497:BQE917498 CAA917497:CAA917498 CJW917497:CJW917498 CTS917497:CTS917498 DDO917497:DDO917498 DNK917497:DNK917498 DXG917497:DXG917498 EHC917497:EHC917498 EQY917497:EQY917498 FAU917497:FAU917498 FKQ917497:FKQ917498 FUM917497:FUM917498 GEI917497:GEI917498 GOE917497:GOE917498 GYA917497:GYA917498 HHW917497:HHW917498 HRS917497:HRS917498 IBO917497:IBO917498 ILK917497:ILK917498 IVG917497:IVG917498 JFC917497:JFC917498 JOY917497:JOY917498 JYU917497:JYU917498 KIQ917497:KIQ917498 KSM917497:KSM917498 LCI917497:LCI917498 LME917497:LME917498 LWA917497:LWA917498 MFW917497:MFW917498 MPS917497:MPS917498 MZO917497:MZO917498 NJK917497:NJK917498 NTG917497:NTG917498 ODC917497:ODC917498 OMY917497:OMY917498 OWU917497:OWU917498 PGQ917497:PGQ917498 PQM917497:PQM917498 QAI917497:QAI917498 QKE917497:QKE917498 QUA917497:QUA917498 RDW917497:RDW917498 RNS917497:RNS917498 RXO917497:RXO917498 SHK917497:SHK917498 SRG917497:SRG917498 TBC917497:TBC917498 TKY917497:TKY917498 TUU917497:TUU917498 UEQ917497:UEQ917498 UOM917497:UOM917498 UYI917497:UYI917498 VIE917497:VIE917498 VSA917497:VSA917498 WBW917497:WBW917498 WLS917497:WLS917498 WVO917497:WVO917498 F983033:F983034 JC983033:JC983034 SY983033:SY983034 ACU983033:ACU983034 AMQ983033:AMQ983034 AWM983033:AWM983034 BGI983033:BGI983034 BQE983033:BQE983034 CAA983033:CAA983034 CJW983033:CJW983034 CTS983033:CTS983034 DDO983033:DDO983034 DNK983033:DNK983034 DXG983033:DXG983034 EHC983033:EHC983034 EQY983033:EQY983034 FAU983033:FAU983034 FKQ983033:FKQ983034 FUM983033:FUM983034 GEI983033:GEI983034 GOE983033:GOE983034 GYA983033:GYA983034 HHW983033:HHW983034 HRS983033:HRS983034 IBO983033:IBO983034 ILK983033:ILK983034 IVG983033:IVG983034 JFC983033:JFC983034 JOY983033:JOY983034 JYU983033:JYU983034 KIQ983033:KIQ983034 KSM983033:KSM983034 LCI983033:LCI983034 LME983033:LME983034 LWA983033:LWA983034 MFW983033:MFW983034 MPS983033:MPS983034 MZO983033:MZO983034 NJK983033:NJK983034 NTG983033:NTG983034 ODC983033:ODC983034 OMY983033:OMY983034 OWU983033:OWU983034 PGQ983033:PGQ983034 PQM983033:PQM983034 QAI983033:QAI983034 QKE983033:QKE983034 QUA983033:QUA983034 RDW983033:RDW983034 RNS983033:RNS983034 RXO983033:RXO983034 SHK983033:SHK983034 SRG983033:SRG983034 TBC983033:TBC983034 TKY983033:TKY983034 TUU983033:TUU983034 UEQ983033:UEQ983034 UOM983033:UOM983034 UYI983033:UYI983034 VIE983033:VIE983034 VSA983033:VSA983034 WBW983033:WBW983034 WLS983033:WLS983034 WVO983033:WVO983034 H65535 JE65535 TA65535 ACW65535 AMS65535 AWO65535 BGK65535 BQG65535 CAC65535 CJY65535 CTU65535 DDQ65535 DNM65535 DXI65535 EHE65535 ERA65535 FAW65535 FKS65535 FUO65535 GEK65535 GOG65535 GYC65535 HHY65535 HRU65535 IBQ65535 ILM65535 IVI65535 JFE65535 JPA65535 JYW65535 KIS65535 KSO65535 LCK65535 LMG65535 LWC65535 MFY65535 MPU65535 MZQ65535 NJM65535 NTI65535 ODE65535 ONA65535 OWW65535 PGS65535 PQO65535 QAK65535 QKG65535 QUC65535 RDY65535 RNU65535 RXQ65535 SHM65535 SRI65535 TBE65535 TLA65535 TUW65535 UES65535 UOO65535 UYK65535 VIG65535 VSC65535 WBY65535 WLU65535 WVQ65535 H131071 JE131071 TA131071 ACW131071 AMS131071 AWO131071 BGK131071 BQG131071 CAC131071 CJY131071 CTU131071 DDQ131071 DNM131071 DXI131071 EHE131071 ERA131071 FAW131071 FKS131071 FUO131071 GEK131071 GOG131071 GYC131071 HHY131071 HRU131071 IBQ131071 ILM131071 IVI131071 JFE131071 JPA131071 JYW131071 KIS131071 KSO131071 LCK131071 LMG131071 LWC131071 MFY131071 MPU131071 MZQ131071 NJM131071 NTI131071 ODE131071 ONA131071 OWW131071 PGS131071 PQO131071 QAK131071 QKG131071 QUC131071 RDY131071 RNU131071 RXQ131071 SHM131071 SRI131071 TBE131071 TLA131071 TUW131071 UES131071 UOO131071 UYK131071 VIG131071 VSC131071 WBY131071 WLU131071 WVQ131071 H196607 JE196607 TA196607 ACW196607 AMS196607 AWO196607 BGK196607 BQG196607 CAC196607 CJY196607 CTU196607 DDQ196607 DNM196607 DXI196607 EHE196607 ERA196607 FAW196607 FKS196607 FUO196607 GEK196607 GOG196607 GYC196607 HHY196607 HRU196607 IBQ196607 ILM196607 IVI196607 JFE196607 JPA196607 JYW196607 KIS196607 KSO196607 LCK196607 LMG196607 LWC196607 MFY196607 MPU196607 MZQ196607 NJM196607 NTI196607 ODE196607 ONA196607 OWW196607 PGS196607 PQO196607 QAK196607 QKG196607 QUC196607 RDY196607 RNU196607 RXQ196607 SHM196607 SRI196607 TBE196607 TLA196607 TUW196607 UES196607 UOO196607 UYK196607 VIG196607 VSC196607 WBY196607 WLU196607 WVQ196607 H262143 JE262143 TA262143 ACW262143 AMS262143 AWO262143 BGK262143 BQG262143 CAC262143 CJY262143 CTU262143 DDQ262143 DNM262143 DXI262143 EHE262143 ERA262143 FAW262143 FKS262143 FUO262143 GEK262143 GOG262143 GYC262143 HHY262143 HRU262143 IBQ262143 ILM262143 IVI262143 JFE262143 JPA262143 JYW262143 KIS262143 KSO262143 LCK262143 LMG262143 LWC262143 MFY262143 MPU262143 MZQ262143 NJM262143 NTI262143 ODE262143 ONA262143 OWW262143 PGS262143 PQO262143 QAK262143 QKG262143 QUC262143 RDY262143 RNU262143 RXQ262143 SHM262143 SRI262143 TBE262143 TLA262143 TUW262143 UES262143 UOO262143 UYK262143 VIG262143 VSC262143 WBY262143 WLU262143 WVQ262143 H327679 JE327679 TA327679 ACW327679 AMS327679 AWO327679 BGK327679 BQG327679 CAC327679 CJY327679 CTU327679 DDQ327679 DNM327679 DXI327679 EHE327679 ERA327679 FAW327679 FKS327679 FUO327679 GEK327679 GOG327679 GYC327679 HHY327679 HRU327679 IBQ327679 ILM327679 IVI327679 JFE327679 JPA327679 JYW327679 KIS327679 KSO327679 LCK327679 LMG327679 LWC327679 MFY327679 MPU327679 MZQ327679 NJM327679 NTI327679 ODE327679 ONA327679 OWW327679 PGS327679 PQO327679 QAK327679 QKG327679 QUC327679 RDY327679 RNU327679 RXQ327679 SHM327679 SRI327679 TBE327679 TLA327679 TUW327679 UES327679 UOO327679 UYK327679 VIG327679 VSC327679 WBY327679 WLU327679 WVQ327679 H393215 JE393215 TA393215 ACW393215 AMS393215 AWO393215 BGK393215 BQG393215 CAC393215 CJY393215 CTU393215 DDQ393215 DNM393215 DXI393215 EHE393215 ERA393215 FAW393215 FKS393215 FUO393215 GEK393215 GOG393215 GYC393215 HHY393215 HRU393215 IBQ393215 ILM393215 IVI393215 JFE393215 JPA393215 JYW393215 KIS393215 KSO393215 LCK393215 LMG393215 LWC393215 MFY393215 MPU393215 MZQ393215 NJM393215 NTI393215 ODE393215 ONA393215 OWW393215 PGS393215 PQO393215 QAK393215 QKG393215 QUC393215 RDY393215 RNU393215 RXQ393215 SHM393215 SRI393215 TBE393215 TLA393215 TUW393215 UES393215 UOO393215 UYK393215 VIG393215 VSC393215 WBY393215 WLU393215 WVQ393215 H458751 JE458751 TA458751 ACW458751 AMS458751 AWO458751 BGK458751 BQG458751 CAC458751 CJY458751 CTU458751 DDQ458751 DNM458751 DXI458751 EHE458751 ERA458751 FAW458751 FKS458751 FUO458751 GEK458751 GOG458751 GYC458751 HHY458751 HRU458751 IBQ458751 ILM458751 IVI458751 JFE458751 JPA458751 JYW458751 KIS458751 KSO458751 LCK458751 LMG458751 LWC458751 MFY458751 MPU458751 MZQ458751 NJM458751 NTI458751 ODE458751 ONA458751 OWW458751 PGS458751 PQO458751 QAK458751 QKG458751 QUC458751 RDY458751 RNU458751 RXQ458751 SHM458751 SRI458751 TBE458751 TLA458751 TUW458751 UES458751 UOO458751 UYK458751 VIG458751 VSC458751 WBY458751 WLU458751 WVQ458751 H524287 JE524287 TA524287 ACW524287 AMS524287 AWO524287 BGK524287 BQG524287 CAC524287 CJY524287 CTU524287 DDQ524287 DNM524287 DXI524287 EHE524287 ERA524287 FAW524287 FKS524287 FUO524287 GEK524287 GOG524287 GYC524287 HHY524287 HRU524287 IBQ524287 ILM524287 IVI524287 JFE524287 JPA524287 JYW524287 KIS524287 KSO524287 LCK524287 LMG524287 LWC524287 MFY524287 MPU524287 MZQ524287 NJM524287 NTI524287 ODE524287 ONA524287 OWW524287 PGS524287 PQO524287 QAK524287 QKG524287 QUC524287 RDY524287 RNU524287 RXQ524287 SHM524287 SRI524287 TBE524287 TLA524287 TUW524287 UES524287 UOO524287 UYK524287 VIG524287 VSC524287 WBY524287 WLU524287 WVQ524287 H589823 JE589823 TA589823 ACW589823 AMS589823 AWO589823 BGK589823 BQG589823 CAC589823 CJY589823 CTU589823 DDQ589823 DNM589823 DXI589823 EHE589823 ERA589823 FAW589823 FKS589823 FUO589823 GEK589823 GOG589823 GYC589823 HHY589823 HRU589823 IBQ589823 ILM589823 IVI589823 JFE589823 JPA589823 JYW589823 KIS589823 KSO589823 LCK589823 LMG589823 LWC589823 MFY589823 MPU589823 MZQ589823 NJM589823 NTI589823 ODE589823 ONA589823 OWW589823 PGS589823 PQO589823 QAK589823 QKG589823 QUC589823 RDY589823 RNU589823 RXQ589823 SHM589823 SRI589823 TBE589823 TLA589823 TUW589823 UES589823 UOO589823 UYK589823 VIG589823 VSC589823 WBY589823 WLU589823 WVQ589823 H655359 JE655359 TA655359 ACW655359 AMS655359 AWO655359 BGK655359 BQG655359 CAC655359 CJY655359 CTU655359 DDQ655359 DNM655359 DXI655359 EHE655359 ERA655359 FAW655359 FKS655359 FUO655359 GEK655359 GOG655359 GYC655359 HHY655359 HRU655359 IBQ655359 ILM655359 IVI655359 JFE655359 JPA655359 JYW655359 KIS655359 KSO655359 LCK655359 LMG655359 LWC655359 MFY655359 MPU655359 MZQ655359 NJM655359 NTI655359 ODE655359 ONA655359 OWW655359 PGS655359 PQO655359 QAK655359 QKG655359 QUC655359 RDY655359 RNU655359 RXQ655359 SHM655359 SRI655359 TBE655359 TLA655359 TUW655359 UES655359 UOO655359 UYK655359 VIG655359 VSC655359 WBY655359 WLU655359 WVQ655359 H720895 JE720895 TA720895 ACW720895 AMS720895 AWO720895 BGK720895 BQG720895 CAC720895 CJY720895 CTU720895 DDQ720895 DNM720895 DXI720895 EHE720895 ERA720895 FAW720895 FKS720895 FUO720895 GEK720895 GOG720895 GYC720895 HHY720895 HRU720895 IBQ720895 ILM720895 IVI720895 JFE720895 JPA720895 JYW720895 KIS720895 KSO720895 LCK720895 LMG720895 LWC720895 MFY720895 MPU720895 MZQ720895 NJM720895 NTI720895 ODE720895 ONA720895 OWW720895 PGS720895 PQO720895 QAK720895 QKG720895 QUC720895 RDY720895 RNU720895 RXQ720895 SHM720895 SRI720895 TBE720895 TLA720895 TUW720895 UES720895 UOO720895 UYK720895 VIG720895 VSC720895 WBY720895 WLU720895 WVQ720895 H786431 JE786431 TA786431 ACW786431 AMS786431 AWO786431 BGK786431 BQG786431 CAC786431 CJY786431 CTU786431 DDQ786431 DNM786431 DXI786431 EHE786431 ERA786431 FAW786431 FKS786431 FUO786431 GEK786431 GOG786431 GYC786431 HHY786431 HRU786431 IBQ786431 ILM786431 IVI786431 JFE786431 JPA786431 JYW786431 KIS786431 KSO786431 LCK786431 LMG786431 LWC786431 MFY786431 MPU786431 MZQ786431 NJM786431 NTI786431 ODE786431 ONA786431 OWW786431 PGS786431 PQO786431 QAK786431 QKG786431 QUC786431 RDY786431 RNU786431 RXQ786431 SHM786431 SRI786431 TBE786431 TLA786431 TUW786431 UES786431 UOO786431 UYK786431 VIG786431 VSC786431 WBY786431 WLU786431 WVQ786431 H851967 JE851967 TA851967 ACW851967 AMS851967 AWO851967 BGK851967 BQG851967 CAC851967 CJY851967 CTU851967 DDQ851967 DNM851967 DXI851967 EHE851967 ERA851967 FAW851967 FKS851967 FUO851967 GEK851967 GOG851967 GYC851967 HHY851967 HRU851967 IBQ851967 ILM851967 IVI851967 JFE851967 JPA851967 JYW851967 KIS851967 KSO851967 LCK851967 LMG851967 LWC851967 MFY851967 MPU851967 MZQ851967 NJM851967 NTI851967 ODE851967 ONA851967 OWW851967 PGS851967 PQO851967 QAK851967 QKG851967 QUC851967 RDY851967 RNU851967 RXQ851967 SHM851967 SRI851967 TBE851967 TLA851967 TUW851967 UES851967 UOO851967 UYK851967 VIG851967 VSC851967 WBY851967 WLU851967 WVQ851967 H917503 JE917503 TA917503 ACW917503 AMS917503 AWO917503 BGK917503 BQG917503 CAC917503 CJY917503 CTU917503 DDQ917503 DNM917503 DXI917503 EHE917503 ERA917503 FAW917503 FKS917503 FUO917503 GEK917503 GOG917503 GYC917503 HHY917503 HRU917503 IBQ917503 ILM917503 IVI917503 JFE917503 JPA917503 JYW917503 KIS917503 KSO917503 LCK917503 LMG917503 LWC917503 MFY917503 MPU917503 MZQ917503 NJM917503 NTI917503 ODE917503 ONA917503 OWW917503 PGS917503 PQO917503 QAK917503 QKG917503 QUC917503 RDY917503 RNU917503 RXQ917503 SHM917503 SRI917503 TBE917503 TLA917503 TUW917503 UES917503 UOO917503 UYK917503 VIG917503 VSC917503 WBY917503 WLU917503 WVQ917503 H983039 JE983039 TA983039 ACW983039 AMS983039 AWO983039 BGK983039 BQG983039 CAC983039 CJY983039 CTU983039 DDQ983039 DNM983039 DXI983039 EHE983039 ERA983039 FAW983039 FKS983039 FUO983039 GEK983039 GOG983039 GYC983039 HHY983039 HRU983039 IBQ983039 ILM983039 IVI983039 JFE983039 JPA983039 JYW983039 KIS983039 KSO983039 LCK983039 LMG983039 LWC983039 MFY983039 MPU983039 MZQ983039 NJM983039 NTI983039 ODE983039 ONA983039 OWW983039 PGS983039 PQO983039 QAK983039 QKG983039 QUC983039 RDY983039 RNU983039 RXQ983039 SHM983039 SRI983039 TBE983039 TLA983039 TUW983039 UES983039 UOO983039 UYK983039 VIG983039 VSC983039 WBY983039 WLU983039 WVQ983039 F65535 JC65535 SY65535 ACU65535 AMQ65535 AWM65535 BGI65535 BQE65535 CAA65535 CJW65535 CTS65535 DDO65535 DNK65535 DXG65535 EHC65535 EQY65535 FAU65535 FKQ65535 FUM65535 GEI65535 GOE65535 GYA65535 HHW65535 HRS65535 IBO65535 ILK65535 IVG65535 JFC65535 JOY65535 JYU65535 KIQ65535 KSM65535 LCI65535 LME65535 LWA65535 MFW65535 MPS65535 MZO65535 NJK65535 NTG65535 ODC65535 OMY65535 OWU65535 PGQ65535 PQM65535 QAI65535 QKE65535 QUA65535 RDW65535 RNS65535 RXO65535 SHK65535 SRG65535 TBC65535 TKY65535 TUU65535 UEQ65535 UOM65535 UYI65535 VIE65535 VSA65535 WBW65535 WLS65535 WVO65535 F131071 JC131071 SY131071 ACU131071 AMQ131071 AWM131071 BGI131071 BQE131071 CAA131071 CJW131071 CTS131071 DDO131071 DNK131071 DXG131071 EHC131071 EQY131071 FAU131071 FKQ131071 FUM131071 GEI131071 GOE131071 GYA131071 HHW131071 HRS131071 IBO131071 ILK131071 IVG131071 JFC131071 JOY131071 JYU131071 KIQ131071 KSM131071 LCI131071 LME131071 LWA131071 MFW131071 MPS131071 MZO131071 NJK131071 NTG131071 ODC131071 OMY131071 OWU131071 PGQ131071 PQM131071 QAI131071 QKE131071 QUA131071 RDW131071 RNS131071 RXO131071 SHK131071 SRG131071 TBC131071 TKY131071 TUU131071 UEQ131071 UOM131071 UYI131071 VIE131071 VSA131071 WBW131071 WLS131071 WVO131071 F196607 JC196607 SY196607 ACU196607 AMQ196607 AWM196607 BGI196607 BQE196607 CAA196607 CJW196607 CTS196607 DDO196607 DNK196607 DXG196607 EHC196607 EQY196607 FAU196607 FKQ196607 FUM196607 GEI196607 GOE196607 GYA196607 HHW196607 HRS196607 IBO196607 ILK196607 IVG196607 JFC196607 JOY196607 JYU196607 KIQ196607 KSM196607 LCI196607 LME196607 LWA196607 MFW196607 MPS196607 MZO196607 NJK196607 NTG196607 ODC196607 OMY196607 OWU196607 PGQ196607 PQM196607 QAI196607 QKE196607 QUA196607 RDW196607 RNS196607 RXO196607 SHK196607 SRG196607 TBC196607 TKY196607 TUU196607 UEQ196607 UOM196607 UYI196607 VIE196607 VSA196607 WBW196607 WLS196607 WVO196607 F262143 JC262143 SY262143 ACU262143 AMQ262143 AWM262143 BGI262143 BQE262143 CAA262143 CJW262143 CTS262143 DDO262143 DNK262143 DXG262143 EHC262143 EQY262143 FAU262143 FKQ262143 FUM262143 GEI262143 GOE262143 GYA262143 HHW262143 HRS262143 IBO262143 ILK262143 IVG262143 JFC262143 JOY262143 JYU262143 KIQ262143 KSM262143 LCI262143 LME262143 LWA262143 MFW262143 MPS262143 MZO262143 NJK262143 NTG262143 ODC262143 OMY262143 OWU262143 PGQ262143 PQM262143 QAI262143 QKE262143 QUA262143 RDW262143 RNS262143 RXO262143 SHK262143 SRG262143 TBC262143 TKY262143 TUU262143 UEQ262143 UOM262143 UYI262143 VIE262143 VSA262143 WBW262143 WLS262143 WVO262143 F327679 JC327679 SY327679 ACU327679 AMQ327679 AWM327679 BGI327679 BQE327679 CAA327679 CJW327679 CTS327679 DDO327679 DNK327679 DXG327679 EHC327679 EQY327679 FAU327679 FKQ327679 FUM327679 GEI327679 GOE327679 GYA327679 HHW327679 HRS327679 IBO327679 ILK327679 IVG327679 JFC327679 JOY327679 JYU327679 KIQ327679 KSM327679 LCI327679 LME327679 LWA327679 MFW327679 MPS327679 MZO327679 NJK327679 NTG327679 ODC327679 OMY327679 OWU327679 PGQ327679 PQM327679 QAI327679 QKE327679 QUA327679 RDW327679 RNS327679 RXO327679 SHK327679 SRG327679 TBC327679 TKY327679 TUU327679 UEQ327679 UOM327679 UYI327679 VIE327679 VSA327679 WBW327679 WLS327679 WVO327679 F393215 JC393215 SY393215 ACU393215 AMQ393215 AWM393215 BGI393215 BQE393215 CAA393215 CJW393215 CTS393215 DDO393215 DNK393215 DXG393215 EHC393215 EQY393215 FAU393215 FKQ393215 FUM393215 GEI393215 GOE393215 GYA393215 HHW393215 HRS393215 IBO393215 ILK393215 IVG393215 JFC393215 JOY393215 JYU393215 KIQ393215 KSM393215 LCI393215 LME393215 LWA393215 MFW393215 MPS393215 MZO393215 NJK393215 NTG393215 ODC393215 OMY393215 OWU393215 PGQ393215 PQM393215 QAI393215 QKE393215 QUA393215 RDW393215 RNS393215 RXO393215 SHK393215 SRG393215 TBC393215 TKY393215 TUU393215 UEQ393215 UOM393215 UYI393215 VIE393215 VSA393215 WBW393215 WLS393215 WVO393215 F458751 JC458751 SY458751 ACU458751 AMQ458751 AWM458751 BGI458751 BQE458751 CAA458751 CJW458751 CTS458751 DDO458751 DNK458751 DXG458751 EHC458751 EQY458751 FAU458751 FKQ458751 FUM458751 GEI458751 GOE458751 GYA458751 HHW458751 HRS458751 IBO458751 ILK458751 IVG458751 JFC458751 JOY458751 JYU458751 KIQ458751 KSM458751 LCI458751 LME458751 LWA458751 MFW458751 MPS458751 MZO458751 NJK458751 NTG458751 ODC458751 OMY458751 OWU458751 PGQ458751 PQM458751 QAI458751 QKE458751 QUA458751 RDW458751 RNS458751 RXO458751 SHK458751 SRG458751 TBC458751 TKY458751 TUU458751 UEQ458751 UOM458751 UYI458751 VIE458751 VSA458751 WBW458751 WLS458751 WVO458751 F524287 JC524287 SY524287 ACU524287 AMQ524287 AWM524287 BGI524287 BQE524287 CAA524287 CJW524287 CTS524287 DDO524287 DNK524287 DXG524287 EHC524287 EQY524287 FAU524287 FKQ524287 FUM524287 GEI524287 GOE524287 GYA524287 HHW524287 HRS524287 IBO524287 ILK524287 IVG524287 JFC524287 JOY524287 JYU524287 KIQ524287 KSM524287 LCI524287 LME524287 LWA524287 MFW524287 MPS524287 MZO524287 NJK524287 NTG524287 ODC524287 OMY524287 OWU524287 PGQ524287 PQM524287 QAI524287 QKE524287 QUA524287 RDW524287 RNS524287 RXO524287 SHK524287 SRG524287 TBC524287 TKY524287 TUU524287 UEQ524287 UOM524287 UYI524287 VIE524287 VSA524287 WBW524287 WLS524287 WVO524287 F589823 JC589823 SY589823 ACU589823 AMQ589823 AWM589823 BGI589823 BQE589823 CAA589823 CJW589823 CTS589823 DDO589823 DNK589823 DXG589823 EHC589823 EQY589823 FAU589823 FKQ589823 FUM589823 GEI589823 GOE589823 GYA589823 HHW589823 HRS589823 IBO589823 ILK589823 IVG589823 JFC589823 JOY589823 JYU589823 KIQ589823 KSM589823 LCI589823 LME589823 LWA589823 MFW589823 MPS589823 MZO589823 NJK589823 NTG589823 ODC589823 OMY589823 OWU589823 PGQ589823 PQM589823 QAI589823 QKE589823 QUA589823 RDW589823 RNS589823 RXO589823 SHK589823 SRG589823 TBC589823 TKY589823 TUU589823 UEQ589823 UOM589823 UYI589823 VIE589823 VSA589823 WBW589823 WLS589823 WVO589823 F655359 JC655359 SY655359 ACU655359 AMQ655359 AWM655359 BGI655359 BQE655359 CAA655359 CJW655359 CTS655359 DDO655359 DNK655359 DXG655359 EHC655359 EQY655359 FAU655359 FKQ655359 FUM655359 GEI655359 GOE655359 GYA655359 HHW655359 HRS655359 IBO655359 ILK655359 IVG655359 JFC655359 JOY655359 JYU655359 KIQ655359 KSM655359 LCI655359 LME655359 LWA655359 MFW655359 MPS655359 MZO655359 NJK655359 NTG655359 ODC655359 OMY655359 OWU655359 PGQ655359 PQM655359 QAI655359 QKE655359 QUA655359 RDW655359 RNS655359 RXO655359 SHK655359 SRG655359 TBC655359 TKY655359 TUU655359 UEQ655359 UOM655359 UYI655359 VIE655359 VSA655359 WBW655359 WLS655359 WVO655359 F720895 JC720895 SY720895 ACU720895 AMQ720895 AWM720895 BGI720895 BQE720895 CAA720895 CJW720895 CTS720895 DDO720895 DNK720895 DXG720895 EHC720895 EQY720895 FAU720895 FKQ720895 FUM720895 GEI720895 GOE720895 GYA720895 HHW720895 HRS720895 IBO720895 ILK720895 IVG720895 JFC720895 JOY720895 JYU720895 KIQ720895 KSM720895 LCI720895 LME720895 LWA720895 MFW720895 MPS720895 MZO720895 NJK720895 NTG720895 ODC720895 OMY720895 OWU720895 PGQ720895 PQM720895 QAI720895 QKE720895 QUA720895 RDW720895 RNS720895 RXO720895 SHK720895 SRG720895 TBC720895 TKY720895 TUU720895 UEQ720895 UOM720895 UYI720895 VIE720895 VSA720895 WBW720895 WLS720895 WVO720895 F786431 JC786431 SY786431 ACU786431 AMQ786431 AWM786431 BGI786431 BQE786431 CAA786431 CJW786431 CTS786431 DDO786431 DNK786431 DXG786431 EHC786431 EQY786431 FAU786431 FKQ786431 FUM786431 GEI786431 GOE786431 GYA786431 HHW786431 HRS786431 IBO786431 ILK786431 IVG786431 JFC786431 JOY786431 JYU786431 KIQ786431 KSM786431 LCI786431 LME786431 LWA786431 MFW786431 MPS786431 MZO786431 NJK786431 NTG786431 ODC786431 OMY786431 OWU786431 PGQ786431 PQM786431 QAI786431 QKE786431 QUA786431 RDW786431 RNS786431 RXO786431 SHK786431 SRG786431 TBC786431 TKY786431 TUU786431 UEQ786431 UOM786431 UYI786431 VIE786431 VSA786431 WBW786431 WLS786431 WVO786431 F851967 JC851967 SY851967 ACU851967 AMQ851967 AWM851967 BGI851967 BQE851967 CAA851967 CJW851967 CTS851967 DDO851967 DNK851967 DXG851967 EHC851967 EQY851967 FAU851967 FKQ851967 FUM851967 GEI851967 GOE851967 GYA851967 HHW851967 HRS851967 IBO851967 ILK851967 IVG851967 JFC851967 JOY851967 JYU851967 KIQ851967 KSM851967 LCI851967 LME851967 LWA851967 MFW851967 MPS851967 MZO851967 NJK851967 NTG851967 ODC851967 OMY851967 OWU851967 PGQ851967 PQM851967 QAI851967 QKE851967 QUA851967 RDW851967 RNS851967 RXO851967 SHK851967 SRG851967 TBC851967 TKY851967 TUU851967 UEQ851967 UOM851967 UYI851967 VIE851967 VSA851967 WBW851967 WLS851967 WVO851967 F917503 JC917503 SY917503 ACU917503 AMQ917503 AWM917503 BGI917503 BQE917503 CAA917503 CJW917503 CTS917503 DDO917503 DNK917503 DXG917503 EHC917503 EQY917503 FAU917503 FKQ917503 FUM917503 GEI917503 GOE917503 GYA917503 HHW917503 HRS917503 IBO917503 ILK917503 IVG917503 JFC917503 JOY917503 JYU917503 KIQ917503 KSM917503 LCI917503 LME917503 LWA917503 MFW917503 MPS917503 MZO917503 NJK917503 NTG917503 ODC917503 OMY917503 OWU917503 PGQ917503 PQM917503 QAI917503 QKE917503 QUA917503 RDW917503 RNS917503 RXO917503 SHK917503 SRG917503 TBC917503 TKY917503 TUU917503 UEQ917503 UOM917503 UYI917503 VIE917503 VSA917503 WBW917503 WLS917503 WVO917503 F983039 JC983039 SY983039 ACU983039 AMQ983039 AWM983039 BGI983039 BQE983039 CAA983039 CJW983039 CTS983039 DDO983039 DNK983039 DXG983039 EHC983039 EQY983039 FAU983039 FKQ983039 FUM983039 GEI983039 GOE983039 GYA983039 HHW983039 HRS983039 IBO983039 ILK983039 IVG983039 JFC983039 JOY983039 JYU983039 KIQ983039 KSM983039 LCI983039 LME983039 LWA983039 MFW983039 MPS983039 MZO983039 NJK983039 NTG983039 ODC983039 OMY983039 OWU983039 PGQ983039 PQM983039 QAI983039 QKE983039 QUA983039 RDW983039 RNS983039 RXO983039 SHK983039 SRG983039 TBC983039 TKY983039 TUU983039 UEQ983039 UOM983039 UYI983039 VIE983039 VSA983039 WBW983039 WLS983039 WVO983039 AC65535 JL65535 TH65535 ADD65535 AMZ65535 AWV65535 BGR65535 BQN65535 CAJ65535 CKF65535 CUB65535 DDX65535 DNT65535 DXP65535 EHL65535 ERH65535 FBD65535 FKZ65535 FUV65535 GER65535 GON65535 GYJ65535 HIF65535 HSB65535 IBX65535 ILT65535 IVP65535 JFL65535 JPH65535 JZD65535 KIZ65535 KSV65535 LCR65535 LMN65535 LWJ65535 MGF65535 MQB65535 MZX65535 NJT65535 NTP65535 ODL65535 ONH65535 OXD65535 PGZ65535 PQV65535 QAR65535 QKN65535 QUJ65535 REF65535 ROB65535 RXX65535 SHT65535 SRP65535 TBL65535 TLH65535 TVD65535 UEZ65535 UOV65535 UYR65535 VIN65535 VSJ65535 WCF65535 WMB65535 WVX65535 AC131071 JL131071 TH131071 ADD131071 AMZ131071 AWV131071 BGR131071 BQN131071 CAJ131071 CKF131071 CUB131071 DDX131071 DNT131071 DXP131071 EHL131071 ERH131071 FBD131071 FKZ131071 FUV131071 GER131071 GON131071 GYJ131071 HIF131071 HSB131071 IBX131071 ILT131071 IVP131071 JFL131071 JPH131071 JZD131071 KIZ131071 KSV131071 LCR131071 LMN131071 LWJ131071 MGF131071 MQB131071 MZX131071 NJT131071 NTP131071 ODL131071 ONH131071 OXD131071 PGZ131071 PQV131071 QAR131071 QKN131071 QUJ131071 REF131071 ROB131071 RXX131071 SHT131071 SRP131071 TBL131071 TLH131071 TVD131071 UEZ131071 UOV131071 UYR131071 VIN131071 VSJ131071 WCF131071 WMB131071 WVX131071 AC196607 JL196607 TH196607 ADD196607 AMZ196607 AWV196607 BGR196607 BQN196607 CAJ196607 CKF196607 CUB196607 DDX196607 DNT196607 DXP196607 EHL196607 ERH196607 FBD196607 FKZ196607 FUV196607 GER196607 GON196607 GYJ196607 HIF196607 HSB196607 IBX196607 ILT196607 IVP196607 JFL196607 JPH196607 JZD196607 KIZ196607 KSV196607 LCR196607 LMN196607 LWJ196607 MGF196607 MQB196607 MZX196607 NJT196607 NTP196607 ODL196607 ONH196607 OXD196607 PGZ196607 PQV196607 QAR196607 QKN196607 QUJ196607 REF196607 ROB196607 RXX196607 SHT196607 SRP196607 TBL196607 TLH196607 TVD196607 UEZ196607 UOV196607 UYR196607 VIN196607 VSJ196607 WCF196607 WMB196607 WVX196607 AC262143 JL262143 TH262143 ADD262143 AMZ262143 AWV262143 BGR262143 BQN262143 CAJ262143 CKF262143 CUB262143 DDX262143 DNT262143 DXP262143 EHL262143 ERH262143 FBD262143 FKZ262143 FUV262143 GER262143 GON262143 GYJ262143 HIF262143 HSB262143 IBX262143 ILT262143 IVP262143 JFL262143 JPH262143 JZD262143 KIZ262143 KSV262143 LCR262143 LMN262143 LWJ262143 MGF262143 MQB262143 MZX262143 NJT262143 NTP262143 ODL262143 ONH262143 OXD262143 PGZ262143 PQV262143 QAR262143 QKN262143 QUJ262143 REF262143 ROB262143 RXX262143 SHT262143 SRP262143 TBL262143 TLH262143 TVD262143 UEZ262143 UOV262143 UYR262143 VIN262143 VSJ262143 WCF262143 WMB262143 WVX262143 AC327679 JL327679 TH327679 ADD327679 AMZ327679 AWV327679 BGR327679 BQN327679 CAJ327679 CKF327679 CUB327679 DDX327679 DNT327679 DXP327679 EHL327679 ERH327679 FBD327679 FKZ327679 FUV327679 GER327679 GON327679 GYJ327679 HIF327679 HSB327679 IBX327679 ILT327679 IVP327679 JFL327679 JPH327679 JZD327679 KIZ327679 KSV327679 LCR327679 LMN327679 LWJ327679 MGF327679 MQB327679 MZX327679 NJT327679 NTP327679 ODL327679 ONH327679 OXD327679 PGZ327679 PQV327679 QAR327679 QKN327679 QUJ327679 REF327679 ROB327679 RXX327679 SHT327679 SRP327679 TBL327679 TLH327679 TVD327679 UEZ327679 UOV327679 UYR327679 VIN327679 VSJ327679 WCF327679 WMB327679 WVX327679 AC393215 JL393215 TH393215 ADD393215 AMZ393215 AWV393215 BGR393215 BQN393215 CAJ393215 CKF393215 CUB393215 DDX393215 DNT393215 DXP393215 EHL393215 ERH393215 FBD393215 FKZ393215 FUV393215 GER393215 GON393215 GYJ393215 HIF393215 HSB393215 IBX393215 ILT393215 IVP393215 JFL393215 JPH393215 JZD393215 KIZ393215 KSV393215 LCR393215 LMN393215 LWJ393215 MGF393215 MQB393215 MZX393215 NJT393215 NTP393215 ODL393215 ONH393215 OXD393215 PGZ393215 PQV393215 QAR393215 QKN393215 QUJ393215 REF393215 ROB393215 RXX393215 SHT393215 SRP393215 TBL393215 TLH393215 TVD393215 UEZ393215 UOV393215 UYR393215 VIN393215 VSJ393215 WCF393215 WMB393215 WVX393215 AC458751 JL458751 TH458751 ADD458751 AMZ458751 AWV458751 BGR458751 BQN458751 CAJ458751 CKF458751 CUB458751 DDX458751 DNT458751 DXP458751 EHL458751 ERH458751 FBD458751 FKZ458751 FUV458751 GER458751 GON458751 GYJ458751 HIF458751 HSB458751 IBX458751 ILT458751 IVP458751 JFL458751 JPH458751 JZD458751 KIZ458751 KSV458751 LCR458751 LMN458751 LWJ458751 MGF458751 MQB458751 MZX458751 NJT458751 NTP458751 ODL458751 ONH458751 OXD458751 PGZ458751 PQV458751 QAR458751 QKN458751 QUJ458751 REF458751 ROB458751 RXX458751 SHT458751 SRP458751 TBL458751 TLH458751 TVD458751 UEZ458751 UOV458751 UYR458751 VIN458751 VSJ458751 WCF458751 WMB458751 WVX458751 AC524287 JL524287 TH524287 ADD524287 AMZ524287 AWV524287 BGR524287 BQN524287 CAJ524287 CKF524287 CUB524287 DDX524287 DNT524287 DXP524287 EHL524287 ERH524287 FBD524287 FKZ524287 FUV524287 GER524287 GON524287 GYJ524287 HIF524287 HSB524287 IBX524287 ILT524287 IVP524287 JFL524287 JPH524287 JZD524287 KIZ524287 KSV524287 LCR524287 LMN524287 LWJ524287 MGF524287 MQB524287 MZX524287 NJT524287 NTP524287 ODL524287 ONH524287 OXD524287 PGZ524287 PQV524287 QAR524287 QKN524287 QUJ524287 REF524287 ROB524287 RXX524287 SHT524287 SRP524287 TBL524287 TLH524287 TVD524287 UEZ524287 UOV524287 UYR524287 VIN524287 VSJ524287 WCF524287 WMB524287 WVX524287 AC589823 JL589823 TH589823 ADD589823 AMZ589823 AWV589823 BGR589823 BQN589823 CAJ589823 CKF589823 CUB589823 DDX589823 DNT589823 DXP589823 EHL589823 ERH589823 FBD589823 FKZ589823 FUV589823 GER589823 GON589823 GYJ589823 HIF589823 HSB589823 IBX589823 ILT589823 IVP589823 JFL589823 JPH589823 JZD589823 KIZ589823 KSV589823 LCR589823 LMN589823 LWJ589823 MGF589823 MQB589823 MZX589823 NJT589823 NTP589823 ODL589823 ONH589823 OXD589823 PGZ589823 PQV589823 QAR589823 QKN589823 QUJ589823 REF589823 ROB589823 RXX589823 SHT589823 SRP589823 TBL589823 TLH589823 TVD589823 UEZ589823 UOV589823 UYR589823 VIN589823 VSJ589823 WCF589823 WMB589823 WVX589823 AC655359 JL655359 TH655359 ADD655359 AMZ655359 AWV655359 BGR655359 BQN655359 CAJ655359 CKF655359 CUB655359 DDX655359 DNT655359 DXP655359 EHL655359 ERH655359 FBD655359 FKZ655359 FUV655359 GER655359 GON655359 GYJ655359 HIF655359 HSB655359 IBX655359 ILT655359 IVP655359 JFL655359 JPH655359 JZD655359 KIZ655359 KSV655359 LCR655359 LMN655359 LWJ655359 MGF655359 MQB655359 MZX655359 NJT655359 NTP655359 ODL655359 ONH655359 OXD655359 PGZ655359 PQV655359 QAR655359 QKN655359 QUJ655359 REF655359 ROB655359 RXX655359 SHT655359 SRP655359 TBL655359 TLH655359 TVD655359 UEZ655359 UOV655359 UYR655359 VIN655359 VSJ655359 WCF655359 WMB655359 WVX655359 AC720895 JL720895 TH720895 ADD720895 AMZ720895 AWV720895 BGR720895 BQN720895 CAJ720895 CKF720895 CUB720895 DDX720895 DNT720895 DXP720895 EHL720895 ERH720895 FBD720895 FKZ720895 FUV720895 GER720895 GON720895 GYJ720895 HIF720895 HSB720895 IBX720895 ILT720895 IVP720895 JFL720895 JPH720895 JZD720895 KIZ720895 KSV720895 LCR720895 LMN720895 LWJ720895 MGF720895 MQB720895 MZX720895 NJT720895 NTP720895 ODL720895 ONH720895 OXD720895 PGZ720895 PQV720895 QAR720895 QKN720895 QUJ720895 REF720895 ROB720895 RXX720895 SHT720895 SRP720895 TBL720895 TLH720895 TVD720895 UEZ720895 UOV720895 UYR720895 VIN720895 VSJ720895 WCF720895 WMB720895 WVX720895 AC786431 JL786431 TH786431 ADD786431 AMZ786431 AWV786431 BGR786431 BQN786431 CAJ786431 CKF786431 CUB786431 DDX786431 DNT786431 DXP786431 EHL786431 ERH786431 FBD786431 FKZ786431 FUV786431 GER786431 GON786431 GYJ786431 HIF786431 HSB786431 IBX786431 ILT786431 IVP786431 JFL786431 JPH786431 JZD786431 KIZ786431 KSV786431 LCR786431 LMN786431 LWJ786431 MGF786431 MQB786431 MZX786431 NJT786431 NTP786431 ODL786431 ONH786431 OXD786431 PGZ786431 PQV786431 QAR786431 QKN786431 QUJ786431 REF786431 ROB786431 RXX786431 SHT786431 SRP786431 TBL786431 TLH786431 TVD786431 UEZ786431 UOV786431 UYR786431 VIN786431 VSJ786431 WCF786431 WMB786431 WVX786431 AC851967 JL851967 TH851967 ADD851967 AMZ851967 AWV851967 BGR851967 BQN851967 CAJ851967 CKF851967 CUB851967 DDX851967 DNT851967 DXP851967 EHL851967 ERH851967 FBD851967 FKZ851967 FUV851967 GER851967 GON851967 GYJ851967 HIF851967 HSB851967 IBX851967 ILT851967 IVP851967 JFL851967 JPH851967 JZD851967 KIZ851967 KSV851967 LCR851967 LMN851967 LWJ851967 MGF851967 MQB851967 MZX851967 NJT851967 NTP851967 ODL851967 ONH851967 OXD851967 PGZ851967 PQV851967 QAR851967 QKN851967 QUJ851967 REF851967 ROB851967 RXX851967 SHT851967 SRP851967 TBL851967 TLH851967 TVD851967 UEZ851967 UOV851967 UYR851967 VIN851967 VSJ851967 WCF851967 WMB851967 WVX851967 AC917503 JL917503 TH917503 ADD917503 AMZ917503 AWV917503 BGR917503 BQN917503 CAJ917503 CKF917503 CUB917503 DDX917503 DNT917503 DXP917503 EHL917503 ERH917503 FBD917503 FKZ917503 FUV917503 GER917503 GON917503 GYJ917503 HIF917503 HSB917503 IBX917503 ILT917503 IVP917503 JFL917503 JPH917503 JZD917503 KIZ917503 KSV917503 LCR917503 LMN917503 LWJ917503 MGF917503 MQB917503 MZX917503 NJT917503 NTP917503 ODL917503 ONH917503 OXD917503 PGZ917503 PQV917503 QAR917503 QKN917503 QUJ917503 REF917503 ROB917503 RXX917503 SHT917503 SRP917503 TBL917503 TLH917503 TVD917503 UEZ917503 UOV917503 UYR917503 VIN917503 VSJ917503 WCF917503 WMB917503 WVX917503 AC983039 JL983039 TH983039 ADD983039 AMZ983039 AWV983039 BGR983039 BQN983039 CAJ983039 CKF983039 CUB983039 DDX983039 DNT983039 DXP983039 EHL983039 ERH983039 FBD983039 FKZ983039 FUV983039 GER983039 GON983039 GYJ983039 HIF983039 HSB983039 IBX983039 ILT983039 IVP983039 JFL983039 JPH983039 JZD983039 KIZ983039 KSV983039 LCR983039 LMN983039 LWJ983039 MGF983039 MQB983039 MZX983039 NJT983039 NTP983039 ODL983039 ONH983039 OXD983039 PGZ983039 PQV983039 QAR983039 QKN983039 QUJ983039 REF983039 ROB983039 RXX983039 SHT983039 SRP983039 TBL983039 TLH983039 TVD983039 UEZ983039 UOV983039 UYR983039 VIN983039 VSJ983039 WCF983039 WMB983039 WVX983039 F65532 JC65532 SY65532 ACU65532 AMQ65532 AWM65532 BGI65532 BQE65532 CAA65532 CJW65532 CTS65532 DDO65532 DNK65532 DXG65532 EHC65532 EQY65532 FAU65532 FKQ65532 FUM65532 GEI65532 GOE65532 GYA65532 HHW65532 HRS65532 IBO65532 ILK65532 IVG65532 JFC65532 JOY65532 JYU65532 KIQ65532 KSM65532 LCI65532 LME65532 LWA65532 MFW65532 MPS65532 MZO65532 NJK65532 NTG65532 ODC65532 OMY65532 OWU65532 PGQ65532 PQM65532 QAI65532 QKE65532 QUA65532 RDW65532 RNS65532 RXO65532 SHK65532 SRG65532 TBC65532 TKY65532 TUU65532 UEQ65532 UOM65532 UYI65532 VIE65532 VSA65532 WBW65532 WLS65532 WVO65532 F131068 JC131068 SY131068 ACU131068 AMQ131068 AWM131068 BGI131068 BQE131068 CAA131068 CJW131068 CTS131068 DDO131068 DNK131068 DXG131068 EHC131068 EQY131068 FAU131068 FKQ131068 FUM131068 GEI131068 GOE131068 GYA131068 HHW131068 HRS131068 IBO131068 ILK131068 IVG131068 JFC131068 JOY131068 JYU131068 KIQ131068 KSM131068 LCI131068 LME131068 LWA131068 MFW131068 MPS131068 MZO131068 NJK131068 NTG131068 ODC131068 OMY131068 OWU131068 PGQ131068 PQM131068 QAI131068 QKE131068 QUA131068 RDW131068 RNS131068 RXO131068 SHK131068 SRG131068 TBC131068 TKY131068 TUU131068 UEQ131068 UOM131068 UYI131068 VIE131068 VSA131068 WBW131068 WLS131068 WVO131068 F196604 JC196604 SY196604 ACU196604 AMQ196604 AWM196604 BGI196604 BQE196604 CAA196604 CJW196604 CTS196604 DDO196604 DNK196604 DXG196604 EHC196604 EQY196604 FAU196604 FKQ196604 FUM196604 GEI196604 GOE196604 GYA196604 HHW196604 HRS196604 IBO196604 ILK196604 IVG196604 JFC196604 JOY196604 JYU196604 KIQ196604 KSM196604 LCI196604 LME196604 LWA196604 MFW196604 MPS196604 MZO196604 NJK196604 NTG196604 ODC196604 OMY196604 OWU196604 PGQ196604 PQM196604 QAI196604 QKE196604 QUA196604 RDW196604 RNS196604 RXO196604 SHK196604 SRG196604 TBC196604 TKY196604 TUU196604 UEQ196604 UOM196604 UYI196604 VIE196604 VSA196604 WBW196604 WLS196604 WVO196604 F262140 JC262140 SY262140 ACU262140 AMQ262140 AWM262140 BGI262140 BQE262140 CAA262140 CJW262140 CTS262140 DDO262140 DNK262140 DXG262140 EHC262140 EQY262140 FAU262140 FKQ262140 FUM262140 GEI262140 GOE262140 GYA262140 HHW262140 HRS262140 IBO262140 ILK262140 IVG262140 JFC262140 JOY262140 JYU262140 KIQ262140 KSM262140 LCI262140 LME262140 LWA262140 MFW262140 MPS262140 MZO262140 NJK262140 NTG262140 ODC262140 OMY262140 OWU262140 PGQ262140 PQM262140 QAI262140 QKE262140 QUA262140 RDW262140 RNS262140 RXO262140 SHK262140 SRG262140 TBC262140 TKY262140 TUU262140 UEQ262140 UOM262140 UYI262140 VIE262140 VSA262140 WBW262140 WLS262140 WVO262140 F327676 JC327676 SY327676 ACU327676 AMQ327676 AWM327676 BGI327676 BQE327676 CAA327676 CJW327676 CTS327676 DDO327676 DNK327676 DXG327676 EHC327676 EQY327676 FAU327676 FKQ327676 FUM327676 GEI327676 GOE327676 GYA327676 HHW327676 HRS327676 IBO327676 ILK327676 IVG327676 JFC327676 JOY327676 JYU327676 KIQ327676 KSM327676 LCI327676 LME327676 LWA327676 MFW327676 MPS327676 MZO327676 NJK327676 NTG327676 ODC327676 OMY327676 OWU327676 PGQ327676 PQM327676 QAI327676 QKE327676 QUA327676 RDW327676 RNS327676 RXO327676 SHK327676 SRG327676 TBC327676 TKY327676 TUU327676 UEQ327676 UOM327676 UYI327676 VIE327676 VSA327676 WBW327676 WLS327676 WVO327676 F393212 JC393212 SY393212 ACU393212 AMQ393212 AWM393212 BGI393212 BQE393212 CAA393212 CJW393212 CTS393212 DDO393212 DNK393212 DXG393212 EHC393212 EQY393212 FAU393212 FKQ393212 FUM393212 GEI393212 GOE393212 GYA393212 HHW393212 HRS393212 IBO393212 ILK393212 IVG393212 JFC393212 JOY393212 JYU393212 KIQ393212 KSM393212 LCI393212 LME393212 LWA393212 MFW393212 MPS393212 MZO393212 NJK393212 NTG393212 ODC393212 OMY393212 OWU393212 PGQ393212 PQM393212 QAI393212 QKE393212 QUA393212 RDW393212 RNS393212 RXO393212 SHK393212 SRG393212 TBC393212 TKY393212 TUU393212 UEQ393212 UOM393212 UYI393212 VIE393212 VSA393212 WBW393212 WLS393212 WVO393212 F458748 JC458748 SY458748 ACU458748 AMQ458748 AWM458748 BGI458748 BQE458748 CAA458748 CJW458748 CTS458748 DDO458748 DNK458748 DXG458748 EHC458748 EQY458748 FAU458748 FKQ458748 FUM458748 GEI458748 GOE458748 GYA458748 HHW458748 HRS458748 IBO458748 ILK458748 IVG458748 JFC458748 JOY458748 JYU458748 KIQ458748 KSM458748 LCI458748 LME458748 LWA458748 MFW458748 MPS458748 MZO458748 NJK458748 NTG458748 ODC458748 OMY458748 OWU458748 PGQ458748 PQM458748 QAI458748 QKE458748 QUA458748 RDW458748 RNS458748 RXO458748 SHK458748 SRG458748 TBC458748 TKY458748 TUU458748 UEQ458748 UOM458748 UYI458748 VIE458748 VSA458748 WBW458748 WLS458748 WVO458748 F524284 JC524284 SY524284 ACU524284 AMQ524284 AWM524284 BGI524284 BQE524284 CAA524284 CJW524284 CTS524284 DDO524284 DNK524284 DXG524284 EHC524284 EQY524284 FAU524284 FKQ524284 FUM524284 GEI524284 GOE524284 GYA524284 HHW524284 HRS524284 IBO524284 ILK524284 IVG524284 JFC524284 JOY524284 JYU524284 KIQ524284 KSM524284 LCI524284 LME524284 LWA524284 MFW524284 MPS524284 MZO524284 NJK524284 NTG524284 ODC524284 OMY524284 OWU524284 PGQ524284 PQM524284 QAI524284 QKE524284 QUA524284 RDW524284 RNS524284 RXO524284 SHK524284 SRG524284 TBC524284 TKY524284 TUU524284 UEQ524284 UOM524284 UYI524284 VIE524284 VSA524284 WBW524284 WLS524284 WVO524284 F589820 JC589820 SY589820 ACU589820 AMQ589820 AWM589820 BGI589820 BQE589820 CAA589820 CJW589820 CTS589820 DDO589820 DNK589820 DXG589820 EHC589820 EQY589820 FAU589820 FKQ589820 FUM589820 GEI589820 GOE589820 GYA589820 HHW589820 HRS589820 IBO589820 ILK589820 IVG589820 JFC589820 JOY589820 JYU589820 KIQ589820 KSM589820 LCI589820 LME589820 LWA589820 MFW589820 MPS589820 MZO589820 NJK589820 NTG589820 ODC589820 OMY589820 OWU589820 PGQ589820 PQM589820 QAI589820 QKE589820 QUA589820 RDW589820 RNS589820 RXO589820 SHK589820 SRG589820 TBC589820 TKY589820 TUU589820 UEQ589820 UOM589820 UYI589820 VIE589820 VSA589820 WBW589820 WLS589820 WVO589820 F655356 JC655356 SY655356 ACU655356 AMQ655356 AWM655356 BGI655356 BQE655356 CAA655356 CJW655356 CTS655356 DDO655356 DNK655356 DXG655356 EHC655356 EQY655356 FAU655356 FKQ655356 FUM655356 GEI655356 GOE655356 GYA655356 HHW655356 HRS655356 IBO655356 ILK655356 IVG655356 JFC655356 JOY655356 JYU655356 KIQ655356 KSM655356 LCI655356 LME655356 LWA655356 MFW655356 MPS655356 MZO655356 NJK655356 NTG655356 ODC655356 OMY655356 OWU655356 PGQ655356 PQM655356 QAI655356 QKE655356 QUA655356 RDW655356 RNS655356 RXO655356 SHK655356 SRG655356 TBC655356 TKY655356 TUU655356 UEQ655356 UOM655356 UYI655356 VIE655356 VSA655356 WBW655356 WLS655356 WVO655356 F720892 JC720892 SY720892 ACU720892 AMQ720892 AWM720892 BGI720892 BQE720892 CAA720892 CJW720892 CTS720892 DDO720892 DNK720892 DXG720892 EHC720892 EQY720892 FAU720892 FKQ720892 FUM720892 GEI720892 GOE720892 GYA720892 HHW720892 HRS720892 IBO720892 ILK720892 IVG720892 JFC720892 JOY720892 JYU720892 KIQ720892 KSM720892 LCI720892 LME720892 LWA720892 MFW720892 MPS720892 MZO720892 NJK720892 NTG720892 ODC720892 OMY720892 OWU720892 PGQ720892 PQM720892 QAI720892 QKE720892 QUA720892 RDW720892 RNS720892 RXO720892 SHK720892 SRG720892 TBC720892 TKY720892 TUU720892 UEQ720892 UOM720892 UYI720892 VIE720892 VSA720892 WBW720892 WLS720892 WVO720892 F786428 JC786428 SY786428 ACU786428 AMQ786428 AWM786428 BGI786428 BQE786428 CAA786428 CJW786428 CTS786428 DDO786428 DNK786428 DXG786428 EHC786428 EQY786428 FAU786428 FKQ786428 FUM786428 GEI786428 GOE786428 GYA786428 HHW786428 HRS786428 IBO786428 ILK786428 IVG786428 JFC786428 JOY786428 JYU786428 KIQ786428 KSM786428 LCI786428 LME786428 LWA786428 MFW786428 MPS786428 MZO786428 NJK786428 NTG786428 ODC786428 OMY786428 OWU786428 PGQ786428 PQM786428 QAI786428 QKE786428 QUA786428 RDW786428 RNS786428 RXO786428 SHK786428 SRG786428 TBC786428 TKY786428 TUU786428 UEQ786428 UOM786428 UYI786428 VIE786428 VSA786428 WBW786428 WLS786428 WVO786428 F851964 JC851964 SY851964 ACU851964 AMQ851964 AWM851964 BGI851964 BQE851964 CAA851964 CJW851964 CTS851964 DDO851964 DNK851964 DXG851964 EHC851964 EQY851964 FAU851964 FKQ851964 FUM851964 GEI851964 GOE851964 GYA851964 HHW851964 HRS851964 IBO851964 ILK851964 IVG851964 JFC851964 JOY851964 JYU851964 KIQ851964 KSM851964 LCI851964 LME851964 LWA851964 MFW851964 MPS851964 MZO851964 NJK851964 NTG851964 ODC851964 OMY851964 OWU851964 PGQ851964 PQM851964 QAI851964 QKE851964 QUA851964 RDW851964 RNS851964 RXO851964 SHK851964 SRG851964 TBC851964 TKY851964 TUU851964 UEQ851964 UOM851964 UYI851964 VIE851964 VSA851964 WBW851964 WLS851964 WVO851964 F917500 JC917500 SY917500 ACU917500 AMQ917500 AWM917500 BGI917500 BQE917500 CAA917500 CJW917500 CTS917500 DDO917500 DNK917500 DXG917500 EHC917500 EQY917500 FAU917500 FKQ917500 FUM917500 GEI917500 GOE917500 GYA917500 HHW917500 HRS917500 IBO917500 ILK917500 IVG917500 JFC917500 JOY917500 JYU917500 KIQ917500 KSM917500 LCI917500 LME917500 LWA917500 MFW917500 MPS917500 MZO917500 NJK917500 NTG917500 ODC917500 OMY917500 OWU917500 PGQ917500 PQM917500 QAI917500 QKE917500 QUA917500 RDW917500 RNS917500 RXO917500 SHK917500 SRG917500 TBC917500 TKY917500 TUU917500 UEQ917500 UOM917500 UYI917500 VIE917500 VSA917500 WBW917500 WLS917500 WVO917500 F983036 JC983036 SY983036 ACU983036 AMQ983036 AWM983036 BGI983036 BQE983036 CAA983036 CJW983036 CTS983036 DDO983036 DNK983036 DXG983036 EHC983036 EQY983036 FAU983036 FKQ983036 FUM983036 GEI983036 GOE983036 GYA983036 HHW983036 HRS983036 IBO983036 ILK983036 IVG983036 JFC983036 JOY983036 JYU983036 KIQ983036 KSM983036 LCI983036 LME983036 LWA983036 MFW983036 MPS983036 MZO983036 NJK983036 NTG983036 ODC983036 OMY983036 OWU983036 PGQ983036 PQM983036 QAI983036 QKE983036 QUA983036 RDW983036 RNS983036 RXO983036 SHK983036 SRG983036 TBC983036 TKY983036 TUU983036 UEQ983036 UOM983036 UYI983036 VIE983036 VSA983036 WBW983036 WLS983036 WVO983036 H65532 JE65532 TA65532 ACW65532 AMS65532 AWO65532 BGK65532 BQG65532 CAC65532 CJY65532 CTU65532 DDQ65532 DNM65532 DXI65532 EHE65532 ERA65532 FAW65532 FKS65532 FUO65532 GEK65532 GOG65532 GYC65532 HHY65532 HRU65532 IBQ65532 ILM65532 IVI65532 JFE65532 JPA65532 JYW65532 KIS65532 KSO65532 LCK65532 LMG65532 LWC65532 MFY65532 MPU65532 MZQ65532 NJM65532 NTI65532 ODE65532 ONA65532 OWW65532 PGS65532 PQO65532 QAK65532 QKG65532 QUC65532 RDY65532 RNU65532 RXQ65532 SHM65532 SRI65532 TBE65532 TLA65532 TUW65532 UES65532 UOO65532 UYK65532 VIG65532 VSC65532 WBY65532 WLU65532 WVQ65532 H131068 JE131068 TA131068 ACW131068 AMS131068 AWO131068 BGK131068 BQG131068 CAC131068 CJY131068 CTU131068 DDQ131068 DNM131068 DXI131068 EHE131068 ERA131068 FAW131068 FKS131068 FUO131068 GEK131068 GOG131068 GYC131068 HHY131068 HRU131068 IBQ131068 ILM131068 IVI131068 JFE131068 JPA131068 JYW131068 KIS131068 KSO131068 LCK131068 LMG131068 LWC131068 MFY131068 MPU131068 MZQ131068 NJM131068 NTI131068 ODE131068 ONA131068 OWW131068 PGS131068 PQO131068 QAK131068 QKG131068 QUC131068 RDY131068 RNU131068 RXQ131068 SHM131068 SRI131068 TBE131068 TLA131068 TUW131068 UES131068 UOO131068 UYK131068 VIG131068 VSC131068 WBY131068 WLU131068 WVQ131068 H196604 JE196604 TA196604 ACW196604 AMS196604 AWO196604 BGK196604 BQG196604 CAC196604 CJY196604 CTU196604 DDQ196604 DNM196604 DXI196604 EHE196604 ERA196604 FAW196604 FKS196604 FUO196604 GEK196604 GOG196604 GYC196604 HHY196604 HRU196604 IBQ196604 ILM196604 IVI196604 JFE196604 JPA196604 JYW196604 KIS196604 KSO196604 LCK196604 LMG196604 LWC196604 MFY196604 MPU196604 MZQ196604 NJM196604 NTI196604 ODE196604 ONA196604 OWW196604 PGS196604 PQO196604 QAK196604 QKG196604 QUC196604 RDY196604 RNU196604 RXQ196604 SHM196604 SRI196604 TBE196604 TLA196604 TUW196604 UES196604 UOO196604 UYK196604 VIG196604 VSC196604 WBY196604 WLU196604 WVQ196604 H262140 JE262140 TA262140 ACW262140 AMS262140 AWO262140 BGK262140 BQG262140 CAC262140 CJY262140 CTU262140 DDQ262140 DNM262140 DXI262140 EHE262140 ERA262140 FAW262140 FKS262140 FUO262140 GEK262140 GOG262140 GYC262140 HHY262140 HRU262140 IBQ262140 ILM262140 IVI262140 JFE262140 JPA262140 JYW262140 KIS262140 KSO262140 LCK262140 LMG262140 LWC262140 MFY262140 MPU262140 MZQ262140 NJM262140 NTI262140 ODE262140 ONA262140 OWW262140 PGS262140 PQO262140 QAK262140 QKG262140 QUC262140 RDY262140 RNU262140 RXQ262140 SHM262140 SRI262140 TBE262140 TLA262140 TUW262140 UES262140 UOO262140 UYK262140 VIG262140 VSC262140 WBY262140 WLU262140 WVQ262140 H327676 JE327676 TA327676 ACW327676 AMS327676 AWO327676 BGK327676 BQG327676 CAC327676 CJY327676 CTU327676 DDQ327676 DNM327676 DXI327676 EHE327676 ERA327676 FAW327676 FKS327676 FUO327676 GEK327676 GOG327676 GYC327676 HHY327676 HRU327676 IBQ327676 ILM327676 IVI327676 JFE327676 JPA327676 JYW327676 KIS327676 KSO327676 LCK327676 LMG327676 LWC327676 MFY327676 MPU327676 MZQ327676 NJM327676 NTI327676 ODE327676 ONA327676 OWW327676 PGS327676 PQO327676 QAK327676 QKG327676 QUC327676 RDY327676 RNU327676 RXQ327676 SHM327676 SRI327676 TBE327676 TLA327676 TUW327676 UES327676 UOO327676 UYK327676 VIG327676 VSC327676 WBY327676 WLU327676 WVQ327676 H393212 JE393212 TA393212 ACW393212 AMS393212 AWO393212 BGK393212 BQG393212 CAC393212 CJY393212 CTU393212 DDQ393212 DNM393212 DXI393212 EHE393212 ERA393212 FAW393212 FKS393212 FUO393212 GEK393212 GOG393212 GYC393212 HHY393212 HRU393212 IBQ393212 ILM393212 IVI393212 JFE393212 JPA393212 JYW393212 KIS393212 KSO393212 LCK393212 LMG393212 LWC393212 MFY393212 MPU393212 MZQ393212 NJM393212 NTI393212 ODE393212 ONA393212 OWW393212 PGS393212 PQO393212 QAK393212 QKG393212 QUC393212 RDY393212 RNU393212 RXQ393212 SHM393212 SRI393212 TBE393212 TLA393212 TUW393212 UES393212 UOO393212 UYK393212 VIG393212 VSC393212 WBY393212 WLU393212 WVQ393212 H458748 JE458748 TA458748 ACW458748 AMS458748 AWO458748 BGK458748 BQG458748 CAC458748 CJY458748 CTU458748 DDQ458748 DNM458748 DXI458748 EHE458748 ERA458748 FAW458748 FKS458748 FUO458748 GEK458748 GOG458748 GYC458748 HHY458748 HRU458748 IBQ458748 ILM458748 IVI458748 JFE458748 JPA458748 JYW458748 KIS458748 KSO458748 LCK458748 LMG458748 LWC458748 MFY458748 MPU458748 MZQ458748 NJM458748 NTI458748 ODE458748 ONA458748 OWW458748 PGS458748 PQO458748 QAK458748 QKG458748 QUC458748 RDY458748 RNU458748 RXQ458748 SHM458748 SRI458748 TBE458748 TLA458748 TUW458748 UES458748 UOO458748 UYK458748 VIG458748 VSC458748 WBY458748 WLU458748 WVQ458748 H524284 JE524284 TA524284 ACW524284 AMS524284 AWO524284 BGK524284 BQG524284 CAC524284 CJY524284 CTU524284 DDQ524284 DNM524284 DXI524284 EHE524284 ERA524284 FAW524284 FKS524284 FUO524284 GEK524284 GOG524284 GYC524284 HHY524284 HRU524284 IBQ524284 ILM524284 IVI524284 JFE524284 JPA524284 JYW524284 KIS524284 KSO524284 LCK524284 LMG524284 LWC524284 MFY524284 MPU524284 MZQ524284 NJM524284 NTI524284 ODE524284 ONA524284 OWW524284 PGS524284 PQO524284 QAK524284 QKG524284 QUC524284 RDY524284 RNU524284 RXQ524284 SHM524284 SRI524284 TBE524284 TLA524284 TUW524284 UES524284 UOO524284 UYK524284 VIG524284 VSC524284 WBY524284 WLU524284 WVQ524284 H589820 JE589820 TA589820 ACW589820 AMS589820 AWO589820 BGK589820 BQG589820 CAC589820 CJY589820 CTU589820 DDQ589820 DNM589820 DXI589820 EHE589820 ERA589820 FAW589820 FKS589820 FUO589820 GEK589820 GOG589820 GYC589820 HHY589820 HRU589820 IBQ589820 ILM589820 IVI589820 JFE589820 JPA589820 JYW589820 KIS589820 KSO589820 LCK589820 LMG589820 LWC589820 MFY589820 MPU589820 MZQ589820 NJM589820 NTI589820 ODE589820 ONA589820 OWW589820 PGS589820 PQO589820 QAK589820 QKG589820 QUC589820 RDY589820 RNU589820 RXQ589820 SHM589820 SRI589820 TBE589820 TLA589820 TUW589820 UES589820 UOO589820 UYK589820 VIG589820 VSC589820 WBY589820 WLU589820 WVQ589820 H655356 JE655356 TA655356 ACW655356 AMS655356 AWO655356 BGK655356 BQG655356 CAC655356 CJY655356 CTU655356 DDQ655356 DNM655356 DXI655356 EHE655356 ERA655356 FAW655356 FKS655356 FUO655356 GEK655356 GOG655356 GYC655356 HHY655356 HRU655356 IBQ655356 ILM655356 IVI655356 JFE655356 JPA655356 JYW655356 KIS655356 KSO655356 LCK655356 LMG655356 LWC655356 MFY655356 MPU655356 MZQ655356 NJM655356 NTI655356 ODE655356 ONA655356 OWW655356 PGS655356 PQO655356 QAK655356 QKG655356 QUC655356 RDY655356 RNU655356 RXQ655356 SHM655356 SRI655356 TBE655356 TLA655356 TUW655356 UES655356 UOO655356 UYK655356 VIG655356 VSC655356 WBY655356 WLU655356 WVQ655356 H720892 JE720892 TA720892 ACW720892 AMS720892 AWO720892 BGK720892 BQG720892 CAC720892 CJY720892 CTU720892 DDQ720892 DNM720892 DXI720892 EHE720892 ERA720892 FAW720892 FKS720892 FUO720892 GEK720892 GOG720892 GYC720892 HHY720892 HRU720892 IBQ720892 ILM720892 IVI720892 JFE720892 JPA720892 JYW720892 KIS720892 KSO720892 LCK720892 LMG720892 LWC720892 MFY720892 MPU720892 MZQ720892 NJM720892 NTI720892 ODE720892 ONA720892 OWW720892 PGS720892 PQO720892 QAK720892 QKG720892 QUC720892 RDY720892 RNU720892 RXQ720892 SHM720892 SRI720892 TBE720892 TLA720892 TUW720892 UES720892 UOO720892 UYK720892 VIG720892 VSC720892 WBY720892 WLU720892 WVQ720892 H786428 JE786428 TA786428 ACW786428 AMS786428 AWO786428 BGK786428 BQG786428 CAC786428 CJY786428 CTU786428 DDQ786428 DNM786428 DXI786428 EHE786428 ERA786428 FAW786428 FKS786428 FUO786428 GEK786428 GOG786428 GYC786428 HHY786428 HRU786428 IBQ786428 ILM786428 IVI786428 JFE786428 JPA786428 JYW786428 KIS786428 KSO786428 LCK786428 LMG786428 LWC786428 MFY786428 MPU786428 MZQ786428 NJM786428 NTI786428 ODE786428 ONA786428 OWW786428 PGS786428 PQO786428 QAK786428 QKG786428 QUC786428 RDY786428 RNU786428 RXQ786428 SHM786428 SRI786428 TBE786428 TLA786428 TUW786428 UES786428 UOO786428 UYK786428 VIG786428 VSC786428 WBY786428 WLU786428 WVQ786428 H851964 JE851964 TA851964 ACW851964 AMS851964 AWO851964 BGK851964 BQG851964 CAC851964 CJY851964 CTU851964 DDQ851964 DNM851964 DXI851964 EHE851964 ERA851964 FAW851964 FKS851964 FUO851964 GEK851964 GOG851964 GYC851964 HHY851964 HRU851964 IBQ851964 ILM851964 IVI851964 JFE851964 JPA851964 JYW851964 KIS851964 KSO851964 LCK851964 LMG851964 LWC851964 MFY851964 MPU851964 MZQ851964 NJM851964 NTI851964 ODE851964 ONA851964 OWW851964 PGS851964 PQO851964 QAK851964 QKG851964 QUC851964 RDY851964 RNU851964 RXQ851964 SHM851964 SRI851964 TBE851964 TLA851964 TUW851964 UES851964 UOO851964 UYK851964 VIG851964 VSC851964 WBY851964 WLU851964 WVQ851964 H917500 JE917500 TA917500 ACW917500 AMS917500 AWO917500 BGK917500 BQG917500 CAC917500 CJY917500 CTU917500 DDQ917500 DNM917500 DXI917500 EHE917500 ERA917500 FAW917500 FKS917500 FUO917500 GEK917500 GOG917500 GYC917500 HHY917500 HRU917500 IBQ917500 ILM917500 IVI917500 JFE917500 JPA917500 JYW917500 KIS917500 KSO917500 LCK917500 LMG917500 LWC917500 MFY917500 MPU917500 MZQ917500 NJM917500 NTI917500 ODE917500 ONA917500 OWW917500 PGS917500 PQO917500 QAK917500 QKG917500 QUC917500 RDY917500 RNU917500 RXQ917500 SHM917500 SRI917500 TBE917500 TLA917500 TUW917500 UES917500 UOO917500 UYK917500 VIG917500 VSC917500 WBY917500 WLU917500 WVQ917500 H983036 JE983036 TA983036 ACW983036 AMS983036 AWO983036 BGK983036 BQG983036 CAC983036 CJY983036 CTU983036 DDQ983036 DNM983036 DXI983036 EHE983036 ERA983036 FAW983036 FKS983036 FUO983036 GEK983036 GOG983036 GYC983036 HHY983036 HRU983036 IBQ983036 ILM983036 IVI983036 JFE983036 JPA983036 JYW983036 KIS983036 KSO983036 LCK983036 LMG983036 LWC983036 MFY983036 MPU983036 MZQ983036 NJM983036 NTI983036 ODE983036 ONA983036 OWW983036 PGS983036 PQO983036 QAK983036 QKG983036 QUC983036 RDY983036 RNU983036 RXQ983036 SHM983036 SRI983036 TBE983036 TLA983036 TUW983036 UES983036 UOO983036 UYK983036 VIG983036 VSC983036 WBY983036 WLU983036 WVQ983036 AC65532 JL65532 TH65532 ADD65532 AMZ65532 AWV65532 BGR65532 BQN65532 CAJ65532 CKF65532 CUB65532 DDX65532 DNT65532 DXP65532 EHL65532 ERH65532 FBD65532 FKZ65532 FUV65532 GER65532 GON65532 GYJ65532 HIF65532 HSB65532 IBX65532 ILT65532 IVP65532 JFL65532 JPH65532 JZD65532 KIZ65532 KSV65532 LCR65532 LMN65532 LWJ65532 MGF65532 MQB65532 MZX65532 NJT65532 NTP65532 ODL65532 ONH65532 OXD65532 PGZ65532 PQV65532 QAR65532 QKN65532 QUJ65532 REF65532 ROB65532 RXX65532 SHT65532 SRP65532 TBL65532 TLH65532 TVD65532 UEZ65532 UOV65532 UYR65532 VIN65532 VSJ65532 WCF65532 WMB65532 WVX65532 AC131068 JL131068 TH131068 ADD131068 AMZ131068 AWV131068 BGR131068 BQN131068 CAJ131068 CKF131068 CUB131068 DDX131068 DNT131068 DXP131068 EHL131068 ERH131068 FBD131068 FKZ131068 FUV131068 GER131068 GON131068 GYJ131068 HIF131068 HSB131068 IBX131068 ILT131068 IVP131068 JFL131068 JPH131068 JZD131068 KIZ131068 KSV131068 LCR131068 LMN131068 LWJ131068 MGF131068 MQB131068 MZX131068 NJT131068 NTP131068 ODL131068 ONH131068 OXD131068 PGZ131068 PQV131068 QAR131068 QKN131068 QUJ131068 REF131068 ROB131068 RXX131068 SHT131068 SRP131068 TBL131068 TLH131068 TVD131068 UEZ131068 UOV131068 UYR131068 VIN131068 VSJ131068 WCF131068 WMB131068 WVX131068 AC196604 JL196604 TH196604 ADD196604 AMZ196604 AWV196604 BGR196604 BQN196604 CAJ196604 CKF196604 CUB196604 DDX196604 DNT196604 DXP196604 EHL196604 ERH196604 FBD196604 FKZ196604 FUV196604 GER196604 GON196604 GYJ196604 HIF196604 HSB196604 IBX196604 ILT196604 IVP196604 JFL196604 JPH196604 JZD196604 KIZ196604 KSV196604 LCR196604 LMN196604 LWJ196604 MGF196604 MQB196604 MZX196604 NJT196604 NTP196604 ODL196604 ONH196604 OXD196604 PGZ196604 PQV196604 QAR196604 QKN196604 QUJ196604 REF196604 ROB196604 RXX196604 SHT196604 SRP196604 TBL196604 TLH196604 TVD196604 UEZ196604 UOV196604 UYR196604 VIN196604 VSJ196604 WCF196604 WMB196604 WVX196604 AC262140 JL262140 TH262140 ADD262140 AMZ262140 AWV262140 BGR262140 BQN262140 CAJ262140 CKF262140 CUB262140 DDX262140 DNT262140 DXP262140 EHL262140 ERH262140 FBD262140 FKZ262140 FUV262140 GER262140 GON262140 GYJ262140 HIF262140 HSB262140 IBX262140 ILT262140 IVP262140 JFL262140 JPH262140 JZD262140 KIZ262140 KSV262140 LCR262140 LMN262140 LWJ262140 MGF262140 MQB262140 MZX262140 NJT262140 NTP262140 ODL262140 ONH262140 OXD262140 PGZ262140 PQV262140 QAR262140 QKN262140 QUJ262140 REF262140 ROB262140 RXX262140 SHT262140 SRP262140 TBL262140 TLH262140 TVD262140 UEZ262140 UOV262140 UYR262140 VIN262140 VSJ262140 WCF262140 WMB262140 WVX262140 AC327676 JL327676 TH327676 ADD327676 AMZ327676 AWV327676 BGR327676 BQN327676 CAJ327676 CKF327676 CUB327676 DDX327676 DNT327676 DXP327676 EHL327676 ERH327676 FBD327676 FKZ327676 FUV327676 GER327676 GON327676 GYJ327676 HIF327676 HSB327676 IBX327676 ILT327676 IVP327676 JFL327676 JPH327676 JZD327676 KIZ327676 KSV327676 LCR327676 LMN327676 LWJ327676 MGF327676 MQB327676 MZX327676 NJT327676 NTP327676 ODL327676 ONH327676 OXD327676 PGZ327676 PQV327676 QAR327676 QKN327676 QUJ327676 REF327676 ROB327676 RXX327676 SHT327676 SRP327676 TBL327676 TLH327676 TVD327676 UEZ327676 UOV327676 UYR327676 VIN327676 VSJ327676 WCF327676 WMB327676 WVX327676 AC393212 JL393212 TH393212 ADD393212 AMZ393212 AWV393212 BGR393212 BQN393212 CAJ393212 CKF393212 CUB393212 DDX393212 DNT393212 DXP393212 EHL393212 ERH393212 FBD393212 FKZ393212 FUV393212 GER393212 GON393212 GYJ393212 HIF393212 HSB393212 IBX393212 ILT393212 IVP393212 JFL393212 JPH393212 JZD393212 KIZ393212 KSV393212 LCR393212 LMN393212 LWJ393212 MGF393212 MQB393212 MZX393212 NJT393212 NTP393212 ODL393212 ONH393212 OXD393212 PGZ393212 PQV393212 QAR393212 QKN393212 QUJ393212 REF393212 ROB393212 RXX393212 SHT393212 SRP393212 TBL393212 TLH393212 TVD393212 UEZ393212 UOV393212 UYR393212 VIN393212 VSJ393212 WCF393212 WMB393212 WVX393212 AC458748 JL458748 TH458748 ADD458748 AMZ458748 AWV458748 BGR458748 BQN458748 CAJ458748 CKF458748 CUB458748 DDX458748 DNT458748 DXP458748 EHL458748 ERH458748 FBD458748 FKZ458748 FUV458748 GER458748 GON458748 GYJ458748 HIF458748 HSB458748 IBX458748 ILT458748 IVP458748 JFL458748 JPH458748 JZD458748 KIZ458748 KSV458748 LCR458748 LMN458748 LWJ458748 MGF458748 MQB458748 MZX458748 NJT458748 NTP458748 ODL458748 ONH458748 OXD458748 PGZ458748 PQV458748 QAR458748 QKN458748 QUJ458748 REF458748 ROB458748 RXX458748 SHT458748 SRP458748 TBL458748 TLH458748 TVD458748 UEZ458748 UOV458748 UYR458748 VIN458748 VSJ458748 WCF458748 WMB458748 WVX458748 AC524284 JL524284 TH524284 ADD524284 AMZ524284 AWV524284 BGR524284 BQN524284 CAJ524284 CKF524284 CUB524284 DDX524284 DNT524284 DXP524284 EHL524284 ERH524284 FBD524284 FKZ524284 FUV524284 GER524284 GON524284 GYJ524284 HIF524284 HSB524284 IBX524284 ILT524284 IVP524284 JFL524284 JPH524284 JZD524284 KIZ524284 KSV524284 LCR524284 LMN524284 LWJ524284 MGF524284 MQB524284 MZX524284 NJT524284 NTP524284 ODL524284 ONH524284 OXD524284 PGZ524284 PQV524284 QAR524284 QKN524284 QUJ524284 REF524284 ROB524284 RXX524284 SHT524284 SRP524284 TBL524284 TLH524284 TVD524284 UEZ524284 UOV524284 UYR524284 VIN524284 VSJ524284 WCF524284 WMB524284 WVX524284 AC589820 JL589820 TH589820 ADD589820 AMZ589820 AWV589820 BGR589820 BQN589820 CAJ589820 CKF589820 CUB589820 DDX589820 DNT589820 DXP589820 EHL589820 ERH589820 FBD589820 FKZ589820 FUV589820 GER589820 GON589820 GYJ589820 HIF589820 HSB589820 IBX589820 ILT589820 IVP589820 JFL589820 JPH589820 JZD589820 KIZ589820 KSV589820 LCR589820 LMN589820 LWJ589820 MGF589820 MQB589820 MZX589820 NJT589820 NTP589820 ODL589820 ONH589820 OXD589820 PGZ589820 PQV589820 QAR589820 QKN589820 QUJ589820 REF589820 ROB589820 RXX589820 SHT589820 SRP589820 TBL589820 TLH589820 TVD589820 UEZ589820 UOV589820 UYR589820 VIN589820 VSJ589820 WCF589820 WMB589820 WVX589820 AC655356 JL655356 TH655356 ADD655356 AMZ655356 AWV655356 BGR655356 BQN655356 CAJ655356 CKF655356 CUB655356 DDX655356 DNT655356 DXP655356 EHL655356 ERH655356 FBD655356 FKZ655356 FUV655356 GER655356 GON655356 GYJ655356 HIF655356 HSB655356 IBX655356 ILT655356 IVP655356 JFL655356 JPH655356 JZD655356 KIZ655356 KSV655356 LCR655356 LMN655356 LWJ655356 MGF655356 MQB655356 MZX655356 NJT655356 NTP655356 ODL655356 ONH655356 OXD655356 PGZ655356 PQV655356 QAR655356 QKN655356 QUJ655356 REF655356 ROB655356 RXX655356 SHT655356 SRP655356 TBL655356 TLH655356 TVD655356 UEZ655356 UOV655356 UYR655356 VIN655356 VSJ655356 WCF655356 WMB655356 WVX655356 AC720892 JL720892 TH720892 ADD720892 AMZ720892 AWV720892 BGR720892 BQN720892 CAJ720892 CKF720892 CUB720892 DDX720892 DNT720892 DXP720892 EHL720892 ERH720892 FBD720892 FKZ720892 FUV720892 GER720892 GON720892 GYJ720892 HIF720892 HSB720892 IBX720892 ILT720892 IVP720892 JFL720892 JPH720892 JZD720892 KIZ720892 KSV720892 LCR720892 LMN720892 LWJ720892 MGF720892 MQB720892 MZX720892 NJT720892 NTP720892 ODL720892 ONH720892 OXD720892 PGZ720892 PQV720892 QAR720892 QKN720892 QUJ720892 REF720892 ROB720892 RXX720892 SHT720892 SRP720892 TBL720892 TLH720892 TVD720892 UEZ720892 UOV720892 UYR720892 VIN720892 VSJ720892 WCF720892 WMB720892 WVX720892 AC786428 JL786428 TH786428 ADD786428 AMZ786428 AWV786428 BGR786428 BQN786428 CAJ786428 CKF786428 CUB786428 DDX786428 DNT786428 DXP786428 EHL786428 ERH786428 FBD786428 FKZ786428 FUV786428 GER786428 GON786428 GYJ786428 HIF786428 HSB786428 IBX786428 ILT786428 IVP786428 JFL786428 JPH786428 JZD786428 KIZ786428 KSV786428 LCR786428 LMN786428 LWJ786428 MGF786428 MQB786428 MZX786428 NJT786428 NTP786428 ODL786428 ONH786428 OXD786428 PGZ786428 PQV786428 QAR786428 QKN786428 QUJ786428 REF786428 ROB786428 RXX786428 SHT786428 SRP786428 TBL786428 TLH786428 TVD786428 UEZ786428 UOV786428 UYR786428 VIN786428 VSJ786428 WCF786428 WMB786428 WVX786428 AC851964 JL851964 TH851964 ADD851964 AMZ851964 AWV851964 BGR851964 BQN851964 CAJ851964 CKF851964 CUB851964 DDX851964 DNT851964 DXP851964 EHL851964 ERH851964 FBD851964 FKZ851964 FUV851964 GER851964 GON851964 GYJ851964 HIF851964 HSB851964 IBX851964 ILT851964 IVP851964 JFL851964 JPH851964 JZD851964 KIZ851964 KSV851964 LCR851964 LMN851964 LWJ851964 MGF851964 MQB851964 MZX851964 NJT851964 NTP851964 ODL851964 ONH851964 OXD851964 PGZ851964 PQV851964 QAR851964 QKN851964 QUJ851964 REF851964 ROB851964 RXX851964 SHT851964 SRP851964 TBL851964 TLH851964 TVD851964 UEZ851964 UOV851964 UYR851964 VIN851964 VSJ851964 WCF851964 WMB851964 WVX851964 AC917500 JL917500 TH917500 ADD917500 AMZ917500 AWV917500 BGR917500 BQN917500 CAJ917500 CKF917500 CUB917500 DDX917500 DNT917500 DXP917500 EHL917500 ERH917500 FBD917500 FKZ917500 FUV917500 GER917500 GON917500 GYJ917500 HIF917500 HSB917500 IBX917500 ILT917500 IVP917500 JFL917500 JPH917500 JZD917500 KIZ917500 KSV917500 LCR917500 LMN917500 LWJ917500 MGF917500 MQB917500 MZX917500 NJT917500 NTP917500 ODL917500 ONH917500 OXD917500 PGZ917500 PQV917500 QAR917500 QKN917500 QUJ917500 REF917500 ROB917500 RXX917500 SHT917500 SRP917500 TBL917500 TLH917500 TVD917500 UEZ917500 UOV917500 UYR917500 VIN917500 VSJ917500 WCF917500 WMB917500 WVX917500 AC983036 JL983036 TH983036 ADD983036 AMZ983036 AWV983036 BGR983036 BQN983036 CAJ983036 CKF983036 CUB983036 DDX983036 DNT983036 DXP983036 EHL983036 ERH983036 FBD983036 FKZ983036 FUV983036 GER983036 GON983036 GYJ983036 HIF983036 HSB983036 IBX983036 ILT983036 IVP983036 JFL983036 JPH983036 JZD983036 KIZ983036 KSV983036 LCR983036 LMN983036 LWJ983036 MGF983036 MQB983036 MZX983036 NJT983036 NTP983036 ODL983036 ONH983036 OXD983036 PGZ983036 PQV983036 QAR983036 QKN983036 QUJ983036 REF983036 ROB983036 RXX983036 SHT983036 SRP983036 TBL983036 TLH983036 TVD983036 UEZ983036 UOV983036 UYR983036 VIN983036 VSJ983036 WCF983036 WMB983036 WVX983036 AE65532 JN65532 TJ65532 ADF65532 ANB65532 AWX65532 BGT65532 BQP65532 CAL65532 CKH65532 CUD65532 DDZ65532 DNV65532 DXR65532 EHN65532 ERJ65532 FBF65532 FLB65532 FUX65532 GET65532 GOP65532 GYL65532 HIH65532 HSD65532 IBZ65532 ILV65532 IVR65532 JFN65532 JPJ65532 JZF65532 KJB65532 KSX65532 LCT65532 LMP65532 LWL65532 MGH65532 MQD65532 MZZ65532 NJV65532 NTR65532 ODN65532 ONJ65532 OXF65532 PHB65532 PQX65532 QAT65532 QKP65532 QUL65532 REH65532 ROD65532 RXZ65532 SHV65532 SRR65532 TBN65532 TLJ65532 TVF65532 UFB65532 UOX65532 UYT65532 VIP65532 VSL65532 WCH65532 WMD65532 WVZ65532 AE131068 JN131068 TJ131068 ADF131068 ANB131068 AWX131068 BGT131068 BQP131068 CAL131068 CKH131068 CUD131068 DDZ131068 DNV131068 DXR131068 EHN131068 ERJ131068 FBF131068 FLB131068 FUX131068 GET131068 GOP131068 GYL131068 HIH131068 HSD131068 IBZ131068 ILV131068 IVR131068 JFN131068 JPJ131068 JZF131068 KJB131068 KSX131068 LCT131068 LMP131068 LWL131068 MGH131068 MQD131068 MZZ131068 NJV131068 NTR131068 ODN131068 ONJ131068 OXF131068 PHB131068 PQX131068 QAT131068 QKP131068 QUL131068 REH131068 ROD131068 RXZ131068 SHV131068 SRR131068 TBN131068 TLJ131068 TVF131068 UFB131068 UOX131068 UYT131068 VIP131068 VSL131068 WCH131068 WMD131068 WVZ131068 AE196604 JN196604 TJ196604 ADF196604 ANB196604 AWX196604 BGT196604 BQP196604 CAL196604 CKH196604 CUD196604 DDZ196604 DNV196604 DXR196604 EHN196604 ERJ196604 FBF196604 FLB196604 FUX196604 GET196604 GOP196604 GYL196604 HIH196604 HSD196604 IBZ196604 ILV196604 IVR196604 JFN196604 JPJ196604 JZF196604 KJB196604 KSX196604 LCT196604 LMP196604 LWL196604 MGH196604 MQD196604 MZZ196604 NJV196604 NTR196604 ODN196604 ONJ196604 OXF196604 PHB196604 PQX196604 QAT196604 QKP196604 QUL196604 REH196604 ROD196604 RXZ196604 SHV196604 SRR196604 TBN196604 TLJ196604 TVF196604 UFB196604 UOX196604 UYT196604 VIP196604 VSL196604 WCH196604 WMD196604 WVZ196604 AE262140 JN262140 TJ262140 ADF262140 ANB262140 AWX262140 BGT262140 BQP262140 CAL262140 CKH262140 CUD262140 DDZ262140 DNV262140 DXR262140 EHN262140 ERJ262140 FBF262140 FLB262140 FUX262140 GET262140 GOP262140 GYL262140 HIH262140 HSD262140 IBZ262140 ILV262140 IVR262140 JFN262140 JPJ262140 JZF262140 KJB262140 KSX262140 LCT262140 LMP262140 LWL262140 MGH262140 MQD262140 MZZ262140 NJV262140 NTR262140 ODN262140 ONJ262140 OXF262140 PHB262140 PQX262140 QAT262140 QKP262140 QUL262140 REH262140 ROD262140 RXZ262140 SHV262140 SRR262140 TBN262140 TLJ262140 TVF262140 UFB262140 UOX262140 UYT262140 VIP262140 VSL262140 WCH262140 WMD262140 WVZ262140 AE327676 JN327676 TJ327676 ADF327676 ANB327676 AWX327676 BGT327676 BQP327676 CAL327676 CKH327676 CUD327676 DDZ327676 DNV327676 DXR327676 EHN327676 ERJ327676 FBF327676 FLB327676 FUX327676 GET327676 GOP327676 GYL327676 HIH327676 HSD327676 IBZ327676 ILV327676 IVR327676 JFN327676 JPJ327676 JZF327676 KJB327676 KSX327676 LCT327676 LMP327676 LWL327676 MGH327676 MQD327676 MZZ327676 NJV327676 NTR327676 ODN327676 ONJ327676 OXF327676 PHB327676 PQX327676 QAT327676 QKP327676 QUL327676 REH327676 ROD327676 RXZ327676 SHV327676 SRR327676 TBN327676 TLJ327676 TVF327676 UFB327676 UOX327676 UYT327676 VIP327676 VSL327676 WCH327676 WMD327676 WVZ327676 AE393212 JN393212 TJ393212 ADF393212 ANB393212 AWX393212 BGT393212 BQP393212 CAL393212 CKH393212 CUD393212 DDZ393212 DNV393212 DXR393212 EHN393212 ERJ393212 FBF393212 FLB393212 FUX393212 GET393212 GOP393212 GYL393212 HIH393212 HSD393212 IBZ393212 ILV393212 IVR393212 JFN393212 JPJ393212 JZF393212 KJB393212 KSX393212 LCT393212 LMP393212 LWL393212 MGH393212 MQD393212 MZZ393212 NJV393212 NTR393212 ODN393212 ONJ393212 OXF393212 PHB393212 PQX393212 QAT393212 QKP393212 QUL393212 REH393212 ROD393212 RXZ393212 SHV393212 SRR393212 TBN393212 TLJ393212 TVF393212 UFB393212 UOX393212 UYT393212 VIP393212 VSL393212 WCH393212 WMD393212 WVZ393212 AE458748 JN458748 TJ458748 ADF458748 ANB458748 AWX458748 BGT458748 BQP458748 CAL458748 CKH458748 CUD458748 DDZ458748 DNV458748 DXR458748 EHN458748 ERJ458748 FBF458748 FLB458748 FUX458748 GET458748 GOP458748 GYL458748 HIH458748 HSD458748 IBZ458748 ILV458748 IVR458748 JFN458748 JPJ458748 JZF458748 KJB458748 KSX458748 LCT458748 LMP458748 LWL458748 MGH458748 MQD458748 MZZ458748 NJV458748 NTR458748 ODN458748 ONJ458748 OXF458748 PHB458748 PQX458748 QAT458748 QKP458748 QUL458748 REH458748 ROD458748 RXZ458748 SHV458748 SRR458748 TBN458748 TLJ458748 TVF458748 UFB458748 UOX458748 UYT458748 VIP458748 VSL458748 WCH458748 WMD458748 WVZ458748 AE524284 JN524284 TJ524284 ADF524284 ANB524284 AWX524284 BGT524284 BQP524284 CAL524284 CKH524284 CUD524284 DDZ524284 DNV524284 DXR524284 EHN524284 ERJ524284 FBF524284 FLB524284 FUX524284 GET524284 GOP524284 GYL524284 HIH524284 HSD524284 IBZ524284 ILV524284 IVR524284 JFN524284 JPJ524284 JZF524284 KJB524284 KSX524284 LCT524284 LMP524284 LWL524284 MGH524284 MQD524284 MZZ524284 NJV524284 NTR524284 ODN524284 ONJ524284 OXF524284 PHB524284 PQX524284 QAT524284 QKP524284 QUL524284 REH524284 ROD524284 RXZ524284 SHV524284 SRR524284 TBN524284 TLJ524284 TVF524284 UFB524284 UOX524284 UYT524284 VIP524284 VSL524284 WCH524284 WMD524284 WVZ524284 AE589820 JN589820 TJ589820 ADF589820 ANB589820 AWX589820 BGT589820 BQP589820 CAL589820 CKH589820 CUD589820 DDZ589820 DNV589820 DXR589820 EHN589820 ERJ589820 FBF589820 FLB589820 FUX589820 GET589820 GOP589820 GYL589820 HIH589820 HSD589820 IBZ589820 ILV589820 IVR589820 JFN589820 JPJ589820 JZF589820 KJB589820 KSX589820 LCT589820 LMP589820 LWL589820 MGH589820 MQD589820 MZZ589820 NJV589820 NTR589820 ODN589820 ONJ589820 OXF589820 PHB589820 PQX589820 QAT589820 QKP589820 QUL589820 REH589820 ROD589820 RXZ589820 SHV589820 SRR589820 TBN589820 TLJ589820 TVF589820 UFB589820 UOX589820 UYT589820 VIP589820 VSL589820 WCH589820 WMD589820 WVZ589820 AE655356 JN655356 TJ655356 ADF655356 ANB655356 AWX655356 BGT655356 BQP655356 CAL655356 CKH655356 CUD655356 DDZ655356 DNV655356 DXR655356 EHN655356 ERJ655356 FBF655356 FLB655356 FUX655356 GET655356 GOP655356 GYL655356 HIH655356 HSD655356 IBZ655356 ILV655356 IVR655356 JFN655356 JPJ655356 JZF655356 KJB655356 KSX655356 LCT655356 LMP655356 LWL655356 MGH655356 MQD655356 MZZ655356 NJV655356 NTR655356 ODN655356 ONJ655356 OXF655356 PHB655356 PQX655356 QAT655356 QKP655356 QUL655356 REH655356 ROD655356 RXZ655356 SHV655356 SRR655356 TBN655356 TLJ655356 TVF655356 UFB655356 UOX655356 UYT655356 VIP655356 VSL655356 WCH655356 WMD655356 WVZ655356 AE720892 JN720892 TJ720892 ADF720892 ANB720892 AWX720892 BGT720892 BQP720892 CAL720892 CKH720892 CUD720892 DDZ720892 DNV720892 DXR720892 EHN720892 ERJ720892 FBF720892 FLB720892 FUX720892 GET720892 GOP720892 GYL720892 HIH720892 HSD720892 IBZ720892 ILV720892 IVR720892 JFN720892 JPJ720892 JZF720892 KJB720892 KSX720892 LCT720892 LMP720892 LWL720892 MGH720892 MQD720892 MZZ720892 NJV720892 NTR720892 ODN720892 ONJ720892 OXF720892 PHB720892 PQX720892 QAT720892 QKP720892 QUL720892 REH720892 ROD720892 RXZ720892 SHV720892 SRR720892 TBN720892 TLJ720892 TVF720892 UFB720892 UOX720892 UYT720892 VIP720892 VSL720892 WCH720892 WMD720892 WVZ720892 AE786428 JN786428 TJ786428 ADF786428 ANB786428 AWX786428 BGT786428 BQP786428 CAL786428 CKH786428 CUD786428 DDZ786428 DNV786428 DXR786428 EHN786428 ERJ786428 FBF786428 FLB786428 FUX786428 GET786428 GOP786428 GYL786428 HIH786428 HSD786428 IBZ786428 ILV786428 IVR786428 JFN786428 JPJ786428 JZF786428 KJB786428 KSX786428 LCT786428 LMP786428 LWL786428 MGH786428 MQD786428 MZZ786428 NJV786428 NTR786428 ODN786428 ONJ786428 OXF786428 PHB786428 PQX786428 QAT786428 QKP786428 QUL786428 REH786428 ROD786428 RXZ786428 SHV786428 SRR786428 TBN786428 TLJ786428 TVF786428 UFB786428 UOX786428 UYT786428 VIP786428 VSL786428 WCH786428 WMD786428 WVZ786428 AE851964 JN851964 TJ851964 ADF851964 ANB851964 AWX851964 BGT851964 BQP851964 CAL851964 CKH851964 CUD851964 DDZ851964 DNV851964 DXR851964 EHN851964 ERJ851964 FBF851964 FLB851964 FUX851964 GET851964 GOP851964 GYL851964 HIH851964 HSD851964 IBZ851964 ILV851964 IVR851964 JFN851964 JPJ851964 JZF851964 KJB851964 KSX851964 LCT851964 LMP851964 LWL851964 MGH851964 MQD851964 MZZ851964 NJV851964 NTR851964 ODN851964 ONJ851964 OXF851964 PHB851964 PQX851964 QAT851964 QKP851964 QUL851964 REH851964 ROD851964 RXZ851964 SHV851964 SRR851964 TBN851964 TLJ851964 TVF851964 UFB851964 UOX851964 UYT851964 VIP851964 VSL851964 WCH851964 WMD851964 WVZ851964 AE917500 JN917500 TJ917500 ADF917500 ANB917500 AWX917500 BGT917500 BQP917500 CAL917500 CKH917500 CUD917500 DDZ917500 DNV917500 DXR917500 EHN917500 ERJ917500 FBF917500 FLB917500 FUX917500 GET917500 GOP917500 GYL917500 HIH917500 HSD917500 IBZ917500 ILV917500 IVR917500 JFN917500 JPJ917500 JZF917500 KJB917500 KSX917500 LCT917500 LMP917500 LWL917500 MGH917500 MQD917500 MZZ917500 NJV917500 NTR917500 ODN917500 ONJ917500 OXF917500 PHB917500 PQX917500 QAT917500 QKP917500 QUL917500 REH917500 ROD917500 RXZ917500 SHV917500 SRR917500 TBN917500 TLJ917500 TVF917500 UFB917500 UOX917500 UYT917500 VIP917500 VSL917500 WCH917500 WMD917500 WVZ917500 AE983036 JN983036 TJ983036 ADF983036 ANB983036 AWX983036 BGT983036 BQP983036 CAL983036 CKH983036 CUD983036 DDZ983036 DNV983036 DXR983036 EHN983036 ERJ983036 FBF983036 FLB983036 FUX983036 GET983036 GOP983036 GYL983036 HIH983036 HSD983036 IBZ983036 ILV983036 IVR983036 JFN983036 JPJ983036 JZF983036 KJB983036 KSX983036 LCT983036 LMP983036 LWL983036 MGH983036 MQD983036 MZZ983036 NJV983036 NTR983036 ODN983036 ONJ983036 OXF983036 PHB983036 PQX983036 QAT983036 QKP983036 QUL983036 REH983036 ROD983036 RXZ983036 SHV983036 SRR983036 TBN983036 TLJ983036 TVF983036 UFB983036 UOX983036 UYT983036 VIP983036 VSL983036 WCH983036 WMD983036 WVZ983036 AE65535 JN65535 TJ65535 ADF65535 ANB65535 AWX65535 BGT65535 BQP65535 CAL65535 CKH65535 CUD65535 DDZ65535 DNV65535 DXR65535 EHN65535 ERJ65535 FBF65535 FLB65535 FUX65535 GET65535 GOP65535 GYL65535 HIH65535 HSD65535 IBZ65535 ILV65535 IVR65535 JFN65535 JPJ65535 JZF65535 KJB65535 KSX65535 LCT65535 LMP65535 LWL65535 MGH65535 MQD65535 MZZ65535 NJV65535 NTR65535 ODN65535 ONJ65535 OXF65535 PHB65535 PQX65535 QAT65535 QKP65535 QUL65535 REH65535 ROD65535 RXZ65535 SHV65535 SRR65535 TBN65535 TLJ65535 TVF65535 UFB65535 UOX65535 UYT65535 VIP65535 VSL65535 WCH65535 WMD65535 WVZ65535 AE131071 JN131071 TJ131071 ADF131071 ANB131071 AWX131071 BGT131071 BQP131071 CAL131071 CKH131071 CUD131071 DDZ131071 DNV131071 DXR131071 EHN131071 ERJ131071 FBF131071 FLB131071 FUX131071 GET131071 GOP131071 GYL131071 HIH131071 HSD131071 IBZ131071 ILV131071 IVR131071 JFN131071 JPJ131071 JZF131071 KJB131071 KSX131071 LCT131071 LMP131071 LWL131071 MGH131071 MQD131071 MZZ131071 NJV131071 NTR131071 ODN131071 ONJ131071 OXF131071 PHB131071 PQX131071 QAT131071 QKP131071 QUL131071 REH131071 ROD131071 RXZ131071 SHV131071 SRR131071 TBN131071 TLJ131071 TVF131071 UFB131071 UOX131071 UYT131071 VIP131071 VSL131071 WCH131071 WMD131071 WVZ131071 AE196607 JN196607 TJ196607 ADF196607 ANB196607 AWX196607 BGT196607 BQP196607 CAL196607 CKH196607 CUD196607 DDZ196607 DNV196607 DXR196607 EHN196607 ERJ196607 FBF196607 FLB196607 FUX196607 GET196607 GOP196607 GYL196607 HIH196607 HSD196607 IBZ196607 ILV196607 IVR196607 JFN196607 JPJ196607 JZF196607 KJB196607 KSX196607 LCT196607 LMP196607 LWL196607 MGH196607 MQD196607 MZZ196607 NJV196607 NTR196607 ODN196607 ONJ196607 OXF196607 PHB196607 PQX196607 QAT196607 QKP196607 QUL196607 REH196607 ROD196607 RXZ196607 SHV196607 SRR196607 TBN196607 TLJ196607 TVF196607 UFB196607 UOX196607 UYT196607 VIP196607 VSL196607 WCH196607 WMD196607 WVZ196607 AE262143 JN262143 TJ262143 ADF262143 ANB262143 AWX262143 BGT262143 BQP262143 CAL262143 CKH262143 CUD262143 DDZ262143 DNV262143 DXR262143 EHN262143 ERJ262143 FBF262143 FLB262143 FUX262143 GET262143 GOP262143 GYL262143 HIH262143 HSD262143 IBZ262143 ILV262143 IVR262143 JFN262143 JPJ262143 JZF262143 KJB262143 KSX262143 LCT262143 LMP262143 LWL262143 MGH262143 MQD262143 MZZ262143 NJV262143 NTR262143 ODN262143 ONJ262143 OXF262143 PHB262143 PQX262143 QAT262143 QKP262143 QUL262143 REH262143 ROD262143 RXZ262143 SHV262143 SRR262143 TBN262143 TLJ262143 TVF262143 UFB262143 UOX262143 UYT262143 VIP262143 VSL262143 WCH262143 WMD262143 WVZ262143 AE327679 JN327679 TJ327679 ADF327679 ANB327679 AWX327679 BGT327679 BQP327679 CAL327679 CKH327679 CUD327679 DDZ327679 DNV327679 DXR327679 EHN327679 ERJ327679 FBF327679 FLB327679 FUX327679 GET327679 GOP327679 GYL327679 HIH327679 HSD327679 IBZ327679 ILV327679 IVR327679 JFN327679 JPJ327679 JZF327679 KJB327679 KSX327679 LCT327679 LMP327679 LWL327679 MGH327679 MQD327679 MZZ327679 NJV327679 NTR327679 ODN327679 ONJ327679 OXF327679 PHB327679 PQX327679 QAT327679 QKP327679 QUL327679 REH327679 ROD327679 RXZ327679 SHV327679 SRR327679 TBN327679 TLJ327679 TVF327679 UFB327679 UOX327679 UYT327679 VIP327679 VSL327679 WCH327679 WMD327679 WVZ327679 AE393215 JN393215 TJ393215 ADF393215 ANB393215 AWX393215 BGT393215 BQP393215 CAL393215 CKH393215 CUD393215 DDZ393215 DNV393215 DXR393215 EHN393215 ERJ393215 FBF393215 FLB393215 FUX393215 GET393215 GOP393215 GYL393215 HIH393215 HSD393215 IBZ393215 ILV393215 IVR393215 JFN393215 JPJ393215 JZF393215 KJB393215 KSX393215 LCT393215 LMP393215 LWL393215 MGH393215 MQD393215 MZZ393215 NJV393215 NTR393215 ODN393215 ONJ393215 OXF393215 PHB393215 PQX393215 QAT393215 QKP393215 QUL393215 REH393215 ROD393215 RXZ393215 SHV393215 SRR393215 TBN393215 TLJ393215 TVF393215 UFB393215 UOX393215 UYT393215 VIP393215 VSL393215 WCH393215 WMD393215 WVZ393215 AE458751 JN458751 TJ458751 ADF458751 ANB458751 AWX458751 BGT458751 BQP458751 CAL458751 CKH458751 CUD458751 DDZ458751 DNV458751 DXR458751 EHN458751 ERJ458751 FBF458751 FLB458751 FUX458751 GET458751 GOP458751 GYL458751 HIH458751 HSD458751 IBZ458751 ILV458751 IVR458751 JFN458751 JPJ458751 JZF458751 KJB458751 KSX458751 LCT458751 LMP458751 LWL458751 MGH458751 MQD458751 MZZ458751 NJV458751 NTR458751 ODN458751 ONJ458751 OXF458751 PHB458751 PQX458751 QAT458751 QKP458751 QUL458751 REH458751 ROD458751 RXZ458751 SHV458751 SRR458751 TBN458751 TLJ458751 TVF458751 UFB458751 UOX458751 UYT458751 VIP458751 VSL458751 WCH458751 WMD458751 WVZ458751 AE524287 JN524287 TJ524287 ADF524287 ANB524287 AWX524287 BGT524287 BQP524287 CAL524287 CKH524287 CUD524287 DDZ524287 DNV524287 DXR524287 EHN524287 ERJ524287 FBF524287 FLB524287 FUX524287 GET524287 GOP524287 GYL524287 HIH524287 HSD524287 IBZ524287 ILV524287 IVR524287 JFN524287 JPJ524287 JZF524287 KJB524287 KSX524287 LCT524287 LMP524287 LWL524287 MGH524287 MQD524287 MZZ524287 NJV524287 NTR524287 ODN524287 ONJ524287 OXF524287 PHB524287 PQX524287 QAT524287 QKP524287 QUL524287 REH524287 ROD524287 RXZ524287 SHV524287 SRR524287 TBN524287 TLJ524287 TVF524287 UFB524287 UOX524287 UYT524287 VIP524287 VSL524287 WCH524287 WMD524287 WVZ524287 AE589823 JN589823 TJ589823 ADF589823 ANB589823 AWX589823 BGT589823 BQP589823 CAL589823 CKH589823 CUD589823 DDZ589823 DNV589823 DXR589823 EHN589823 ERJ589823 FBF589823 FLB589823 FUX589823 GET589823 GOP589823 GYL589823 HIH589823 HSD589823 IBZ589823 ILV589823 IVR589823 JFN589823 JPJ589823 JZF589823 KJB589823 KSX589823 LCT589823 LMP589823 LWL589823 MGH589823 MQD589823 MZZ589823 NJV589823 NTR589823 ODN589823 ONJ589823 OXF589823 PHB589823 PQX589823 QAT589823 QKP589823 QUL589823 REH589823 ROD589823 RXZ589823 SHV589823 SRR589823 TBN589823 TLJ589823 TVF589823 UFB589823 UOX589823 UYT589823 VIP589823 VSL589823 WCH589823 WMD589823 WVZ589823 AE655359 JN655359 TJ655359 ADF655359 ANB655359 AWX655359 BGT655359 BQP655359 CAL655359 CKH655359 CUD655359 DDZ655359 DNV655359 DXR655359 EHN655359 ERJ655359 FBF655359 FLB655359 FUX655359 GET655359 GOP655359 GYL655359 HIH655359 HSD655359 IBZ655359 ILV655359 IVR655359 JFN655359 JPJ655359 JZF655359 KJB655359 KSX655359 LCT655359 LMP655359 LWL655359 MGH655359 MQD655359 MZZ655359 NJV655359 NTR655359 ODN655359 ONJ655359 OXF655359 PHB655359 PQX655359 QAT655359 QKP655359 QUL655359 REH655359 ROD655359 RXZ655359 SHV655359 SRR655359 TBN655359 TLJ655359 TVF655359 UFB655359 UOX655359 UYT655359 VIP655359 VSL655359 WCH655359 WMD655359 WVZ655359 AE720895 JN720895 TJ720895 ADF720895 ANB720895 AWX720895 BGT720895 BQP720895 CAL720895 CKH720895 CUD720895 DDZ720895 DNV720895 DXR720895 EHN720895 ERJ720895 FBF720895 FLB720895 FUX720895 GET720895 GOP720895 GYL720895 HIH720895 HSD720895 IBZ720895 ILV720895 IVR720895 JFN720895 JPJ720895 JZF720895 KJB720895 KSX720895 LCT720895 LMP720895 LWL720895 MGH720895 MQD720895 MZZ720895 NJV720895 NTR720895 ODN720895 ONJ720895 OXF720895 PHB720895 PQX720895 QAT720895 QKP720895 QUL720895 REH720895 ROD720895 RXZ720895 SHV720895 SRR720895 TBN720895 TLJ720895 TVF720895 UFB720895 UOX720895 UYT720895 VIP720895 VSL720895 WCH720895 WMD720895 WVZ720895 AE786431 JN786431 TJ786431 ADF786431 ANB786431 AWX786431 BGT786431 BQP786431 CAL786431 CKH786431 CUD786431 DDZ786431 DNV786431 DXR786431 EHN786431 ERJ786431 FBF786431 FLB786431 FUX786431 GET786431 GOP786431 GYL786431 HIH786431 HSD786431 IBZ786431 ILV786431 IVR786431 JFN786431 JPJ786431 JZF786431 KJB786431 KSX786431 LCT786431 LMP786431 LWL786431 MGH786431 MQD786431 MZZ786431 NJV786431 NTR786431 ODN786431 ONJ786431 OXF786431 PHB786431 PQX786431 QAT786431 QKP786431 QUL786431 REH786431 ROD786431 RXZ786431 SHV786431 SRR786431 TBN786431 TLJ786431 TVF786431 UFB786431 UOX786431 UYT786431 VIP786431 VSL786431 WCH786431 WMD786431 WVZ786431 AE851967 JN851967 TJ851967 ADF851967 ANB851967 AWX851967 BGT851967 BQP851967 CAL851967 CKH851967 CUD851967 DDZ851967 DNV851967 DXR851967 EHN851967 ERJ851967 FBF851967 FLB851967 FUX851967 GET851967 GOP851967 GYL851967 HIH851967 HSD851967 IBZ851967 ILV851967 IVR851967 JFN851967 JPJ851967 JZF851967 KJB851967 KSX851967 LCT851967 LMP851967 LWL851967 MGH851967 MQD851967 MZZ851967 NJV851967 NTR851967 ODN851967 ONJ851967 OXF851967 PHB851967 PQX851967 QAT851967 QKP851967 QUL851967 REH851967 ROD851967 RXZ851967 SHV851967 SRR851967 TBN851967 TLJ851967 TVF851967 UFB851967 UOX851967 UYT851967 VIP851967 VSL851967 WCH851967 WMD851967 WVZ851967 AE917503 JN917503 TJ917503 ADF917503 ANB917503 AWX917503 BGT917503 BQP917503 CAL917503 CKH917503 CUD917503 DDZ917503 DNV917503 DXR917503 EHN917503 ERJ917503 FBF917503 FLB917503 FUX917503 GET917503 GOP917503 GYL917503 HIH917503 HSD917503 IBZ917503 ILV917503 IVR917503 JFN917503 JPJ917503 JZF917503 KJB917503 KSX917503 LCT917503 LMP917503 LWL917503 MGH917503 MQD917503 MZZ917503 NJV917503 NTR917503 ODN917503 ONJ917503 OXF917503 PHB917503 PQX917503 QAT917503 QKP917503 QUL917503 REH917503 ROD917503 RXZ917503 SHV917503 SRR917503 TBN917503 TLJ917503 TVF917503 UFB917503 UOX917503 UYT917503 VIP917503 VSL917503 WCH917503 WMD917503 WVZ917503 AE983039 JN983039 TJ983039 ADF983039 ANB983039 AWX983039 BGT983039 BQP983039 CAL983039 CKH983039 CUD983039 DDZ983039 DNV983039 DXR983039 EHN983039 ERJ983039 FBF983039 FLB983039 FUX983039 GET983039 GOP983039 GYL983039 HIH983039 HSD983039 IBZ983039 ILV983039 IVR983039 JFN983039 JPJ983039 JZF983039 KJB983039 KSX983039 LCT983039 LMP983039 LWL983039 MGH983039 MQD983039 MZZ983039 NJV983039 NTR983039 ODN983039 ONJ983039 OXF983039 PHB983039 PQX983039 QAT983039 QKP983039 QUL983039 REH983039 ROD983039 RXZ983039 SHV983039 SRR983039 TBN983039 TLJ983039 TVF983039 UFB983039 UOX983039 UYT983039 VIP983039 VSL983039 WCH983039 WMD983039 WVZ983039 F65538 JC65538 SY65538 ACU65538 AMQ65538 AWM65538 BGI65538 BQE65538 CAA65538 CJW65538 CTS65538 DDO65538 DNK65538 DXG65538 EHC65538 EQY65538 FAU65538 FKQ65538 FUM65538 GEI65538 GOE65538 GYA65538 HHW65538 HRS65538 IBO65538 ILK65538 IVG65538 JFC65538 JOY65538 JYU65538 KIQ65538 KSM65538 LCI65538 LME65538 LWA65538 MFW65538 MPS65538 MZO65538 NJK65538 NTG65538 ODC65538 OMY65538 OWU65538 PGQ65538 PQM65538 QAI65538 QKE65538 QUA65538 RDW65538 RNS65538 RXO65538 SHK65538 SRG65538 TBC65538 TKY65538 TUU65538 UEQ65538 UOM65538 UYI65538 VIE65538 VSA65538 WBW65538 WLS65538 WVO65538 F131074 JC131074 SY131074 ACU131074 AMQ131074 AWM131074 BGI131074 BQE131074 CAA131074 CJW131074 CTS131074 DDO131074 DNK131074 DXG131074 EHC131074 EQY131074 FAU131074 FKQ131074 FUM131074 GEI131074 GOE131074 GYA131074 HHW131074 HRS131074 IBO131074 ILK131074 IVG131074 JFC131074 JOY131074 JYU131074 KIQ131074 KSM131074 LCI131074 LME131074 LWA131074 MFW131074 MPS131074 MZO131074 NJK131074 NTG131074 ODC131074 OMY131074 OWU131074 PGQ131074 PQM131074 QAI131074 QKE131074 QUA131074 RDW131074 RNS131074 RXO131074 SHK131074 SRG131074 TBC131074 TKY131074 TUU131074 UEQ131074 UOM131074 UYI131074 VIE131074 VSA131074 WBW131074 WLS131074 WVO131074 F196610 JC196610 SY196610 ACU196610 AMQ196610 AWM196610 BGI196610 BQE196610 CAA196610 CJW196610 CTS196610 DDO196610 DNK196610 DXG196610 EHC196610 EQY196610 FAU196610 FKQ196610 FUM196610 GEI196610 GOE196610 GYA196610 HHW196610 HRS196610 IBO196610 ILK196610 IVG196610 JFC196610 JOY196610 JYU196610 KIQ196610 KSM196610 LCI196610 LME196610 LWA196610 MFW196610 MPS196610 MZO196610 NJK196610 NTG196610 ODC196610 OMY196610 OWU196610 PGQ196610 PQM196610 QAI196610 QKE196610 QUA196610 RDW196610 RNS196610 RXO196610 SHK196610 SRG196610 TBC196610 TKY196610 TUU196610 UEQ196610 UOM196610 UYI196610 VIE196610 VSA196610 WBW196610 WLS196610 WVO196610 F262146 JC262146 SY262146 ACU262146 AMQ262146 AWM262146 BGI262146 BQE262146 CAA262146 CJW262146 CTS262146 DDO262146 DNK262146 DXG262146 EHC262146 EQY262146 FAU262146 FKQ262146 FUM262146 GEI262146 GOE262146 GYA262146 HHW262146 HRS262146 IBO262146 ILK262146 IVG262146 JFC262146 JOY262146 JYU262146 KIQ262146 KSM262146 LCI262146 LME262146 LWA262146 MFW262146 MPS262146 MZO262146 NJK262146 NTG262146 ODC262146 OMY262146 OWU262146 PGQ262146 PQM262146 QAI262146 QKE262146 QUA262146 RDW262146 RNS262146 RXO262146 SHK262146 SRG262146 TBC262146 TKY262146 TUU262146 UEQ262146 UOM262146 UYI262146 VIE262146 VSA262146 WBW262146 WLS262146 WVO262146 F327682 JC327682 SY327682 ACU327682 AMQ327682 AWM327682 BGI327682 BQE327682 CAA327682 CJW327682 CTS327682 DDO327682 DNK327682 DXG327682 EHC327682 EQY327682 FAU327682 FKQ327682 FUM327682 GEI327682 GOE327682 GYA327682 HHW327682 HRS327682 IBO327682 ILK327682 IVG327682 JFC327682 JOY327682 JYU327682 KIQ327682 KSM327682 LCI327682 LME327682 LWA327682 MFW327682 MPS327682 MZO327682 NJK327682 NTG327682 ODC327682 OMY327682 OWU327682 PGQ327682 PQM327682 QAI327682 QKE327682 QUA327682 RDW327682 RNS327682 RXO327682 SHK327682 SRG327682 TBC327682 TKY327682 TUU327682 UEQ327682 UOM327682 UYI327682 VIE327682 VSA327682 WBW327682 WLS327682 WVO327682 F393218 JC393218 SY393218 ACU393218 AMQ393218 AWM393218 BGI393218 BQE393218 CAA393218 CJW393218 CTS393218 DDO393218 DNK393218 DXG393218 EHC393218 EQY393218 FAU393218 FKQ393218 FUM393218 GEI393218 GOE393218 GYA393218 HHW393218 HRS393218 IBO393218 ILK393218 IVG393218 JFC393218 JOY393218 JYU393218 KIQ393218 KSM393218 LCI393218 LME393218 LWA393218 MFW393218 MPS393218 MZO393218 NJK393218 NTG393218 ODC393218 OMY393218 OWU393218 PGQ393218 PQM393218 QAI393218 QKE393218 QUA393218 RDW393218 RNS393218 RXO393218 SHK393218 SRG393218 TBC393218 TKY393218 TUU393218 UEQ393218 UOM393218 UYI393218 VIE393218 VSA393218 WBW393218 WLS393218 WVO393218 F458754 JC458754 SY458754 ACU458754 AMQ458754 AWM458754 BGI458754 BQE458754 CAA458754 CJW458754 CTS458754 DDO458754 DNK458754 DXG458754 EHC458754 EQY458754 FAU458754 FKQ458754 FUM458754 GEI458754 GOE458754 GYA458754 HHW458754 HRS458754 IBO458754 ILK458754 IVG458754 JFC458754 JOY458754 JYU458754 KIQ458754 KSM458754 LCI458754 LME458754 LWA458754 MFW458754 MPS458754 MZO458754 NJK458754 NTG458754 ODC458754 OMY458754 OWU458754 PGQ458754 PQM458754 QAI458754 QKE458754 QUA458754 RDW458754 RNS458754 RXO458754 SHK458754 SRG458754 TBC458754 TKY458754 TUU458754 UEQ458754 UOM458754 UYI458754 VIE458754 VSA458754 WBW458754 WLS458754 WVO458754 F524290 JC524290 SY524290 ACU524290 AMQ524290 AWM524290 BGI524290 BQE524290 CAA524290 CJW524290 CTS524290 DDO524290 DNK524290 DXG524290 EHC524290 EQY524290 FAU524290 FKQ524290 FUM524290 GEI524290 GOE524290 GYA524290 HHW524290 HRS524290 IBO524290 ILK524290 IVG524290 JFC524290 JOY524290 JYU524290 KIQ524290 KSM524290 LCI524290 LME524290 LWA524290 MFW524290 MPS524290 MZO524290 NJK524290 NTG524290 ODC524290 OMY524290 OWU524290 PGQ524290 PQM524290 QAI524290 QKE524290 QUA524290 RDW524290 RNS524290 RXO524290 SHK524290 SRG524290 TBC524290 TKY524290 TUU524290 UEQ524290 UOM524290 UYI524290 VIE524290 VSA524290 WBW524290 WLS524290 WVO524290 F589826 JC589826 SY589826 ACU589826 AMQ589826 AWM589826 BGI589826 BQE589826 CAA589826 CJW589826 CTS589826 DDO589826 DNK589826 DXG589826 EHC589826 EQY589826 FAU589826 FKQ589826 FUM589826 GEI589826 GOE589826 GYA589826 HHW589826 HRS589826 IBO589826 ILK589826 IVG589826 JFC589826 JOY589826 JYU589826 KIQ589826 KSM589826 LCI589826 LME589826 LWA589826 MFW589826 MPS589826 MZO589826 NJK589826 NTG589826 ODC589826 OMY589826 OWU589826 PGQ589826 PQM589826 QAI589826 QKE589826 QUA589826 RDW589826 RNS589826 RXO589826 SHK589826 SRG589826 TBC589826 TKY589826 TUU589826 UEQ589826 UOM589826 UYI589826 VIE589826 VSA589826 WBW589826 WLS589826 WVO589826 F655362 JC655362 SY655362 ACU655362 AMQ655362 AWM655362 BGI655362 BQE655362 CAA655362 CJW655362 CTS655362 DDO655362 DNK655362 DXG655362 EHC655362 EQY655362 FAU655362 FKQ655362 FUM655362 GEI655362 GOE655362 GYA655362 HHW655362 HRS655362 IBO655362 ILK655362 IVG655362 JFC655362 JOY655362 JYU655362 KIQ655362 KSM655362 LCI655362 LME655362 LWA655362 MFW655362 MPS655362 MZO655362 NJK655362 NTG655362 ODC655362 OMY655362 OWU655362 PGQ655362 PQM655362 QAI655362 QKE655362 QUA655362 RDW655362 RNS655362 RXO655362 SHK655362 SRG655362 TBC655362 TKY655362 TUU655362 UEQ655362 UOM655362 UYI655362 VIE655362 VSA655362 WBW655362 WLS655362 WVO655362 F720898 JC720898 SY720898 ACU720898 AMQ720898 AWM720898 BGI720898 BQE720898 CAA720898 CJW720898 CTS720898 DDO720898 DNK720898 DXG720898 EHC720898 EQY720898 FAU720898 FKQ720898 FUM720898 GEI720898 GOE720898 GYA720898 HHW720898 HRS720898 IBO720898 ILK720898 IVG720898 JFC720898 JOY720898 JYU720898 KIQ720898 KSM720898 LCI720898 LME720898 LWA720898 MFW720898 MPS720898 MZO720898 NJK720898 NTG720898 ODC720898 OMY720898 OWU720898 PGQ720898 PQM720898 QAI720898 QKE720898 QUA720898 RDW720898 RNS720898 RXO720898 SHK720898 SRG720898 TBC720898 TKY720898 TUU720898 UEQ720898 UOM720898 UYI720898 VIE720898 VSA720898 WBW720898 WLS720898 WVO720898 F786434 JC786434 SY786434 ACU786434 AMQ786434 AWM786434 BGI786434 BQE786434 CAA786434 CJW786434 CTS786434 DDO786434 DNK786434 DXG786434 EHC786434 EQY786434 FAU786434 FKQ786434 FUM786434 GEI786434 GOE786434 GYA786434 HHW786434 HRS786434 IBO786434 ILK786434 IVG786434 JFC786434 JOY786434 JYU786434 KIQ786434 KSM786434 LCI786434 LME786434 LWA786434 MFW786434 MPS786434 MZO786434 NJK786434 NTG786434 ODC786434 OMY786434 OWU786434 PGQ786434 PQM786434 QAI786434 QKE786434 QUA786434 RDW786434 RNS786434 RXO786434 SHK786434 SRG786434 TBC786434 TKY786434 TUU786434 UEQ786434 UOM786434 UYI786434 VIE786434 VSA786434 WBW786434 WLS786434 WVO786434 F851970 JC851970 SY851970 ACU851970 AMQ851970 AWM851970 BGI851970 BQE851970 CAA851970 CJW851970 CTS851970 DDO851970 DNK851970 DXG851970 EHC851970 EQY851970 FAU851970 FKQ851970 FUM851970 GEI851970 GOE851970 GYA851970 HHW851970 HRS851970 IBO851970 ILK851970 IVG851970 JFC851970 JOY851970 JYU851970 KIQ851970 KSM851970 LCI851970 LME851970 LWA851970 MFW851970 MPS851970 MZO851970 NJK851970 NTG851970 ODC851970 OMY851970 OWU851970 PGQ851970 PQM851970 QAI851970 QKE851970 QUA851970 RDW851970 RNS851970 RXO851970 SHK851970 SRG851970 TBC851970 TKY851970 TUU851970 UEQ851970 UOM851970 UYI851970 VIE851970 VSA851970 WBW851970 WLS851970 WVO851970 F917506 JC917506 SY917506 ACU917506 AMQ917506 AWM917506 BGI917506 BQE917506 CAA917506 CJW917506 CTS917506 DDO917506 DNK917506 DXG917506 EHC917506 EQY917506 FAU917506 FKQ917506 FUM917506 GEI917506 GOE917506 GYA917506 HHW917506 HRS917506 IBO917506 ILK917506 IVG917506 JFC917506 JOY917506 JYU917506 KIQ917506 KSM917506 LCI917506 LME917506 LWA917506 MFW917506 MPS917506 MZO917506 NJK917506 NTG917506 ODC917506 OMY917506 OWU917506 PGQ917506 PQM917506 QAI917506 QKE917506 QUA917506 RDW917506 RNS917506 RXO917506 SHK917506 SRG917506 TBC917506 TKY917506 TUU917506 UEQ917506 UOM917506 UYI917506 VIE917506 VSA917506 WBW917506 WLS917506 WVO917506 F983042 JC983042 SY983042 ACU983042 AMQ983042 AWM983042 BGI983042 BQE983042 CAA983042 CJW983042 CTS983042 DDO983042 DNK983042 DXG983042 EHC983042 EQY983042 FAU983042 FKQ983042 FUM983042 GEI983042 GOE983042 GYA983042 HHW983042 HRS983042 IBO983042 ILK983042 IVG983042 JFC983042 JOY983042 JYU983042 KIQ983042 KSM983042 LCI983042 LME983042 LWA983042 MFW983042 MPS983042 MZO983042 NJK983042 NTG983042 ODC983042 OMY983042 OWU983042 PGQ983042 PQM983042 QAI983042 QKE983042 QUA983042 RDW983042 RNS983042 RXO983042 SHK983042 SRG983042 TBC983042 TKY983042 TUU983042 UEQ983042 UOM983042 UYI983042 VIE983042 VSA983042 WBW983042 WLS983042 WVO983042 H65538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H131074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H196610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H262146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H327682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H393218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H458754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H524290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H589826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H655362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H720898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H786434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H851970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H917506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H983042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AC65538 JL65538 TH65538 ADD65538 AMZ65538 AWV65538 BGR65538 BQN65538 CAJ65538 CKF65538 CUB65538 DDX65538 DNT65538 DXP65538 EHL65538 ERH65538 FBD65538 FKZ65538 FUV65538 GER65538 GON65538 GYJ65538 HIF65538 HSB65538 IBX65538 ILT65538 IVP65538 JFL65538 JPH65538 JZD65538 KIZ65538 KSV65538 LCR65538 LMN65538 LWJ65538 MGF65538 MQB65538 MZX65538 NJT65538 NTP65538 ODL65538 ONH65538 OXD65538 PGZ65538 PQV65538 QAR65538 QKN65538 QUJ65538 REF65538 ROB65538 RXX65538 SHT65538 SRP65538 TBL65538 TLH65538 TVD65538 UEZ65538 UOV65538 UYR65538 VIN65538 VSJ65538 WCF65538 WMB65538 WVX65538 AC131074 JL131074 TH131074 ADD131074 AMZ131074 AWV131074 BGR131074 BQN131074 CAJ131074 CKF131074 CUB131074 DDX131074 DNT131074 DXP131074 EHL131074 ERH131074 FBD131074 FKZ131074 FUV131074 GER131074 GON131074 GYJ131074 HIF131074 HSB131074 IBX131074 ILT131074 IVP131074 JFL131074 JPH131074 JZD131074 KIZ131074 KSV131074 LCR131074 LMN131074 LWJ131074 MGF131074 MQB131074 MZX131074 NJT131074 NTP131074 ODL131074 ONH131074 OXD131074 PGZ131074 PQV131074 QAR131074 QKN131074 QUJ131074 REF131074 ROB131074 RXX131074 SHT131074 SRP131074 TBL131074 TLH131074 TVD131074 UEZ131074 UOV131074 UYR131074 VIN131074 VSJ131074 WCF131074 WMB131074 WVX131074 AC196610 JL196610 TH196610 ADD196610 AMZ196610 AWV196610 BGR196610 BQN196610 CAJ196610 CKF196610 CUB196610 DDX196610 DNT196610 DXP196610 EHL196610 ERH196610 FBD196610 FKZ196610 FUV196610 GER196610 GON196610 GYJ196610 HIF196610 HSB196610 IBX196610 ILT196610 IVP196610 JFL196610 JPH196610 JZD196610 KIZ196610 KSV196610 LCR196610 LMN196610 LWJ196610 MGF196610 MQB196610 MZX196610 NJT196610 NTP196610 ODL196610 ONH196610 OXD196610 PGZ196610 PQV196610 QAR196610 QKN196610 QUJ196610 REF196610 ROB196610 RXX196610 SHT196610 SRP196610 TBL196610 TLH196610 TVD196610 UEZ196610 UOV196610 UYR196610 VIN196610 VSJ196610 WCF196610 WMB196610 WVX196610 AC262146 JL262146 TH262146 ADD262146 AMZ262146 AWV262146 BGR262146 BQN262146 CAJ262146 CKF262146 CUB262146 DDX262146 DNT262146 DXP262146 EHL262146 ERH262146 FBD262146 FKZ262146 FUV262146 GER262146 GON262146 GYJ262146 HIF262146 HSB262146 IBX262146 ILT262146 IVP262146 JFL262146 JPH262146 JZD262146 KIZ262146 KSV262146 LCR262146 LMN262146 LWJ262146 MGF262146 MQB262146 MZX262146 NJT262146 NTP262146 ODL262146 ONH262146 OXD262146 PGZ262146 PQV262146 QAR262146 QKN262146 QUJ262146 REF262146 ROB262146 RXX262146 SHT262146 SRP262146 TBL262146 TLH262146 TVD262146 UEZ262146 UOV262146 UYR262146 VIN262146 VSJ262146 WCF262146 WMB262146 WVX262146 AC327682 JL327682 TH327682 ADD327682 AMZ327682 AWV327682 BGR327682 BQN327682 CAJ327682 CKF327682 CUB327682 DDX327682 DNT327682 DXP327682 EHL327682 ERH327682 FBD327682 FKZ327682 FUV327682 GER327682 GON327682 GYJ327682 HIF327682 HSB327682 IBX327682 ILT327682 IVP327682 JFL327682 JPH327682 JZD327682 KIZ327682 KSV327682 LCR327682 LMN327682 LWJ327682 MGF327682 MQB327682 MZX327682 NJT327682 NTP327682 ODL327682 ONH327682 OXD327682 PGZ327682 PQV327682 QAR327682 QKN327682 QUJ327682 REF327682 ROB327682 RXX327682 SHT327682 SRP327682 TBL327682 TLH327682 TVD327682 UEZ327682 UOV327682 UYR327682 VIN327682 VSJ327682 WCF327682 WMB327682 WVX327682 AC393218 JL393218 TH393218 ADD393218 AMZ393218 AWV393218 BGR393218 BQN393218 CAJ393218 CKF393218 CUB393218 DDX393218 DNT393218 DXP393218 EHL393218 ERH393218 FBD393218 FKZ393218 FUV393218 GER393218 GON393218 GYJ393218 HIF393218 HSB393218 IBX393218 ILT393218 IVP393218 JFL393218 JPH393218 JZD393218 KIZ393218 KSV393218 LCR393218 LMN393218 LWJ393218 MGF393218 MQB393218 MZX393218 NJT393218 NTP393218 ODL393218 ONH393218 OXD393218 PGZ393218 PQV393218 QAR393218 QKN393218 QUJ393218 REF393218 ROB393218 RXX393218 SHT393218 SRP393218 TBL393218 TLH393218 TVD393218 UEZ393218 UOV393218 UYR393218 VIN393218 VSJ393218 WCF393218 WMB393218 WVX393218 AC458754 JL458754 TH458754 ADD458754 AMZ458754 AWV458754 BGR458754 BQN458754 CAJ458754 CKF458754 CUB458754 DDX458754 DNT458754 DXP458754 EHL458754 ERH458754 FBD458754 FKZ458754 FUV458754 GER458754 GON458754 GYJ458754 HIF458754 HSB458754 IBX458754 ILT458754 IVP458754 JFL458754 JPH458754 JZD458754 KIZ458754 KSV458754 LCR458754 LMN458754 LWJ458754 MGF458754 MQB458754 MZX458754 NJT458754 NTP458754 ODL458754 ONH458754 OXD458754 PGZ458754 PQV458754 QAR458754 QKN458754 QUJ458754 REF458754 ROB458754 RXX458754 SHT458754 SRP458754 TBL458754 TLH458754 TVD458754 UEZ458754 UOV458754 UYR458754 VIN458754 VSJ458754 WCF458754 WMB458754 WVX458754 AC524290 JL524290 TH524290 ADD524290 AMZ524290 AWV524290 BGR524290 BQN524290 CAJ524290 CKF524290 CUB524290 DDX524290 DNT524290 DXP524290 EHL524290 ERH524290 FBD524290 FKZ524290 FUV524290 GER524290 GON524290 GYJ524290 HIF524290 HSB524290 IBX524290 ILT524290 IVP524290 JFL524290 JPH524290 JZD524290 KIZ524290 KSV524290 LCR524290 LMN524290 LWJ524290 MGF524290 MQB524290 MZX524290 NJT524290 NTP524290 ODL524290 ONH524290 OXD524290 PGZ524290 PQV524290 QAR524290 QKN524290 QUJ524290 REF524290 ROB524290 RXX524290 SHT524290 SRP524290 TBL524290 TLH524290 TVD524290 UEZ524290 UOV524290 UYR524290 VIN524290 VSJ524290 WCF524290 WMB524290 WVX524290 AC589826 JL589826 TH589826 ADD589826 AMZ589826 AWV589826 BGR589826 BQN589826 CAJ589826 CKF589826 CUB589826 DDX589826 DNT589826 DXP589826 EHL589826 ERH589826 FBD589826 FKZ589826 FUV589826 GER589826 GON589826 GYJ589826 HIF589826 HSB589826 IBX589826 ILT589826 IVP589826 JFL589826 JPH589826 JZD589826 KIZ589826 KSV589826 LCR589826 LMN589826 LWJ589826 MGF589826 MQB589826 MZX589826 NJT589826 NTP589826 ODL589826 ONH589826 OXD589826 PGZ589826 PQV589826 QAR589826 QKN589826 QUJ589826 REF589826 ROB589826 RXX589826 SHT589826 SRP589826 TBL589826 TLH589826 TVD589826 UEZ589826 UOV589826 UYR589826 VIN589826 VSJ589826 WCF589826 WMB589826 WVX589826 AC655362 JL655362 TH655362 ADD655362 AMZ655362 AWV655362 BGR655362 BQN655362 CAJ655362 CKF655362 CUB655362 DDX655362 DNT655362 DXP655362 EHL655362 ERH655362 FBD655362 FKZ655362 FUV655362 GER655362 GON655362 GYJ655362 HIF655362 HSB655362 IBX655362 ILT655362 IVP655362 JFL655362 JPH655362 JZD655362 KIZ655362 KSV655362 LCR655362 LMN655362 LWJ655362 MGF655362 MQB655362 MZX655362 NJT655362 NTP655362 ODL655362 ONH655362 OXD655362 PGZ655362 PQV655362 QAR655362 QKN655362 QUJ655362 REF655362 ROB655362 RXX655362 SHT655362 SRP655362 TBL655362 TLH655362 TVD655362 UEZ655362 UOV655362 UYR655362 VIN655362 VSJ655362 WCF655362 WMB655362 WVX655362 AC720898 JL720898 TH720898 ADD720898 AMZ720898 AWV720898 BGR720898 BQN720898 CAJ720898 CKF720898 CUB720898 DDX720898 DNT720898 DXP720898 EHL720898 ERH720898 FBD720898 FKZ720898 FUV720898 GER720898 GON720898 GYJ720898 HIF720898 HSB720898 IBX720898 ILT720898 IVP720898 JFL720898 JPH720898 JZD720898 KIZ720898 KSV720898 LCR720898 LMN720898 LWJ720898 MGF720898 MQB720898 MZX720898 NJT720898 NTP720898 ODL720898 ONH720898 OXD720898 PGZ720898 PQV720898 QAR720898 QKN720898 QUJ720898 REF720898 ROB720898 RXX720898 SHT720898 SRP720898 TBL720898 TLH720898 TVD720898 UEZ720898 UOV720898 UYR720898 VIN720898 VSJ720898 WCF720898 WMB720898 WVX720898 AC786434 JL786434 TH786434 ADD786434 AMZ786434 AWV786434 BGR786434 BQN786434 CAJ786434 CKF786434 CUB786434 DDX786434 DNT786434 DXP786434 EHL786434 ERH786434 FBD786434 FKZ786434 FUV786434 GER786434 GON786434 GYJ786434 HIF786434 HSB786434 IBX786434 ILT786434 IVP786434 JFL786434 JPH786434 JZD786434 KIZ786434 KSV786434 LCR786434 LMN786434 LWJ786434 MGF786434 MQB786434 MZX786434 NJT786434 NTP786434 ODL786434 ONH786434 OXD786434 PGZ786434 PQV786434 QAR786434 QKN786434 QUJ786434 REF786434 ROB786434 RXX786434 SHT786434 SRP786434 TBL786434 TLH786434 TVD786434 UEZ786434 UOV786434 UYR786434 VIN786434 VSJ786434 WCF786434 WMB786434 WVX786434 AC851970 JL851970 TH851970 ADD851970 AMZ851970 AWV851970 BGR851970 BQN851970 CAJ851970 CKF851970 CUB851970 DDX851970 DNT851970 DXP851970 EHL851970 ERH851970 FBD851970 FKZ851970 FUV851970 GER851970 GON851970 GYJ851970 HIF851970 HSB851970 IBX851970 ILT851970 IVP851970 JFL851970 JPH851970 JZD851970 KIZ851970 KSV851970 LCR851970 LMN851970 LWJ851970 MGF851970 MQB851970 MZX851970 NJT851970 NTP851970 ODL851970 ONH851970 OXD851970 PGZ851970 PQV851970 QAR851970 QKN851970 QUJ851970 REF851970 ROB851970 RXX851970 SHT851970 SRP851970 TBL851970 TLH851970 TVD851970 UEZ851970 UOV851970 UYR851970 VIN851970 VSJ851970 WCF851970 WMB851970 WVX851970 AC917506 JL917506 TH917506 ADD917506 AMZ917506 AWV917506 BGR917506 BQN917506 CAJ917506 CKF917506 CUB917506 DDX917506 DNT917506 DXP917506 EHL917506 ERH917506 FBD917506 FKZ917506 FUV917506 GER917506 GON917506 GYJ917506 HIF917506 HSB917506 IBX917506 ILT917506 IVP917506 JFL917506 JPH917506 JZD917506 KIZ917506 KSV917506 LCR917506 LMN917506 LWJ917506 MGF917506 MQB917506 MZX917506 NJT917506 NTP917506 ODL917506 ONH917506 OXD917506 PGZ917506 PQV917506 QAR917506 QKN917506 QUJ917506 REF917506 ROB917506 RXX917506 SHT917506 SRP917506 TBL917506 TLH917506 TVD917506 UEZ917506 UOV917506 UYR917506 VIN917506 VSJ917506 WCF917506 WMB917506 WVX917506 AC983042 JL983042 TH983042 ADD983042 AMZ983042 AWV983042 BGR983042 BQN983042 CAJ983042 CKF983042 CUB983042 DDX983042 DNT983042 DXP983042 EHL983042 ERH983042 FBD983042 FKZ983042 FUV983042 GER983042 GON983042 GYJ983042 HIF983042 HSB983042 IBX983042 ILT983042 IVP983042 JFL983042 JPH983042 JZD983042 KIZ983042 KSV983042 LCR983042 LMN983042 LWJ983042 MGF983042 MQB983042 MZX983042 NJT983042 NTP983042 ODL983042 ONH983042 OXD983042 PGZ983042 PQV983042 QAR983042 QKN983042 QUJ983042 REF983042 ROB983042 RXX983042 SHT983042 SRP983042 TBL983042 TLH983042 TVD983042 UEZ983042 UOV983042 UYR983042 VIN983042 VSJ983042 WCF983042 WMB983042 WVX983042 AE65538 JN65538 TJ65538 ADF65538 ANB65538 AWX65538 BGT65538 BQP65538 CAL65538 CKH65538 CUD65538 DDZ65538 DNV65538 DXR65538 EHN65538 ERJ65538 FBF65538 FLB65538 FUX65538 GET65538 GOP65538 GYL65538 HIH65538 HSD65538 IBZ65538 ILV65538 IVR65538 JFN65538 JPJ65538 JZF65538 KJB65538 KSX65538 LCT65538 LMP65538 LWL65538 MGH65538 MQD65538 MZZ65538 NJV65538 NTR65538 ODN65538 ONJ65538 OXF65538 PHB65538 PQX65538 QAT65538 QKP65538 QUL65538 REH65538 ROD65538 RXZ65538 SHV65538 SRR65538 TBN65538 TLJ65538 TVF65538 UFB65538 UOX65538 UYT65538 VIP65538 VSL65538 WCH65538 WMD65538 WVZ65538 AE131074 JN131074 TJ131074 ADF131074 ANB131074 AWX131074 BGT131074 BQP131074 CAL131074 CKH131074 CUD131074 DDZ131074 DNV131074 DXR131074 EHN131074 ERJ131074 FBF131074 FLB131074 FUX131074 GET131074 GOP131074 GYL131074 HIH131074 HSD131074 IBZ131074 ILV131074 IVR131074 JFN131074 JPJ131074 JZF131074 KJB131074 KSX131074 LCT131074 LMP131074 LWL131074 MGH131074 MQD131074 MZZ131074 NJV131074 NTR131074 ODN131074 ONJ131074 OXF131074 PHB131074 PQX131074 QAT131074 QKP131074 QUL131074 REH131074 ROD131074 RXZ131074 SHV131074 SRR131074 TBN131074 TLJ131074 TVF131074 UFB131074 UOX131074 UYT131074 VIP131074 VSL131074 WCH131074 WMD131074 WVZ131074 AE196610 JN196610 TJ196610 ADF196610 ANB196610 AWX196610 BGT196610 BQP196610 CAL196610 CKH196610 CUD196610 DDZ196610 DNV196610 DXR196610 EHN196610 ERJ196610 FBF196610 FLB196610 FUX196610 GET196610 GOP196610 GYL196610 HIH196610 HSD196610 IBZ196610 ILV196610 IVR196610 JFN196610 JPJ196610 JZF196610 KJB196610 KSX196610 LCT196610 LMP196610 LWL196610 MGH196610 MQD196610 MZZ196610 NJV196610 NTR196610 ODN196610 ONJ196610 OXF196610 PHB196610 PQX196610 QAT196610 QKP196610 QUL196610 REH196610 ROD196610 RXZ196610 SHV196610 SRR196610 TBN196610 TLJ196610 TVF196610 UFB196610 UOX196610 UYT196610 VIP196610 VSL196610 WCH196610 WMD196610 WVZ196610 AE262146 JN262146 TJ262146 ADF262146 ANB262146 AWX262146 BGT262146 BQP262146 CAL262146 CKH262146 CUD262146 DDZ262146 DNV262146 DXR262146 EHN262146 ERJ262146 FBF262146 FLB262146 FUX262146 GET262146 GOP262146 GYL262146 HIH262146 HSD262146 IBZ262146 ILV262146 IVR262146 JFN262146 JPJ262146 JZF262146 KJB262146 KSX262146 LCT262146 LMP262146 LWL262146 MGH262146 MQD262146 MZZ262146 NJV262146 NTR262146 ODN262146 ONJ262146 OXF262146 PHB262146 PQX262146 QAT262146 QKP262146 QUL262146 REH262146 ROD262146 RXZ262146 SHV262146 SRR262146 TBN262146 TLJ262146 TVF262146 UFB262146 UOX262146 UYT262146 VIP262146 VSL262146 WCH262146 WMD262146 WVZ262146 AE327682 JN327682 TJ327682 ADF327682 ANB327682 AWX327682 BGT327682 BQP327682 CAL327682 CKH327682 CUD327682 DDZ327682 DNV327682 DXR327682 EHN327682 ERJ327682 FBF327682 FLB327682 FUX327682 GET327682 GOP327682 GYL327682 HIH327682 HSD327682 IBZ327682 ILV327682 IVR327682 JFN327682 JPJ327682 JZF327682 KJB327682 KSX327682 LCT327682 LMP327682 LWL327682 MGH327682 MQD327682 MZZ327682 NJV327682 NTR327682 ODN327682 ONJ327682 OXF327682 PHB327682 PQX327682 QAT327682 QKP327682 QUL327682 REH327682 ROD327682 RXZ327682 SHV327682 SRR327682 TBN327682 TLJ327682 TVF327682 UFB327682 UOX327682 UYT327682 VIP327682 VSL327682 WCH327682 WMD327682 WVZ327682 AE393218 JN393218 TJ393218 ADF393218 ANB393218 AWX393218 BGT393218 BQP393218 CAL393218 CKH393218 CUD393218 DDZ393218 DNV393218 DXR393218 EHN393218 ERJ393218 FBF393218 FLB393218 FUX393218 GET393218 GOP393218 GYL393218 HIH393218 HSD393218 IBZ393218 ILV393218 IVR393218 JFN393218 JPJ393218 JZF393218 KJB393218 KSX393218 LCT393218 LMP393218 LWL393218 MGH393218 MQD393218 MZZ393218 NJV393218 NTR393218 ODN393218 ONJ393218 OXF393218 PHB393218 PQX393218 QAT393218 QKP393218 QUL393218 REH393218 ROD393218 RXZ393218 SHV393218 SRR393218 TBN393218 TLJ393218 TVF393218 UFB393218 UOX393218 UYT393218 VIP393218 VSL393218 WCH393218 WMD393218 WVZ393218 AE458754 JN458754 TJ458754 ADF458754 ANB458754 AWX458754 BGT458754 BQP458754 CAL458754 CKH458754 CUD458754 DDZ458754 DNV458754 DXR458754 EHN458754 ERJ458754 FBF458754 FLB458754 FUX458754 GET458754 GOP458754 GYL458754 HIH458754 HSD458754 IBZ458754 ILV458754 IVR458754 JFN458754 JPJ458754 JZF458754 KJB458754 KSX458754 LCT458754 LMP458754 LWL458754 MGH458754 MQD458754 MZZ458754 NJV458754 NTR458754 ODN458754 ONJ458754 OXF458754 PHB458754 PQX458754 QAT458754 QKP458754 QUL458754 REH458754 ROD458754 RXZ458754 SHV458754 SRR458754 TBN458754 TLJ458754 TVF458754 UFB458754 UOX458754 UYT458754 VIP458754 VSL458754 WCH458754 WMD458754 WVZ458754 AE524290 JN524290 TJ524290 ADF524290 ANB524290 AWX524290 BGT524290 BQP524290 CAL524290 CKH524290 CUD524290 DDZ524290 DNV524290 DXR524290 EHN524290 ERJ524290 FBF524290 FLB524290 FUX524290 GET524290 GOP524290 GYL524290 HIH524290 HSD524290 IBZ524290 ILV524290 IVR524290 JFN524290 JPJ524290 JZF524290 KJB524290 KSX524290 LCT524290 LMP524290 LWL524290 MGH524290 MQD524290 MZZ524290 NJV524290 NTR524290 ODN524290 ONJ524290 OXF524290 PHB524290 PQX524290 QAT524290 QKP524290 QUL524290 REH524290 ROD524290 RXZ524290 SHV524290 SRR524290 TBN524290 TLJ524290 TVF524290 UFB524290 UOX524290 UYT524290 VIP524290 VSL524290 WCH524290 WMD524290 WVZ524290 AE589826 JN589826 TJ589826 ADF589826 ANB589826 AWX589826 BGT589826 BQP589826 CAL589826 CKH589826 CUD589826 DDZ589826 DNV589826 DXR589826 EHN589826 ERJ589826 FBF589826 FLB589826 FUX589826 GET589826 GOP589826 GYL589826 HIH589826 HSD589826 IBZ589826 ILV589826 IVR589826 JFN589826 JPJ589826 JZF589826 KJB589826 KSX589826 LCT589826 LMP589826 LWL589826 MGH589826 MQD589826 MZZ589826 NJV589826 NTR589826 ODN589826 ONJ589826 OXF589826 PHB589826 PQX589826 QAT589826 QKP589826 QUL589826 REH589826 ROD589826 RXZ589826 SHV589826 SRR589826 TBN589826 TLJ589826 TVF589826 UFB589826 UOX589826 UYT589826 VIP589826 VSL589826 WCH589826 WMD589826 WVZ589826 AE655362 JN655362 TJ655362 ADF655362 ANB655362 AWX655362 BGT655362 BQP655362 CAL655362 CKH655362 CUD655362 DDZ655362 DNV655362 DXR655362 EHN655362 ERJ655362 FBF655362 FLB655362 FUX655362 GET655362 GOP655362 GYL655362 HIH655362 HSD655362 IBZ655362 ILV655362 IVR655362 JFN655362 JPJ655362 JZF655362 KJB655362 KSX655362 LCT655362 LMP655362 LWL655362 MGH655362 MQD655362 MZZ655362 NJV655362 NTR655362 ODN655362 ONJ655362 OXF655362 PHB655362 PQX655362 QAT655362 QKP655362 QUL655362 REH655362 ROD655362 RXZ655362 SHV655362 SRR655362 TBN655362 TLJ655362 TVF655362 UFB655362 UOX655362 UYT655362 VIP655362 VSL655362 WCH655362 WMD655362 WVZ655362 AE720898 JN720898 TJ720898 ADF720898 ANB720898 AWX720898 BGT720898 BQP720898 CAL720898 CKH720898 CUD720898 DDZ720898 DNV720898 DXR720898 EHN720898 ERJ720898 FBF720898 FLB720898 FUX720898 GET720898 GOP720898 GYL720898 HIH720898 HSD720898 IBZ720898 ILV720898 IVR720898 JFN720898 JPJ720898 JZF720898 KJB720898 KSX720898 LCT720898 LMP720898 LWL720898 MGH720898 MQD720898 MZZ720898 NJV720898 NTR720898 ODN720898 ONJ720898 OXF720898 PHB720898 PQX720898 QAT720898 QKP720898 QUL720898 REH720898 ROD720898 RXZ720898 SHV720898 SRR720898 TBN720898 TLJ720898 TVF720898 UFB720898 UOX720898 UYT720898 VIP720898 VSL720898 WCH720898 WMD720898 WVZ720898 AE786434 JN786434 TJ786434 ADF786434 ANB786434 AWX786434 BGT786434 BQP786434 CAL786434 CKH786434 CUD786434 DDZ786434 DNV786434 DXR786434 EHN786434 ERJ786434 FBF786434 FLB786434 FUX786434 GET786434 GOP786434 GYL786434 HIH786434 HSD786434 IBZ786434 ILV786434 IVR786434 JFN786434 JPJ786434 JZF786434 KJB786434 KSX786434 LCT786434 LMP786434 LWL786434 MGH786434 MQD786434 MZZ786434 NJV786434 NTR786434 ODN786434 ONJ786434 OXF786434 PHB786434 PQX786434 QAT786434 QKP786434 QUL786434 REH786434 ROD786434 RXZ786434 SHV786434 SRR786434 TBN786434 TLJ786434 TVF786434 UFB786434 UOX786434 UYT786434 VIP786434 VSL786434 WCH786434 WMD786434 WVZ786434 AE851970 JN851970 TJ851970 ADF851970 ANB851970 AWX851970 BGT851970 BQP851970 CAL851970 CKH851970 CUD851970 DDZ851970 DNV851970 DXR851970 EHN851970 ERJ851970 FBF851970 FLB851970 FUX851970 GET851970 GOP851970 GYL851970 HIH851970 HSD851970 IBZ851970 ILV851970 IVR851970 JFN851970 JPJ851970 JZF851970 KJB851970 KSX851970 LCT851970 LMP851970 LWL851970 MGH851970 MQD851970 MZZ851970 NJV851970 NTR851970 ODN851970 ONJ851970 OXF851970 PHB851970 PQX851970 QAT851970 QKP851970 QUL851970 REH851970 ROD851970 RXZ851970 SHV851970 SRR851970 TBN851970 TLJ851970 TVF851970 UFB851970 UOX851970 UYT851970 VIP851970 VSL851970 WCH851970 WMD851970 WVZ851970 AE917506 JN917506 TJ917506 ADF917506 ANB917506 AWX917506 BGT917506 BQP917506 CAL917506 CKH917506 CUD917506 DDZ917506 DNV917506 DXR917506 EHN917506 ERJ917506 FBF917506 FLB917506 FUX917506 GET917506 GOP917506 GYL917506 HIH917506 HSD917506 IBZ917506 ILV917506 IVR917506 JFN917506 JPJ917506 JZF917506 KJB917506 KSX917506 LCT917506 LMP917506 LWL917506 MGH917506 MQD917506 MZZ917506 NJV917506 NTR917506 ODN917506 ONJ917506 OXF917506 PHB917506 PQX917506 QAT917506 QKP917506 QUL917506 REH917506 ROD917506 RXZ917506 SHV917506 SRR917506 TBN917506 TLJ917506 TVF917506 UFB917506 UOX917506 UYT917506 VIP917506 VSL917506 WCH917506 WMD917506 WVZ917506 AE983042 JN983042 TJ983042 ADF983042 ANB983042 AWX983042 BGT983042 BQP983042 CAL983042 CKH983042 CUD983042 DDZ983042 DNV983042 DXR983042 EHN983042 ERJ983042 FBF983042 FLB983042 FUX983042 GET983042 GOP983042 GYL983042 HIH983042 HSD983042 IBZ983042 ILV983042 IVR983042 JFN983042 JPJ983042 JZF983042 KJB983042 KSX983042 LCT983042 LMP983042 LWL983042 MGH983042 MQD983042 MZZ983042 NJV983042 NTR983042 ODN983042 ONJ983042 OXF983042 PHB983042 PQX983042 QAT983042 QKP983042 QUL983042 REH983042 ROD983042 RXZ983042 SHV983042 SRR983042 TBN983042 TLJ983042 TVF983042 UFB983042 UOX983042 UYT983042 VIP983042 VSL983042 WCH983042 WMD983042 WVZ983042 F65548 JC65548 SY65548 ACU65548 AMQ65548 AWM65548 BGI65548 BQE65548 CAA65548 CJW65548 CTS65548 DDO65548 DNK65548 DXG65548 EHC65548 EQY65548 FAU65548 FKQ65548 FUM65548 GEI65548 GOE65548 GYA65548 HHW65548 HRS65548 IBO65548 ILK65548 IVG65548 JFC65548 JOY65548 JYU65548 KIQ65548 KSM65548 LCI65548 LME65548 LWA65548 MFW65548 MPS65548 MZO65548 NJK65548 NTG65548 ODC65548 OMY65548 OWU65548 PGQ65548 PQM65548 QAI65548 QKE65548 QUA65548 RDW65548 RNS65548 RXO65548 SHK65548 SRG65548 TBC65548 TKY65548 TUU65548 UEQ65548 UOM65548 UYI65548 VIE65548 VSA65548 WBW65548 WLS65548 WVO65548 F131084 JC131084 SY131084 ACU131084 AMQ131084 AWM131084 BGI131084 BQE131084 CAA131084 CJW131084 CTS131084 DDO131084 DNK131084 DXG131084 EHC131084 EQY131084 FAU131084 FKQ131084 FUM131084 GEI131084 GOE131084 GYA131084 HHW131084 HRS131084 IBO131084 ILK131084 IVG131084 JFC131084 JOY131084 JYU131084 KIQ131084 KSM131084 LCI131084 LME131084 LWA131084 MFW131084 MPS131084 MZO131084 NJK131084 NTG131084 ODC131084 OMY131084 OWU131084 PGQ131084 PQM131084 QAI131084 QKE131084 QUA131084 RDW131084 RNS131084 RXO131084 SHK131084 SRG131084 TBC131084 TKY131084 TUU131084 UEQ131084 UOM131084 UYI131084 VIE131084 VSA131084 WBW131084 WLS131084 WVO131084 F196620 JC196620 SY196620 ACU196620 AMQ196620 AWM196620 BGI196620 BQE196620 CAA196620 CJW196620 CTS196620 DDO196620 DNK196620 DXG196620 EHC196620 EQY196620 FAU196620 FKQ196620 FUM196620 GEI196620 GOE196620 GYA196620 HHW196620 HRS196620 IBO196620 ILK196620 IVG196620 JFC196620 JOY196620 JYU196620 KIQ196620 KSM196620 LCI196620 LME196620 LWA196620 MFW196620 MPS196620 MZO196620 NJK196620 NTG196620 ODC196620 OMY196620 OWU196620 PGQ196620 PQM196620 QAI196620 QKE196620 QUA196620 RDW196620 RNS196620 RXO196620 SHK196620 SRG196620 TBC196620 TKY196620 TUU196620 UEQ196620 UOM196620 UYI196620 VIE196620 VSA196620 WBW196620 WLS196620 WVO196620 F262156 JC262156 SY262156 ACU262156 AMQ262156 AWM262156 BGI262156 BQE262156 CAA262156 CJW262156 CTS262156 DDO262156 DNK262156 DXG262156 EHC262156 EQY262156 FAU262156 FKQ262156 FUM262156 GEI262156 GOE262156 GYA262156 HHW262156 HRS262156 IBO262156 ILK262156 IVG262156 JFC262156 JOY262156 JYU262156 KIQ262156 KSM262156 LCI262156 LME262156 LWA262156 MFW262156 MPS262156 MZO262156 NJK262156 NTG262156 ODC262156 OMY262156 OWU262156 PGQ262156 PQM262156 QAI262156 QKE262156 QUA262156 RDW262156 RNS262156 RXO262156 SHK262156 SRG262156 TBC262156 TKY262156 TUU262156 UEQ262156 UOM262156 UYI262156 VIE262156 VSA262156 WBW262156 WLS262156 WVO262156 F327692 JC327692 SY327692 ACU327692 AMQ327692 AWM327692 BGI327692 BQE327692 CAA327692 CJW327692 CTS327692 DDO327692 DNK327692 DXG327692 EHC327692 EQY327692 FAU327692 FKQ327692 FUM327692 GEI327692 GOE327692 GYA327692 HHW327692 HRS327692 IBO327692 ILK327692 IVG327692 JFC327692 JOY327692 JYU327692 KIQ327692 KSM327692 LCI327692 LME327692 LWA327692 MFW327692 MPS327692 MZO327692 NJK327692 NTG327692 ODC327692 OMY327692 OWU327692 PGQ327692 PQM327692 QAI327692 QKE327692 QUA327692 RDW327692 RNS327692 RXO327692 SHK327692 SRG327692 TBC327692 TKY327692 TUU327692 UEQ327692 UOM327692 UYI327692 VIE327692 VSA327692 WBW327692 WLS327692 WVO327692 F393228 JC393228 SY393228 ACU393228 AMQ393228 AWM393228 BGI393228 BQE393228 CAA393228 CJW393228 CTS393228 DDO393228 DNK393228 DXG393228 EHC393228 EQY393228 FAU393228 FKQ393228 FUM393228 GEI393228 GOE393228 GYA393228 HHW393228 HRS393228 IBO393228 ILK393228 IVG393228 JFC393228 JOY393228 JYU393228 KIQ393228 KSM393228 LCI393228 LME393228 LWA393228 MFW393228 MPS393228 MZO393228 NJK393228 NTG393228 ODC393228 OMY393228 OWU393228 PGQ393228 PQM393228 QAI393228 QKE393228 QUA393228 RDW393228 RNS393228 RXO393228 SHK393228 SRG393228 TBC393228 TKY393228 TUU393228 UEQ393228 UOM393228 UYI393228 VIE393228 VSA393228 WBW393228 WLS393228 WVO393228 F458764 JC458764 SY458764 ACU458764 AMQ458764 AWM458764 BGI458764 BQE458764 CAA458764 CJW458764 CTS458764 DDO458764 DNK458764 DXG458764 EHC458764 EQY458764 FAU458764 FKQ458764 FUM458764 GEI458764 GOE458764 GYA458764 HHW458764 HRS458764 IBO458764 ILK458764 IVG458764 JFC458764 JOY458764 JYU458764 KIQ458764 KSM458764 LCI458764 LME458764 LWA458764 MFW458764 MPS458764 MZO458764 NJK458764 NTG458764 ODC458764 OMY458764 OWU458764 PGQ458764 PQM458764 QAI458764 QKE458764 QUA458764 RDW458764 RNS458764 RXO458764 SHK458764 SRG458764 TBC458764 TKY458764 TUU458764 UEQ458764 UOM458764 UYI458764 VIE458764 VSA458764 WBW458764 WLS458764 WVO458764 F524300 JC524300 SY524300 ACU524300 AMQ524300 AWM524300 BGI524300 BQE524300 CAA524300 CJW524300 CTS524300 DDO524300 DNK524300 DXG524300 EHC524300 EQY524300 FAU524300 FKQ524300 FUM524300 GEI524300 GOE524300 GYA524300 HHW524300 HRS524300 IBO524300 ILK524300 IVG524300 JFC524300 JOY524300 JYU524300 KIQ524300 KSM524300 LCI524300 LME524300 LWA524300 MFW524300 MPS524300 MZO524300 NJK524300 NTG524300 ODC524300 OMY524300 OWU524300 PGQ524300 PQM524300 QAI524300 QKE524300 QUA524300 RDW524300 RNS524300 RXO524300 SHK524300 SRG524300 TBC524300 TKY524300 TUU524300 UEQ524300 UOM524300 UYI524300 VIE524300 VSA524300 WBW524300 WLS524300 WVO524300 F589836 JC589836 SY589836 ACU589836 AMQ589836 AWM589836 BGI589836 BQE589836 CAA589836 CJW589836 CTS589836 DDO589836 DNK589836 DXG589836 EHC589836 EQY589836 FAU589836 FKQ589836 FUM589836 GEI589836 GOE589836 GYA589836 HHW589836 HRS589836 IBO589836 ILK589836 IVG589836 JFC589836 JOY589836 JYU589836 KIQ589836 KSM589836 LCI589836 LME589836 LWA589836 MFW589836 MPS589836 MZO589836 NJK589836 NTG589836 ODC589836 OMY589836 OWU589836 PGQ589836 PQM589836 QAI589836 QKE589836 QUA589836 RDW589836 RNS589836 RXO589836 SHK589836 SRG589836 TBC589836 TKY589836 TUU589836 UEQ589836 UOM589836 UYI589836 VIE589836 VSA589836 WBW589836 WLS589836 WVO589836 F655372 JC655372 SY655372 ACU655372 AMQ655372 AWM655372 BGI655372 BQE655372 CAA655372 CJW655372 CTS655372 DDO655372 DNK655372 DXG655372 EHC655372 EQY655372 FAU655372 FKQ655372 FUM655372 GEI655372 GOE655372 GYA655372 HHW655372 HRS655372 IBO655372 ILK655372 IVG655372 JFC655372 JOY655372 JYU655372 KIQ655372 KSM655372 LCI655372 LME655372 LWA655372 MFW655372 MPS655372 MZO655372 NJK655372 NTG655372 ODC655372 OMY655372 OWU655372 PGQ655372 PQM655372 QAI655372 QKE655372 QUA655372 RDW655372 RNS655372 RXO655372 SHK655372 SRG655372 TBC655372 TKY655372 TUU655372 UEQ655372 UOM655372 UYI655372 VIE655372 VSA655372 WBW655372 WLS655372 WVO655372 F720908 JC720908 SY720908 ACU720908 AMQ720908 AWM720908 BGI720908 BQE720908 CAA720908 CJW720908 CTS720908 DDO720908 DNK720908 DXG720908 EHC720908 EQY720908 FAU720908 FKQ720908 FUM720908 GEI720908 GOE720908 GYA720908 HHW720908 HRS720908 IBO720908 ILK720908 IVG720908 JFC720908 JOY720908 JYU720908 KIQ720908 KSM720908 LCI720908 LME720908 LWA720908 MFW720908 MPS720908 MZO720908 NJK720908 NTG720908 ODC720908 OMY720908 OWU720908 PGQ720908 PQM720908 QAI720908 QKE720908 QUA720908 RDW720908 RNS720908 RXO720908 SHK720908 SRG720908 TBC720908 TKY720908 TUU720908 UEQ720908 UOM720908 UYI720908 VIE720908 VSA720908 WBW720908 WLS720908 WVO720908 F786444 JC786444 SY786444 ACU786444 AMQ786444 AWM786444 BGI786444 BQE786444 CAA786444 CJW786444 CTS786444 DDO786444 DNK786444 DXG786444 EHC786444 EQY786444 FAU786444 FKQ786444 FUM786444 GEI786444 GOE786444 GYA786444 HHW786444 HRS786444 IBO786444 ILK786444 IVG786444 JFC786444 JOY786444 JYU786444 KIQ786444 KSM786444 LCI786444 LME786444 LWA786444 MFW786444 MPS786444 MZO786444 NJK786444 NTG786444 ODC786444 OMY786444 OWU786444 PGQ786444 PQM786444 QAI786444 QKE786444 QUA786444 RDW786444 RNS786444 RXO786444 SHK786444 SRG786444 TBC786444 TKY786444 TUU786444 UEQ786444 UOM786444 UYI786444 VIE786444 VSA786444 WBW786444 WLS786444 WVO786444 F851980 JC851980 SY851980 ACU851980 AMQ851980 AWM851980 BGI851980 BQE851980 CAA851980 CJW851980 CTS851980 DDO851980 DNK851980 DXG851980 EHC851980 EQY851980 FAU851980 FKQ851980 FUM851980 GEI851980 GOE851980 GYA851980 HHW851980 HRS851980 IBO851980 ILK851980 IVG851980 JFC851980 JOY851980 JYU851980 KIQ851980 KSM851980 LCI851980 LME851980 LWA851980 MFW851980 MPS851980 MZO851980 NJK851980 NTG851980 ODC851980 OMY851980 OWU851980 PGQ851980 PQM851980 QAI851980 QKE851980 QUA851980 RDW851980 RNS851980 RXO851980 SHK851980 SRG851980 TBC851980 TKY851980 TUU851980 UEQ851980 UOM851980 UYI851980 VIE851980 VSA851980 WBW851980 WLS851980 WVO851980 F917516 JC917516 SY917516 ACU917516 AMQ917516 AWM917516 BGI917516 BQE917516 CAA917516 CJW917516 CTS917516 DDO917516 DNK917516 DXG917516 EHC917516 EQY917516 FAU917516 FKQ917516 FUM917516 GEI917516 GOE917516 GYA917516 HHW917516 HRS917516 IBO917516 ILK917516 IVG917516 JFC917516 JOY917516 JYU917516 KIQ917516 KSM917516 LCI917516 LME917516 LWA917516 MFW917516 MPS917516 MZO917516 NJK917516 NTG917516 ODC917516 OMY917516 OWU917516 PGQ917516 PQM917516 QAI917516 QKE917516 QUA917516 RDW917516 RNS917516 RXO917516 SHK917516 SRG917516 TBC917516 TKY917516 TUU917516 UEQ917516 UOM917516 UYI917516 VIE917516 VSA917516 WBW917516 WLS917516 WVO917516 F983052 JC983052 SY983052 ACU983052 AMQ983052 AWM983052 BGI983052 BQE983052 CAA983052 CJW983052 CTS983052 DDO983052 DNK983052 DXG983052 EHC983052 EQY983052 FAU983052 FKQ983052 FUM983052 GEI983052 GOE983052 GYA983052 HHW983052 HRS983052 IBO983052 ILK983052 IVG983052 JFC983052 JOY983052 JYU983052 KIQ983052 KSM983052 LCI983052 LME983052 LWA983052 MFW983052 MPS983052 MZO983052 NJK983052 NTG983052 ODC983052 OMY983052 OWU983052 PGQ983052 PQM983052 QAI983052 QKE983052 QUA983052 RDW983052 RNS983052 RXO983052 SHK983052 SRG983052 TBC983052 TKY983052 TUU983052 UEQ983052 UOM983052 UYI983052 VIE983052 VSA983052 WBW983052 WLS983052 WVO983052 H65548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H131084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H196620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H262156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H327692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H393228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H458764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H524300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H589836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H655372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H720908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H786444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H851980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H917516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H983052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AC65548 JL65548 TH65548 ADD65548 AMZ65548 AWV65548 BGR65548 BQN65548 CAJ65548 CKF65548 CUB65548 DDX65548 DNT65548 DXP65548 EHL65548 ERH65548 FBD65548 FKZ65548 FUV65548 GER65548 GON65548 GYJ65548 HIF65548 HSB65548 IBX65548 ILT65548 IVP65548 JFL65548 JPH65548 JZD65548 KIZ65548 KSV65548 LCR65548 LMN65548 LWJ65548 MGF65548 MQB65548 MZX65548 NJT65548 NTP65548 ODL65548 ONH65548 OXD65548 PGZ65548 PQV65548 QAR65548 QKN65548 QUJ65548 REF65548 ROB65548 RXX65548 SHT65548 SRP65548 TBL65548 TLH65548 TVD65548 UEZ65548 UOV65548 UYR65548 VIN65548 VSJ65548 WCF65548 WMB65548 WVX65548 AC131084 JL131084 TH131084 ADD131084 AMZ131084 AWV131084 BGR131084 BQN131084 CAJ131084 CKF131084 CUB131084 DDX131084 DNT131084 DXP131084 EHL131084 ERH131084 FBD131084 FKZ131084 FUV131084 GER131084 GON131084 GYJ131084 HIF131084 HSB131084 IBX131084 ILT131084 IVP131084 JFL131084 JPH131084 JZD131084 KIZ131084 KSV131084 LCR131084 LMN131084 LWJ131084 MGF131084 MQB131084 MZX131084 NJT131084 NTP131084 ODL131084 ONH131084 OXD131084 PGZ131084 PQV131084 QAR131084 QKN131084 QUJ131084 REF131084 ROB131084 RXX131084 SHT131084 SRP131084 TBL131084 TLH131084 TVD131084 UEZ131084 UOV131084 UYR131084 VIN131084 VSJ131084 WCF131084 WMB131084 WVX131084 AC196620 JL196620 TH196620 ADD196620 AMZ196620 AWV196620 BGR196620 BQN196620 CAJ196620 CKF196620 CUB196620 DDX196620 DNT196620 DXP196620 EHL196620 ERH196620 FBD196620 FKZ196620 FUV196620 GER196620 GON196620 GYJ196620 HIF196620 HSB196620 IBX196620 ILT196620 IVP196620 JFL196620 JPH196620 JZD196620 KIZ196620 KSV196620 LCR196620 LMN196620 LWJ196620 MGF196620 MQB196620 MZX196620 NJT196620 NTP196620 ODL196620 ONH196620 OXD196620 PGZ196620 PQV196620 QAR196620 QKN196620 QUJ196620 REF196620 ROB196620 RXX196620 SHT196620 SRP196620 TBL196620 TLH196620 TVD196620 UEZ196620 UOV196620 UYR196620 VIN196620 VSJ196620 WCF196620 WMB196620 WVX196620 AC262156 JL262156 TH262156 ADD262156 AMZ262156 AWV262156 BGR262156 BQN262156 CAJ262156 CKF262156 CUB262156 DDX262156 DNT262156 DXP262156 EHL262156 ERH262156 FBD262156 FKZ262156 FUV262156 GER262156 GON262156 GYJ262156 HIF262156 HSB262156 IBX262156 ILT262156 IVP262156 JFL262156 JPH262156 JZD262156 KIZ262156 KSV262156 LCR262156 LMN262156 LWJ262156 MGF262156 MQB262156 MZX262156 NJT262156 NTP262156 ODL262156 ONH262156 OXD262156 PGZ262156 PQV262156 QAR262156 QKN262156 QUJ262156 REF262156 ROB262156 RXX262156 SHT262156 SRP262156 TBL262156 TLH262156 TVD262156 UEZ262156 UOV262156 UYR262156 VIN262156 VSJ262156 WCF262156 WMB262156 WVX262156 AC327692 JL327692 TH327692 ADD327692 AMZ327692 AWV327692 BGR327692 BQN327692 CAJ327692 CKF327692 CUB327692 DDX327692 DNT327692 DXP327692 EHL327692 ERH327692 FBD327692 FKZ327692 FUV327692 GER327692 GON327692 GYJ327692 HIF327692 HSB327692 IBX327692 ILT327692 IVP327692 JFL327692 JPH327692 JZD327692 KIZ327692 KSV327692 LCR327692 LMN327692 LWJ327692 MGF327692 MQB327692 MZX327692 NJT327692 NTP327692 ODL327692 ONH327692 OXD327692 PGZ327692 PQV327692 QAR327692 QKN327692 QUJ327692 REF327692 ROB327692 RXX327692 SHT327692 SRP327692 TBL327692 TLH327692 TVD327692 UEZ327692 UOV327692 UYR327692 VIN327692 VSJ327692 WCF327692 WMB327692 WVX327692 AC393228 JL393228 TH393228 ADD393228 AMZ393228 AWV393228 BGR393228 BQN393228 CAJ393228 CKF393228 CUB393228 DDX393228 DNT393228 DXP393228 EHL393228 ERH393228 FBD393228 FKZ393228 FUV393228 GER393228 GON393228 GYJ393228 HIF393228 HSB393228 IBX393228 ILT393228 IVP393228 JFL393228 JPH393228 JZD393228 KIZ393228 KSV393228 LCR393228 LMN393228 LWJ393228 MGF393228 MQB393228 MZX393228 NJT393228 NTP393228 ODL393228 ONH393228 OXD393228 PGZ393228 PQV393228 QAR393228 QKN393228 QUJ393228 REF393228 ROB393228 RXX393228 SHT393228 SRP393228 TBL393228 TLH393228 TVD393228 UEZ393228 UOV393228 UYR393228 VIN393228 VSJ393228 WCF393228 WMB393228 WVX393228 AC458764 JL458764 TH458764 ADD458764 AMZ458764 AWV458764 BGR458764 BQN458764 CAJ458764 CKF458764 CUB458764 DDX458764 DNT458764 DXP458764 EHL458764 ERH458764 FBD458764 FKZ458764 FUV458764 GER458764 GON458764 GYJ458764 HIF458764 HSB458764 IBX458764 ILT458764 IVP458764 JFL458764 JPH458764 JZD458764 KIZ458764 KSV458764 LCR458764 LMN458764 LWJ458764 MGF458764 MQB458764 MZX458764 NJT458764 NTP458764 ODL458764 ONH458764 OXD458764 PGZ458764 PQV458764 QAR458764 QKN458764 QUJ458764 REF458764 ROB458764 RXX458764 SHT458764 SRP458764 TBL458764 TLH458764 TVD458764 UEZ458764 UOV458764 UYR458764 VIN458764 VSJ458764 WCF458764 WMB458764 WVX458764 AC524300 JL524300 TH524300 ADD524300 AMZ524300 AWV524300 BGR524300 BQN524300 CAJ524300 CKF524300 CUB524300 DDX524300 DNT524300 DXP524300 EHL524300 ERH524300 FBD524300 FKZ524300 FUV524300 GER524300 GON524300 GYJ524300 HIF524300 HSB524300 IBX524300 ILT524300 IVP524300 JFL524300 JPH524300 JZD524300 KIZ524300 KSV524300 LCR524300 LMN524300 LWJ524300 MGF524300 MQB524300 MZX524300 NJT524300 NTP524300 ODL524300 ONH524300 OXD524300 PGZ524300 PQV524300 QAR524300 QKN524300 QUJ524300 REF524300 ROB524300 RXX524300 SHT524300 SRP524300 TBL524300 TLH524300 TVD524300 UEZ524300 UOV524300 UYR524300 VIN524300 VSJ524300 WCF524300 WMB524300 WVX524300 AC589836 JL589836 TH589836 ADD589836 AMZ589836 AWV589836 BGR589836 BQN589836 CAJ589836 CKF589836 CUB589836 DDX589836 DNT589836 DXP589836 EHL589836 ERH589836 FBD589836 FKZ589836 FUV589836 GER589836 GON589836 GYJ589836 HIF589836 HSB589836 IBX589836 ILT589836 IVP589836 JFL589836 JPH589836 JZD589836 KIZ589836 KSV589836 LCR589836 LMN589836 LWJ589836 MGF589836 MQB589836 MZX589836 NJT589836 NTP589836 ODL589836 ONH589836 OXD589836 PGZ589836 PQV589836 QAR589836 QKN589836 QUJ589836 REF589836 ROB589836 RXX589836 SHT589836 SRP589836 TBL589836 TLH589836 TVD589836 UEZ589836 UOV589836 UYR589836 VIN589836 VSJ589836 WCF589836 WMB589836 WVX589836 AC655372 JL655372 TH655372 ADD655372 AMZ655372 AWV655372 BGR655372 BQN655372 CAJ655372 CKF655372 CUB655372 DDX655372 DNT655372 DXP655372 EHL655372 ERH655372 FBD655372 FKZ655372 FUV655372 GER655372 GON655372 GYJ655372 HIF655372 HSB655372 IBX655372 ILT655372 IVP655372 JFL655372 JPH655372 JZD655372 KIZ655372 KSV655372 LCR655372 LMN655372 LWJ655372 MGF655372 MQB655372 MZX655372 NJT655372 NTP655372 ODL655372 ONH655372 OXD655372 PGZ655372 PQV655372 QAR655372 QKN655372 QUJ655372 REF655372 ROB655372 RXX655372 SHT655372 SRP655372 TBL655372 TLH655372 TVD655372 UEZ655372 UOV655372 UYR655372 VIN655372 VSJ655372 WCF655372 WMB655372 WVX655372 AC720908 JL720908 TH720908 ADD720908 AMZ720908 AWV720908 BGR720908 BQN720908 CAJ720908 CKF720908 CUB720908 DDX720908 DNT720908 DXP720908 EHL720908 ERH720908 FBD720908 FKZ720908 FUV720908 GER720908 GON720908 GYJ720908 HIF720908 HSB720908 IBX720908 ILT720908 IVP720908 JFL720908 JPH720908 JZD720908 KIZ720908 KSV720908 LCR720908 LMN720908 LWJ720908 MGF720908 MQB720908 MZX720908 NJT720908 NTP720908 ODL720908 ONH720908 OXD720908 PGZ720908 PQV720908 QAR720908 QKN720908 QUJ720908 REF720908 ROB720908 RXX720908 SHT720908 SRP720908 TBL720908 TLH720908 TVD720908 UEZ720908 UOV720908 UYR720908 VIN720908 VSJ720908 WCF720908 WMB720908 WVX720908 AC786444 JL786444 TH786444 ADD786444 AMZ786444 AWV786444 BGR786444 BQN786444 CAJ786444 CKF786444 CUB786444 DDX786444 DNT786444 DXP786444 EHL786444 ERH786444 FBD786444 FKZ786444 FUV786444 GER786444 GON786444 GYJ786444 HIF786444 HSB786444 IBX786444 ILT786444 IVP786444 JFL786444 JPH786444 JZD786444 KIZ786444 KSV786444 LCR786444 LMN786444 LWJ786444 MGF786444 MQB786444 MZX786444 NJT786444 NTP786444 ODL786444 ONH786444 OXD786444 PGZ786444 PQV786444 QAR786444 QKN786444 QUJ786444 REF786444 ROB786444 RXX786444 SHT786444 SRP786444 TBL786444 TLH786444 TVD786444 UEZ786444 UOV786444 UYR786444 VIN786444 VSJ786444 WCF786444 WMB786444 WVX786444 AC851980 JL851980 TH851980 ADD851980 AMZ851980 AWV851980 BGR851980 BQN851980 CAJ851980 CKF851980 CUB851980 DDX851980 DNT851980 DXP851980 EHL851980 ERH851980 FBD851980 FKZ851980 FUV851980 GER851980 GON851980 GYJ851980 HIF851980 HSB851980 IBX851980 ILT851980 IVP851980 JFL851980 JPH851980 JZD851980 KIZ851980 KSV851980 LCR851980 LMN851980 LWJ851980 MGF851980 MQB851980 MZX851980 NJT851980 NTP851980 ODL851980 ONH851980 OXD851980 PGZ851980 PQV851980 QAR851980 QKN851980 QUJ851980 REF851980 ROB851980 RXX851980 SHT851980 SRP851980 TBL851980 TLH851980 TVD851980 UEZ851980 UOV851980 UYR851980 VIN851980 VSJ851980 WCF851980 WMB851980 WVX851980 AC917516 JL917516 TH917516 ADD917516 AMZ917516 AWV917516 BGR917516 BQN917516 CAJ917516 CKF917516 CUB917516 DDX917516 DNT917516 DXP917516 EHL917516 ERH917516 FBD917516 FKZ917516 FUV917516 GER917516 GON917516 GYJ917516 HIF917516 HSB917516 IBX917516 ILT917516 IVP917516 JFL917516 JPH917516 JZD917516 KIZ917516 KSV917516 LCR917516 LMN917516 LWJ917516 MGF917516 MQB917516 MZX917516 NJT917516 NTP917516 ODL917516 ONH917516 OXD917516 PGZ917516 PQV917516 QAR917516 QKN917516 QUJ917516 REF917516 ROB917516 RXX917516 SHT917516 SRP917516 TBL917516 TLH917516 TVD917516 UEZ917516 UOV917516 UYR917516 VIN917516 VSJ917516 WCF917516 WMB917516 WVX917516 AC983052 JL983052 TH983052 ADD983052 AMZ983052 AWV983052 BGR983052 BQN983052 CAJ983052 CKF983052 CUB983052 DDX983052 DNT983052 DXP983052 EHL983052 ERH983052 FBD983052 FKZ983052 FUV983052 GER983052 GON983052 GYJ983052 HIF983052 HSB983052 IBX983052 ILT983052 IVP983052 JFL983052 JPH983052 JZD983052 KIZ983052 KSV983052 LCR983052 LMN983052 LWJ983052 MGF983052 MQB983052 MZX983052 NJT983052 NTP983052 ODL983052 ONH983052 OXD983052 PGZ983052 PQV983052 QAR983052 QKN983052 QUJ983052 REF983052 ROB983052 RXX983052 SHT983052 SRP983052 TBL983052 TLH983052 TVD983052 UEZ983052 UOV983052 UYR983052 VIN983052 VSJ983052 WCF983052 WMB983052 WVX983052 AE65548 JN65548 TJ65548 ADF65548 ANB65548 AWX65548 BGT65548 BQP65548 CAL65548 CKH65548 CUD65548 DDZ65548 DNV65548 DXR65548 EHN65548 ERJ65548 FBF65548 FLB65548 FUX65548 GET65548 GOP65548 GYL65548 HIH65548 HSD65548 IBZ65548 ILV65548 IVR65548 JFN65548 JPJ65548 JZF65548 KJB65548 KSX65548 LCT65548 LMP65548 LWL65548 MGH65548 MQD65548 MZZ65548 NJV65548 NTR65548 ODN65548 ONJ65548 OXF65548 PHB65548 PQX65548 QAT65548 QKP65548 QUL65548 REH65548 ROD65548 RXZ65548 SHV65548 SRR65548 TBN65548 TLJ65548 TVF65548 UFB65548 UOX65548 UYT65548 VIP65548 VSL65548 WCH65548 WMD65548 WVZ65548 AE131084 JN131084 TJ131084 ADF131084 ANB131084 AWX131084 BGT131084 BQP131084 CAL131084 CKH131084 CUD131084 DDZ131084 DNV131084 DXR131084 EHN131084 ERJ131084 FBF131084 FLB131084 FUX131084 GET131084 GOP131084 GYL131084 HIH131084 HSD131084 IBZ131084 ILV131084 IVR131084 JFN131084 JPJ131084 JZF131084 KJB131084 KSX131084 LCT131084 LMP131084 LWL131084 MGH131084 MQD131084 MZZ131084 NJV131084 NTR131084 ODN131084 ONJ131084 OXF131084 PHB131084 PQX131084 QAT131084 QKP131084 QUL131084 REH131084 ROD131084 RXZ131084 SHV131084 SRR131084 TBN131084 TLJ131084 TVF131084 UFB131084 UOX131084 UYT131084 VIP131084 VSL131084 WCH131084 WMD131084 WVZ131084 AE196620 JN196620 TJ196620 ADF196620 ANB196620 AWX196620 BGT196620 BQP196620 CAL196620 CKH196620 CUD196620 DDZ196620 DNV196620 DXR196620 EHN196620 ERJ196620 FBF196620 FLB196620 FUX196620 GET196620 GOP196620 GYL196620 HIH196620 HSD196620 IBZ196620 ILV196620 IVR196620 JFN196620 JPJ196620 JZF196620 KJB196620 KSX196620 LCT196620 LMP196620 LWL196620 MGH196620 MQD196620 MZZ196620 NJV196620 NTR196620 ODN196620 ONJ196620 OXF196620 PHB196620 PQX196620 QAT196620 QKP196620 QUL196620 REH196620 ROD196620 RXZ196620 SHV196620 SRR196620 TBN196620 TLJ196620 TVF196620 UFB196620 UOX196620 UYT196620 VIP196620 VSL196620 WCH196620 WMD196620 WVZ196620 AE262156 JN262156 TJ262156 ADF262156 ANB262156 AWX262156 BGT262156 BQP262156 CAL262156 CKH262156 CUD262156 DDZ262156 DNV262156 DXR262156 EHN262156 ERJ262156 FBF262156 FLB262156 FUX262156 GET262156 GOP262156 GYL262156 HIH262156 HSD262156 IBZ262156 ILV262156 IVR262156 JFN262156 JPJ262156 JZF262156 KJB262156 KSX262156 LCT262156 LMP262156 LWL262156 MGH262156 MQD262156 MZZ262156 NJV262156 NTR262156 ODN262156 ONJ262156 OXF262156 PHB262156 PQX262156 QAT262156 QKP262156 QUL262156 REH262156 ROD262156 RXZ262156 SHV262156 SRR262156 TBN262156 TLJ262156 TVF262156 UFB262156 UOX262156 UYT262156 VIP262156 VSL262156 WCH262156 WMD262156 WVZ262156 AE327692 JN327692 TJ327692 ADF327692 ANB327692 AWX327692 BGT327692 BQP327692 CAL327692 CKH327692 CUD327692 DDZ327692 DNV327692 DXR327692 EHN327692 ERJ327692 FBF327692 FLB327692 FUX327692 GET327692 GOP327692 GYL327692 HIH327692 HSD327692 IBZ327692 ILV327692 IVR327692 JFN327692 JPJ327692 JZF327692 KJB327692 KSX327692 LCT327692 LMP327692 LWL327692 MGH327692 MQD327692 MZZ327692 NJV327692 NTR327692 ODN327692 ONJ327692 OXF327692 PHB327692 PQX327692 QAT327692 QKP327692 QUL327692 REH327692 ROD327692 RXZ327692 SHV327692 SRR327692 TBN327692 TLJ327692 TVF327692 UFB327692 UOX327692 UYT327692 VIP327692 VSL327692 WCH327692 WMD327692 WVZ327692 AE393228 JN393228 TJ393228 ADF393228 ANB393228 AWX393228 BGT393228 BQP393228 CAL393228 CKH393228 CUD393228 DDZ393228 DNV393228 DXR393228 EHN393228 ERJ393228 FBF393228 FLB393228 FUX393228 GET393228 GOP393228 GYL393228 HIH393228 HSD393228 IBZ393228 ILV393228 IVR393228 JFN393228 JPJ393228 JZF393228 KJB393228 KSX393228 LCT393228 LMP393228 LWL393228 MGH393228 MQD393228 MZZ393228 NJV393228 NTR393228 ODN393228 ONJ393228 OXF393228 PHB393228 PQX393228 QAT393228 QKP393228 QUL393228 REH393228 ROD393228 RXZ393228 SHV393228 SRR393228 TBN393228 TLJ393228 TVF393228 UFB393228 UOX393228 UYT393228 VIP393228 VSL393228 WCH393228 WMD393228 WVZ393228 AE458764 JN458764 TJ458764 ADF458764 ANB458764 AWX458764 BGT458764 BQP458764 CAL458764 CKH458764 CUD458764 DDZ458764 DNV458764 DXR458764 EHN458764 ERJ458764 FBF458764 FLB458764 FUX458764 GET458764 GOP458764 GYL458764 HIH458764 HSD458764 IBZ458764 ILV458764 IVR458764 JFN458764 JPJ458764 JZF458764 KJB458764 KSX458764 LCT458764 LMP458764 LWL458764 MGH458764 MQD458764 MZZ458764 NJV458764 NTR458764 ODN458764 ONJ458764 OXF458764 PHB458764 PQX458764 QAT458764 QKP458764 QUL458764 REH458764 ROD458764 RXZ458764 SHV458764 SRR458764 TBN458764 TLJ458764 TVF458764 UFB458764 UOX458764 UYT458764 VIP458764 VSL458764 WCH458764 WMD458764 WVZ458764 AE524300 JN524300 TJ524300 ADF524300 ANB524300 AWX524300 BGT524300 BQP524300 CAL524300 CKH524300 CUD524300 DDZ524300 DNV524300 DXR524300 EHN524300 ERJ524300 FBF524300 FLB524300 FUX524300 GET524300 GOP524300 GYL524300 HIH524300 HSD524300 IBZ524300 ILV524300 IVR524300 JFN524300 JPJ524300 JZF524300 KJB524300 KSX524300 LCT524300 LMP524300 LWL524300 MGH524300 MQD524300 MZZ524300 NJV524300 NTR524300 ODN524300 ONJ524300 OXF524300 PHB524300 PQX524300 QAT524300 QKP524300 QUL524300 REH524300 ROD524300 RXZ524300 SHV524300 SRR524300 TBN524300 TLJ524300 TVF524300 UFB524300 UOX524300 UYT524300 VIP524300 VSL524300 WCH524300 WMD524300 WVZ524300 AE589836 JN589836 TJ589836 ADF589836 ANB589836 AWX589836 BGT589836 BQP589836 CAL589836 CKH589836 CUD589836 DDZ589836 DNV589836 DXR589836 EHN589836 ERJ589836 FBF589836 FLB589836 FUX589836 GET589836 GOP589836 GYL589836 HIH589836 HSD589836 IBZ589836 ILV589836 IVR589836 JFN589836 JPJ589836 JZF589836 KJB589836 KSX589836 LCT589836 LMP589836 LWL589836 MGH589836 MQD589836 MZZ589836 NJV589836 NTR589836 ODN589836 ONJ589836 OXF589836 PHB589836 PQX589836 QAT589836 QKP589836 QUL589836 REH589836 ROD589836 RXZ589836 SHV589836 SRR589836 TBN589836 TLJ589836 TVF589836 UFB589836 UOX589836 UYT589836 VIP589836 VSL589836 WCH589836 WMD589836 WVZ589836 AE655372 JN655372 TJ655372 ADF655372 ANB655372 AWX655372 BGT655372 BQP655372 CAL655372 CKH655372 CUD655372 DDZ655372 DNV655372 DXR655372 EHN655372 ERJ655372 FBF655372 FLB655372 FUX655372 GET655372 GOP655372 GYL655372 HIH655372 HSD655372 IBZ655372 ILV655372 IVR655372 JFN655372 JPJ655372 JZF655372 KJB655372 KSX655372 LCT655372 LMP655372 LWL655372 MGH655372 MQD655372 MZZ655372 NJV655372 NTR655372 ODN655372 ONJ655372 OXF655372 PHB655372 PQX655372 QAT655372 QKP655372 QUL655372 REH655372 ROD655372 RXZ655372 SHV655372 SRR655372 TBN655372 TLJ655372 TVF655372 UFB655372 UOX655372 UYT655372 VIP655372 VSL655372 WCH655372 WMD655372 WVZ655372 AE720908 JN720908 TJ720908 ADF720908 ANB720908 AWX720908 BGT720908 BQP720908 CAL720908 CKH720908 CUD720908 DDZ720908 DNV720908 DXR720908 EHN720908 ERJ720908 FBF720908 FLB720908 FUX720908 GET720908 GOP720908 GYL720908 HIH720908 HSD720908 IBZ720908 ILV720908 IVR720908 JFN720908 JPJ720908 JZF720908 KJB720908 KSX720908 LCT720908 LMP720908 LWL720908 MGH720908 MQD720908 MZZ720908 NJV720908 NTR720908 ODN720908 ONJ720908 OXF720908 PHB720908 PQX720908 QAT720908 QKP720908 QUL720908 REH720908 ROD720908 RXZ720908 SHV720908 SRR720908 TBN720908 TLJ720908 TVF720908 UFB720908 UOX720908 UYT720908 VIP720908 VSL720908 WCH720908 WMD720908 WVZ720908 AE786444 JN786444 TJ786444 ADF786444 ANB786444 AWX786444 BGT786444 BQP786444 CAL786444 CKH786444 CUD786444 DDZ786444 DNV786444 DXR786444 EHN786444 ERJ786444 FBF786444 FLB786444 FUX786444 GET786444 GOP786444 GYL786444 HIH786444 HSD786444 IBZ786444 ILV786444 IVR786444 JFN786444 JPJ786444 JZF786444 KJB786444 KSX786444 LCT786444 LMP786444 LWL786444 MGH786444 MQD786444 MZZ786444 NJV786444 NTR786444 ODN786444 ONJ786444 OXF786444 PHB786444 PQX786444 QAT786444 QKP786444 QUL786444 REH786444 ROD786444 RXZ786444 SHV786444 SRR786444 TBN786444 TLJ786444 TVF786444 UFB786444 UOX786444 UYT786444 VIP786444 VSL786444 WCH786444 WMD786444 WVZ786444 AE851980 JN851980 TJ851980 ADF851980 ANB851980 AWX851980 BGT851980 BQP851980 CAL851980 CKH851980 CUD851980 DDZ851980 DNV851980 DXR851980 EHN851980 ERJ851980 FBF851980 FLB851980 FUX851980 GET851980 GOP851980 GYL851980 HIH851980 HSD851980 IBZ851980 ILV851980 IVR851980 JFN851980 JPJ851980 JZF851980 KJB851980 KSX851980 LCT851980 LMP851980 LWL851980 MGH851980 MQD851980 MZZ851980 NJV851980 NTR851980 ODN851980 ONJ851980 OXF851980 PHB851980 PQX851980 QAT851980 QKP851980 QUL851980 REH851980 ROD851980 RXZ851980 SHV851980 SRR851980 TBN851980 TLJ851980 TVF851980 UFB851980 UOX851980 UYT851980 VIP851980 VSL851980 WCH851980 WMD851980 WVZ851980 AE917516 JN917516 TJ917516 ADF917516 ANB917516 AWX917516 BGT917516 BQP917516 CAL917516 CKH917516 CUD917516 DDZ917516 DNV917516 DXR917516 EHN917516 ERJ917516 FBF917516 FLB917516 FUX917516 GET917516 GOP917516 GYL917516 HIH917516 HSD917516 IBZ917516 ILV917516 IVR917516 JFN917516 JPJ917516 JZF917516 KJB917516 KSX917516 LCT917516 LMP917516 LWL917516 MGH917516 MQD917516 MZZ917516 NJV917516 NTR917516 ODN917516 ONJ917516 OXF917516 PHB917516 PQX917516 QAT917516 QKP917516 QUL917516 REH917516 ROD917516 RXZ917516 SHV917516 SRR917516 TBN917516 TLJ917516 TVF917516 UFB917516 UOX917516 UYT917516 VIP917516 VSL917516 WCH917516 WMD917516 WVZ917516 AE983052 JN983052 TJ983052 ADF983052 ANB983052 AWX983052 BGT983052 BQP983052 CAL983052 CKH983052 CUD983052 DDZ983052 DNV983052 DXR983052 EHN983052 ERJ983052 FBF983052 FLB983052 FUX983052 GET983052 GOP983052 GYL983052 HIH983052 HSD983052 IBZ983052 ILV983052 IVR983052 JFN983052 JPJ983052 JZF983052 KJB983052 KSX983052 LCT983052 LMP983052 LWL983052 MGH983052 MQD983052 MZZ983052 NJV983052 NTR983052 ODN983052 ONJ983052 OXF983052 PHB983052 PQX983052 QAT983052 QKP983052 QUL983052 REH983052 ROD983052 RXZ983052 SHV983052 SRR983052 TBN983052 TLJ983052 TVF983052 UFB983052 UOX983052 UYT983052 VIP983052 VSL983052 WCH983052 WMD983052 WVZ983052 F65541 JC65541 SY65541 ACU65541 AMQ65541 AWM65541 BGI65541 BQE65541 CAA65541 CJW65541 CTS65541 DDO65541 DNK65541 DXG65541 EHC65541 EQY65541 FAU65541 FKQ65541 FUM65541 GEI65541 GOE65541 GYA65541 HHW65541 HRS65541 IBO65541 ILK65541 IVG65541 JFC65541 JOY65541 JYU65541 KIQ65541 KSM65541 LCI65541 LME65541 LWA65541 MFW65541 MPS65541 MZO65541 NJK65541 NTG65541 ODC65541 OMY65541 OWU65541 PGQ65541 PQM65541 QAI65541 QKE65541 QUA65541 RDW65541 RNS65541 RXO65541 SHK65541 SRG65541 TBC65541 TKY65541 TUU65541 UEQ65541 UOM65541 UYI65541 VIE65541 VSA65541 WBW65541 WLS65541 WVO65541 F131077 JC131077 SY131077 ACU131077 AMQ131077 AWM131077 BGI131077 BQE131077 CAA131077 CJW131077 CTS131077 DDO131077 DNK131077 DXG131077 EHC131077 EQY131077 FAU131077 FKQ131077 FUM131077 GEI131077 GOE131077 GYA131077 HHW131077 HRS131077 IBO131077 ILK131077 IVG131077 JFC131077 JOY131077 JYU131077 KIQ131077 KSM131077 LCI131077 LME131077 LWA131077 MFW131077 MPS131077 MZO131077 NJK131077 NTG131077 ODC131077 OMY131077 OWU131077 PGQ131077 PQM131077 QAI131077 QKE131077 QUA131077 RDW131077 RNS131077 RXO131077 SHK131077 SRG131077 TBC131077 TKY131077 TUU131077 UEQ131077 UOM131077 UYI131077 VIE131077 VSA131077 WBW131077 WLS131077 WVO131077 F196613 JC196613 SY196613 ACU196613 AMQ196613 AWM196613 BGI196613 BQE196613 CAA196613 CJW196613 CTS196613 DDO196613 DNK196613 DXG196613 EHC196613 EQY196613 FAU196613 FKQ196613 FUM196613 GEI196613 GOE196613 GYA196613 HHW196613 HRS196613 IBO196613 ILK196613 IVG196613 JFC196613 JOY196613 JYU196613 KIQ196613 KSM196613 LCI196613 LME196613 LWA196613 MFW196613 MPS196613 MZO196613 NJK196613 NTG196613 ODC196613 OMY196613 OWU196613 PGQ196613 PQM196613 QAI196613 QKE196613 QUA196613 RDW196613 RNS196613 RXO196613 SHK196613 SRG196613 TBC196613 TKY196613 TUU196613 UEQ196613 UOM196613 UYI196613 VIE196613 VSA196613 WBW196613 WLS196613 WVO196613 F262149 JC262149 SY262149 ACU262149 AMQ262149 AWM262149 BGI262149 BQE262149 CAA262149 CJW262149 CTS262149 DDO262149 DNK262149 DXG262149 EHC262149 EQY262149 FAU262149 FKQ262149 FUM262149 GEI262149 GOE262149 GYA262149 HHW262149 HRS262149 IBO262149 ILK262149 IVG262149 JFC262149 JOY262149 JYU262149 KIQ262149 KSM262149 LCI262149 LME262149 LWA262149 MFW262149 MPS262149 MZO262149 NJK262149 NTG262149 ODC262149 OMY262149 OWU262149 PGQ262149 PQM262149 QAI262149 QKE262149 QUA262149 RDW262149 RNS262149 RXO262149 SHK262149 SRG262149 TBC262149 TKY262149 TUU262149 UEQ262149 UOM262149 UYI262149 VIE262149 VSA262149 WBW262149 WLS262149 WVO262149 F327685 JC327685 SY327685 ACU327685 AMQ327685 AWM327685 BGI327685 BQE327685 CAA327685 CJW327685 CTS327685 DDO327685 DNK327685 DXG327685 EHC327685 EQY327685 FAU327685 FKQ327685 FUM327685 GEI327685 GOE327685 GYA327685 HHW327685 HRS327685 IBO327685 ILK327685 IVG327685 JFC327685 JOY327685 JYU327685 KIQ327685 KSM327685 LCI327685 LME327685 LWA327685 MFW327685 MPS327685 MZO327685 NJK327685 NTG327685 ODC327685 OMY327685 OWU327685 PGQ327685 PQM327685 QAI327685 QKE327685 QUA327685 RDW327685 RNS327685 RXO327685 SHK327685 SRG327685 TBC327685 TKY327685 TUU327685 UEQ327685 UOM327685 UYI327685 VIE327685 VSA327685 WBW327685 WLS327685 WVO327685 F393221 JC393221 SY393221 ACU393221 AMQ393221 AWM393221 BGI393221 BQE393221 CAA393221 CJW393221 CTS393221 DDO393221 DNK393221 DXG393221 EHC393221 EQY393221 FAU393221 FKQ393221 FUM393221 GEI393221 GOE393221 GYA393221 HHW393221 HRS393221 IBO393221 ILK393221 IVG393221 JFC393221 JOY393221 JYU393221 KIQ393221 KSM393221 LCI393221 LME393221 LWA393221 MFW393221 MPS393221 MZO393221 NJK393221 NTG393221 ODC393221 OMY393221 OWU393221 PGQ393221 PQM393221 QAI393221 QKE393221 QUA393221 RDW393221 RNS393221 RXO393221 SHK393221 SRG393221 TBC393221 TKY393221 TUU393221 UEQ393221 UOM393221 UYI393221 VIE393221 VSA393221 WBW393221 WLS393221 WVO393221 F458757 JC458757 SY458757 ACU458757 AMQ458757 AWM458757 BGI458757 BQE458757 CAA458757 CJW458757 CTS458757 DDO458757 DNK458757 DXG458757 EHC458757 EQY458757 FAU458757 FKQ458757 FUM458757 GEI458757 GOE458757 GYA458757 HHW458757 HRS458757 IBO458757 ILK458757 IVG458757 JFC458757 JOY458757 JYU458757 KIQ458757 KSM458757 LCI458757 LME458757 LWA458757 MFW458757 MPS458757 MZO458757 NJK458757 NTG458757 ODC458757 OMY458757 OWU458757 PGQ458757 PQM458757 QAI458757 QKE458757 QUA458757 RDW458757 RNS458757 RXO458757 SHK458757 SRG458757 TBC458757 TKY458757 TUU458757 UEQ458757 UOM458757 UYI458757 VIE458757 VSA458757 WBW458757 WLS458757 WVO458757 F524293 JC524293 SY524293 ACU524293 AMQ524293 AWM524293 BGI524293 BQE524293 CAA524293 CJW524293 CTS524293 DDO524293 DNK524293 DXG524293 EHC524293 EQY524293 FAU524293 FKQ524293 FUM524293 GEI524293 GOE524293 GYA524293 HHW524293 HRS524293 IBO524293 ILK524293 IVG524293 JFC524293 JOY524293 JYU524293 KIQ524293 KSM524293 LCI524293 LME524293 LWA524293 MFW524293 MPS524293 MZO524293 NJK524293 NTG524293 ODC524293 OMY524293 OWU524293 PGQ524293 PQM524293 QAI524293 QKE524293 QUA524293 RDW524293 RNS524293 RXO524293 SHK524293 SRG524293 TBC524293 TKY524293 TUU524293 UEQ524293 UOM524293 UYI524293 VIE524293 VSA524293 WBW524293 WLS524293 WVO524293 F589829 JC589829 SY589829 ACU589829 AMQ589829 AWM589829 BGI589829 BQE589829 CAA589829 CJW589829 CTS589829 DDO589829 DNK589829 DXG589829 EHC589829 EQY589829 FAU589829 FKQ589829 FUM589829 GEI589829 GOE589829 GYA589829 HHW589829 HRS589829 IBO589829 ILK589829 IVG589829 JFC589829 JOY589829 JYU589829 KIQ589829 KSM589829 LCI589829 LME589829 LWA589829 MFW589829 MPS589829 MZO589829 NJK589829 NTG589829 ODC589829 OMY589829 OWU589829 PGQ589829 PQM589829 QAI589829 QKE589829 QUA589829 RDW589829 RNS589829 RXO589829 SHK589829 SRG589829 TBC589829 TKY589829 TUU589829 UEQ589829 UOM589829 UYI589829 VIE589829 VSA589829 WBW589829 WLS589829 WVO589829 F655365 JC655365 SY655365 ACU655365 AMQ655365 AWM655365 BGI655365 BQE655365 CAA655365 CJW655365 CTS655365 DDO655365 DNK655365 DXG655365 EHC655365 EQY655365 FAU655365 FKQ655365 FUM655365 GEI655365 GOE655365 GYA655365 HHW655365 HRS655365 IBO655365 ILK655365 IVG655365 JFC655365 JOY655365 JYU655365 KIQ655365 KSM655365 LCI655365 LME655365 LWA655365 MFW655365 MPS655365 MZO655365 NJK655365 NTG655365 ODC655365 OMY655365 OWU655365 PGQ655365 PQM655365 QAI655365 QKE655365 QUA655365 RDW655365 RNS655365 RXO655365 SHK655365 SRG655365 TBC655365 TKY655365 TUU655365 UEQ655365 UOM655365 UYI655365 VIE655365 VSA655365 WBW655365 WLS655365 WVO655365 F720901 JC720901 SY720901 ACU720901 AMQ720901 AWM720901 BGI720901 BQE720901 CAA720901 CJW720901 CTS720901 DDO720901 DNK720901 DXG720901 EHC720901 EQY720901 FAU720901 FKQ720901 FUM720901 GEI720901 GOE720901 GYA720901 HHW720901 HRS720901 IBO720901 ILK720901 IVG720901 JFC720901 JOY720901 JYU720901 KIQ720901 KSM720901 LCI720901 LME720901 LWA720901 MFW720901 MPS720901 MZO720901 NJK720901 NTG720901 ODC720901 OMY720901 OWU720901 PGQ720901 PQM720901 QAI720901 QKE720901 QUA720901 RDW720901 RNS720901 RXO720901 SHK720901 SRG720901 TBC720901 TKY720901 TUU720901 UEQ720901 UOM720901 UYI720901 VIE720901 VSA720901 WBW720901 WLS720901 WVO720901 F786437 JC786437 SY786437 ACU786437 AMQ786437 AWM786437 BGI786437 BQE786437 CAA786437 CJW786437 CTS786437 DDO786437 DNK786437 DXG786437 EHC786437 EQY786437 FAU786437 FKQ786437 FUM786437 GEI786437 GOE786437 GYA786437 HHW786437 HRS786437 IBO786437 ILK786437 IVG786437 JFC786437 JOY786437 JYU786437 KIQ786437 KSM786437 LCI786437 LME786437 LWA786437 MFW786437 MPS786437 MZO786437 NJK786437 NTG786437 ODC786437 OMY786437 OWU786437 PGQ786437 PQM786437 QAI786437 QKE786437 QUA786437 RDW786437 RNS786437 RXO786437 SHK786437 SRG786437 TBC786437 TKY786437 TUU786437 UEQ786437 UOM786437 UYI786437 VIE786437 VSA786437 WBW786437 WLS786437 WVO786437 F851973 JC851973 SY851973 ACU851973 AMQ851973 AWM851973 BGI851973 BQE851973 CAA851973 CJW851973 CTS851973 DDO851973 DNK851973 DXG851973 EHC851973 EQY851973 FAU851973 FKQ851973 FUM851973 GEI851973 GOE851973 GYA851973 HHW851973 HRS851973 IBO851973 ILK851973 IVG851973 JFC851973 JOY851973 JYU851973 KIQ851973 KSM851973 LCI851973 LME851973 LWA851973 MFW851973 MPS851973 MZO851973 NJK851973 NTG851973 ODC851973 OMY851973 OWU851973 PGQ851973 PQM851973 QAI851973 QKE851973 QUA851973 RDW851973 RNS851973 RXO851973 SHK851973 SRG851973 TBC851973 TKY851973 TUU851973 UEQ851973 UOM851973 UYI851973 VIE851973 VSA851973 WBW851973 WLS851973 WVO851973 F917509 JC917509 SY917509 ACU917509 AMQ917509 AWM917509 BGI917509 BQE917509 CAA917509 CJW917509 CTS917509 DDO917509 DNK917509 DXG917509 EHC917509 EQY917509 FAU917509 FKQ917509 FUM917509 GEI917509 GOE917509 GYA917509 HHW917509 HRS917509 IBO917509 ILK917509 IVG917509 JFC917509 JOY917509 JYU917509 KIQ917509 KSM917509 LCI917509 LME917509 LWA917509 MFW917509 MPS917509 MZO917509 NJK917509 NTG917509 ODC917509 OMY917509 OWU917509 PGQ917509 PQM917509 QAI917509 QKE917509 QUA917509 RDW917509 RNS917509 RXO917509 SHK917509 SRG917509 TBC917509 TKY917509 TUU917509 UEQ917509 UOM917509 UYI917509 VIE917509 VSA917509 WBW917509 WLS917509 WVO917509 F983045 JC983045 SY983045 ACU983045 AMQ983045 AWM983045 BGI983045 BQE983045 CAA983045 CJW983045 CTS983045 DDO983045 DNK983045 DXG983045 EHC983045 EQY983045 FAU983045 FKQ983045 FUM983045 GEI983045 GOE983045 GYA983045 HHW983045 HRS983045 IBO983045 ILK983045 IVG983045 JFC983045 JOY983045 JYU983045 KIQ983045 KSM983045 LCI983045 LME983045 LWA983045 MFW983045 MPS983045 MZO983045 NJK983045 NTG983045 ODC983045 OMY983045 OWU983045 PGQ983045 PQM983045 QAI983045 QKE983045 QUA983045 RDW983045 RNS983045 RXO983045 SHK983045 SRG983045 TBC983045 TKY983045 TUU983045 UEQ983045 UOM983045 UYI983045 VIE983045 VSA983045 WBW983045 WLS983045 WVO983045 H65541 JE65541 TA65541 ACW65541 AMS65541 AWO65541 BGK65541 BQG65541 CAC65541 CJY65541 CTU65541 DDQ65541 DNM65541 DXI65541 EHE65541 ERA65541 FAW65541 FKS65541 FUO65541 GEK65541 GOG65541 GYC65541 HHY65541 HRU65541 IBQ65541 ILM65541 IVI65541 JFE65541 JPA65541 JYW65541 KIS65541 KSO65541 LCK65541 LMG65541 LWC65541 MFY65541 MPU65541 MZQ65541 NJM65541 NTI65541 ODE65541 ONA65541 OWW65541 PGS65541 PQO65541 QAK65541 QKG65541 QUC65541 RDY65541 RNU65541 RXQ65541 SHM65541 SRI65541 TBE65541 TLA65541 TUW65541 UES65541 UOO65541 UYK65541 VIG65541 VSC65541 WBY65541 WLU65541 WVQ65541 H131077 JE131077 TA131077 ACW131077 AMS131077 AWO131077 BGK131077 BQG131077 CAC131077 CJY131077 CTU131077 DDQ131077 DNM131077 DXI131077 EHE131077 ERA131077 FAW131077 FKS131077 FUO131077 GEK131077 GOG131077 GYC131077 HHY131077 HRU131077 IBQ131077 ILM131077 IVI131077 JFE131077 JPA131077 JYW131077 KIS131077 KSO131077 LCK131077 LMG131077 LWC131077 MFY131077 MPU131077 MZQ131077 NJM131077 NTI131077 ODE131077 ONA131077 OWW131077 PGS131077 PQO131077 QAK131077 QKG131077 QUC131077 RDY131077 RNU131077 RXQ131077 SHM131077 SRI131077 TBE131077 TLA131077 TUW131077 UES131077 UOO131077 UYK131077 VIG131077 VSC131077 WBY131077 WLU131077 WVQ131077 H196613 JE196613 TA196613 ACW196613 AMS196613 AWO196613 BGK196613 BQG196613 CAC196613 CJY196613 CTU196613 DDQ196613 DNM196613 DXI196613 EHE196613 ERA196613 FAW196613 FKS196613 FUO196613 GEK196613 GOG196613 GYC196613 HHY196613 HRU196613 IBQ196613 ILM196613 IVI196613 JFE196613 JPA196613 JYW196613 KIS196613 KSO196613 LCK196613 LMG196613 LWC196613 MFY196613 MPU196613 MZQ196613 NJM196613 NTI196613 ODE196613 ONA196613 OWW196613 PGS196613 PQO196613 QAK196613 QKG196613 QUC196613 RDY196613 RNU196613 RXQ196613 SHM196613 SRI196613 TBE196613 TLA196613 TUW196613 UES196613 UOO196613 UYK196613 VIG196613 VSC196613 WBY196613 WLU196613 WVQ196613 H262149 JE262149 TA262149 ACW262149 AMS262149 AWO262149 BGK262149 BQG262149 CAC262149 CJY262149 CTU262149 DDQ262149 DNM262149 DXI262149 EHE262149 ERA262149 FAW262149 FKS262149 FUO262149 GEK262149 GOG262149 GYC262149 HHY262149 HRU262149 IBQ262149 ILM262149 IVI262149 JFE262149 JPA262149 JYW262149 KIS262149 KSO262149 LCK262149 LMG262149 LWC262149 MFY262149 MPU262149 MZQ262149 NJM262149 NTI262149 ODE262149 ONA262149 OWW262149 PGS262149 PQO262149 QAK262149 QKG262149 QUC262149 RDY262149 RNU262149 RXQ262149 SHM262149 SRI262149 TBE262149 TLA262149 TUW262149 UES262149 UOO262149 UYK262149 VIG262149 VSC262149 WBY262149 WLU262149 WVQ262149 H327685 JE327685 TA327685 ACW327685 AMS327685 AWO327685 BGK327685 BQG327685 CAC327685 CJY327685 CTU327685 DDQ327685 DNM327685 DXI327685 EHE327685 ERA327685 FAW327685 FKS327685 FUO327685 GEK327685 GOG327685 GYC327685 HHY327685 HRU327685 IBQ327685 ILM327685 IVI327685 JFE327685 JPA327685 JYW327685 KIS327685 KSO327685 LCK327685 LMG327685 LWC327685 MFY327685 MPU327685 MZQ327685 NJM327685 NTI327685 ODE327685 ONA327685 OWW327685 PGS327685 PQO327685 QAK327685 QKG327685 QUC327685 RDY327685 RNU327685 RXQ327685 SHM327685 SRI327685 TBE327685 TLA327685 TUW327685 UES327685 UOO327685 UYK327685 VIG327685 VSC327685 WBY327685 WLU327685 WVQ327685 H393221 JE393221 TA393221 ACW393221 AMS393221 AWO393221 BGK393221 BQG393221 CAC393221 CJY393221 CTU393221 DDQ393221 DNM393221 DXI393221 EHE393221 ERA393221 FAW393221 FKS393221 FUO393221 GEK393221 GOG393221 GYC393221 HHY393221 HRU393221 IBQ393221 ILM393221 IVI393221 JFE393221 JPA393221 JYW393221 KIS393221 KSO393221 LCK393221 LMG393221 LWC393221 MFY393221 MPU393221 MZQ393221 NJM393221 NTI393221 ODE393221 ONA393221 OWW393221 PGS393221 PQO393221 QAK393221 QKG393221 QUC393221 RDY393221 RNU393221 RXQ393221 SHM393221 SRI393221 TBE393221 TLA393221 TUW393221 UES393221 UOO393221 UYK393221 VIG393221 VSC393221 WBY393221 WLU393221 WVQ393221 H458757 JE458757 TA458757 ACW458757 AMS458757 AWO458757 BGK458757 BQG458757 CAC458757 CJY458757 CTU458757 DDQ458757 DNM458757 DXI458757 EHE458757 ERA458757 FAW458757 FKS458757 FUO458757 GEK458757 GOG458757 GYC458757 HHY458757 HRU458757 IBQ458757 ILM458757 IVI458757 JFE458757 JPA458757 JYW458757 KIS458757 KSO458757 LCK458757 LMG458757 LWC458757 MFY458757 MPU458757 MZQ458757 NJM458757 NTI458757 ODE458757 ONA458757 OWW458757 PGS458757 PQO458757 QAK458757 QKG458757 QUC458757 RDY458757 RNU458757 RXQ458757 SHM458757 SRI458757 TBE458757 TLA458757 TUW458757 UES458757 UOO458757 UYK458757 VIG458757 VSC458757 WBY458757 WLU458757 WVQ458757 H524293 JE524293 TA524293 ACW524293 AMS524293 AWO524293 BGK524293 BQG524293 CAC524293 CJY524293 CTU524293 DDQ524293 DNM524293 DXI524293 EHE524293 ERA524293 FAW524293 FKS524293 FUO524293 GEK524293 GOG524293 GYC524293 HHY524293 HRU524293 IBQ524293 ILM524293 IVI524293 JFE524293 JPA524293 JYW524293 KIS524293 KSO524293 LCK524293 LMG524293 LWC524293 MFY524293 MPU524293 MZQ524293 NJM524293 NTI524293 ODE524293 ONA524293 OWW524293 PGS524293 PQO524293 QAK524293 QKG524293 QUC524293 RDY524293 RNU524293 RXQ524293 SHM524293 SRI524293 TBE524293 TLA524293 TUW524293 UES524293 UOO524293 UYK524293 VIG524293 VSC524293 WBY524293 WLU524293 WVQ524293 H589829 JE589829 TA589829 ACW589829 AMS589829 AWO589829 BGK589829 BQG589829 CAC589829 CJY589829 CTU589829 DDQ589829 DNM589829 DXI589829 EHE589829 ERA589829 FAW589829 FKS589829 FUO589829 GEK589829 GOG589829 GYC589829 HHY589829 HRU589829 IBQ589829 ILM589829 IVI589829 JFE589829 JPA589829 JYW589829 KIS589829 KSO589829 LCK589829 LMG589829 LWC589829 MFY589829 MPU589829 MZQ589829 NJM589829 NTI589829 ODE589829 ONA589829 OWW589829 PGS589829 PQO589829 QAK589829 QKG589829 QUC589829 RDY589829 RNU589829 RXQ589829 SHM589829 SRI589829 TBE589829 TLA589829 TUW589829 UES589829 UOO589829 UYK589829 VIG589829 VSC589829 WBY589829 WLU589829 WVQ589829 H655365 JE655365 TA655365 ACW655365 AMS655365 AWO655365 BGK655365 BQG655365 CAC655365 CJY655365 CTU655365 DDQ655365 DNM655365 DXI655365 EHE655365 ERA655365 FAW655365 FKS655365 FUO655365 GEK655365 GOG655365 GYC655365 HHY655365 HRU655365 IBQ655365 ILM655365 IVI655365 JFE655365 JPA655365 JYW655365 KIS655365 KSO655365 LCK655365 LMG655365 LWC655365 MFY655365 MPU655365 MZQ655365 NJM655365 NTI655365 ODE655365 ONA655365 OWW655365 PGS655365 PQO655365 QAK655365 QKG655365 QUC655365 RDY655365 RNU655365 RXQ655365 SHM655365 SRI655365 TBE655365 TLA655365 TUW655365 UES655365 UOO655365 UYK655365 VIG655365 VSC655365 WBY655365 WLU655365 WVQ655365 H720901 JE720901 TA720901 ACW720901 AMS720901 AWO720901 BGK720901 BQG720901 CAC720901 CJY720901 CTU720901 DDQ720901 DNM720901 DXI720901 EHE720901 ERA720901 FAW720901 FKS720901 FUO720901 GEK720901 GOG720901 GYC720901 HHY720901 HRU720901 IBQ720901 ILM720901 IVI720901 JFE720901 JPA720901 JYW720901 KIS720901 KSO720901 LCK720901 LMG720901 LWC720901 MFY720901 MPU720901 MZQ720901 NJM720901 NTI720901 ODE720901 ONA720901 OWW720901 PGS720901 PQO720901 QAK720901 QKG720901 QUC720901 RDY720901 RNU720901 RXQ720901 SHM720901 SRI720901 TBE720901 TLA720901 TUW720901 UES720901 UOO720901 UYK720901 VIG720901 VSC720901 WBY720901 WLU720901 WVQ720901 H786437 JE786437 TA786437 ACW786437 AMS786437 AWO786437 BGK786437 BQG786437 CAC786437 CJY786437 CTU786437 DDQ786437 DNM786437 DXI786437 EHE786437 ERA786437 FAW786437 FKS786437 FUO786437 GEK786437 GOG786437 GYC786437 HHY786437 HRU786437 IBQ786437 ILM786437 IVI786437 JFE786437 JPA786437 JYW786437 KIS786437 KSO786437 LCK786437 LMG786437 LWC786437 MFY786437 MPU786437 MZQ786437 NJM786437 NTI786437 ODE786437 ONA786437 OWW786437 PGS786437 PQO786437 QAK786437 QKG786437 QUC786437 RDY786437 RNU786437 RXQ786437 SHM786437 SRI786437 TBE786437 TLA786437 TUW786437 UES786437 UOO786437 UYK786437 VIG786437 VSC786437 WBY786437 WLU786437 WVQ786437 H851973 JE851973 TA851973 ACW851973 AMS851973 AWO851973 BGK851973 BQG851973 CAC851973 CJY851973 CTU851973 DDQ851973 DNM851973 DXI851973 EHE851973 ERA851973 FAW851973 FKS851973 FUO851973 GEK851973 GOG851973 GYC851973 HHY851973 HRU851973 IBQ851973 ILM851973 IVI851973 JFE851973 JPA851973 JYW851973 KIS851973 KSO851973 LCK851973 LMG851973 LWC851973 MFY851973 MPU851973 MZQ851973 NJM851973 NTI851973 ODE851973 ONA851973 OWW851973 PGS851973 PQO851973 QAK851973 QKG851973 QUC851973 RDY851973 RNU851973 RXQ851973 SHM851973 SRI851973 TBE851973 TLA851973 TUW851973 UES851973 UOO851973 UYK851973 VIG851973 VSC851973 WBY851973 WLU851973 WVQ851973 H917509 JE917509 TA917509 ACW917509 AMS917509 AWO917509 BGK917509 BQG917509 CAC917509 CJY917509 CTU917509 DDQ917509 DNM917509 DXI917509 EHE917509 ERA917509 FAW917509 FKS917509 FUO917509 GEK917509 GOG917509 GYC917509 HHY917509 HRU917509 IBQ917509 ILM917509 IVI917509 JFE917509 JPA917509 JYW917509 KIS917509 KSO917509 LCK917509 LMG917509 LWC917509 MFY917509 MPU917509 MZQ917509 NJM917509 NTI917509 ODE917509 ONA917509 OWW917509 PGS917509 PQO917509 QAK917509 QKG917509 QUC917509 RDY917509 RNU917509 RXQ917509 SHM917509 SRI917509 TBE917509 TLA917509 TUW917509 UES917509 UOO917509 UYK917509 VIG917509 VSC917509 WBY917509 WLU917509 WVQ917509 H983045 JE983045 TA983045 ACW983045 AMS983045 AWO983045 BGK983045 BQG983045 CAC983045 CJY983045 CTU983045 DDQ983045 DNM983045 DXI983045 EHE983045 ERA983045 FAW983045 FKS983045 FUO983045 GEK983045 GOG983045 GYC983045 HHY983045 HRU983045 IBQ983045 ILM983045 IVI983045 JFE983045 JPA983045 JYW983045 KIS983045 KSO983045 LCK983045 LMG983045 LWC983045 MFY983045 MPU983045 MZQ983045 NJM983045 NTI983045 ODE983045 ONA983045 OWW983045 PGS983045 PQO983045 QAK983045 QKG983045 QUC983045 RDY983045 RNU983045 RXQ983045 SHM983045 SRI983045 TBE983045 TLA983045 TUW983045 UES983045 UOO983045 UYK983045 VIG983045 VSC983045 WBY983045 WLU983045 WVQ983045 AC65541 JL65541 TH65541 ADD65541 AMZ65541 AWV65541 BGR65541 BQN65541 CAJ65541 CKF65541 CUB65541 DDX65541 DNT65541 DXP65541 EHL65541 ERH65541 FBD65541 FKZ65541 FUV65541 GER65541 GON65541 GYJ65541 HIF65541 HSB65541 IBX65541 ILT65541 IVP65541 JFL65541 JPH65541 JZD65541 KIZ65541 KSV65541 LCR65541 LMN65541 LWJ65541 MGF65541 MQB65541 MZX65541 NJT65541 NTP65541 ODL65541 ONH65541 OXD65541 PGZ65541 PQV65541 QAR65541 QKN65541 QUJ65541 REF65541 ROB65541 RXX65541 SHT65541 SRP65541 TBL65541 TLH65541 TVD65541 UEZ65541 UOV65541 UYR65541 VIN65541 VSJ65541 WCF65541 WMB65541 WVX65541 AC131077 JL131077 TH131077 ADD131077 AMZ131077 AWV131077 BGR131077 BQN131077 CAJ131077 CKF131077 CUB131077 DDX131077 DNT131077 DXP131077 EHL131077 ERH131077 FBD131077 FKZ131077 FUV131077 GER131077 GON131077 GYJ131077 HIF131077 HSB131077 IBX131077 ILT131077 IVP131077 JFL131077 JPH131077 JZD131077 KIZ131077 KSV131077 LCR131077 LMN131077 LWJ131077 MGF131077 MQB131077 MZX131077 NJT131077 NTP131077 ODL131077 ONH131077 OXD131077 PGZ131077 PQV131077 QAR131077 QKN131077 QUJ131077 REF131077 ROB131077 RXX131077 SHT131077 SRP131077 TBL131077 TLH131077 TVD131077 UEZ131077 UOV131077 UYR131077 VIN131077 VSJ131077 WCF131077 WMB131077 WVX131077 AC196613 JL196613 TH196613 ADD196613 AMZ196613 AWV196613 BGR196613 BQN196613 CAJ196613 CKF196613 CUB196613 DDX196613 DNT196613 DXP196613 EHL196613 ERH196613 FBD196613 FKZ196613 FUV196613 GER196613 GON196613 GYJ196613 HIF196613 HSB196613 IBX196613 ILT196613 IVP196613 JFL196613 JPH196613 JZD196613 KIZ196613 KSV196613 LCR196613 LMN196613 LWJ196613 MGF196613 MQB196613 MZX196613 NJT196613 NTP196613 ODL196613 ONH196613 OXD196613 PGZ196613 PQV196613 QAR196613 QKN196613 QUJ196613 REF196613 ROB196613 RXX196613 SHT196613 SRP196613 TBL196613 TLH196613 TVD196613 UEZ196613 UOV196613 UYR196613 VIN196613 VSJ196613 WCF196613 WMB196613 WVX196613 AC262149 JL262149 TH262149 ADD262149 AMZ262149 AWV262149 BGR262149 BQN262149 CAJ262149 CKF262149 CUB262149 DDX262149 DNT262149 DXP262149 EHL262149 ERH262149 FBD262149 FKZ262149 FUV262149 GER262149 GON262149 GYJ262149 HIF262149 HSB262149 IBX262149 ILT262149 IVP262149 JFL262149 JPH262149 JZD262149 KIZ262149 KSV262149 LCR262149 LMN262149 LWJ262149 MGF262149 MQB262149 MZX262149 NJT262149 NTP262149 ODL262149 ONH262149 OXD262149 PGZ262149 PQV262149 QAR262149 QKN262149 QUJ262149 REF262149 ROB262149 RXX262149 SHT262149 SRP262149 TBL262149 TLH262149 TVD262149 UEZ262149 UOV262149 UYR262149 VIN262149 VSJ262149 WCF262149 WMB262149 WVX262149 AC327685 JL327685 TH327685 ADD327685 AMZ327685 AWV327685 BGR327685 BQN327685 CAJ327685 CKF327685 CUB327685 DDX327685 DNT327685 DXP327685 EHL327685 ERH327685 FBD327685 FKZ327685 FUV327685 GER327685 GON327685 GYJ327685 HIF327685 HSB327685 IBX327685 ILT327685 IVP327685 JFL327685 JPH327685 JZD327685 KIZ327685 KSV327685 LCR327685 LMN327685 LWJ327685 MGF327685 MQB327685 MZX327685 NJT327685 NTP327685 ODL327685 ONH327685 OXD327685 PGZ327685 PQV327685 QAR327685 QKN327685 QUJ327685 REF327685 ROB327685 RXX327685 SHT327685 SRP327685 TBL327685 TLH327685 TVD327685 UEZ327685 UOV327685 UYR327685 VIN327685 VSJ327685 WCF327685 WMB327685 WVX327685 AC393221 JL393221 TH393221 ADD393221 AMZ393221 AWV393221 BGR393221 BQN393221 CAJ393221 CKF393221 CUB393221 DDX393221 DNT393221 DXP393221 EHL393221 ERH393221 FBD393221 FKZ393221 FUV393221 GER393221 GON393221 GYJ393221 HIF393221 HSB393221 IBX393221 ILT393221 IVP393221 JFL393221 JPH393221 JZD393221 KIZ393221 KSV393221 LCR393221 LMN393221 LWJ393221 MGF393221 MQB393221 MZX393221 NJT393221 NTP393221 ODL393221 ONH393221 OXD393221 PGZ393221 PQV393221 QAR393221 QKN393221 QUJ393221 REF393221 ROB393221 RXX393221 SHT393221 SRP393221 TBL393221 TLH393221 TVD393221 UEZ393221 UOV393221 UYR393221 VIN393221 VSJ393221 WCF393221 WMB393221 WVX393221 AC458757 JL458757 TH458757 ADD458757 AMZ458757 AWV458757 BGR458757 BQN458757 CAJ458757 CKF458757 CUB458757 DDX458757 DNT458757 DXP458757 EHL458757 ERH458757 FBD458757 FKZ458757 FUV458757 GER458757 GON458757 GYJ458757 HIF458757 HSB458757 IBX458757 ILT458757 IVP458757 JFL458757 JPH458757 JZD458757 KIZ458757 KSV458757 LCR458757 LMN458757 LWJ458757 MGF458757 MQB458757 MZX458757 NJT458757 NTP458757 ODL458757 ONH458757 OXD458757 PGZ458757 PQV458757 QAR458757 QKN458757 QUJ458757 REF458757 ROB458757 RXX458757 SHT458757 SRP458757 TBL458757 TLH458757 TVD458757 UEZ458757 UOV458757 UYR458757 VIN458757 VSJ458757 WCF458757 WMB458757 WVX458757 AC524293 JL524293 TH524293 ADD524293 AMZ524293 AWV524293 BGR524293 BQN524293 CAJ524293 CKF524293 CUB524293 DDX524293 DNT524293 DXP524293 EHL524293 ERH524293 FBD524293 FKZ524293 FUV524293 GER524293 GON524293 GYJ524293 HIF524293 HSB524293 IBX524293 ILT524293 IVP524293 JFL524293 JPH524293 JZD524293 KIZ524293 KSV524293 LCR524293 LMN524293 LWJ524293 MGF524293 MQB524293 MZX524293 NJT524293 NTP524293 ODL524293 ONH524293 OXD524293 PGZ524293 PQV524293 QAR524293 QKN524293 QUJ524293 REF524293 ROB524293 RXX524293 SHT524293 SRP524293 TBL524293 TLH524293 TVD524293 UEZ524293 UOV524293 UYR524293 VIN524293 VSJ524293 WCF524293 WMB524293 WVX524293 AC589829 JL589829 TH589829 ADD589829 AMZ589829 AWV589829 BGR589829 BQN589829 CAJ589829 CKF589829 CUB589829 DDX589829 DNT589829 DXP589829 EHL589829 ERH589829 FBD589829 FKZ589829 FUV589829 GER589829 GON589829 GYJ589829 HIF589829 HSB589829 IBX589829 ILT589829 IVP589829 JFL589829 JPH589829 JZD589829 KIZ589829 KSV589829 LCR589829 LMN589829 LWJ589829 MGF589829 MQB589829 MZX589829 NJT589829 NTP589829 ODL589829 ONH589829 OXD589829 PGZ589829 PQV589829 QAR589829 QKN589829 QUJ589829 REF589829 ROB589829 RXX589829 SHT589829 SRP589829 TBL589829 TLH589829 TVD589829 UEZ589829 UOV589829 UYR589829 VIN589829 VSJ589829 WCF589829 WMB589829 WVX589829 AC655365 JL655365 TH655365 ADD655365 AMZ655365 AWV655365 BGR655365 BQN655365 CAJ655365 CKF655365 CUB655365 DDX655365 DNT655365 DXP655365 EHL655365 ERH655365 FBD655365 FKZ655365 FUV655365 GER655365 GON655365 GYJ655365 HIF655365 HSB655365 IBX655365 ILT655365 IVP655365 JFL655365 JPH655365 JZD655365 KIZ655365 KSV655365 LCR655365 LMN655365 LWJ655365 MGF655365 MQB655365 MZX655365 NJT655365 NTP655365 ODL655365 ONH655365 OXD655365 PGZ655365 PQV655365 QAR655365 QKN655365 QUJ655365 REF655365 ROB655365 RXX655365 SHT655365 SRP655365 TBL655365 TLH655365 TVD655365 UEZ655365 UOV655365 UYR655365 VIN655365 VSJ655365 WCF655365 WMB655365 WVX655365 AC720901 JL720901 TH720901 ADD720901 AMZ720901 AWV720901 BGR720901 BQN720901 CAJ720901 CKF720901 CUB720901 DDX720901 DNT720901 DXP720901 EHL720901 ERH720901 FBD720901 FKZ720901 FUV720901 GER720901 GON720901 GYJ720901 HIF720901 HSB720901 IBX720901 ILT720901 IVP720901 JFL720901 JPH720901 JZD720901 KIZ720901 KSV720901 LCR720901 LMN720901 LWJ720901 MGF720901 MQB720901 MZX720901 NJT720901 NTP720901 ODL720901 ONH720901 OXD720901 PGZ720901 PQV720901 QAR720901 QKN720901 QUJ720901 REF720901 ROB720901 RXX720901 SHT720901 SRP720901 TBL720901 TLH720901 TVD720901 UEZ720901 UOV720901 UYR720901 VIN720901 VSJ720901 WCF720901 WMB720901 WVX720901 AC786437 JL786437 TH786437 ADD786437 AMZ786437 AWV786437 BGR786437 BQN786437 CAJ786437 CKF786437 CUB786437 DDX786437 DNT786437 DXP786437 EHL786437 ERH786437 FBD786437 FKZ786437 FUV786437 GER786437 GON786437 GYJ786437 HIF786437 HSB786437 IBX786437 ILT786437 IVP786437 JFL786437 JPH786437 JZD786437 KIZ786437 KSV786437 LCR786437 LMN786437 LWJ786437 MGF786437 MQB786437 MZX786437 NJT786437 NTP786437 ODL786437 ONH786437 OXD786437 PGZ786437 PQV786437 QAR786437 QKN786437 QUJ786437 REF786437 ROB786437 RXX786437 SHT786437 SRP786437 TBL786437 TLH786437 TVD786437 UEZ786437 UOV786437 UYR786437 VIN786437 VSJ786437 WCF786437 WMB786437 WVX786437 AC851973 JL851973 TH851973 ADD851973 AMZ851973 AWV851973 BGR851973 BQN851973 CAJ851973 CKF851973 CUB851973 DDX851973 DNT851973 DXP851973 EHL851973 ERH851973 FBD851973 FKZ851973 FUV851973 GER851973 GON851973 GYJ851973 HIF851973 HSB851973 IBX851973 ILT851973 IVP851973 JFL851973 JPH851973 JZD851973 KIZ851973 KSV851973 LCR851973 LMN851973 LWJ851973 MGF851973 MQB851973 MZX851973 NJT851973 NTP851973 ODL851973 ONH851973 OXD851973 PGZ851973 PQV851973 QAR851973 QKN851973 QUJ851973 REF851973 ROB851973 RXX851973 SHT851973 SRP851973 TBL851973 TLH851973 TVD851973 UEZ851973 UOV851973 UYR851973 VIN851973 VSJ851973 WCF851973 WMB851973 WVX851973 AC917509 JL917509 TH917509 ADD917509 AMZ917509 AWV917509 BGR917509 BQN917509 CAJ917509 CKF917509 CUB917509 DDX917509 DNT917509 DXP917509 EHL917509 ERH917509 FBD917509 FKZ917509 FUV917509 GER917509 GON917509 GYJ917509 HIF917509 HSB917509 IBX917509 ILT917509 IVP917509 JFL917509 JPH917509 JZD917509 KIZ917509 KSV917509 LCR917509 LMN917509 LWJ917509 MGF917509 MQB917509 MZX917509 NJT917509 NTP917509 ODL917509 ONH917509 OXD917509 PGZ917509 PQV917509 QAR917509 QKN917509 QUJ917509 REF917509 ROB917509 RXX917509 SHT917509 SRP917509 TBL917509 TLH917509 TVD917509 UEZ917509 UOV917509 UYR917509 VIN917509 VSJ917509 WCF917509 WMB917509 WVX917509 AC983045 JL983045 TH983045 ADD983045 AMZ983045 AWV983045 BGR983045 BQN983045 CAJ983045 CKF983045 CUB983045 DDX983045 DNT983045 DXP983045 EHL983045 ERH983045 FBD983045 FKZ983045 FUV983045 GER983045 GON983045 GYJ983045 HIF983045 HSB983045 IBX983045 ILT983045 IVP983045 JFL983045 JPH983045 JZD983045 KIZ983045 KSV983045 LCR983045 LMN983045 LWJ983045 MGF983045 MQB983045 MZX983045 NJT983045 NTP983045 ODL983045 ONH983045 OXD983045 PGZ983045 PQV983045 QAR983045 QKN983045 QUJ983045 REF983045 ROB983045 RXX983045 SHT983045 SRP983045 TBL983045 TLH983045 TVD983045 UEZ983045 UOV983045 UYR983045 VIN983045 VSJ983045 WCF983045 WMB983045 WVX983045 AE65541 JN65541 TJ65541 ADF65541 ANB65541 AWX65541 BGT65541 BQP65541 CAL65541 CKH65541 CUD65541 DDZ65541 DNV65541 DXR65541 EHN65541 ERJ65541 FBF65541 FLB65541 FUX65541 GET65541 GOP65541 GYL65541 HIH65541 HSD65541 IBZ65541 ILV65541 IVR65541 JFN65541 JPJ65541 JZF65541 KJB65541 KSX65541 LCT65541 LMP65541 LWL65541 MGH65541 MQD65541 MZZ65541 NJV65541 NTR65541 ODN65541 ONJ65541 OXF65541 PHB65541 PQX65541 QAT65541 QKP65541 QUL65541 REH65541 ROD65541 RXZ65541 SHV65541 SRR65541 TBN65541 TLJ65541 TVF65541 UFB65541 UOX65541 UYT65541 VIP65541 VSL65541 WCH65541 WMD65541 WVZ65541 AE131077 JN131077 TJ131077 ADF131077 ANB131077 AWX131077 BGT131077 BQP131077 CAL131077 CKH131077 CUD131077 DDZ131077 DNV131077 DXR131077 EHN131077 ERJ131077 FBF131077 FLB131077 FUX131077 GET131077 GOP131077 GYL131077 HIH131077 HSD131077 IBZ131077 ILV131077 IVR131077 JFN131077 JPJ131077 JZF131077 KJB131077 KSX131077 LCT131077 LMP131077 LWL131077 MGH131077 MQD131077 MZZ131077 NJV131077 NTR131077 ODN131077 ONJ131077 OXF131077 PHB131077 PQX131077 QAT131077 QKP131077 QUL131077 REH131077 ROD131077 RXZ131077 SHV131077 SRR131077 TBN131077 TLJ131077 TVF131077 UFB131077 UOX131077 UYT131077 VIP131077 VSL131077 WCH131077 WMD131077 WVZ131077 AE196613 JN196613 TJ196613 ADF196613 ANB196613 AWX196613 BGT196613 BQP196613 CAL196613 CKH196613 CUD196613 DDZ196613 DNV196613 DXR196613 EHN196613 ERJ196613 FBF196613 FLB196613 FUX196613 GET196613 GOP196613 GYL196613 HIH196613 HSD196613 IBZ196613 ILV196613 IVR196613 JFN196613 JPJ196613 JZF196613 KJB196613 KSX196613 LCT196613 LMP196613 LWL196613 MGH196613 MQD196613 MZZ196613 NJV196613 NTR196613 ODN196613 ONJ196613 OXF196613 PHB196613 PQX196613 QAT196613 QKP196613 QUL196613 REH196613 ROD196613 RXZ196613 SHV196613 SRR196613 TBN196613 TLJ196613 TVF196613 UFB196613 UOX196613 UYT196613 VIP196613 VSL196613 WCH196613 WMD196613 WVZ196613 AE262149 JN262149 TJ262149 ADF262149 ANB262149 AWX262149 BGT262149 BQP262149 CAL262149 CKH262149 CUD262149 DDZ262149 DNV262149 DXR262149 EHN262149 ERJ262149 FBF262149 FLB262149 FUX262149 GET262149 GOP262149 GYL262149 HIH262149 HSD262149 IBZ262149 ILV262149 IVR262149 JFN262149 JPJ262149 JZF262149 KJB262149 KSX262149 LCT262149 LMP262149 LWL262149 MGH262149 MQD262149 MZZ262149 NJV262149 NTR262149 ODN262149 ONJ262149 OXF262149 PHB262149 PQX262149 QAT262149 QKP262149 QUL262149 REH262149 ROD262149 RXZ262149 SHV262149 SRR262149 TBN262149 TLJ262149 TVF262149 UFB262149 UOX262149 UYT262149 VIP262149 VSL262149 WCH262149 WMD262149 WVZ262149 AE327685 JN327685 TJ327685 ADF327685 ANB327685 AWX327685 BGT327685 BQP327685 CAL327685 CKH327685 CUD327685 DDZ327685 DNV327685 DXR327685 EHN327685 ERJ327685 FBF327685 FLB327685 FUX327685 GET327685 GOP327685 GYL327685 HIH327685 HSD327685 IBZ327685 ILV327685 IVR327685 JFN327685 JPJ327685 JZF327685 KJB327685 KSX327685 LCT327685 LMP327685 LWL327685 MGH327685 MQD327685 MZZ327685 NJV327685 NTR327685 ODN327685 ONJ327685 OXF327685 PHB327685 PQX327685 QAT327685 QKP327685 QUL327685 REH327685 ROD327685 RXZ327685 SHV327685 SRR327685 TBN327685 TLJ327685 TVF327685 UFB327685 UOX327685 UYT327685 VIP327685 VSL327685 WCH327685 WMD327685 WVZ327685 AE393221 JN393221 TJ393221 ADF393221 ANB393221 AWX393221 BGT393221 BQP393221 CAL393221 CKH393221 CUD393221 DDZ393221 DNV393221 DXR393221 EHN393221 ERJ393221 FBF393221 FLB393221 FUX393221 GET393221 GOP393221 GYL393221 HIH393221 HSD393221 IBZ393221 ILV393221 IVR393221 JFN393221 JPJ393221 JZF393221 KJB393221 KSX393221 LCT393221 LMP393221 LWL393221 MGH393221 MQD393221 MZZ393221 NJV393221 NTR393221 ODN393221 ONJ393221 OXF393221 PHB393221 PQX393221 QAT393221 QKP393221 QUL393221 REH393221 ROD393221 RXZ393221 SHV393221 SRR393221 TBN393221 TLJ393221 TVF393221 UFB393221 UOX393221 UYT393221 VIP393221 VSL393221 WCH393221 WMD393221 WVZ393221 AE458757 JN458757 TJ458757 ADF458757 ANB458757 AWX458757 BGT458757 BQP458757 CAL458757 CKH458757 CUD458757 DDZ458757 DNV458757 DXR458757 EHN458757 ERJ458757 FBF458757 FLB458757 FUX458757 GET458757 GOP458757 GYL458757 HIH458757 HSD458757 IBZ458757 ILV458757 IVR458757 JFN458757 JPJ458757 JZF458757 KJB458757 KSX458757 LCT458757 LMP458757 LWL458757 MGH458757 MQD458757 MZZ458757 NJV458757 NTR458757 ODN458757 ONJ458757 OXF458757 PHB458757 PQX458757 QAT458757 QKP458757 QUL458757 REH458757 ROD458757 RXZ458757 SHV458757 SRR458757 TBN458757 TLJ458757 TVF458757 UFB458757 UOX458757 UYT458757 VIP458757 VSL458757 WCH458757 WMD458757 WVZ458757 AE524293 JN524293 TJ524293 ADF524293 ANB524293 AWX524293 BGT524293 BQP524293 CAL524293 CKH524293 CUD524293 DDZ524293 DNV524293 DXR524293 EHN524293 ERJ524293 FBF524293 FLB524293 FUX524293 GET524293 GOP524293 GYL524293 HIH524293 HSD524293 IBZ524293 ILV524293 IVR524293 JFN524293 JPJ524293 JZF524293 KJB524293 KSX524293 LCT524293 LMP524293 LWL524293 MGH524293 MQD524293 MZZ524293 NJV524293 NTR524293 ODN524293 ONJ524293 OXF524293 PHB524293 PQX524293 QAT524293 QKP524293 QUL524293 REH524293 ROD524293 RXZ524293 SHV524293 SRR524293 TBN524293 TLJ524293 TVF524293 UFB524293 UOX524293 UYT524293 VIP524293 VSL524293 WCH524293 WMD524293 WVZ524293 AE589829 JN589829 TJ589829 ADF589829 ANB589829 AWX589829 BGT589829 BQP589829 CAL589829 CKH589829 CUD589829 DDZ589829 DNV589829 DXR589829 EHN589829 ERJ589829 FBF589829 FLB589829 FUX589829 GET589829 GOP589829 GYL589829 HIH589829 HSD589829 IBZ589829 ILV589829 IVR589829 JFN589829 JPJ589829 JZF589829 KJB589829 KSX589829 LCT589829 LMP589829 LWL589829 MGH589829 MQD589829 MZZ589829 NJV589829 NTR589829 ODN589829 ONJ589829 OXF589829 PHB589829 PQX589829 QAT589829 QKP589829 QUL589829 REH589829 ROD589829 RXZ589829 SHV589829 SRR589829 TBN589829 TLJ589829 TVF589829 UFB589829 UOX589829 UYT589829 VIP589829 VSL589829 WCH589829 WMD589829 WVZ589829 AE655365 JN655365 TJ655365 ADF655365 ANB655365 AWX655365 BGT655365 BQP655365 CAL655365 CKH655365 CUD655365 DDZ655365 DNV655365 DXR655365 EHN655365 ERJ655365 FBF655365 FLB655365 FUX655365 GET655365 GOP655365 GYL655365 HIH655365 HSD655365 IBZ655365 ILV655365 IVR655365 JFN655365 JPJ655365 JZF655365 KJB655365 KSX655365 LCT655365 LMP655365 LWL655365 MGH655365 MQD655365 MZZ655365 NJV655365 NTR655365 ODN655365 ONJ655365 OXF655365 PHB655365 PQX655365 QAT655365 QKP655365 QUL655365 REH655365 ROD655365 RXZ655365 SHV655365 SRR655365 TBN655365 TLJ655365 TVF655365 UFB655365 UOX655365 UYT655365 VIP655365 VSL655365 WCH655365 WMD655365 WVZ655365 AE720901 JN720901 TJ720901 ADF720901 ANB720901 AWX720901 BGT720901 BQP720901 CAL720901 CKH720901 CUD720901 DDZ720901 DNV720901 DXR720901 EHN720901 ERJ720901 FBF720901 FLB720901 FUX720901 GET720901 GOP720901 GYL720901 HIH720901 HSD720901 IBZ720901 ILV720901 IVR720901 JFN720901 JPJ720901 JZF720901 KJB720901 KSX720901 LCT720901 LMP720901 LWL720901 MGH720901 MQD720901 MZZ720901 NJV720901 NTR720901 ODN720901 ONJ720901 OXF720901 PHB720901 PQX720901 QAT720901 QKP720901 QUL720901 REH720901 ROD720901 RXZ720901 SHV720901 SRR720901 TBN720901 TLJ720901 TVF720901 UFB720901 UOX720901 UYT720901 VIP720901 VSL720901 WCH720901 WMD720901 WVZ720901 AE786437 JN786437 TJ786437 ADF786437 ANB786437 AWX786437 BGT786437 BQP786437 CAL786437 CKH786437 CUD786437 DDZ786437 DNV786437 DXR786437 EHN786437 ERJ786437 FBF786437 FLB786437 FUX786437 GET786437 GOP786437 GYL786437 HIH786437 HSD786437 IBZ786437 ILV786437 IVR786437 JFN786437 JPJ786437 JZF786437 KJB786437 KSX786437 LCT786437 LMP786437 LWL786437 MGH786437 MQD786437 MZZ786437 NJV786437 NTR786437 ODN786437 ONJ786437 OXF786437 PHB786437 PQX786437 QAT786437 QKP786437 QUL786437 REH786437 ROD786437 RXZ786437 SHV786437 SRR786437 TBN786437 TLJ786437 TVF786437 UFB786437 UOX786437 UYT786437 VIP786437 VSL786437 WCH786437 WMD786437 WVZ786437 AE851973 JN851973 TJ851973 ADF851973 ANB851973 AWX851973 BGT851973 BQP851973 CAL851973 CKH851973 CUD851973 DDZ851973 DNV851973 DXR851973 EHN851973 ERJ851973 FBF851973 FLB851973 FUX851973 GET851973 GOP851973 GYL851973 HIH851973 HSD851973 IBZ851973 ILV851973 IVR851973 JFN851973 JPJ851973 JZF851973 KJB851973 KSX851973 LCT851973 LMP851973 LWL851973 MGH851973 MQD851973 MZZ851973 NJV851973 NTR851973 ODN851973 ONJ851973 OXF851973 PHB851973 PQX851973 QAT851973 QKP851973 QUL851973 REH851973 ROD851973 RXZ851973 SHV851973 SRR851973 TBN851973 TLJ851973 TVF851973 UFB851973 UOX851973 UYT851973 VIP851973 VSL851973 WCH851973 WMD851973 WVZ851973 AE917509 JN917509 TJ917509 ADF917509 ANB917509 AWX917509 BGT917509 BQP917509 CAL917509 CKH917509 CUD917509 DDZ917509 DNV917509 DXR917509 EHN917509 ERJ917509 FBF917509 FLB917509 FUX917509 GET917509 GOP917509 GYL917509 HIH917509 HSD917509 IBZ917509 ILV917509 IVR917509 JFN917509 JPJ917509 JZF917509 KJB917509 KSX917509 LCT917509 LMP917509 LWL917509 MGH917509 MQD917509 MZZ917509 NJV917509 NTR917509 ODN917509 ONJ917509 OXF917509 PHB917509 PQX917509 QAT917509 QKP917509 QUL917509 REH917509 ROD917509 RXZ917509 SHV917509 SRR917509 TBN917509 TLJ917509 TVF917509 UFB917509 UOX917509 UYT917509 VIP917509 VSL917509 WCH917509 WMD917509 WVZ917509 AE983045 JN983045 TJ983045 ADF983045 ANB983045 AWX983045 BGT983045 BQP983045 CAL983045 CKH983045 CUD983045 DDZ983045 DNV983045 DXR983045 EHN983045 ERJ983045 FBF983045 FLB983045 FUX983045 GET983045 GOP983045 GYL983045 HIH983045 HSD983045 IBZ983045 ILV983045 IVR983045 JFN983045 JPJ983045 JZF983045 KJB983045 KSX983045 LCT983045 LMP983045 LWL983045 MGH983045 MQD983045 MZZ983045 NJV983045 NTR983045 ODN983045 ONJ983045 OXF983045 PHB983045 PQX983045 QAT983045 QKP983045 QUL983045 REH983045 ROD983045 RXZ983045 SHV983045 SRR983045 TBN983045 TLJ983045 TVF983045 UFB983045 UOX983045 UYT983045 VIP983045 VSL983045 WCH983045 WMD983045 WVZ983045 F65545 JC65545 SY65545 ACU65545 AMQ65545 AWM65545 BGI65545 BQE65545 CAA65545 CJW65545 CTS65545 DDO65545 DNK65545 DXG65545 EHC65545 EQY65545 FAU65545 FKQ65545 FUM65545 GEI65545 GOE65545 GYA65545 HHW65545 HRS65545 IBO65545 ILK65545 IVG65545 JFC65545 JOY65545 JYU65545 KIQ65545 KSM65545 LCI65545 LME65545 LWA65545 MFW65545 MPS65545 MZO65545 NJK65545 NTG65545 ODC65545 OMY65545 OWU65545 PGQ65545 PQM65545 QAI65545 QKE65545 QUA65545 RDW65545 RNS65545 RXO65545 SHK65545 SRG65545 TBC65545 TKY65545 TUU65545 UEQ65545 UOM65545 UYI65545 VIE65545 VSA65545 WBW65545 WLS65545 WVO65545 F131081 JC131081 SY131081 ACU131081 AMQ131081 AWM131081 BGI131081 BQE131081 CAA131081 CJW131081 CTS131081 DDO131081 DNK131081 DXG131081 EHC131081 EQY131081 FAU131081 FKQ131081 FUM131081 GEI131081 GOE131081 GYA131081 HHW131081 HRS131081 IBO131081 ILK131081 IVG131081 JFC131081 JOY131081 JYU131081 KIQ131081 KSM131081 LCI131081 LME131081 LWA131081 MFW131081 MPS131081 MZO131081 NJK131081 NTG131081 ODC131081 OMY131081 OWU131081 PGQ131081 PQM131081 QAI131081 QKE131081 QUA131081 RDW131081 RNS131081 RXO131081 SHK131081 SRG131081 TBC131081 TKY131081 TUU131081 UEQ131081 UOM131081 UYI131081 VIE131081 VSA131081 WBW131081 WLS131081 WVO131081 F196617 JC196617 SY196617 ACU196617 AMQ196617 AWM196617 BGI196617 BQE196617 CAA196617 CJW196617 CTS196617 DDO196617 DNK196617 DXG196617 EHC196617 EQY196617 FAU196617 FKQ196617 FUM196617 GEI196617 GOE196617 GYA196617 HHW196617 HRS196617 IBO196617 ILK196617 IVG196617 JFC196617 JOY196617 JYU196617 KIQ196617 KSM196617 LCI196617 LME196617 LWA196617 MFW196617 MPS196617 MZO196617 NJK196617 NTG196617 ODC196617 OMY196617 OWU196617 PGQ196617 PQM196617 QAI196617 QKE196617 QUA196617 RDW196617 RNS196617 RXO196617 SHK196617 SRG196617 TBC196617 TKY196617 TUU196617 UEQ196617 UOM196617 UYI196617 VIE196617 VSA196617 WBW196617 WLS196617 WVO196617 F262153 JC262153 SY262153 ACU262153 AMQ262153 AWM262153 BGI262153 BQE262153 CAA262153 CJW262153 CTS262153 DDO262153 DNK262153 DXG262153 EHC262153 EQY262153 FAU262153 FKQ262153 FUM262153 GEI262153 GOE262153 GYA262153 HHW262153 HRS262153 IBO262153 ILK262153 IVG262153 JFC262153 JOY262153 JYU262153 KIQ262153 KSM262153 LCI262153 LME262153 LWA262153 MFW262153 MPS262153 MZO262153 NJK262153 NTG262153 ODC262153 OMY262153 OWU262153 PGQ262153 PQM262153 QAI262153 QKE262153 QUA262153 RDW262153 RNS262153 RXO262153 SHK262153 SRG262153 TBC262153 TKY262153 TUU262153 UEQ262153 UOM262153 UYI262153 VIE262153 VSA262153 WBW262153 WLS262153 WVO262153 F327689 JC327689 SY327689 ACU327689 AMQ327689 AWM327689 BGI327689 BQE327689 CAA327689 CJW327689 CTS327689 DDO327689 DNK327689 DXG327689 EHC327689 EQY327689 FAU327689 FKQ327689 FUM327689 GEI327689 GOE327689 GYA327689 HHW327689 HRS327689 IBO327689 ILK327689 IVG327689 JFC327689 JOY327689 JYU327689 KIQ327689 KSM327689 LCI327689 LME327689 LWA327689 MFW327689 MPS327689 MZO327689 NJK327689 NTG327689 ODC327689 OMY327689 OWU327689 PGQ327689 PQM327689 QAI327689 QKE327689 QUA327689 RDW327689 RNS327689 RXO327689 SHK327689 SRG327689 TBC327689 TKY327689 TUU327689 UEQ327689 UOM327689 UYI327689 VIE327689 VSA327689 WBW327689 WLS327689 WVO327689 F393225 JC393225 SY393225 ACU393225 AMQ393225 AWM393225 BGI393225 BQE393225 CAA393225 CJW393225 CTS393225 DDO393225 DNK393225 DXG393225 EHC393225 EQY393225 FAU393225 FKQ393225 FUM393225 GEI393225 GOE393225 GYA393225 HHW393225 HRS393225 IBO393225 ILK393225 IVG393225 JFC393225 JOY393225 JYU393225 KIQ393225 KSM393225 LCI393225 LME393225 LWA393225 MFW393225 MPS393225 MZO393225 NJK393225 NTG393225 ODC393225 OMY393225 OWU393225 PGQ393225 PQM393225 QAI393225 QKE393225 QUA393225 RDW393225 RNS393225 RXO393225 SHK393225 SRG393225 TBC393225 TKY393225 TUU393225 UEQ393225 UOM393225 UYI393225 VIE393225 VSA393225 WBW393225 WLS393225 WVO393225 F458761 JC458761 SY458761 ACU458761 AMQ458761 AWM458761 BGI458761 BQE458761 CAA458761 CJW458761 CTS458761 DDO458761 DNK458761 DXG458761 EHC458761 EQY458761 FAU458761 FKQ458761 FUM458761 GEI458761 GOE458761 GYA458761 HHW458761 HRS458761 IBO458761 ILK458761 IVG458761 JFC458761 JOY458761 JYU458761 KIQ458761 KSM458761 LCI458761 LME458761 LWA458761 MFW458761 MPS458761 MZO458761 NJK458761 NTG458761 ODC458761 OMY458761 OWU458761 PGQ458761 PQM458761 QAI458761 QKE458761 QUA458761 RDW458761 RNS458761 RXO458761 SHK458761 SRG458761 TBC458761 TKY458761 TUU458761 UEQ458761 UOM458761 UYI458761 VIE458761 VSA458761 WBW458761 WLS458761 WVO458761 F524297 JC524297 SY524297 ACU524297 AMQ524297 AWM524297 BGI524297 BQE524297 CAA524297 CJW524297 CTS524297 DDO524297 DNK524297 DXG524297 EHC524297 EQY524297 FAU524297 FKQ524297 FUM524297 GEI524297 GOE524297 GYA524297 HHW524297 HRS524297 IBO524297 ILK524297 IVG524297 JFC524297 JOY524297 JYU524297 KIQ524297 KSM524297 LCI524297 LME524297 LWA524297 MFW524297 MPS524297 MZO524297 NJK524297 NTG524297 ODC524297 OMY524297 OWU524297 PGQ524297 PQM524297 QAI524297 QKE524297 QUA524297 RDW524297 RNS524297 RXO524297 SHK524297 SRG524297 TBC524297 TKY524297 TUU524297 UEQ524297 UOM524297 UYI524297 VIE524297 VSA524297 WBW524297 WLS524297 WVO524297 F589833 JC589833 SY589833 ACU589833 AMQ589833 AWM589833 BGI589833 BQE589833 CAA589833 CJW589833 CTS589833 DDO589833 DNK589833 DXG589833 EHC589833 EQY589833 FAU589833 FKQ589833 FUM589833 GEI589833 GOE589833 GYA589833 HHW589833 HRS589833 IBO589833 ILK589833 IVG589833 JFC589833 JOY589833 JYU589833 KIQ589833 KSM589833 LCI589833 LME589833 LWA589833 MFW589833 MPS589833 MZO589833 NJK589833 NTG589833 ODC589833 OMY589833 OWU589833 PGQ589833 PQM589833 QAI589833 QKE589833 QUA589833 RDW589833 RNS589833 RXO589833 SHK589833 SRG589833 TBC589833 TKY589833 TUU589833 UEQ589833 UOM589833 UYI589833 VIE589833 VSA589833 WBW589833 WLS589833 WVO589833 F655369 JC655369 SY655369 ACU655369 AMQ655369 AWM655369 BGI655369 BQE655369 CAA655369 CJW655369 CTS655369 DDO655369 DNK655369 DXG655369 EHC655369 EQY655369 FAU655369 FKQ655369 FUM655369 GEI655369 GOE655369 GYA655369 HHW655369 HRS655369 IBO655369 ILK655369 IVG655369 JFC655369 JOY655369 JYU655369 KIQ655369 KSM655369 LCI655369 LME655369 LWA655369 MFW655369 MPS655369 MZO655369 NJK655369 NTG655369 ODC655369 OMY655369 OWU655369 PGQ655369 PQM655369 QAI655369 QKE655369 QUA655369 RDW655369 RNS655369 RXO655369 SHK655369 SRG655369 TBC655369 TKY655369 TUU655369 UEQ655369 UOM655369 UYI655369 VIE655369 VSA655369 WBW655369 WLS655369 WVO655369 F720905 JC720905 SY720905 ACU720905 AMQ720905 AWM720905 BGI720905 BQE720905 CAA720905 CJW720905 CTS720905 DDO720905 DNK720905 DXG720905 EHC720905 EQY720905 FAU720905 FKQ720905 FUM720905 GEI720905 GOE720905 GYA720905 HHW720905 HRS720905 IBO720905 ILK720905 IVG720905 JFC720905 JOY720905 JYU720905 KIQ720905 KSM720905 LCI720905 LME720905 LWA720905 MFW720905 MPS720905 MZO720905 NJK720905 NTG720905 ODC720905 OMY720905 OWU720905 PGQ720905 PQM720905 QAI720905 QKE720905 QUA720905 RDW720905 RNS720905 RXO720905 SHK720905 SRG720905 TBC720905 TKY720905 TUU720905 UEQ720905 UOM720905 UYI720905 VIE720905 VSA720905 WBW720905 WLS720905 WVO720905 F786441 JC786441 SY786441 ACU786441 AMQ786441 AWM786441 BGI786441 BQE786441 CAA786441 CJW786441 CTS786441 DDO786441 DNK786441 DXG786441 EHC786441 EQY786441 FAU786441 FKQ786441 FUM786441 GEI786441 GOE786441 GYA786441 HHW786441 HRS786441 IBO786441 ILK786441 IVG786441 JFC786441 JOY786441 JYU786441 KIQ786441 KSM786441 LCI786441 LME786441 LWA786441 MFW786441 MPS786441 MZO786441 NJK786441 NTG786441 ODC786441 OMY786441 OWU786441 PGQ786441 PQM786441 QAI786441 QKE786441 QUA786441 RDW786441 RNS786441 RXO786441 SHK786441 SRG786441 TBC786441 TKY786441 TUU786441 UEQ786441 UOM786441 UYI786441 VIE786441 VSA786441 WBW786441 WLS786441 WVO786441 F851977 JC851977 SY851977 ACU851977 AMQ851977 AWM851977 BGI851977 BQE851977 CAA851977 CJW851977 CTS851977 DDO851977 DNK851977 DXG851977 EHC851977 EQY851977 FAU851977 FKQ851977 FUM851977 GEI851977 GOE851977 GYA851977 HHW851977 HRS851977 IBO851977 ILK851977 IVG851977 JFC851977 JOY851977 JYU851977 KIQ851977 KSM851977 LCI851977 LME851977 LWA851977 MFW851977 MPS851977 MZO851977 NJK851977 NTG851977 ODC851977 OMY851977 OWU851977 PGQ851977 PQM851977 QAI851977 QKE851977 QUA851977 RDW851977 RNS851977 RXO851977 SHK851977 SRG851977 TBC851977 TKY851977 TUU851977 UEQ851977 UOM851977 UYI851977 VIE851977 VSA851977 WBW851977 WLS851977 WVO851977 F917513 JC917513 SY917513 ACU917513 AMQ917513 AWM917513 BGI917513 BQE917513 CAA917513 CJW917513 CTS917513 DDO917513 DNK917513 DXG917513 EHC917513 EQY917513 FAU917513 FKQ917513 FUM917513 GEI917513 GOE917513 GYA917513 HHW917513 HRS917513 IBO917513 ILK917513 IVG917513 JFC917513 JOY917513 JYU917513 KIQ917513 KSM917513 LCI917513 LME917513 LWA917513 MFW917513 MPS917513 MZO917513 NJK917513 NTG917513 ODC917513 OMY917513 OWU917513 PGQ917513 PQM917513 QAI917513 QKE917513 QUA917513 RDW917513 RNS917513 RXO917513 SHK917513 SRG917513 TBC917513 TKY917513 TUU917513 UEQ917513 UOM917513 UYI917513 VIE917513 VSA917513 WBW917513 WLS917513 WVO917513 F983049 JC983049 SY983049 ACU983049 AMQ983049 AWM983049 BGI983049 BQE983049 CAA983049 CJW983049 CTS983049 DDO983049 DNK983049 DXG983049 EHC983049 EQY983049 FAU983049 FKQ983049 FUM983049 GEI983049 GOE983049 GYA983049 HHW983049 HRS983049 IBO983049 ILK983049 IVG983049 JFC983049 JOY983049 JYU983049 KIQ983049 KSM983049 LCI983049 LME983049 LWA983049 MFW983049 MPS983049 MZO983049 NJK983049 NTG983049 ODC983049 OMY983049 OWU983049 PGQ983049 PQM983049 QAI983049 QKE983049 QUA983049 RDW983049 RNS983049 RXO983049 SHK983049 SRG983049 TBC983049 TKY983049 TUU983049 UEQ983049 UOM983049 UYI983049 VIE983049 VSA983049 WBW983049 WLS983049 WVO983049 H65545 JE65545 TA65545 ACW65545 AMS65545 AWO65545 BGK65545 BQG65545 CAC65545 CJY65545 CTU65545 DDQ65545 DNM65545 DXI65545 EHE65545 ERA65545 FAW65545 FKS65545 FUO65545 GEK65545 GOG65545 GYC65545 HHY65545 HRU65545 IBQ65545 ILM65545 IVI65545 JFE65545 JPA65545 JYW65545 KIS65545 KSO65545 LCK65545 LMG65545 LWC65545 MFY65545 MPU65545 MZQ65545 NJM65545 NTI65545 ODE65545 ONA65545 OWW65545 PGS65545 PQO65545 QAK65545 QKG65545 QUC65545 RDY65545 RNU65545 RXQ65545 SHM65545 SRI65545 TBE65545 TLA65545 TUW65545 UES65545 UOO65545 UYK65545 VIG65545 VSC65545 WBY65545 WLU65545 WVQ65545 H131081 JE131081 TA131081 ACW131081 AMS131081 AWO131081 BGK131081 BQG131081 CAC131081 CJY131081 CTU131081 DDQ131081 DNM131081 DXI131081 EHE131081 ERA131081 FAW131081 FKS131081 FUO131081 GEK131081 GOG131081 GYC131081 HHY131081 HRU131081 IBQ131081 ILM131081 IVI131081 JFE131081 JPA131081 JYW131081 KIS131081 KSO131081 LCK131081 LMG131081 LWC131081 MFY131081 MPU131081 MZQ131081 NJM131081 NTI131081 ODE131081 ONA131081 OWW131081 PGS131081 PQO131081 QAK131081 QKG131081 QUC131081 RDY131081 RNU131081 RXQ131081 SHM131081 SRI131081 TBE131081 TLA131081 TUW131081 UES131081 UOO131081 UYK131081 VIG131081 VSC131081 WBY131081 WLU131081 WVQ131081 H196617 JE196617 TA196617 ACW196617 AMS196617 AWO196617 BGK196617 BQG196617 CAC196617 CJY196617 CTU196617 DDQ196617 DNM196617 DXI196617 EHE196617 ERA196617 FAW196617 FKS196617 FUO196617 GEK196617 GOG196617 GYC196617 HHY196617 HRU196617 IBQ196617 ILM196617 IVI196617 JFE196617 JPA196617 JYW196617 KIS196617 KSO196617 LCK196617 LMG196617 LWC196617 MFY196617 MPU196617 MZQ196617 NJM196617 NTI196617 ODE196617 ONA196617 OWW196617 PGS196617 PQO196617 QAK196617 QKG196617 QUC196617 RDY196617 RNU196617 RXQ196617 SHM196617 SRI196617 TBE196617 TLA196617 TUW196617 UES196617 UOO196617 UYK196617 VIG196617 VSC196617 WBY196617 WLU196617 WVQ196617 H262153 JE262153 TA262153 ACW262153 AMS262153 AWO262153 BGK262153 BQG262153 CAC262153 CJY262153 CTU262153 DDQ262153 DNM262153 DXI262153 EHE262153 ERA262153 FAW262153 FKS262153 FUO262153 GEK262153 GOG262153 GYC262153 HHY262153 HRU262153 IBQ262153 ILM262153 IVI262153 JFE262153 JPA262153 JYW262153 KIS262153 KSO262153 LCK262153 LMG262153 LWC262153 MFY262153 MPU262153 MZQ262153 NJM262153 NTI262153 ODE262153 ONA262153 OWW262153 PGS262153 PQO262153 QAK262153 QKG262153 QUC262153 RDY262153 RNU262153 RXQ262153 SHM262153 SRI262153 TBE262153 TLA262153 TUW262153 UES262153 UOO262153 UYK262153 VIG262153 VSC262153 WBY262153 WLU262153 WVQ262153 H327689 JE327689 TA327689 ACW327689 AMS327689 AWO327689 BGK327689 BQG327689 CAC327689 CJY327689 CTU327689 DDQ327689 DNM327689 DXI327689 EHE327689 ERA327689 FAW327689 FKS327689 FUO327689 GEK327689 GOG327689 GYC327689 HHY327689 HRU327689 IBQ327689 ILM327689 IVI327689 JFE327689 JPA327689 JYW327689 KIS327689 KSO327689 LCK327689 LMG327689 LWC327689 MFY327689 MPU327689 MZQ327689 NJM327689 NTI327689 ODE327689 ONA327689 OWW327689 PGS327689 PQO327689 QAK327689 QKG327689 QUC327689 RDY327689 RNU327689 RXQ327689 SHM327689 SRI327689 TBE327689 TLA327689 TUW327689 UES327689 UOO327689 UYK327689 VIG327689 VSC327689 WBY327689 WLU327689 WVQ327689 H393225 JE393225 TA393225 ACW393225 AMS393225 AWO393225 BGK393225 BQG393225 CAC393225 CJY393225 CTU393225 DDQ393225 DNM393225 DXI393225 EHE393225 ERA393225 FAW393225 FKS393225 FUO393225 GEK393225 GOG393225 GYC393225 HHY393225 HRU393225 IBQ393225 ILM393225 IVI393225 JFE393225 JPA393225 JYW393225 KIS393225 KSO393225 LCK393225 LMG393225 LWC393225 MFY393225 MPU393225 MZQ393225 NJM393225 NTI393225 ODE393225 ONA393225 OWW393225 PGS393225 PQO393225 QAK393225 QKG393225 QUC393225 RDY393225 RNU393225 RXQ393225 SHM393225 SRI393225 TBE393225 TLA393225 TUW393225 UES393225 UOO393225 UYK393225 VIG393225 VSC393225 WBY393225 WLU393225 WVQ393225 H458761 JE458761 TA458761 ACW458761 AMS458761 AWO458761 BGK458761 BQG458761 CAC458761 CJY458761 CTU458761 DDQ458761 DNM458761 DXI458761 EHE458761 ERA458761 FAW458761 FKS458761 FUO458761 GEK458761 GOG458761 GYC458761 HHY458761 HRU458761 IBQ458761 ILM458761 IVI458761 JFE458761 JPA458761 JYW458761 KIS458761 KSO458761 LCK458761 LMG458761 LWC458761 MFY458761 MPU458761 MZQ458761 NJM458761 NTI458761 ODE458761 ONA458761 OWW458761 PGS458761 PQO458761 QAK458761 QKG458761 QUC458761 RDY458761 RNU458761 RXQ458761 SHM458761 SRI458761 TBE458761 TLA458761 TUW458761 UES458761 UOO458761 UYK458761 VIG458761 VSC458761 WBY458761 WLU458761 WVQ458761 H524297 JE524297 TA524297 ACW524297 AMS524297 AWO524297 BGK524297 BQG524297 CAC524297 CJY524297 CTU524297 DDQ524297 DNM524297 DXI524297 EHE524297 ERA524297 FAW524297 FKS524297 FUO524297 GEK524297 GOG524297 GYC524297 HHY524297 HRU524297 IBQ524297 ILM524297 IVI524297 JFE524297 JPA524297 JYW524297 KIS524297 KSO524297 LCK524297 LMG524297 LWC524297 MFY524297 MPU524297 MZQ524297 NJM524297 NTI524297 ODE524297 ONA524297 OWW524297 PGS524297 PQO524297 QAK524297 QKG524297 QUC524297 RDY524297 RNU524297 RXQ524297 SHM524297 SRI524297 TBE524297 TLA524297 TUW524297 UES524297 UOO524297 UYK524297 VIG524297 VSC524297 WBY524297 WLU524297 WVQ524297 H589833 JE589833 TA589833 ACW589833 AMS589833 AWO589833 BGK589833 BQG589833 CAC589833 CJY589833 CTU589833 DDQ589833 DNM589833 DXI589833 EHE589833 ERA589833 FAW589833 FKS589833 FUO589833 GEK589833 GOG589833 GYC589833 HHY589833 HRU589833 IBQ589833 ILM589833 IVI589833 JFE589833 JPA589833 JYW589833 KIS589833 KSO589833 LCK589833 LMG589833 LWC589833 MFY589833 MPU589833 MZQ589833 NJM589833 NTI589833 ODE589833 ONA589833 OWW589833 PGS589833 PQO589833 QAK589833 QKG589833 QUC589833 RDY589833 RNU589833 RXQ589833 SHM589833 SRI589833 TBE589833 TLA589833 TUW589833 UES589833 UOO589833 UYK589833 VIG589833 VSC589833 WBY589833 WLU589833 WVQ589833 H655369 JE655369 TA655369 ACW655369 AMS655369 AWO655369 BGK655369 BQG655369 CAC655369 CJY655369 CTU655369 DDQ655369 DNM655369 DXI655369 EHE655369 ERA655369 FAW655369 FKS655369 FUO655369 GEK655369 GOG655369 GYC655369 HHY655369 HRU655369 IBQ655369 ILM655369 IVI655369 JFE655369 JPA655369 JYW655369 KIS655369 KSO655369 LCK655369 LMG655369 LWC655369 MFY655369 MPU655369 MZQ655369 NJM655369 NTI655369 ODE655369 ONA655369 OWW655369 PGS655369 PQO655369 QAK655369 QKG655369 QUC655369 RDY655369 RNU655369 RXQ655369 SHM655369 SRI655369 TBE655369 TLA655369 TUW655369 UES655369 UOO655369 UYK655369 VIG655369 VSC655369 WBY655369 WLU655369 WVQ655369 H720905 JE720905 TA720905 ACW720905 AMS720905 AWO720905 BGK720905 BQG720905 CAC720905 CJY720905 CTU720905 DDQ720905 DNM720905 DXI720905 EHE720905 ERA720905 FAW720905 FKS720905 FUO720905 GEK720905 GOG720905 GYC720905 HHY720905 HRU720905 IBQ720905 ILM720905 IVI720905 JFE720905 JPA720905 JYW720905 KIS720905 KSO720905 LCK720905 LMG720905 LWC720905 MFY720905 MPU720905 MZQ720905 NJM720905 NTI720905 ODE720905 ONA720905 OWW720905 PGS720905 PQO720905 QAK720905 QKG720905 QUC720905 RDY720905 RNU720905 RXQ720905 SHM720905 SRI720905 TBE720905 TLA720905 TUW720905 UES720905 UOO720905 UYK720905 VIG720905 VSC720905 WBY720905 WLU720905 WVQ720905 H786441 JE786441 TA786441 ACW786441 AMS786441 AWO786441 BGK786441 BQG786441 CAC786441 CJY786441 CTU786441 DDQ786441 DNM786441 DXI786441 EHE786441 ERA786441 FAW786441 FKS786441 FUO786441 GEK786441 GOG786441 GYC786441 HHY786441 HRU786441 IBQ786441 ILM786441 IVI786441 JFE786441 JPA786441 JYW786441 KIS786441 KSO786441 LCK786441 LMG786441 LWC786441 MFY786441 MPU786441 MZQ786441 NJM786441 NTI786441 ODE786441 ONA786441 OWW786441 PGS786441 PQO786441 QAK786441 QKG786441 QUC786441 RDY786441 RNU786441 RXQ786441 SHM786441 SRI786441 TBE786441 TLA786441 TUW786441 UES786441 UOO786441 UYK786441 VIG786441 VSC786441 WBY786441 WLU786441 WVQ786441 H851977 JE851977 TA851977 ACW851977 AMS851977 AWO851977 BGK851977 BQG851977 CAC851977 CJY851977 CTU851977 DDQ851977 DNM851977 DXI851977 EHE851977 ERA851977 FAW851977 FKS851977 FUO851977 GEK851977 GOG851977 GYC851977 HHY851977 HRU851977 IBQ851977 ILM851977 IVI851977 JFE851977 JPA851977 JYW851977 KIS851977 KSO851977 LCK851977 LMG851977 LWC851977 MFY851977 MPU851977 MZQ851977 NJM851977 NTI851977 ODE851977 ONA851977 OWW851977 PGS851977 PQO851977 QAK851977 QKG851977 QUC851977 RDY851977 RNU851977 RXQ851977 SHM851977 SRI851977 TBE851977 TLA851977 TUW851977 UES851977 UOO851977 UYK851977 VIG851977 VSC851977 WBY851977 WLU851977 WVQ851977 H917513 JE917513 TA917513 ACW917513 AMS917513 AWO917513 BGK917513 BQG917513 CAC917513 CJY917513 CTU917513 DDQ917513 DNM917513 DXI917513 EHE917513 ERA917513 FAW917513 FKS917513 FUO917513 GEK917513 GOG917513 GYC917513 HHY917513 HRU917513 IBQ917513 ILM917513 IVI917513 JFE917513 JPA917513 JYW917513 KIS917513 KSO917513 LCK917513 LMG917513 LWC917513 MFY917513 MPU917513 MZQ917513 NJM917513 NTI917513 ODE917513 ONA917513 OWW917513 PGS917513 PQO917513 QAK917513 QKG917513 QUC917513 RDY917513 RNU917513 RXQ917513 SHM917513 SRI917513 TBE917513 TLA917513 TUW917513 UES917513 UOO917513 UYK917513 VIG917513 VSC917513 WBY917513 WLU917513 WVQ917513 H983049 JE983049 TA983049 ACW983049 AMS983049 AWO983049 BGK983049 BQG983049 CAC983049 CJY983049 CTU983049 DDQ983049 DNM983049 DXI983049 EHE983049 ERA983049 FAW983049 FKS983049 FUO983049 GEK983049 GOG983049 GYC983049 HHY983049 HRU983049 IBQ983049 ILM983049 IVI983049 JFE983049 JPA983049 JYW983049 KIS983049 KSO983049 LCK983049 LMG983049 LWC983049 MFY983049 MPU983049 MZQ983049 NJM983049 NTI983049 ODE983049 ONA983049 OWW983049 PGS983049 PQO983049 QAK983049 QKG983049 QUC983049 RDY983049 RNU983049 RXQ983049 SHM983049 SRI983049 TBE983049 TLA983049 TUW983049 UES983049 UOO983049 UYK983049 VIG983049 VSC983049 WBY983049 WLU983049 WVQ983049 AC65545 JL65545 TH65545 ADD65545 AMZ65545 AWV65545 BGR65545 BQN65545 CAJ65545 CKF65545 CUB65545 DDX65545 DNT65545 DXP65545 EHL65545 ERH65545 FBD65545 FKZ65545 FUV65545 GER65545 GON65545 GYJ65545 HIF65545 HSB65545 IBX65545 ILT65545 IVP65545 JFL65545 JPH65545 JZD65545 KIZ65545 KSV65545 LCR65545 LMN65545 LWJ65545 MGF65545 MQB65545 MZX65545 NJT65545 NTP65545 ODL65545 ONH65545 OXD65545 PGZ65545 PQV65545 QAR65545 QKN65545 QUJ65545 REF65545 ROB65545 RXX65545 SHT65545 SRP65545 TBL65545 TLH65545 TVD65545 UEZ65545 UOV65545 UYR65545 VIN65545 VSJ65545 WCF65545 WMB65545 WVX65545 AC131081 JL131081 TH131081 ADD131081 AMZ131081 AWV131081 BGR131081 BQN131081 CAJ131081 CKF131081 CUB131081 DDX131081 DNT131081 DXP131081 EHL131081 ERH131081 FBD131081 FKZ131081 FUV131081 GER131081 GON131081 GYJ131081 HIF131081 HSB131081 IBX131081 ILT131081 IVP131081 JFL131081 JPH131081 JZD131081 KIZ131081 KSV131081 LCR131081 LMN131081 LWJ131081 MGF131081 MQB131081 MZX131081 NJT131081 NTP131081 ODL131081 ONH131081 OXD131081 PGZ131081 PQV131081 QAR131081 QKN131081 QUJ131081 REF131081 ROB131081 RXX131081 SHT131081 SRP131081 TBL131081 TLH131081 TVD131081 UEZ131081 UOV131081 UYR131081 VIN131081 VSJ131081 WCF131081 WMB131081 WVX131081 AC196617 JL196617 TH196617 ADD196617 AMZ196617 AWV196617 BGR196617 BQN196617 CAJ196617 CKF196617 CUB196617 DDX196617 DNT196617 DXP196617 EHL196617 ERH196617 FBD196617 FKZ196617 FUV196617 GER196617 GON196617 GYJ196617 HIF196617 HSB196617 IBX196617 ILT196617 IVP196617 JFL196617 JPH196617 JZD196617 KIZ196617 KSV196617 LCR196617 LMN196617 LWJ196617 MGF196617 MQB196617 MZX196617 NJT196617 NTP196617 ODL196617 ONH196617 OXD196617 PGZ196617 PQV196617 QAR196617 QKN196617 QUJ196617 REF196617 ROB196617 RXX196617 SHT196617 SRP196617 TBL196617 TLH196617 TVD196617 UEZ196617 UOV196617 UYR196617 VIN196617 VSJ196617 WCF196617 WMB196617 WVX196617 AC262153 JL262153 TH262153 ADD262153 AMZ262153 AWV262153 BGR262153 BQN262153 CAJ262153 CKF262153 CUB262153 DDX262153 DNT262153 DXP262153 EHL262153 ERH262153 FBD262153 FKZ262153 FUV262153 GER262153 GON262153 GYJ262153 HIF262153 HSB262153 IBX262153 ILT262153 IVP262153 JFL262153 JPH262153 JZD262153 KIZ262153 KSV262153 LCR262153 LMN262153 LWJ262153 MGF262153 MQB262153 MZX262153 NJT262153 NTP262153 ODL262153 ONH262153 OXD262153 PGZ262153 PQV262153 QAR262153 QKN262153 QUJ262153 REF262153 ROB262153 RXX262153 SHT262153 SRP262153 TBL262153 TLH262153 TVD262153 UEZ262153 UOV262153 UYR262153 VIN262153 VSJ262153 WCF262153 WMB262153 WVX262153 AC327689 JL327689 TH327689 ADD327689 AMZ327689 AWV327689 BGR327689 BQN327689 CAJ327689 CKF327689 CUB327689 DDX327689 DNT327689 DXP327689 EHL327689 ERH327689 FBD327689 FKZ327689 FUV327689 GER327689 GON327689 GYJ327689 HIF327689 HSB327689 IBX327689 ILT327689 IVP327689 JFL327689 JPH327689 JZD327689 KIZ327689 KSV327689 LCR327689 LMN327689 LWJ327689 MGF327689 MQB327689 MZX327689 NJT327689 NTP327689 ODL327689 ONH327689 OXD327689 PGZ327689 PQV327689 QAR327689 QKN327689 QUJ327689 REF327689 ROB327689 RXX327689 SHT327689 SRP327689 TBL327689 TLH327689 TVD327689 UEZ327689 UOV327689 UYR327689 VIN327689 VSJ327689 WCF327689 WMB327689 WVX327689 AC393225 JL393225 TH393225 ADD393225 AMZ393225 AWV393225 BGR393225 BQN393225 CAJ393225 CKF393225 CUB393225 DDX393225 DNT393225 DXP393225 EHL393225 ERH393225 FBD393225 FKZ393225 FUV393225 GER393225 GON393225 GYJ393225 HIF393225 HSB393225 IBX393225 ILT393225 IVP393225 JFL393225 JPH393225 JZD393225 KIZ393225 KSV393225 LCR393225 LMN393225 LWJ393225 MGF393225 MQB393225 MZX393225 NJT393225 NTP393225 ODL393225 ONH393225 OXD393225 PGZ393225 PQV393225 QAR393225 QKN393225 QUJ393225 REF393225 ROB393225 RXX393225 SHT393225 SRP393225 TBL393225 TLH393225 TVD393225 UEZ393225 UOV393225 UYR393225 VIN393225 VSJ393225 WCF393225 WMB393225 WVX393225 AC458761 JL458761 TH458761 ADD458761 AMZ458761 AWV458761 BGR458761 BQN458761 CAJ458761 CKF458761 CUB458761 DDX458761 DNT458761 DXP458761 EHL458761 ERH458761 FBD458761 FKZ458761 FUV458761 GER458761 GON458761 GYJ458761 HIF458761 HSB458761 IBX458761 ILT458761 IVP458761 JFL458761 JPH458761 JZD458761 KIZ458761 KSV458761 LCR458761 LMN458761 LWJ458761 MGF458761 MQB458761 MZX458761 NJT458761 NTP458761 ODL458761 ONH458761 OXD458761 PGZ458761 PQV458761 QAR458761 QKN458761 QUJ458761 REF458761 ROB458761 RXX458761 SHT458761 SRP458761 TBL458761 TLH458761 TVD458761 UEZ458761 UOV458761 UYR458761 VIN458761 VSJ458761 WCF458761 WMB458761 WVX458761 AC524297 JL524297 TH524297 ADD524297 AMZ524297 AWV524297 BGR524297 BQN524297 CAJ524297 CKF524297 CUB524297 DDX524297 DNT524297 DXP524297 EHL524297 ERH524297 FBD524297 FKZ524297 FUV524297 GER524297 GON524297 GYJ524297 HIF524297 HSB524297 IBX524297 ILT524297 IVP524297 JFL524297 JPH524297 JZD524297 KIZ524297 KSV524297 LCR524297 LMN524297 LWJ524297 MGF524297 MQB524297 MZX524297 NJT524297 NTP524297 ODL524297 ONH524297 OXD524297 PGZ524297 PQV524297 QAR524297 QKN524297 QUJ524297 REF524297 ROB524297 RXX524297 SHT524297 SRP524297 TBL524297 TLH524297 TVD524297 UEZ524297 UOV524297 UYR524297 VIN524297 VSJ524297 WCF524297 WMB524297 WVX524297 AC589833 JL589833 TH589833 ADD589833 AMZ589833 AWV589833 BGR589833 BQN589833 CAJ589833 CKF589833 CUB589833 DDX589833 DNT589833 DXP589833 EHL589833 ERH589833 FBD589833 FKZ589833 FUV589833 GER589833 GON589833 GYJ589833 HIF589833 HSB589833 IBX589833 ILT589833 IVP589833 JFL589833 JPH589833 JZD589833 KIZ589833 KSV589833 LCR589833 LMN589833 LWJ589833 MGF589833 MQB589833 MZX589833 NJT589833 NTP589833 ODL589833 ONH589833 OXD589833 PGZ589833 PQV589833 QAR589833 QKN589833 QUJ589833 REF589833 ROB589833 RXX589833 SHT589833 SRP589833 TBL589833 TLH589833 TVD589833 UEZ589833 UOV589833 UYR589833 VIN589833 VSJ589833 WCF589833 WMB589833 WVX589833 AC655369 JL655369 TH655369 ADD655369 AMZ655369 AWV655369 BGR655369 BQN655369 CAJ655369 CKF655369 CUB655369 DDX655369 DNT655369 DXP655369 EHL655369 ERH655369 FBD655369 FKZ655369 FUV655369 GER655369 GON655369 GYJ655369 HIF655369 HSB655369 IBX655369 ILT655369 IVP655369 JFL655369 JPH655369 JZD655369 KIZ655369 KSV655369 LCR655369 LMN655369 LWJ655369 MGF655369 MQB655369 MZX655369 NJT655369 NTP655369 ODL655369 ONH655369 OXD655369 PGZ655369 PQV655369 QAR655369 QKN655369 QUJ655369 REF655369 ROB655369 RXX655369 SHT655369 SRP655369 TBL655369 TLH655369 TVD655369 UEZ655369 UOV655369 UYR655369 VIN655369 VSJ655369 WCF655369 WMB655369 WVX655369 AC720905 JL720905 TH720905 ADD720905 AMZ720905 AWV720905 BGR720905 BQN720905 CAJ720905 CKF720905 CUB720905 DDX720905 DNT720905 DXP720905 EHL720905 ERH720905 FBD720905 FKZ720905 FUV720905 GER720905 GON720905 GYJ720905 HIF720905 HSB720905 IBX720905 ILT720905 IVP720905 JFL720905 JPH720905 JZD720905 KIZ720905 KSV720905 LCR720905 LMN720905 LWJ720905 MGF720905 MQB720905 MZX720905 NJT720905 NTP720905 ODL720905 ONH720905 OXD720905 PGZ720905 PQV720905 QAR720905 QKN720905 QUJ720905 REF720905 ROB720905 RXX720905 SHT720905 SRP720905 TBL720905 TLH720905 TVD720905 UEZ720905 UOV720905 UYR720905 VIN720905 VSJ720905 WCF720905 WMB720905 WVX720905 AC786441 JL786441 TH786441 ADD786441 AMZ786441 AWV786441 BGR786441 BQN786441 CAJ786441 CKF786441 CUB786441 DDX786441 DNT786441 DXP786441 EHL786441 ERH786441 FBD786441 FKZ786441 FUV786441 GER786441 GON786441 GYJ786441 HIF786441 HSB786441 IBX786441 ILT786441 IVP786441 JFL786441 JPH786441 JZD786441 KIZ786441 KSV786441 LCR786441 LMN786441 LWJ786441 MGF786441 MQB786441 MZX786441 NJT786441 NTP786441 ODL786441 ONH786441 OXD786441 PGZ786441 PQV786441 QAR786441 QKN786441 QUJ786441 REF786441 ROB786441 RXX786441 SHT786441 SRP786441 TBL786441 TLH786441 TVD786441 UEZ786441 UOV786441 UYR786441 VIN786441 VSJ786441 WCF786441 WMB786441 WVX786441 AC851977 JL851977 TH851977 ADD851977 AMZ851977 AWV851977 BGR851977 BQN851977 CAJ851977 CKF851977 CUB851977 DDX851977 DNT851977 DXP851977 EHL851977 ERH851977 FBD851977 FKZ851977 FUV851977 GER851977 GON851977 GYJ851977 HIF851977 HSB851977 IBX851977 ILT851977 IVP851977 JFL851977 JPH851977 JZD851977 KIZ851977 KSV851977 LCR851977 LMN851977 LWJ851977 MGF851977 MQB851977 MZX851977 NJT851977 NTP851977 ODL851977 ONH851977 OXD851977 PGZ851977 PQV851977 QAR851977 QKN851977 QUJ851977 REF851977 ROB851977 RXX851977 SHT851977 SRP851977 TBL851977 TLH851977 TVD851977 UEZ851977 UOV851977 UYR851977 VIN851977 VSJ851977 WCF851977 WMB851977 WVX851977 AC917513 JL917513 TH917513 ADD917513 AMZ917513 AWV917513 BGR917513 BQN917513 CAJ917513 CKF917513 CUB917513 DDX917513 DNT917513 DXP917513 EHL917513 ERH917513 FBD917513 FKZ917513 FUV917513 GER917513 GON917513 GYJ917513 HIF917513 HSB917513 IBX917513 ILT917513 IVP917513 JFL917513 JPH917513 JZD917513 KIZ917513 KSV917513 LCR917513 LMN917513 LWJ917513 MGF917513 MQB917513 MZX917513 NJT917513 NTP917513 ODL917513 ONH917513 OXD917513 PGZ917513 PQV917513 QAR917513 QKN917513 QUJ917513 REF917513 ROB917513 RXX917513 SHT917513 SRP917513 TBL917513 TLH917513 TVD917513 UEZ917513 UOV917513 UYR917513 VIN917513 VSJ917513 WCF917513 WMB917513 WVX917513 AC983049 JL983049 TH983049 ADD983049 AMZ983049 AWV983049 BGR983049 BQN983049 CAJ983049 CKF983049 CUB983049 DDX983049 DNT983049 DXP983049 EHL983049 ERH983049 FBD983049 FKZ983049 FUV983049 GER983049 GON983049 GYJ983049 HIF983049 HSB983049 IBX983049 ILT983049 IVP983049 JFL983049 JPH983049 JZD983049 KIZ983049 KSV983049 LCR983049 LMN983049 LWJ983049 MGF983049 MQB983049 MZX983049 NJT983049 NTP983049 ODL983049 ONH983049 OXD983049 PGZ983049 PQV983049 QAR983049 QKN983049 QUJ983049 REF983049 ROB983049 RXX983049 SHT983049 SRP983049 TBL983049 TLH983049 TVD983049 UEZ983049 UOV983049 UYR983049 VIN983049 VSJ983049 WCF983049 WMB983049 WVX983049 AC65449:AC65454 JL65449:JL65454 TH65449:TH65454 ADD65449:ADD65454 AMZ65449:AMZ65454 AWV65449:AWV65454 BGR65449:BGR65454 BQN65449:BQN65454 CAJ65449:CAJ65454 CKF65449:CKF65454 CUB65449:CUB65454 DDX65449:DDX65454 DNT65449:DNT65454 DXP65449:DXP65454 EHL65449:EHL65454 ERH65449:ERH65454 FBD65449:FBD65454 FKZ65449:FKZ65454 FUV65449:FUV65454 GER65449:GER65454 GON65449:GON65454 GYJ65449:GYJ65454 HIF65449:HIF65454 HSB65449:HSB65454 IBX65449:IBX65454 ILT65449:ILT65454 IVP65449:IVP65454 JFL65449:JFL65454 JPH65449:JPH65454 JZD65449:JZD65454 KIZ65449:KIZ65454 KSV65449:KSV65454 LCR65449:LCR65454 LMN65449:LMN65454 LWJ65449:LWJ65454 MGF65449:MGF65454 MQB65449:MQB65454 MZX65449:MZX65454 NJT65449:NJT65454 NTP65449:NTP65454 ODL65449:ODL65454 ONH65449:ONH65454 OXD65449:OXD65454 PGZ65449:PGZ65454 PQV65449:PQV65454 QAR65449:QAR65454 QKN65449:QKN65454 QUJ65449:QUJ65454 REF65449:REF65454 ROB65449:ROB65454 RXX65449:RXX65454 SHT65449:SHT65454 SRP65449:SRP65454 TBL65449:TBL65454 TLH65449:TLH65454 TVD65449:TVD65454 UEZ65449:UEZ65454 UOV65449:UOV65454 UYR65449:UYR65454 VIN65449:VIN65454 VSJ65449:VSJ65454 WCF65449:WCF65454 WMB65449:WMB65454 WVX65449:WVX65454 AC130985:AC130990 JL130985:JL130990 TH130985:TH130990 ADD130985:ADD130990 AMZ130985:AMZ130990 AWV130985:AWV130990 BGR130985:BGR130990 BQN130985:BQN130990 CAJ130985:CAJ130990 CKF130985:CKF130990 CUB130985:CUB130990 DDX130985:DDX130990 DNT130985:DNT130990 DXP130985:DXP130990 EHL130985:EHL130990 ERH130985:ERH130990 FBD130985:FBD130990 FKZ130985:FKZ130990 FUV130985:FUV130990 GER130985:GER130990 GON130985:GON130990 GYJ130985:GYJ130990 HIF130985:HIF130990 HSB130985:HSB130990 IBX130985:IBX130990 ILT130985:ILT130990 IVP130985:IVP130990 JFL130985:JFL130990 JPH130985:JPH130990 JZD130985:JZD130990 KIZ130985:KIZ130990 KSV130985:KSV130990 LCR130985:LCR130990 LMN130985:LMN130990 LWJ130985:LWJ130990 MGF130985:MGF130990 MQB130985:MQB130990 MZX130985:MZX130990 NJT130985:NJT130990 NTP130985:NTP130990 ODL130985:ODL130990 ONH130985:ONH130990 OXD130985:OXD130990 PGZ130985:PGZ130990 PQV130985:PQV130990 QAR130985:QAR130990 QKN130985:QKN130990 QUJ130985:QUJ130990 REF130985:REF130990 ROB130985:ROB130990 RXX130985:RXX130990 SHT130985:SHT130990 SRP130985:SRP130990 TBL130985:TBL130990 TLH130985:TLH130990 TVD130985:TVD130990 UEZ130985:UEZ130990 UOV130985:UOV130990 UYR130985:UYR130990 VIN130985:VIN130990 VSJ130985:VSJ130990 WCF130985:WCF130990 WMB130985:WMB130990 WVX130985:WVX130990 AC196521:AC196526 JL196521:JL196526 TH196521:TH196526 ADD196521:ADD196526 AMZ196521:AMZ196526 AWV196521:AWV196526 BGR196521:BGR196526 BQN196521:BQN196526 CAJ196521:CAJ196526 CKF196521:CKF196526 CUB196521:CUB196526 DDX196521:DDX196526 DNT196521:DNT196526 DXP196521:DXP196526 EHL196521:EHL196526 ERH196521:ERH196526 FBD196521:FBD196526 FKZ196521:FKZ196526 FUV196521:FUV196526 GER196521:GER196526 GON196521:GON196526 GYJ196521:GYJ196526 HIF196521:HIF196526 HSB196521:HSB196526 IBX196521:IBX196526 ILT196521:ILT196526 IVP196521:IVP196526 JFL196521:JFL196526 JPH196521:JPH196526 JZD196521:JZD196526 KIZ196521:KIZ196526 KSV196521:KSV196526 LCR196521:LCR196526 LMN196521:LMN196526 LWJ196521:LWJ196526 MGF196521:MGF196526 MQB196521:MQB196526 MZX196521:MZX196526 NJT196521:NJT196526 NTP196521:NTP196526 ODL196521:ODL196526 ONH196521:ONH196526 OXD196521:OXD196526 PGZ196521:PGZ196526 PQV196521:PQV196526 QAR196521:QAR196526 QKN196521:QKN196526 QUJ196521:QUJ196526 REF196521:REF196526 ROB196521:ROB196526 RXX196521:RXX196526 SHT196521:SHT196526 SRP196521:SRP196526 TBL196521:TBL196526 TLH196521:TLH196526 TVD196521:TVD196526 UEZ196521:UEZ196526 UOV196521:UOV196526 UYR196521:UYR196526 VIN196521:VIN196526 VSJ196521:VSJ196526 WCF196521:WCF196526 WMB196521:WMB196526 WVX196521:WVX196526 AC262057:AC262062 JL262057:JL262062 TH262057:TH262062 ADD262057:ADD262062 AMZ262057:AMZ262062 AWV262057:AWV262062 BGR262057:BGR262062 BQN262057:BQN262062 CAJ262057:CAJ262062 CKF262057:CKF262062 CUB262057:CUB262062 DDX262057:DDX262062 DNT262057:DNT262062 DXP262057:DXP262062 EHL262057:EHL262062 ERH262057:ERH262062 FBD262057:FBD262062 FKZ262057:FKZ262062 FUV262057:FUV262062 GER262057:GER262062 GON262057:GON262062 GYJ262057:GYJ262062 HIF262057:HIF262062 HSB262057:HSB262062 IBX262057:IBX262062 ILT262057:ILT262062 IVP262057:IVP262062 JFL262057:JFL262062 JPH262057:JPH262062 JZD262057:JZD262062 KIZ262057:KIZ262062 KSV262057:KSV262062 LCR262057:LCR262062 LMN262057:LMN262062 LWJ262057:LWJ262062 MGF262057:MGF262062 MQB262057:MQB262062 MZX262057:MZX262062 NJT262057:NJT262062 NTP262057:NTP262062 ODL262057:ODL262062 ONH262057:ONH262062 OXD262057:OXD262062 PGZ262057:PGZ262062 PQV262057:PQV262062 QAR262057:QAR262062 QKN262057:QKN262062 QUJ262057:QUJ262062 REF262057:REF262062 ROB262057:ROB262062 RXX262057:RXX262062 SHT262057:SHT262062 SRP262057:SRP262062 TBL262057:TBL262062 TLH262057:TLH262062 TVD262057:TVD262062 UEZ262057:UEZ262062 UOV262057:UOV262062 UYR262057:UYR262062 VIN262057:VIN262062 VSJ262057:VSJ262062 WCF262057:WCF262062 WMB262057:WMB262062 WVX262057:WVX262062 AC327593:AC327598 JL327593:JL327598 TH327593:TH327598 ADD327593:ADD327598 AMZ327593:AMZ327598 AWV327593:AWV327598 BGR327593:BGR327598 BQN327593:BQN327598 CAJ327593:CAJ327598 CKF327593:CKF327598 CUB327593:CUB327598 DDX327593:DDX327598 DNT327593:DNT327598 DXP327593:DXP327598 EHL327593:EHL327598 ERH327593:ERH327598 FBD327593:FBD327598 FKZ327593:FKZ327598 FUV327593:FUV327598 GER327593:GER327598 GON327593:GON327598 GYJ327593:GYJ327598 HIF327593:HIF327598 HSB327593:HSB327598 IBX327593:IBX327598 ILT327593:ILT327598 IVP327593:IVP327598 JFL327593:JFL327598 JPH327593:JPH327598 JZD327593:JZD327598 KIZ327593:KIZ327598 KSV327593:KSV327598 LCR327593:LCR327598 LMN327593:LMN327598 LWJ327593:LWJ327598 MGF327593:MGF327598 MQB327593:MQB327598 MZX327593:MZX327598 NJT327593:NJT327598 NTP327593:NTP327598 ODL327593:ODL327598 ONH327593:ONH327598 OXD327593:OXD327598 PGZ327593:PGZ327598 PQV327593:PQV327598 QAR327593:QAR327598 QKN327593:QKN327598 QUJ327593:QUJ327598 REF327593:REF327598 ROB327593:ROB327598 RXX327593:RXX327598 SHT327593:SHT327598 SRP327593:SRP327598 TBL327593:TBL327598 TLH327593:TLH327598 TVD327593:TVD327598 UEZ327593:UEZ327598 UOV327593:UOV327598 UYR327593:UYR327598 VIN327593:VIN327598 VSJ327593:VSJ327598 WCF327593:WCF327598 WMB327593:WMB327598 WVX327593:WVX327598 AC393129:AC393134 JL393129:JL393134 TH393129:TH393134 ADD393129:ADD393134 AMZ393129:AMZ393134 AWV393129:AWV393134 BGR393129:BGR393134 BQN393129:BQN393134 CAJ393129:CAJ393134 CKF393129:CKF393134 CUB393129:CUB393134 DDX393129:DDX393134 DNT393129:DNT393134 DXP393129:DXP393134 EHL393129:EHL393134 ERH393129:ERH393134 FBD393129:FBD393134 FKZ393129:FKZ393134 FUV393129:FUV393134 GER393129:GER393134 GON393129:GON393134 GYJ393129:GYJ393134 HIF393129:HIF393134 HSB393129:HSB393134 IBX393129:IBX393134 ILT393129:ILT393134 IVP393129:IVP393134 JFL393129:JFL393134 JPH393129:JPH393134 JZD393129:JZD393134 KIZ393129:KIZ393134 KSV393129:KSV393134 LCR393129:LCR393134 LMN393129:LMN393134 LWJ393129:LWJ393134 MGF393129:MGF393134 MQB393129:MQB393134 MZX393129:MZX393134 NJT393129:NJT393134 NTP393129:NTP393134 ODL393129:ODL393134 ONH393129:ONH393134 OXD393129:OXD393134 PGZ393129:PGZ393134 PQV393129:PQV393134 QAR393129:QAR393134 QKN393129:QKN393134 QUJ393129:QUJ393134 REF393129:REF393134 ROB393129:ROB393134 RXX393129:RXX393134 SHT393129:SHT393134 SRP393129:SRP393134 TBL393129:TBL393134 TLH393129:TLH393134 TVD393129:TVD393134 UEZ393129:UEZ393134 UOV393129:UOV393134 UYR393129:UYR393134 VIN393129:VIN393134 VSJ393129:VSJ393134 WCF393129:WCF393134 WMB393129:WMB393134 WVX393129:WVX393134 AC458665:AC458670 JL458665:JL458670 TH458665:TH458670 ADD458665:ADD458670 AMZ458665:AMZ458670 AWV458665:AWV458670 BGR458665:BGR458670 BQN458665:BQN458670 CAJ458665:CAJ458670 CKF458665:CKF458670 CUB458665:CUB458670 DDX458665:DDX458670 DNT458665:DNT458670 DXP458665:DXP458670 EHL458665:EHL458670 ERH458665:ERH458670 FBD458665:FBD458670 FKZ458665:FKZ458670 FUV458665:FUV458670 GER458665:GER458670 GON458665:GON458670 GYJ458665:GYJ458670 HIF458665:HIF458670 HSB458665:HSB458670 IBX458665:IBX458670 ILT458665:ILT458670 IVP458665:IVP458670 JFL458665:JFL458670 JPH458665:JPH458670 JZD458665:JZD458670 KIZ458665:KIZ458670 KSV458665:KSV458670 LCR458665:LCR458670 LMN458665:LMN458670 LWJ458665:LWJ458670 MGF458665:MGF458670 MQB458665:MQB458670 MZX458665:MZX458670 NJT458665:NJT458670 NTP458665:NTP458670 ODL458665:ODL458670 ONH458665:ONH458670 OXD458665:OXD458670 PGZ458665:PGZ458670 PQV458665:PQV458670 QAR458665:QAR458670 QKN458665:QKN458670 QUJ458665:QUJ458670 REF458665:REF458670 ROB458665:ROB458670 RXX458665:RXX458670 SHT458665:SHT458670 SRP458665:SRP458670 TBL458665:TBL458670 TLH458665:TLH458670 TVD458665:TVD458670 UEZ458665:UEZ458670 UOV458665:UOV458670 UYR458665:UYR458670 VIN458665:VIN458670 VSJ458665:VSJ458670 WCF458665:WCF458670 WMB458665:WMB458670 WVX458665:WVX458670 AC524201:AC524206 JL524201:JL524206 TH524201:TH524206 ADD524201:ADD524206 AMZ524201:AMZ524206 AWV524201:AWV524206 BGR524201:BGR524206 BQN524201:BQN524206 CAJ524201:CAJ524206 CKF524201:CKF524206 CUB524201:CUB524206 DDX524201:DDX524206 DNT524201:DNT524206 DXP524201:DXP524206 EHL524201:EHL524206 ERH524201:ERH524206 FBD524201:FBD524206 FKZ524201:FKZ524206 FUV524201:FUV524206 GER524201:GER524206 GON524201:GON524206 GYJ524201:GYJ524206 HIF524201:HIF524206 HSB524201:HSB524206 IBX524201:IBX524206 ILT524201:ILT524206 IVP524201:IVP524206 JFL524201:JFL524206 JPH524201:JPH524206 JZD524201:JZD524206 KIZ524201:KIZ524206 KSV524201:KSV524206 LCR524201:LCR524206 LMN524201:LMN524206 LWJ524201:LWJ524206 MGF524201:MGF524206 MQB524201:MQB524206 MZX524201:MZX524206 NJT524201:NJT524206 NTP524201:NTP524206 ODL524201:ODL524206 ONH524201:ONH524206 OXD524201:OXD524206 PGZ524201:PGZ524206 PQV524201:PQV524206 QAR524201:QAR524206 QKN524201:QKN524206 QUJ524201:QUJ524206 REF524201:REF524206 ROB524201:ROB524206 RXX524201:RXX524206 SHT524201:SHT524206 SRP524201:SRP524206 TBL524201:TBL524206 TLH524201:TLH524206 TVD524201:TVD524206 UEZ524201:UEZ524206 UOV524201:UOV524206 UYR524201:UYR524206 VIN524201:VIN524206 VSJ524201:VSJ524206 WCF524201:WCF524206 WMB524201:WMB524206 WVX524201:WVX524206 AC589737:AC589742 JL589737:JL589742 TH589737:TH589742 ADD589737:ADD589742 AMZ589737:AMZ589742 AWV589737:AWV589742 BGR589737:BGR589742 BQN589737:BQN589742 CAJ589737:CAJ589742 CKF589737:CKF589742 CUB589737:CUB589742 DDX589737:DDX589742 DNT589737:DNT589742 DXP589737:DXP589742 EHL589737:EHL589742 ERH589737:ERH589742 FBD589737:FBD589742 FKZ589737:FKZ589742 FUV589737:FUV589742 GER589737:GER589742 GON589737:GON589742 GYJ589737:GYJ589742 HIF589737:HIF589742 HSB589737:HSB589742 IBX589737:IBX589742 ILT589737:ILT589742 IVP589737:IVP589742 JFL589737:JFL589742 JPH589737:JPH589742 JZD589737:JZD589742 KIZ589737:KIZ589742 KSV589737:KSV589742 LCR589737:LCR589742 LMN589737:LMN589742 LWJ589737:LWJ589742 MGF589737:MGF589742 MQB589737:MQB589742 MZX589737:MZX589742 NJT589737:NJT589742 NTP589737:NTP589742 ODL589737:ODL589742 ONH589737:ONH589742 OXD589737:OXD589742 PGZ589737:PGZ589742 PQV589737:PQV589742 QAR589737:QAR589742 QKN589737:QKN589742 QUJ589737:QUJ589742 REF589737:REF589742 ROB589737:ROB589742 RXX589737:RXX589742 SHT589737:SHT589742 SRP589737:SRP589742 TBL589737:TBL589742 TLH589737:TLH589742 TVD589737:TVD589742 UEZ589737:UEZ589742 UOV589737:UOV589742 UYR589737:UYR589742 VIN589737:VIN589742 VSJ589737:VSJ589742 WCF589737:WCF589742 WMB589737:WMB589742 WVX589737:WVX589742 AC655273:AC655278 JL655273:JL655278 TH655273:TH655278 ADD655273:ADD655278 AMZ655273:AMZ655278 AWV655273:AWV655278 BGR655273:BGR655278 BQN655273:BQN655278 CAJ655273:CAJ655278 CKF655273:CKF655278 CUB655273:CUB655278 DDX655273:DDX655278 DNT655273:DNT655278 DXP655273:DXP655278 EHL655273:EHL655278 ERH655273:ERH655278 FBD655273:FBD655278 FKZ655273:FKZ655278 FUV655273:FUV655278 GER655273:GER655278 GON655273:GON655278 GYJ655273:GYJ655278 HIF655273:HIF655278 HSB655273:HSB655278 IBX655273:IBX655278 ILT655273:ILT655278 IVP655273:IVP655278 JFL655273:JFL655278 JPH655273:JPH655278 JZD655273:JZD655278 KIZ655273:KIZ655278 KSV655273:KSV655278 LCR655273:LCR655278 LMN655273:LMN655278 LWJ655273:LWJ655278 MGF655273:MGF655278 MQB655273:MQB655278 MZX655273:MZX655278 NJT655273:NJT655278 NTP655273:NTP655278 ODL655273:ODL655278 ONH655273:ONH655278 OXD655273:OXD655278 PGZ655273:PGZ655278 PQV655273:PQV655278 QAR655273:QAR655278 QKN655273:QKN655278 QUJ655273:QUJ655278 REF655273:REF655278 ROB655273:ROB655278 RXX655273:RXX655278 SHT655273:SHT655278 SRP655273:SRP655278 TBL655273:TBL655278 TLH655273:TLH655278 TVD655273:TVD655278 UEZ655273:UEZ655278 UOV655273:UOV655278 UYR655273:UYR655278 VIN655273:VIN655278 VSJ655273:VSJ655278 WCF655273:WCF655278 WMB655273:WMB655278 WVX655273:WVX655278 AC720809:AC720814 JL720809:JL720814 TH720809:TH720814 ADD720809:ADD720814 AMZ720809:AMZ720814 AWV720809:AWV720814 BGR720809:BGR720814 BQN720809:BQN720814 CAJ720809:CAJ720814 CKF720809:CKF720814 CUB720809:CUB720814 DDX720809:DDX720814 DNT720809:DNT720814 DXP720809:DXP720814 EHL720809:EHL720814 ERH720809:ERH720814 FBD720809:FBD720814 FKZ720809:FKZ720814 FUV720809:FUV720814 GER720809:GER720814 GON720809:GON720814 GYJ720809:GYJ720814 HIF720809:HIF720814 HSB720809:HSB720814 IBX720809:IBX720814 ILT720809:ILT720814 IVP720809:IVP720814 JFL720809:JFL720814 JPH720809:JPH720814 JZD720809:JZD720814 KIZ720809:KIZ720814 KSV720809:KSV720814 LCR720809:LCR720814 LMN720809:LMN720814 LWJ720809:LWJ720814 MGF720809:MGF720814 MQB720809:MQB720814 MZX720809:MZX720814 NJT720809:NJT720814 NTP720809:NTP720814 ODL720809:ODL720814 ONH720809:ONH720814 OXD720809:OXD720814 PGZ720809:PGZ720814 PQV720809:PQV720814 QAR720809:QAR720814 QKN720809:QKN720814 QUJ720809:QUJ720814 REF720809:REF720814 ROB720809:ROB720814 RXX720809:RXX720814 SHT720809:SHT720814 SRP720809:SRP720814 TBL720809:TBL720814 TLH720809:TLH720814 TVD720809:TVD720814 UEZ720809:UEZ720814 UOV720809:UOV720814 UYR720809:UYR720814 VIN720809:VIN720814 VSJ720809:VSJ720814 WCF720809:WCF720814 WMB720809:WMB720814 WVX720809:WVX720814 AC786345:AC786350 JL786345:JL786350 TH786345:TH786350 ADD786345:ADD786350 AMZ786345:AMZ786350 AWV786345:AWV786350 BGR786345:BGR786350 BQN786345:BQN786350 CAJ786345:CAJ786350 CKF786345:CKF786350 CUB786345:CUB786350 DDX786345:DDX786350 DNT786345:DNT786350 DXP786345:DXP786350 EHL786345:EHL786350 ERH786345:ERH786350 FBD786345:FBD786350 FKZ786345:FKZ786350 FUV786345:FUV786350 GER786345:GER786350 GON786345:GON786350 GYJ786345:GYJ786350 HIF786345:HIF786350 HSB786345:HSB786350 IBX786345:IBX786350 ILT786345:ILT786350 IVP786345:IVP786350 JFL786345:JFL786350 JPH786345:JPH786350 JZD786345:JZD786350 KIZ786345:KIZ786350 KSV786345:KSV786350 LCR786345:LCR786350 LMN786345:LMN786350 LWJ786345:LWJ786350 MGF786345:MGF786350 MQB786345:MQB786350 MZX786345:MZX786350 NJT786345:NJT786350 NTP786345:NTP786350 ODL786345:ODL786350 ONH786345:ONH786350 OXD786345:OXD786350 PGZ786345:PGZ786350 PQV786345:PQV786350 QAR786345:QAR786350 QKN786345:QKN786350 QUJ786345:QUJ786350 REF786345:REF786350 ROB786345:ROB786350 RXX786345:RXX786350 SHT786345:SHT786350 SRP786345:SRP786350 TBL786345:TBL786350 TLH786345:TLH786350 TVD786345:TVD786350 UEZ786345:UEZ786350 UOV786345:UOV786350 UYR786345:UYR786350 VIN786345:VIN786350 VSJ786345:VSJ786350 WCF786345:WCF786350 WMB786345:WMB786350 WVX786345:WVX786350 AC851881:AC851886 JL851881:JL851886 TH851881:TH851886 ADD851881:ADD851886 AMZ851881:AMZ851886 AWV851881:AWV851886 BGR851881:BGR851886 BQN851881:BQN851886 CAJ851881:CAJ851886 CKF851881:CKF851886 CUB851881:CUB851886 DDX851881:DDX851886 DNT851881:DNT851886 DXP851881:DXP851886 EHL851881:EHL851886 ERH851881:ERH851886 FBD851881:FBD851886 FKZ851881:FKZ851886 FUV851881:FUV851886 GER851881:GER851886 GON851881:GON851886 GYJ851881:GYJ851886 HIF851881:HIF851886 HSB851881:HSB851886 IBX851881:IBX851886 ILT851881:ILT851886 IVP851881:IVP851886 JFL851881:JFL851886 JPH851881:JPH851886 JZD851881:JZD851886 KIZ851881:KIZ851886 KSV851881:KSV851886 LCR851881:LCR851886 LMN851881:LMN851886 LWJ851881:LWJ851886 MGF851881:MGF851886 MQB851881:MQB851886 MZX851881:MZX851886 NJT851881:NJT851886 NTP851881:NTP851886 ODL851881:ODL851886 ONH851881:ONH851886 OXD851881:OXD851886 PGZ851881:PGZ851886 PQV851881:PQV851886 QAR851881:QAR851886 QKN851881:QKN851886 QUJ851881:QUJ851886 REF851881:REF851886 ROB851881:ROB851886 RXX851881:RXX851886 SHT851881:SHT851886 SRP851881:SRP851886 TBL851881:TBL851886 TLH851881:TLH851886 TVD851881:TVD851886 UEZ851881:UEZ851886 UOV851881:UOV851886 UYR851881:UYR851886 VIN851881:VIN851886 VSJ851881:VSJ851886 WCF851881:WCF851886 WMB851881:WMB851886 WVX851881:WVX851886 AC917417:AC917422 JL917417:JL917422 TH917417:TH917422 ADD917417:ADD917422 AMZ917417:AMZ917422 AWV917417:AWV917422 BGR917417:BGR917422 BQN917417:BQN917422 CAJ917417:CAJ917422 CKF917417:CKF917422 CUB917417:CUB917422 DDX917417:DDX917422 DNT917417:DNT917422 DXP917417:DXP917422 EHL917417:EHL917422 ERH917417:ERH917422 FBD917417:FBD917422 FKZ917417:FKZ917422 FUV917417:FUV917422 GER917417:GER917422 GON917417:GON917422 GYJ917417:GYJ917422 HIF917417:HIF917422 HSB917417:HSB917422 IBX917417:IBX917422 ILT917417:ILT917422 IVP917417:IVP917422 JFL917417:JFL917422 JPH917417:JPH917422 JZD917417:JZD917422 KIZ917417:KIZ917422 KSV917417:KSV917422 LCR917417:LCR917422 LMN917417:LMN917422 LWJ917417:LWJ917422 MGF917417:MGF917422 MQB917417:MQB917422 MZX917417:MZX917422 NJT917417:NJT917422 NTP917417:NTP917422 ODL917417:ODL917422 ONH917417:ONH917422 OXD917417:OXD917422 PGZ917417:PGZ917422 PQV917417:PQV917422 QAR917417:QAR917422 QKN917417:QKN917422 QUJ917417:QUJ917422 REF917417:REF917422 ROB917417:ROB917422 RXX917417:RXX917422 SHT917417:SHT917422 SRP917417:SRP917422 TBL917417:TBL917422 TLH917417:TLH917422 TVD917417:TVD917422 UEZ917417:UEZ917422 UOV917417:UOV917422 UYR917417:UYR917422 VIN917417:VIN917422 VSJ917417:VSJ917422 WCF917417:WCF917422 WMB917417:WMB917422 WVX917417:WVX917422 AC982953:AC982958 JL982953:JL982958 TH982953:TH982958 ADD982953:ADD982958 AMZ982953:AMZ982958 AWV982953:AWV982958 BGR982953:BGR982958 BQN982953:BQN982958 CAJ982953:CAJ982958 CKF982953:CKF982958 CUB982953:CUB982958 DDX982953:DDX982958 DNT982953:DNT982958 DXP982953:DXP982958 EHL982953:EHL982958 ERH982953:ERH982958 FBD982953:FBD982958 FKZ982953:FKZ982958 FUV982953:FUV982958 GER982953:GER982958 GON982953:GON982958 GYJ982953:GYJ982958 HIF982953:HIF982958 HSB982953:HSB982958 IBX982953:IBX982958 ILT982953:ILT982958 IVP982953:IVP982958 JFL982953:JFL982958 JPH982953:JPH982958 JZD982953:JZD982958 KIZ982953:KIZ982958 KSV982953:KSV982958 LCR982953:LCR982958 LMN982953:LMN982958 LWJ982953:LWJ982958 MGF982953:MGF982958 MQB982953:MQB982958 MZX982953:MZX982958 NJT982953:NJT982958 NTP982953:NTP982958 ODL982953:ODL982958 ONH982953:ONH982958 OXD982953:OXD982958 PGZ982953:PGZ982958 PQV982953:PQV982958 QAR982953:QAR982958 QKN982953:QKN982958 QUJ982953:QUJ982958 REF982953:REF982958 ROB982953:ROB982958 RXX982953:RXX982958 SHT982953:SHT982958 SRP982953:SRP982958 TBL982953:TBL982958 TLH982953:TLH982958 TVD982953:TVD982958 UEZ982953:UEZ982958 UOV982953:UOV982958 UYR982953:UYR982958 VIN982953:VIN982958 VSJ982953:VSJ982958 WCF982953:WCF982958 WMB982953:WMB982958 WVX982953:WVX982958 AE65449:AE65454 JN65449:JN65454 TJ65449:TJ65454 ADF65449:ADF65454 ANB65449:ANB65454 AWX65449:AWX65454 BGT65449:BGT65454 BQP65449:BQP65454 CAL65449:CAL65454 CKH65449:CKH65454 CUD65449:CUD65454 DDZ65449:DDZ65454 DNV65449:DNV65454 DXR65449:DXR65454 EHN65449:EHN65454 ERJ65449:ERJ65454 FBF65449:FBF65454 FLB65449:FLB65454 FUX65449:FUX65454 GET65449:GET65454 GOP65449:GOP65454 GYL65449:GYL65454 HIH65449:HIH65454 HSD65449:HSD65454 IBZ65449:IBZ65454 ILV65449:ILV65454 IVR65449:IVR65454 JFN65449:JFN65454 JPJ65449:JPJ65454 JZF65449:JZF65454 KJB65449:KJB65454 KSX65449:KSX65454 LCT65449:LCT65454 LMP65449:LMP65454 LWL65449:LWL65454 MGH65449:MGH65454 MQD65449:MQD65454 MZZ65449:MZZ65454 NJV65449:NJV65454 NTR65449:NTR65454 ODN65449:ODN65454 ONJ65449:ONJ65454 OXF65449:OXF65454 PHB65449:PHB65454 PQX65449:PQX65454 QAT65449:QAT65454 QKP65449:QKP65454 QUL65449:QUL65454 REH65449:REH65454 ROD65449:ROD65454 RXZ65449:RXZ65454 SHV65449:SHV65454 SRR65449:SRR65454 TBN65449:TBN65454 TLJ65449:TLJ65454 TVF65449:TVF65454 UFB65449:UFB65454 UOX65449:UOX65454 UYT65449:UYT65454 VIP65449:VIP65454 VSL65449:VSL65454 WCH65449:WCH65454 WMD65449:WMD65454 WVZ65449:WVZ65454 AE130985:AE130990 JN130985:JN130990 TJ130985:TJ130990 ADF130985:ADF130990 ANB130985:ANB130990 AWX130985:AWX130990 BGT130985:BGT130990 BQP130985:BQP130990 CAL130985:CAL130990 CKH130985:CKH130990 CUD130985:CUD130990 DDZ130985:DDZ130990 DNV130985:DNV130990 DXR130985:DXR130990 EHN130985:EHN130990 ERJ130985:ERJ130990 FBF130985:FBF130990 FLB130985:FLB130990 FUX130985:FUX130990 GET130985:GET130990 GOP130985:GOP130990 GYL130985:GYL130990 HIH130985:HIH130990 HSD130985:HSD130990 IBZ130985:IBZ130990 ILV130985:ILV130990 IVR130985:IVR130990 JFN130985:JFN130990 JPJ130985:JPJ130990 JZF130985:JZF130990 KJB130985:KJB130990 KSX130985:KSX130990 LCT130985:LCT130990 LMP130985:LMP130990 LWL130985:LWL130990 MGH130985:MGH130990 MQD130985:MQD130990 MZZ130985:MZZ130990 NJV130985:NJV130990 NTR130985:NTR130990 ODN130985:ODN130990 ONJ130985:ONJ130990 OXF130985:OXF130990 PHB130985:PHB130990 PQX130985:PQX130990 QAT130985:QAT130990 QKP130985:QKP130990 QUL130985:QUL130990 REH130985:REH130990 ROD130985:ROD130990 RXZ130985:RXZ130990 SHV130985:SHV130990 SRR130985:SRR130990 TBN130985:TBN130990 TLJ130985:TLJ130990 TVF130985:TVF130990 UFB130985:UFB130990 UOX130985:UOX130990 UYT130985:UYT130990 VIP130985:VIP130990 VSL130985:VSL130990 WCH130985:WCH130990 WMD130985:WMD130990 WVZ130985:WVZ130990 AE196521:AE196526 JN196521:JN196526 TJ196521:TJ196526 ADF196521:ADF196526 ANB196521:ANB196526 AWX196521:AWX196526 BGT196521:BGT196526 BQP196521:BQP196526 CAL196521:CAL196526 CKH196521:CKH196526 CUD196521:CUD196526 DDZ196521:DDZ196526 DNV196521:DNV196526 DXR196521:DXR196526 EHN196521:EHN196526 ERJ196521:ERJ196526 FBF196521:FBF196526 FLB196521:FLB196526 FUX196521:FUX196526 GET196521:GET196526 GOP196521:GOP196526 GYL196521:GYL196526 HIH196521:HIH196526 HSD196521:HSD196526 IBZ196521:IBZ196526 ILV196521:ILV196526 IVR196521:IVR196526 JFN196521:JFN196526 JPJ196521:JPJ196526 JZF196521:JZF196526 KJB196521:KJB196526 KSX196521:KSX196526 LCT196521:LCT196526 LMP196521:LMP196526 LWL196521:LWL196526 MGH196521:MGH196526 MQD196521:MQD196526 MZZ196521:MZZ196526 NJV196521:NJV196526 NTR196521:NTR196526 ODN196521:ODN196526 ONJ196521:ONJ196526 OXF196521:OXF196526 PHB196521:PHB196526 PQX196521:PQX196526 QAT196521:QAT196526 QKP196521:QKP196526 QUL196521:QUL196526 REH196521:REH196526 ROD196521:ROD196526 RXZ196521:RXZ196526 SHV196521:SHV196526 SRR196521:SRR196526 TBN196521:TBN196526 TLJ196521:TLJ196526 TVF196521:TVF196526 UFB196521:UFB196526 UOX196521:UOX196526 UYT196521:UYT196526 VIP196521:VIP196526 VSL196521:VSL196526 WCH196521:WCH196526 WMD196521:WMD196526 WVZ196521:WVZ196526 AE262057:AE262062 JN262057:JN262062 TJ262057:TJ262062 ADF262057:ADF262062 ANB262057:ANB262062 AWX262057:AWX262062 BGT262057:BGT262062 BQP262057:BQP262062 CAL262057:CAL262062 CKH262057:CKH262062 CUD262057:CUD262062 DDZ262057:DDZ262062 DNV262057:DNV262062 DXR262057:DXR262062 EHN262057:EHN262062 ERJ262057:ERJ262062 FBF262057:FBF262062 FLB262057:FLB262062 FUX262057:FUX262062 GET262057:GET262062 GOP262057:GOP262062 GYL262057:GYL262062 HIH262057:HIH262062 HSD262057:HSD262062 IBZ262057:IBZ262062 ILV262057:ILV262062 IVR262057:IVR262062 JFN262057:JFN262062 JPJ262057:JPJ262062 JZF262057:JZF262062 KJB262057:KJB262062 KSX262057:KSX262062 LCT262057:LCT262062 LMP262057:LMP262062 LWL262057:LWL262062 MGH262057:MGH262062 MQD262057:MQD262062 MZZ262057:MZZ262062 NJV262057:NJV262062 NTR262057:NTR262062 ODN262057:ODN262062 ONJ262057:ONJ262062 OXF262057:OXF262062 PHB262057:PHB262062 PQX262057:PQX262062 QAT262057:QAT262062 QKP262057:QKP262062 QUL262057:QUL262062 REH262057:REH262062 ROD262057:ROD262062 RXZ262057:RXZ262062 SHV262057:SHV262062 SRR262057:SRR262062 TBN262057:TBN262062 TLJ262057:TLJ262062 TVF262057:TVF262062 UFB262057:UFB262062 UOX262057:UOX262062 UYT262057:UYT262062 VIP262057:VIP262062 VSL262057:VSL262062 WCH262057:WCH262062 WMD262057:WMD262062 WVZ262057:WVZ262062 AE327593:AE327598 JN327593:JN327598 TJ327593:TJ327598 ADF327593:ADF327598 ANB327593:ANB327598 AWX327593:AWX327598 BGT327593:BGT327598 BQP327593:BQP327598 CAL327593:CAL327598 CKH327593:CKH327598 CUD327593:CUD327598 DDZ327593:DDZ327598 DNV327593:DNV327598 DXR327593:DXR327598 EHN327593:EHN327598 ERJ327593:ERJ327598 FBF327593:FBF327598 FLB327593:FLB327598 FUX327593:FUX327598 GET327593:GET327598 GOP327593:GOP327598 GYL327593:GYL327598 HIH327593:HIH327598 HSD327593:HSD327598 IBZ327593:IBZ327598 ILV327593:ILV327598 IVR327593:IVR327598 JFN327593:JFN327598 JPJ327593:JPJ327598 JZF327593:JZF327598 KJB327593:KJB327598 KSX327593:KSX327598 LCT327593:LCT327598 LMP327593:LMP327598 LWL327593:LWL327598 MGH327593:MGH327598 MQD327593:MQD327598 MZZ327593:MZZ327598 NJV327593:NJV327598 NTR327593:NTR327598 ODN327593:ODN327598 ONJ327593:ONJ327598 OXF327593:OXF327598 PHB327593:PHB327598 PQX327593:PQX327598 QAT327593:QAT327598 QKP327593:QKP327598 QUL327593:QUL327598 REH327593:REH327598 ROD327593:ROD327598 RXZ327593:RXZ327598 SHV327593:SHV327598 SRR327593:SRR327598 TBN327593:TBN327598 TLJ327593:TLJ327598 TVF327593:TVF327598 UFB327593:UFB327598 UOX327593:UOX327598 UYT327593:UYT327598 VIP327593:VIP327598 VSL327593:VSL327598 WCH327593:WCH327598 WMD327593:WMD327598 WVZ327593:WVZ327598 AE393129:AE393134 JN393129:JN393134 TJ393129:TJ393134 ADF393129:ADF393134 ANB393129:ANB393134 AWX393129:AWX393134 BGT393129:BGT393134 BQP393129:BQP393134 CAL393129:CAL393134 CKH393129:CKH393134 CUD393129:CUD393134 DDZ393129:DDZ393134 DNV393129:DNV393134 DXR393129:DXR393134 EHN393129:EHN393134 ERJ393129:ERJ393134 FBF393129:FBF393134 FLB393129:FLB393134 FUX393129:FUX393134 GET393129:GET393134 GOP393129:GOP393134 GYL393129:GYL393134 HIH393129:HIH393134 HSD393129:HSD393134 IBZ393129:IBZ393134 ILV393129:ILV393134 IVR393129:IVR393134 JFN393129:JFN393134 JPJ393129:JPJ393134 JZF393129:JZF393134 KJB393129:KJB393134 KSX393129:KSX393134 LCT393129:LCT393134 LMP393129:LMP393134 LWL393129:LWL393134 MGH393129:MGH393134 MQD393129:MQD393134 MZZ393129:MZZ393134 NJV393129:NJV393134 NTR393129:NTR393134 ODN393129:ODN393134 ONJ393129:ONJ393134 OXF393129:OXF393134 PHB393129:PHB393134 PQX393129:PQX393134 QAT393129:QAT393134 QKP393129:QKP393134 QUL393129:QUL393134 REH393129:REH393134 ROD393129:ROD393134 RXZ393129:RXZ393134 SHV393129:SHV393134 SRR393129:SRR393134 TBN393129:TBN393134 TLJ393129:TLJ393134 TVF393129:TVF393134 UFB393129:UFB393134 UOX393129:UOX393134 UYT393129:UYT393134 VIP393129:VIP393134 VSL393129:VSL393134 WCH393129:WCH393134 WMD393129:WMD393134 WVZ393129:WVZ393134 AE458665:AE458670 JN458665:JN458670 TJ458665:TJ458670 ADF458665:ADF458670 ANB458665:ANB458670 AWX458665:AWX458670 BGT458665:BGT458670 BQP458665:BQP458670 CAL458665:CAL458670 CKH458665:CKH458670 CUD458665:CUD458670 DDZ458665:DDZ458670 DNV458665:DNV458670 DXR458665:DXR458670 EHN458665:EHN458670 ERJ458665:ERJ458670 FBF458665:FBF458670 FLB458665:FLB458670 FUX458665:FUX458670 GET458665:GET458670 GOP458665:GOP458670 GYL458665:GYL458670 HIH458665:HIH458670 HSD458665:HSD458670 IBZ458665:IBZ458670 ILV458665:ILV458670 IVR458665:IVR458670 JFN458665:JFN458670 JPJ458665:JPJ458670 JZF458665:JZF458670 KJB458665:KJB458670 KSX458665:KSX458670 LCT458665:LCT458670 LMP458665:LMP458670 LWL458665:LWL458670 MGH458665:MGH458670 MQD458665:MQD458670 MZZ458665:MZZ458670 NJV458665:NJV458670 NTR458665:NTR458670 ODN458665:ODN458670 ONJ458665:ONJ458670 OXF458665:OXF458670 PHB458665:PHB458670 PQX458665:PQX458670 QAT458665:QAT458670 QKP458665:QKP458670 QUL458665:QUL458670 REH458665:REH458670 ROD458665:ROD458670 RXZ458665:RXZ458670 SHV458665:SHV458670 SRR458665:SRR458670 TBN458665:TBN458670 TLJ458665:TLJ458670 TVF458665:TVF458670 UFB458665:UFB458670 UOX458665:UOX458670 UYT458665:UYT458670 VIP458665:VIP458670 VSL458665:VSL458670 WCH458665:WCH458670 WMD458665:WMD458670 WVZ458665:WVZ458670 AE524201:AE524206 JN524201:JN524206 TJ524201:TJ524206 ADF524201:ADF524206 ANB524201:ANB524206 AWX524201:AWX524206 BGT524201:BGT524206 BQP524201:BQP524206 CAL524201:CAL524206 CKH524201:CKH524206 CUD524201:CUD524206 DDZ524201:DDZ524206 DNV524201:DNV524206 DXR524201:DXR524206 EHN524201:EHN524206 ERJ524201:ERJ524206 FBF524201:FBF524206 FLB524201:FLB524206 FUX524201:FUX524206 GET524201:GET524206 GOP524201:GOP524206 GYL524201:GYL524206 HIH524201:HIH524206 HSD524201:HSD524206 IBZ524201:IBZ524206 ILV524201:ILV524206 IVR524201:IVR524206 JFN524201:JFN524206 JPJ524201:JPJ524206 JZF524201:JZF524206 KJB524201:KJB524206 KSX524201:KSX524206 LCT524201:LCT524206 LMP524201:LMP524206 LWL524201:LWL524206 MGH524201:MGH524206 MQD524201:MQD524206 MZZ524201:MZZ524206 NJV524201:NJV524206 NTR524201:NTR524206 ODN524201:ODN524206 ONJ524201:ONJ524206 OXF524201:OXF524206 PHB524201:PHB524206 PQX524201:PQX524206 QAT524201:QAT524206 QKP524201:QKP524206 QUL524201:QUL524206 REH524201:REH524206 ROD524201:ROD524206 RXZ524201:RXZ524206 SHV524201:SHV524206 SRR524201:SRR524206 TBN524201:TBN524206 TLJ524201:TLJ524206 TVF524201:TVF524206 UFB524201:UFB524206 UOX524201:UOX524206 UYT524201:UYT524206 VIP524201:VIP524206 VSL524201:VSL524206 WCH524201:WCH524206 WMD524201:WMD524206 WVZ524201:WVZ524206 AE589737:AE589742 JN589737:JN589742 TJ589737:TJ589742 ADF589737:ADF589742 ANB589737:ANB589742 AWX589737:AWX589742 BGT589737:BGT589742 BQP589737:BQP589742 CAL589737:CAL589742 CKH589737:CKH589742 CUD589737:CUD589742 DDZ589737:DDZ589742 DNV589737:DNV589742 DXR589737:DXR589742 EHN589737:EHN589742 ERJ589737:ERJ589742 FBF589737:FBF589742 FLB589737:FLB589742 FUX589737:FUX589742 GET589737:GET589742 GOP589737:GOP589742 GYL589737:GYL589742 HIH589737:HIH589742 HSD589737:HSD589742 IBZ589737:IBZ589742 ILV589737:ILV589742 IVR589737:IVR589742 JFN589737:JFN589742 JPJ589737:JPJ589742 JZF589737:JZF589742 KJB589737:KJB589742 KSX589737:KSX589742 LCT589737:LCT589742 LMP589737:LMP589742 LWL589737:LWL589742 MGH589737:MGH589742 MQD589737:MQD589742 MZZ589737:MZZ589742 NJV589737:NJV589742 NTR589737:NTR589742 ODN589737:ODN589742 ONJ589737:ONJ589742 OXF589737:OXF589742 PHB589737:PHB589742 PQX589737:PQX589742 QAT589737:QAT589742 QKP589737:QKP589742 QUL589737:QUL589742 REH589737:REH589742 ROD589737:ROD589742 RXZ589737:RXZ589742 SHV589737:SHV589742 SRR589737:SRR589742 TBN589737:TBN589742 TLJ589737:TLJ589742 TVF589737:TVF589742 UFB589737:UFB589742 UOX589737:UOX589742 UYT589737:UYT589742 VIP589737:VIP589742 VSL589737:VSL589742 WCH589737:WCH589742 WMD589737:WMD589742 WVZ589737:WVZ589742 AE655273:AE655278 JN655273:JN655278 TJ655273:TJ655278 ADF655273:ADF655278 ANB655273:ANB655278 AWX655273:AWX655278 BGT655273:BGT655278 BQP655273:BQP655278 CAL655273:CAL655278 CKH655273:CKH655278 CUD655273:CUD655278 DDZ655273:DDZ655278 DNV655273:DNV655278 DXR655273:DXR655278 EHN655273:EHN655278 ERJ655273:ERJ655278 FBF655273:FBF655278 FLB655273:FLB655278 FUX655273:FUX655278 GET655273:GET655278 GOP655273:GOP655278 GYL655273:GYL655278 HIH655273:HIH655278 HSD655273:HSD655278 IBZ655273:IBZ655278 ILV655273:ILV655278 IVR655273:IVR655278 JFN655273:JFN655278 JPJ655273:JPJ655278 JZF655273:JZF655278 KJB655273:KJB655278 KSX655273:KSX655278 LCT655273:LCT655278 LMP655273:LMP655278 LWL655273:LWL655278 MGH655273:MGH655278 MQD655273:MQD655278 MZZ655273:MZZ655278 NJV655273:NJV655278 NTR655273:NTR655278 ODN655273:ODN655278 ONJ655273:ONJ655278 OXF655273:OXF655278 PHB655273:PHB655278 PQX655273:PQX655278 QAT655273:QAT655278 QKP655273:QKP655278 QUL655273:QUL655278 REH655273:REH655278 ROD655273:ROD655278 RXZ655273:RXZ655278 SHV655273:SHV655278 SRR655273:SRR655278 TBN655273:TBN655278 TLJ655273:TLJ655278 TVF655273:TVF655278 UFB655273:UFB655278 UOX655273:UOX655278 UYT655273:UYT655278 VIP655273:VIP655278 VSL655273:VSL655278 WCH655273:WCH655278 WMD655273:WMD655278 WVZ655273:WVZ655278 AE720809:AE720814 JN720809:JN720814 TJ720809:TJ720814 ADF720809:ADF720814 ANB720809:ANB720814 AWX720809:AWX720814 BGT720809:BGT720814 BQP720809:BQP720814 CAL720809:CAL720814 CKH720809:CKH720814 CUD720809:CUD720814 DDZ720809:DDZ720814 DNV720809:DNV720814 DXR720809:DXR720814 EHN720809:EHN720814 ERJ720809:ERJ720814 FBF720809:FBF720814 FLB720809:FLB720814 FUX720809:FUX720814 GET720809:GET720814 GOP720809:GOP720814 GYL720809:GYL720814 HIH720809:HIH720814 HSD720809:HSD720814 IBZ720809:IBZ720814 ILV720809:ILV720814 IVR720809:IVR720814 JFN720809:JFN720814 JPJ720809:JPJ720814 JZF720809:JZF720814 KJB720809:KJB720814 KSX720809:KSX720814 LCT720809:LCT720814 LMP720809:LMP720814 LWL720809:LWL720814 MGH720809:MGH720814 MQD720809:MQD720814 MZZ720809:MZZ720814 NJV720809:NJV720814 NTR720809:NTR720814 ODN720809:ODN720814 ONJ720809:ONJ720814 OXF720809:OXF720814 PHB720809:PHB720814 PQX720809:PQX720814 QAT720809:QAT720814 QKP720809:QKP720814 QUL720809:QUL720814 REH720809:REH720814 ROD720809:ROD720814 RXZ720809:RXZ720814 SHV720809:SHV720814 SRR720809:SRR720814 TBN720809:TBN720814 TLJ720809:TLJ720814 TVF720809:TVF720814 UFB720809:UFB720814 UOX720809:UOX720814 UYT720809:UYT720814 VIP720809:VIP720814 VSL720809:VSL720814 WCH720809:WCH720814 WMD720809:WMD720814 WVZ720809:WVZ720814 AE786345:AE786350 JN786345:JN786350 TJ786345:TJ786350 ADF786345:ADF786350 ANB786345:ANB786350 AWX786345:AWX786350 BGT786345:BGT786350 BQP786345:BQP786350 CAL786345:CAL786350 CKH786345:CKH786350 CUD786345:CUD786350 DDZ786345:DDZ786350 DNV786345:DNV786350 DXR786345:DXR786350 EHN786345:EHN786350 ERJ786345:ERJ786350 FBF786345:FBF786350 FLB786345:FLB786350 FUX786345:FUX786350 GET786345:GET786350 GOP786345:GOP786350 GYL786345:GYL786350 HIH786345:HIH786350 HSD786345:HSD786350 IBZ786345:IBZ786350 ILV786345:ILV786350 IVR786345:IVR786350 JFN786345:JFN786350 JPJ786345:JPJ786350 JZF786345:JZF786350 KJB786345:KJB786350 KSX786345:KSX786350 LCT786345:LCT786350 LMP786345:LMP786350 LWL786345:LWL786350 MGH786345:MGH786350 MQD786345:MQD786350 MZZ786345:MZZ786350 NJV786345:NJV786350 NTR786345:NTR786350 ODN786345:ODN786350 ONJ786345:ONJ786350 OXF786345:OXF786350 PHB786345:PHB786350 PQX786345:PQX786350 QAT786345:QAT786350 QKP786345:QKP786350 QUL786345:QUL786350 REH786345:REH786350 ROD786345:ROD786350 RXZ786345:RXZ786350 SHV786345:SHV786350 SRR786345:SRR786350 TBN786345:TBN786350 TLJ786345:TLJ786350 TVF786345:TVF786350 UFB786345:UFB786350 UOX786345:UOX786350 UYT786345:UYT786350 VIP786345:VIP786350 VSL786345:VSL786350 WCH786345:WCH786350 WMD786345:WMD786350 WVZ786345:WVZ786350 AE851881:AE851886 JN851881:JN851886 TJ851881:TJ851886 ADF851881:ADF851886 ANB851881:ANB851886 AWX851881:AWX851886 BGT851881:BGT851886 BQP851881:BQP851886 CAL851881:CAL851886 CKH851881:CKH851886 CUD851881:CUD851886 DDZ851881:DDZ851886 DNV851881:DNV851886 DXR851881:DXR851886 EHN851881:EHN851886 ERJ851881:ERJ851886 FBF851881:FBF851886 FLB851881:FLB851886 FUX851881:FUX851886 GET851881:GET851886 GOP851881:GOP851886 GYL851881:GYL851886 HIH851881:HIH851886 HSD851881:HSD851886 IBZ851881:IBZ851886 ILV851881:ILV851886 IVR851881:IVR851886 JFN851881:JFN851886 JPJ851881:JPJ851886 JZF851881:JZF851886 KJB851881:KJB851886 KSX851881:KSX851886 LCT851881:LCT851886 LMP851881:LMP851886 LWL851881:LWL851886 MGH851881:MGH851886 MQD851881:MQD851886 MZZ851881:MZZ851886 NJV851881:NJV851886 NTR851881:NTR851886 ODN851881:ODN851886 ONJ851881:ONJ851886 OXF851881:OXF851886 PHB851881:PHB851886 PQX851881:PQX851886 QAT851881:QAT851886 QKP851881:QKP851886 QUL851881:QUL851886 REH851881:REH851886 ROD851881:ROD851886 RXZ851881:RXZ851886 SHV851881:SHV851886 SRR851881:SRR851886 TBN851881:TBN851886 TLJ851881:TLJ851886 TVF851881:TVF851886 UFB851881:UFB851886 UOX851881:UOX851886 UYT851881:UYT851886 VIP851881:VIP851886 VSL851881:VSL851886 WCH851881:WCH851886 WMD851881:WMD851886 WVZ851881:WVZ851886 AE917417:AE917422 JN917417:JN917422 TJ917417:TJ917422 ADF917417:ADF917422 ANB917417:ANB917422 AWX917417:AWX917422 BGT917417:BGT917422 BQP917417:BQP917422 CAL917417:CAL917422 CKH917417:CKH917422 CUD917417:CUD917422 DDZ917417:DDZ917422 DNV917417:DNV917422 DXR917417:DXR917422 EHN917417:EHN917422 ERJ917417:ERJ917422 FBF917417:FBF917422 FLB917417:FLB917422 FUX917417:FUX917422 GET917417:GET917422 GOP917417:GOP917422 GYL917417:GYL917422 HIH917417:HIH917422 HSD917417:HSD917422 IBZ917417:IBZ917422 ILV917417:ILV917422 IVR917417:IVR917422 JFN917417:JFN917422 JPJ917417:JPJ917422 JZF917417:JZF917422 KJB917417:KJB917422 KSX917417:KSX917422 LCT917417:LCT917422 LMP917417:LMP917422 LWL917417:LWL917422 MGH917417:MGH917422 MQD917417:MQD917422 MZZ917417:MZZ917422 NJV917417:NJV917422 NTR917417:NTR917422 ODN917417:ODN917422 ONJ917417:ONJ917422 OXF917417:OXF917422 PHB917417:PHB917422 PQX917417:PQX917422 QAT917417:QAT917422 QKP917417:QKP917422 QUL917417:QUL917422 REH917417:REH917422 ROD917417:ROD917422 RXZ917417:RXZ917422 SHV917417:SHV917422 SRR917417:SRR917422 TBN917417:TBN917422 TLJ917417:TLJ917422 TVF917417:TVF917422 UFB917417:UFB917422 UOX917417:UOX917422 UYT917417:UYT917422 VIP917417:VIP917422 VSL917417:VSL917422 WCH917417:WCH917422 WMD917417:WMD917422 WVZ917417:WVZ917422 AE982953:AE982958 JN982953:JN982958 TJ982953:TJ982958 ADF982953:ADF982958 ANB982953:ANB982958 AWX982953:AWX982958 BGT982953:BGT982958 BQP982953:BQP982958 CAL982953:CAL982958 CKH982953:CKH982958 CUD982953:CUD982958 DDZ982953:DDZ982958 DNV982953:DNV982958 DXR982953:DXR982958 EHN982953:EHN982958 ERJ982953:ERJ982958 FBF982953:FBF982958 FLB982953:FLB982958 FUX982953:FUX982958 GET982953:GET982958 GOP982953:GOP982958 GYL982953:GYL982958 HIH982953:HIH982958 HSD982953:HSD982958 IBZ982953:IBZ982958 ILV982953:ILV982958 IVR982953:IVR982958 JFN982953:JFN982958 JPJ982953:JPJ982958 JZF982953:JZF982958 KJB982953:KJB982958 KSX982953:KSX982958 LCT982953:LCT982958 LMP982953:LMP982958 LWL982953:LWL982958 MGH982953:MGH982958 MQD982953:MQD982958 MZZ982953:MZZ982958 NJV982953:NJV982958 NTR982953:NTR982958 ODN982953:ODN982958 ONJ982953:ONJ982958 OXF982953:OXF982958 PHB982953:PHB982958 PQX982953:PQX982958 QAT982953:QAT982958 QKP982953:QKP982958 QUL982953:QUL982958 REH982953:REH982958 ROD982953:ROD982958 RXZ982953:RXZ982958 SHV982953:SHV982958 SRR982953:SRR982958 TBN982953:TBN982958 TLJ982953:TLJ982958 TVF982953:TVF982958 UFB982953:UFB982958 UOX982953:UOX982958 UYT982953:UYT982958 VIP982953:VIP982958 VSL982953:VSL982958 WCH982953:WCH982958 WMD982953:WMD982958 WVZ982953:WVZ982958 AC65499:AC65508 JL65499:JL65508 TH65499:TH65508 ADD65499:ADD65508 AMZ65499:AMZ65508 AWV65499:AWV65508 BGR65499:BGR65508 BQN65499:BQN65508 CAJ65499:CAJ65508 CKF65499:CKF65508 CUB65499:CUB65508 DDX65499:DDX65508 DNT65499:DNT65508 DXP65499:DXP65508 EHL65499:EHL65508 ERH65499:ERH65508 FBD65499:FBD65508 FKZ65499:FKZ65508 FUV65499:FUV65508 GER65499:GER65508 GON65499:GON65508 GYJ65499:GYJ65508 HIF65499:HIF65508 HSB65499:HSB65508 IBX65499:IBX65508 ILT65499:ILT65508 IVP65499:IVP65508 JFL65499:JFL65508 JPH65499:JPH65508 JZD65499:JZD65508 KIZ65499:KIZ65508 KSV65499:KSV65508 LCR65499:LCR65508 LMN65499:LMN65508 LWJ65499:LWJ65508 MGF65499:MGF65508 MQB65499:MQB65508 MZX65499:MZX65508 NJT65499:NJT65508 NTP65499:NTP65508 ODL65499:ODL65508 ONH65499:ONH65508 OXD65499:OXD65508 PGZ65499:PGZ65508 PQV65499:PQV65508 QAR65499:QAR65508 QKN65499:QKN65508 QUJ65499:QUJ65508 REF65499:REF65508 ROB65499:ROB65508 RXX65499:RXX65508 SHT65499:SHT65508 SRP65499:SRP65508 TBL65499:TBL65508 TLH65499:TLH65508 TVD65499:TVD65508 UEZ65499:UEZ65508 UOV65499:UOV65508 UYR65499:UYR65508 VIN65499:VIN65508 VSJ65499:VSJ65508 WCF65499:WCF65508 WMB65499:WMB65508 WVX65499:WVX65508 AC131035:AC131044 JL131035:JL131044 TH131035:TH131044 ADD131035:ADD131044 AMZ131035:AMZ131044 AWV131035:AWV131044 BGR131035:BGR131044 BQN131035:BQN131044 CAJ131035:CAJ131044 CKF131035:CKF131044 CUB131035:CUB131044 DDX131035:DDX131044 DNT131035:DNT131044 DXP131035:DXP131044 EHL131035:EHL131044 ERH131035:ERH131044 FBD131035:FBD131044 FKZ131035:FKZ131044 FUV131035:FUV131044 GER131035:GER131044 GON131035:GON131044 GYJ131035:GYJ131044 HIF131035:HIF131044 HSB131035:HSB131044 IBX131035:IBX131044 ILT131035:ILT131044 IVP131035:IVP131044 JFL131035:JFL131044 JPH131035:JPH131044 JZD131035:JZD131044 KIZ131035:KIZ131044 KSV131035:KSV131044 LCR131035:LCR131044 LMN131035:LMN131044 LWJ131035:LWJ131044 MGF131035:MGF131044 MQB131035:MQB131044 MZX131035:MZX131044 NJT131035:NJT131044 NTP131035:NTP131044 ODL131035:ODL131044 ONH131035:ONH131044 OXD131035:OXD131044 PGZ131035:PGZ131044 PQV131035:PQV131044 QAR131035:QAR131044 QKN131035:QKN131044 QUJ131035:QUJ131044 REF131035:REF131044 ROB131035:ROB131044 RXX131035:RXX131044 SHT131035:SHT131044 SRP131035:SRP131044 TBL131035:TBL131044 TLH131035:TLH131044 TVD131035:TVD131044 UEZ131035:UEZ131044 UOV131035:UOV131044 UYR131035:UYR131044 VIN131035:VIN131044 VSJ131035:VSJ131044 WCF131035:WCF131044 WMB131035:WMB131044 WVX131035:WVX131044 AC196571:AC196580 JL196571:JL196580 TH196571:TH196580 ADD196571:ADD196580 AMZ196571:AMZ196580 AWV196571:AWV196580 BGR196571:BGR196580 BQN196571:BQN196580 CAJ196571:CAJ196580 CKF196571:CKF196580 CUB196571:CUB196580 DDX196571:DDX196580 DNT196571:DNT196580 DXP196571:DXP196580 EHL196571:EHL196580 ERH196571:ERH196580 FBD196571:FBD196580 FKZ196571:FKZ196580 FUV196571:FUV196580 GER196571:GER196580 GON196571:GON196580 GYJ196571:GYJ196580 HIF196571:HIF196580 HSB196571:HSB196580 IBX196571:IBX196580 ILT196571:ILT196580 IVP196571:IVP196580 JFL196571:JFL196580 JPH196571:JPH196580 JZD196571:JZD196580 KIZ196571:KIZ196580 KSV196571:KSV196580 LCR196571:LCR196580 LMN196571:LMN196580 LWJ196571:LWJ196580 MGF196571:MGF196580 MQB196571:MQB196580 MZX196571:MZX196580 NJT196571:NJT196580 NTP196571:NTP196580 ODL196571:ODL196580 ONH196571:ONH196580 OXD196571:OXD196580 PGZ196571:PGZ196580 PQV196571:PQV196580 QAR196571:QAR196580 QKN196571:QKN196580 QUJ196571:QUJ196580 REF196571:REF196580 ROB196571:ROB196580 RXX196571:RXX196580 SHT196571:SHT196580 SRP196571:SRP196580 TBL196571:TBL196580 TLH196571:TLH196580 TVD196571:TVD196580 UEZ196571:UEZ196580 UOV196571:UOV196580 UYR196571:UYR196580 VIN196571:VIN196580 VSJ196571:VSJ196580 WCF196571:WCF196580 WMB196571:WMB196580 WVX196571:WVX196580 AC262107:AC262116 JL262107:JL262116 TH262107:TH262116 ADD262107:ADD262116 AMZ262107:AMZ262116 AWV262107:AWV262116 BGR262107:BGR262116 BQN262107:BQN262116 CAJ262107:CAJ262116 CKF262107:CKF262116 CUB262107:CUB262116 DDX262107:DDX262116 DNT262107:DNT262116 DXP262107:DXP262116 EHL262107:EHL262116 ERH262107:ERH262116 FBD262107:FBD262116 FKZ262107:FKZ262116 FUV262107:FUV262116 GER262107:GER262116 GON262107:GON262116 GYJ262107:GYJ262116 HIF262107:HIF262116 HSB262107:HSB262116 IBX262107:IBX262116 ILT262107:ILT262116 IVP262107:IVP262116 JFL262107:JFL262116 JPH262107:JPH262116 JZD262107:JZD262116 KIZ262107:KIZ262116 KSV262107:KSV262116 LCR262107:LCR262116 LMN262107:LMN262116 LWJ262107:LWJ262116 MGF262107:MGF262116 MQB262107:MQB262116 MZX262107:MZX262116 NJT262107:NJT262116 NTP262107:NTP262116 ODL262107:ODL262116 ONH262107:ONH262116 OXD262107:OXD262116 PGZ262107:PGZ262116 PQV262107:PQV262116 QAR262107:QAR262116 QKN262107:QKN262116 QUJ262107:QUJ262116 REF262107:REF262116 ROB262107:ROB262116 RXX262107:RXX262116 SHT262107:SHT262116 SRP262107:SRP262116 TBL262107:TBL262116 TLH262107:TLH262116 TVD262107:TVD262116 UEZ262107:UEZ262116 UOV262107:UOV262116 UYR262107:UYR262116 VIN262107:VIN262116 VSJ262107:VSJ262116 WCF262107:WCF262116 WMB262107:WMB262116 WVX262107:WVX262116 AC327643:AC327652 JL327643:JL327652 TH327643:TH327652 ADD327643:ADD327652 AMZ327643:AMZ327652 AWV327643:AWV327652 BGR327643:BGR327652 BQN327643:BQN327652 CAJ327643:CAJ327652 CKF327643:CKF327652 CUB327643:CUB327652 DDX327643:DDX327652 DNT327643:DNT327652 DXP327643:DXP327652 EHL327643:EHL327652 ERH327643:ERH327652 FBD327643:FBD327652 FKZ327643:FKZ327652 FUV327643:FUV327652 GER327643:GER327652 GON327643:GON327652 GYJ327643:GYJ327652 HIF327643:HIF327652 HSB327643:HSB327652 IBX327643:IBX327652 ILT327643:ILT327652 IVP327643:IVP327652 JFL327643:JFL327652 JPH327643:JPH327652 JZD327643:JZD327652 KIZ327643:KIZ327652 KSV327643:KSV327652 LCR327643:LCR327652 LMN327643:LMN327652 LWJ327643:LWJ327652 MGF327643:MGF327652 MQB327643:MQB327652 MZX327643:MZX327652 NJT327643:NJT327652 NTP327643:NTP327652 ODL327643:ODL327652 ONH327643:ONH327652 OXD327643:OXD327652 PGZ327643:PGZ327652 PQV327643:PQV327652 QAR327643:QAR327652 QKN327643:QKN327652 QUJ327643:QUJ327652 REF327643:REF327652 ROB327643:ROB327652 RXX327643:RXX327652 SHT327643:SHT327652 SRP327643:SRP327652 TBL327643:TBL327652 TLH327643:TLH327652 TVD327643:TVD327652 UEZ327643:UEZ327652 UOV327643:UOV327652 UYR327643:UYR327652 VIN327643:VIN327652 VSJ327643:VSJ327652 WCF327643:WCF327652 WMB327643:WMB327652 WVX327643:WVX327652 AC393179:AC393188 JL393179:JL393188 TH393179:TH393188 ADD393179:ADD393188 AMZ393179:AMZ393188 AWV393179:AWV393188 BGR393179:BGR393188 BQN393179:BQN393188 CAJ393179:CAJ393188 CKF393179:CKF393188 CUB393179:CUB393188 DDX393179:DDX393188 DNT393179:DNT393188 DXP393179:DXP393188 EHL393179:EHL393188 ERH393179:ERH393188 FBD393179:FBD393188 FKZ393179:FKZ393188 FUV393179:FUV393188 GER393179:GER393188 GON393179:GON393188 GYJ393179:GYJ393188 HIF393179:HIF393188 HSB393179:HSB393188 IBX393179:IBX393188 ILT393179:ILT393188 IVP393179:IVP393188 JFL393179:JFL393188 JPH393179:JPH393188 JZD393179:JZD393188 KIZ393179:KIZ393188 KSV393179:KSV393188 LCR393179:LCR393188 LMN393179:LMN393188 LWJ393179:LWJ393188 MGF393179:MGF393188 MQB393179:MQB393188 MZX393179:MZX393188 NJT393179:NJT393188 NTP393179:NTP393188 ODL393179:ODL393188 ONH393179:ONH393188 OXD393179:OXD393188 PGZ393179:PGZ393188 PQV393179:PQV393188 QAR393179:QAR393188 QKN393179:QKN393188 QUJ393179:QUJ393188 REF393179:REF393188 ROB393179:ROB393188 RXX393179:RXX393188 SHT393179:SHT393188 SRP393179:SRP393188 TBL393179:TBL393188 TLH393179:TLH393188 TVD393179:TVD393188 UEZ393179:UEZ393188 UOV393179:UOV393188 UYR393179:UYR393188 VIN393179:VIN393188 VSJ393179:VSJ393188 WCF393179:WCF393188 WMB393179:WMB393188 WVX393179:WVX393188 AC458715:AC458724 JL458715:JL458724 TH458715:TH458724 ADD458715:ADD458724 AMZ458715:AMZ458724 AWV458715:AWV458724 BGR458715:BGR458724 BQN458715:BQN458724 CAJ458715:CAJ458724 CKF458715:CKF458724 CUB458715:CUB458724 DDX458715:DDX458724 DNT458715:DNT458724 DXP458715:DXP458724 EHL458715:EHL458724 ERH458715:ERH458724 FBD458715:FBD458724 FKZ458715:FKZ458724 FUV458715:FUV458724 GER458715:GER458724 GON458715:GON458724 GYJ458715:GYJ458724 HIF458715:HIF458724 HSB458715:HSB458724 IBX458715:IBX458724 ILT458715:ILT458724 IVP458715:IVP458724 JFL458715:JFL458724 JPH458715:JPH458724 JZD458715:JZD458724 KIZ458715:KIZ458724 KSV458715:KSV458724 LCR458715:LCR458724 LMN458715:LMN458724 LWJ458715:LWJ458724 MGF458715:MGF458724 MQB458715:MQB458724 MZX458715:MZX458724 NJT458715:NJT458724 NTP458715:NTP458724 ODL458715:ODL458724 ONH458715:ONH458724 OXD458715:OXD458724 PGZ458715:PGZ458724 PQV458715:PQV458724 QAR458715:QAR458724 QKN458715:QKN458724 QUJ458715:QUJ458724 REF458715:REF458724 ROB458715:ROB458724 RXX458715:RXX458724 SHT458715:SHT458724 SRP458715:SRP458724 TBL458715:TBL458724 TLH458715:TLH458724 TVD458715:TVD458724 UEZ458715:UEZ458724 UOV458715:UOV458724 UYR458715:UYR458724 VIN458715:VIN458724 VSJ458715:VSJ458724 WCF458715:WCF458724 WMB458715:WMB458724 WVX458715:WVX458724 AC524251:AC524260 JL524251:JL524260 TH524251:TH524260 ADD524251:ADD524260 AMZ524251:AMZ524260 AWV524251:AWV524260 BGR524251:BGR524260 BQN524251:BQN524260 CAJ524251:CAJ524260 CKF524251:CKF524260 CUB524251:CUB524260 DDX524251:DDX524260 DNT524251:DNT524260 DXP524251:DXP524260 EHL524251:EHL524260 ERH524251:ERH524260 FBD524251:FBD524260 FKZ524251:FKZ524260 FUV524251:FUV524260 GER524251:GER524260 GON524251:GON524260 GYJ524251:GYJ524260 HIF524251:HIF524260 HSB524251:HSB524260 IBX524251:IBX524260 ILT524251:ILT524260 IVP524251:IVP524260 JFL524251:JFL524260 JPH524251:JPH524260 JZD524251:JZD524260 KIZ524251:KIZ524260 KSV524251:KSV524260 LCR524251:LCR524260 LMN524251:LMN524260 LWJ524251:LWJ524260 MGF524251:MGF524260 MQB524251:MQB524260 MZX524251:MZX524260 NJT524251:NJT524260 NTP524251:NTP524260 ODL524251:ODL524260 ONH524251:ONH524260 OXD524251:OXD524260 PGZ524251:PGZ524260 PQV524251:PQV524260 QAR524251:QAR524260 QKN524251:QKN524260 QUJ524251:QUJ524260 REF524251:REF524260 ROB524251:ROB524260 RXX524251:RXX524260 SHT524251:SHT524260 SRP524251:SRP524260 TBL524251:TBL524260 TLH524251:TLH524260 TVD524251:TVD524260 UEZ524251:UEZ524260 UOV524251:UOV524260 UYR524251:UYR524260 VIN524251:VIN524260 VSJ524251:VSJ524260 WCF524251:WCF524260 WMB524251:WMB524260 WVX524251:WVX524260 AC589787:AC589796 JL589787:JL589796 TH589787:TH589796 ADD589787:ADD589796 AMZ589787:AMZ589796 AWV589787:AWV589796 BGR589787:BGR589796 BQN589787:BQN589796 CAJ589787:CAJ589796 CKF589787:CKF589796 CUB589787:CUB589796 DDX589787:DDX589796 DNT589787:DNT589796 DXP589787:DXP589796 EHL589787:EHL589796 ERH589787:ERH589796 FBD589787:FBD589796 FKZ589787:FKZ589796 FUV589787:FUV589796 GER589787:GER589796 GON589787:GON589796 GYJ589787:GYJ589796 HIF589787:HIF589796 HSB589787:HSB589796 IBX589787:IBX589796 ILT589787:ILT589796 IVP589787:IVP589796 JFL589787:JFL589796 JPH589787:JPH589796 JZD589787:JZD589796 KIZ589787:KIZ589796 KSV589787:KSV589796 LCR589787:LCR589796 LMN589787:LMN589796 LWJ589787:LWJ589796 MGF589787:MGF589796 MQB589787:MQB589796 MZX589787:MZX589796 NJT589787:NJT589796 NTP589787:NTP589796 ODL589787:ODL589796 ONH589787:ONH589796 OXD589787:OXD589796 PGZ589787:PGZ589796 PQV589787:PQV589796 QAR589787:QAR589796 QKN589787:QKN589796 QUJ589787:QUJ589796 REF589787:REF589796 ROB589787:ROB589796 RXX589787:RXX589796 SHT589787:SHT589796 SRP589787:SRP589796 TBL589787:TBL589796 TLH589787:TLH589796 TVD589787:TVD589796 UEZ589787:UEZ589796 UOV589787:UOV589796 UYR589787:UYR589796 VIN589787:VIN589796 VSJ589787:VSJ589796 WCF589787:WCF589796 WMB589787:WMB589796 WVX589787:WVX589796 AC655323:AC655332 JL655323:JL655332 TH655323:TH655332 ADD655323:ADD655332 AMZ655323:AMZ655332 AWV655323:AWV655332 BGR655323:BGR655332 BQN655323:BQN655332 CAJ655323:CAJ655332 CKF655323:CKF655332 CUB655323:CUB655332 DDX655323:DDX655332 DNT655323:DNT655332 DXP655323:DXP655332 EHL655323:EHL655332 ERH655323:ERH655332 FBD655323:FBD655332 FKZ655323:FKZ655332 FUV655323:FUV655332 GER655323:GER655332 GON655323:GON655332 GYJ655323:GYJ655332 HIF655323:HIF655332 HSB655323:HSB655332 IBX655323:IBX655332 ILT655323:ILT655332 IVP655323:IVP655332 JFL655323:JFL655332 JPH655323:JPH655332 JZD655323:JZD655332 KIZ655323:KIZ655332 KSV655323:KSV655332 LCR655323:LCR655332 LMN655323:LMN655332 LWJ655323:LWJ655332 MGF655323:MGF655332 MQB655323:MQB655332 MZX655323:MZX655332 NJT655323:NJT655332 NTP655323:NTP655332 ODL655323:ODL655332 ONH655323:ONH655332 OXD655323:OXD655332 PGZ655323:PGZ655332 PQV655323:PQV655332 QAR655323:QAR655332 QKN655323:QKN655332 QUJ655323:QUJ655332 REF655323:REF655332 ROB655323:ROB655332 RXX655323:RXX655332 SHT655323:SHT655332 SRP655323:SRP655332 TBL655323:TBL655332 TLH655323:TLH655332 TVD655323:TVD655332 UEZ655323:UEZ655332 UOV655323:UOV655332 UYR655323:UYR655332 VIN655323:VIN655332 VSJ655323:VSJ655332 WCF655323:WCF655332 WMB655323:WMB655332 WVX655323:WVX655332 AC720859:AC720868 JL720859:JL720868 TH720859:TH720868 ADD720859:ADD720868 AMZ720859:AMZ720868 AWV720859:AWV720868 BGR720859:BGR720868 BQN720859:BQN720868 CAJ720859:CAJ720868 CKF720859:CKF720868 CUB720859:CUB720868 DDX720859:DDX720868 DNT720859:DNT720868 DXP720859:DXP720868 EHL720859:EHL720868 ERH720859:ERH720868 FBD720859:FBD720868 FKZ720859:FKZ720868 FUV720859:FUV720868 GER720859:GER720868 GON720859:GON720868 GYJ720859:GYJ720868 HIF720859:HIF720868 HSB720859:HSB720868 IBX720859:IBX720868 ILT720859:ILT720868 IVP720859:IVP720868 JFL720859:JFL720868 JPH720859:JPH720868 JZD720859:JZD720868 KIZ720859:KIZ720868 KSV720859:KSV720868 LCR720859:LCR720868 LMN720859:LMN720868 LWJ720859:LWJ720868 MGF720859:MGF720868 MQB720859:MQB720868 MZX720859:MZX720868 NJT720859:NJT720868 NTP720859:NTP720868 ODL720859:ODL720868 ONH720859:ONH720868 OXD720859:OXD720868 PGZ720859:PGZ720868 PQV720859:PQV720868 QAR720859:QAR720868 QKN720859:QKN720868 QUJ720859:QUJ720868 REF720859:REF720868 ROB720859:ROB720868 RXX720859:RXX720868 SHT720859:SHT720868 SRP720859:SRP720868 TBL720859:TBL720868 TLH720859:TLH720868 TVD720859:TVD720868 UEZ720859:UEZ720868 UOV720859:UOV720868 UYR720859:UYR720868 VIN720859:VIN720868 VSJ720859:VSJ720868 WCF720859:WCF720868 WMB720859:WMB720868 WVX720859:WVX720868 AC786395:AC786404 JL786395:JL786404 TH786395:TH786404 ADD786395:ADD786404 AMZ786395:AMZ786404 AWV786395:AWV786404 BGR786395:BGR786404 BQN786395:BQN786404 CAJ786395:CAJ786404 CKF786395:CKF786404 CUB786395:CUB786404 DDX786395:DDX786404 DNT786395:DNT786404 DXP786395:DXP786404 EHL786395:EHL786404 ERH786395:ERH786404 FBD786395:FBD786404 FKZ786395:FKZ786404 FUV786395:FUV786404 GER786395:GER786404 GON786395:GON786404 GYJ786395:GYJ786404 HIF786395:HIF786404 HSB786395:HSB786404 IBX786395:IBX786404 ILT786395:ILT786404 IVP786395:IVP786404 JFL786395:JFL786404 JPH786395:JPH786404 JZD786395:JZD786404 KIZ786395:KIZ786404 KSV786395:KSV786404 LCR786395:LCR786404 LMN786395:LMN786404 LWJ786395:LWJ786404 MGF786395:MGF786404 MQB786395:MQB786404 MZX786395:MZX786404 NJT786395:NJT786404 NTP786395:NTP786404 ODL786395:ODL786404 ONH786395:ONH786404 OXD786395:OXD786404 PGZ786395:PGZ786404 PQV786395:PQV786404 QAR786395:QAR786404 QKN786395:QKN786404 QUJ786395:QUJ786404 REF786395:REF786404 ROB786395:ROB786404 RXX786395:RXX786404 SHT786395:SHT786404 SRP786395:SRP786404 TBL786395:TBL786404 TLH786395:TLH786404 TVD786395:TVD786404 UEZ786395:UEZ786404 UOV786395:UOV786404 UYR786395:UYR786404 VIN786395:VIN786404 VSJ786395:VSJ786404 WCF786395:WCF786404 WMB786395:WMB786404 WVX786395:WVX786404 AC851931:AC851940 JL851931:JL851940 TH851931:TH851940 ADD851931:ADD851940 AMZ851931:AMZ851940 AWV851931:AWV851940 BGR851931:BGR851940 BQN851931:BQN851940 CAJ851931:CAJ851940 CKF851931:CKF851940 CUB851931:CUB851940 DDX851931:DDX851940 DNT851931:DNT851940 DXP851931:DXP851940 EHL851931:EHL851940 ERH851931:ERH851940 FBD851931:FBD851940 FKZ851931:FKZ851940 FUV851931:FUV851940 GER851931:GER851940 GON851931:GON851940 GYJ851931:GYJ851940 HIF851931:HIF851940 HSB851931:HSB851940 IBX851931:IBX851940 ILT851931:ILT851940 IVP851931:IVP851940 JFL851931:JFL851940 JPH851931:JPH851940 JZD851931:JZD851940 KIZ851931:KIZ851940 KSV851931:KSV851940 LCR851931:LCR851940 LMN851931:LMN851940 LWJ851931:LWJ851940 MGF851931:MGF851940 MQB851931:MQB851940 MZX851931:MZX851940 NJT851931:NJT851940 NTP851931:NTP851940 ODL851931:ODL851940 ONH851931:ONH851940 OXD851931:OXD851940 PGZ851931:PGZ851940 PQV851931:PQV851940 QAR851931:QAR851940 QKN851931:QKN851940 QUJ851931:QUJ851940 REF851931:REF851940 ROB851931:ROB851940 RXX851931:RXX851940 SHT851931:SHT851940 SRP851931:SRP851940 TBL851931:TBL851940 TLH851931:TLH851940 TVD851931:TVD851940 UEZ851931:UEZ851940 UOV851931:UOV851940 UYR851931:UYR851940 VIN851931:VIN851940 VSJ851931:VSJ851940 WCF851931:WCF851940 WMB851931:WMB851940 WVX851931:WVX851940 AC917467:AC917476 JL917467:JL917476 TH917467:TH917476 ADD917467:ADD917476 AMZ917467:AMZ917476 AWV917467:AWV917476 BGR917467:BGR917476 BQN917467:BQN917476 CAJ917467:CAJ917476 CKF917467:CKF917476 CUB917467:CUB917476 DDX917467:DDX917476 DNT917467:DNT917476 DXP917467:DXP917476 EHL917467:EHL917476 ERH917467:ERH917476 FBD917467:FBD917476 FKZ917467:FKZ917476 FUV917467:FUV917476 GER917467:GER917476 GON917467:GON917476 GYJ917467:GYJ917476 HIF917467:HIF917476 HSB917467:HSB917476 IBX917467:IBX917476 ILT917467:ILT917476 IVP917467:IVP917476 JFL917467:JFL917476 JPH917467:JPH917476 JZD917467:JZD917476 KIZ917467:KIZ917476 KSV917467:KSV917476 LCR917467:LCR917476 LMN917467:LMN917476 LWJ917467:LWJ917476 MGF917467:MGF917476 MQB917467:MQB917476 MZX917467:MZX917476 NJT917467:NJT917476 NTP917467:NTP917476 ODL917467:ODL917476 ONH917467:ONH917476 OXD917467:OXD917476 PGZ917467:PGZ917476 PQV917467:PQV917476 QAR917467:QAR917476 QKN917467:QKN917476 QUJ917467:QUJ917476 REF917467:REF917476 ROB917467:ROB917476 RXX917467:RXX917476 SHT917467:SHT917476 SRP917467:SRP917476 TBL917467:TBL917476 TLH917467:TLH917476 TVD917467:TVD917476 UEZ917467:UEZ917476 UOV917467:UOV917476 UYR917467:UYR917476 VIN917467:VIN917476 VSJ917467:VSJ917476 WCF917467:WCF917476 WMB917467:WMB917476 WVX917467:WVX917476 AC983003:AC983012 JL983003:JL983012 TH983003:TH983012 ADD983003:ADD983012 AMZ983003:AMZ983012 AWV983003:AWV983012 BGR983003:BGR983012 BQN983003:BQN983012 CAJ983003:CAJ983012 CKF983003:CKF983012 CUB983003:CUB983012 DDX983003:DDX983012 DNT983003:DNT983012 DXP983003:DXP983012 EHL983003:EHL983012 ERH983003:ERH983012 FBD983003:FBD983012 FKZ983003:FKZ983012 FUV983003:FUV983012 GER983003:GER983012 GON983003:GON983012 GYJ983003:GYJ983012 HIF983003:HIF983012 HSB983003:HSB983012 IBX983003:IBX983012 ILT983003:ILT983012 IVP983003:IVP983012 JFL983003:JFL983012 JPH983003:JPH983012 JZD983003:JZD983012 KIZ983003:KIZ983012 KSV983003:KSV983012 LCR983003:LCR983012 LMN983003:LMN983012 LWJ983003:LWJ983012 MGF983003:MGF983012 MQB983003:MQB983012 MZX983003:MZX983012 NJT983003:NJT983012 NTP983003:NTP983012 ODL983003:ODL983012 ONH983003:ONH983012 OXD983003:OXD983012 PGZ983003:PGZ983012 PQV983003:PQV983012 QAR983003:QAR983012 QKN983003:QKN983012 QUJ983003:QUJ983012 REF983003:REF983012 ROB983003:ROB983012 RXX983003:RXX983012 SHT983003:SHT983012 SRP983003:SRP983012 TBL983003:TBL983012 TLH983003:TLH983012 TVD983003:TVD983012 UEZ983003:UEZ983012 UOV983003:UOV983012 UYR983003:UYR983012 VIN983003:VIN983012 VSJ983003:VSJ983012 WCF983003:WCF983012 WMB983003:WMB983012 WVX983003:WVX983012 AE65499:AE65508 JN65499:JN65508 TJ65499:TJ65508 ADF65499:ADF65508 ANB65499:ANB65508 AWX65499:AWX65508 BGT65499:BGT65508 BQP65499:BQP65508 CAL65499:CAL65508 CKH65499:CKH65508 CUD65499:CUD65508 DDZ65499:DDZ65508 DNV65499:DNV65508 DXR65499:DXR65508 EHN65499:EHN65508 ERJ65499:ERJ65508 FBF65499:FBF65508 FLB65499:FLB65508 FUX65499:FUX65508 GET65499:GET65508 GOP65499:GOP65508 GYL65499:GYL65508 HIH65499:HIH65508 HSD65499:HSD65508 IBZ65499:IBZ65508 ILV65499:ILV65508 IVR65499:IVR65508 JFN65499:JFN65508 JPJ65499:JPJ65508 JZF65499:JZF65508 KJB65499:KJB65508 KSX65499:KSX65508 LCT65499:LCT65508 LMP65499:LMP65508 LWL65499:LWL65508 MGH65499:MGH65508 MQD65499:MQD65508 MZZ65499:MZZ65508 NJV65499:NJV65508 NTR65499:NTR65508 ODN65499:ODN65508 ONJ65499:ONJ65508 OXF65499:OXF65508 PHB65499:PHB65508 PQX65499:PQX65508 QAT65499:QAT65508 QKP65499:QKP65508 QUL65499:QUL65508 REH65499:REH65508 ROD65499:ROD65508 RXZ65499:RXZ65508 SHV65499:SHV65508 SRR65499:SRR65508 TBN65499:TBN65508 TLJ65499:TLJ65508 TVF65499:TVF65508 UFB65499:UFB65508 UOX65499:UOX65508 UYT65499:UYT65508 VIP65499:VIP65508 VSL65499:VSL65508 WCH65499:WCH65508 WMD65499:WMD65508 WVZ65499:WVZ65508 AE131035:AE131044 JN131035:JN131044 TJ131035:TJ131044 ADF131035:ADF131044 ANB131035:ANB131044 AWX131035:AWX131044 BGT131035:BGT131044 BQP131035:BQP131044 CAL131035:CAL131044 CKH131035:CKH131044 CUD131035:CUD131044 DDZ131035:DDZ131044 DNV131035:DNV131044 DXR131035:DXR131044 EHN131035:EHN131044 ERJ131035:ERJ131044 FBF131035:FBF131044 FLB131035:FLB131044 FUX131035:FUX131044 GET131035:GET131044 GOP131035:GOP131044 GYL131035:GYL131044 HIH131035:HIH131044 HSD131035:HSD131044 IBZ131035:IBZ131044 ILV131035:ILV131044 IVR131035:IVR131044 JFN131035:JFN131044 JPJ131035:JPJ131044 JZF131035:JZF131044 KJB131035:KJB131044 KSX131035:KSX131044 LCT131035:LCT131044 LMP131035:LMP131044 LWL131035:LWL131044 MGH131035:MGH131044 MQD131035:MQD131044 MZZ131035:MZZ131044 NJV131035:NJV131044 NTR131035:NTR131044 ODN131035:ODN131044 ONJ131035:ONJ131044 OXF131035:OXF131044 PHB131035:PHB131044 PQX131035:PQX131044 QAT131035:QAT131044 QKP131035:QKP131044 QUL131035:QUL131044 REH131035:REH131044 ROD131035:ROD131044 RXZ131035:RXZ131044 SHV131035:SHV131044 SRR131035:SRR131044 TBN131035:TBN131044 TLJ131035:TLJ131044 TVF131035:TVF131044 UFB131035:UFB131044 UOX131035:UOX131044 UYT131035:UYT131044 VIP131035:VIP131044 VSL131035:VSL131044 WCH131035:WCH131044 WMD131035:WMD131044 WVZ131035:WVZ131044 AE196571:AE196580 JN196571:JN196580 TJ196571:TJ196580 ADF196571:ADF196580 ANB196571:ANB196580 AWX196571:AWX196580 BGT196571:BGT196580 BQP196571:BQP196580 CAL196571:CAL196580 CKH196571:CKH196580 CUD196571:CUD196580 DDZ196571:DDZ196580 DNV196571:DNV196580 DXR196571:DXR196580 EHN196571:EHN196580 ERJ196571:ERJ196580 FBF196571:FBF196580 FLB196571:FLB196580 FUX196571:FUX196580 GET196571:GET196580 GOP196571:GOP196580 GYL196571:GYL196580 HIH196571:HIH196580 HSD196571:HSD196580 IBZ196571:IBZ196580 ILV196571:ILV196580 IVR196571:IVR196580 JFN196571:JFN196580 JPJ196571:JPJ196580 JZF196571:JZF196580 KJB196571:KJB196580 KSX196571:KSX196580 LCT196571:LCT196580 LMP196571:LMP196580 LWL196571:LWL196580 MGH196571:MGH196580 MQD196571:MQD196580 MZZ196571:MZZ196580 NJV196571:NJV196580 NTR196571:NTR196580 ODN196571:ODN196580 ONJ196571:ONJ196580 OXF196571:OXF196580 PHB196571:PHB196580 PQX196571:PQX196580 QAT196571:QAT196580 QKP196571:QKP196580 QUL196571:QUL196580 REH196571:REH196580 ROD196571:ROD196580 RXZ196571:RXZ196580 SHV196571:SHV196580 SRR196571:SRR196580 TBN196571:TBN196580 TLJ196571:TLJ196580 TVF196571:TVF196580 UFB196571:UFB196580 UOX196571:UOX196580 UYT196571:UYT196580 VIP196571:VIP196580 VSL196571:VSL196580 WCH196571:WCH196580 WMD196571:WMD196580 WVZ196571:WVZ196580 AE262107:AE262116 JN262107:JN262116 TJ262107:TJ262116 ADF262107:ADF262116 ANB262107:ANB262116 AWX262107:AWX262116 BGT262107:BGT262116 BQP262107:BQP262116 CAL262107:CAL262116 CKH262107:CKH262116 CUD262107:CUD262116 DDZ262107:DDZ262116 DNV262107:DNV262116 DXR262107:DXR262116 EHN262107:EHN262116 ERJ262107:ERJ262116 FBF262107:FBF262116 FLB262107:FLB262116 FUX262107:FUX262116 GET262107:GET262116 GOP262107:GOP262116 GYL262107:GYL262116 HIH262107:HIH262116 HSD262107:HSD262116 IBZ262107:IBZ262116 ILV262107:ILV262116 IVR262107:IVR262116 JFN262107:JFN262116 JPJ262107:JPJ262116 JZF262107:JZF262116 KJB262107:KJB262116 KSX262107:KSX262116 LCT262107:LCT262116 LMP262107:LMP262116 LWL262107:LWL262116 MGH262107:MGH262116 MQD262107:MQD262116 MZZ262107:MZZ262116 NJV262107:NJV262116 NTR262107:NTR262116 ODN262107:ODN262116 ONJ262107:ONJ262116 OXF262107:OXF262116 PHB262107:PHB262116 PQX262107:PQX262116 QAT262107:QAT262116 QKP262107:QKP262116 QUL262107:QUL262116 REH262107:REH262116 ROD262107:ROD262116 RXZ262107:RXZ262116 SHV262107:SHV262116 SRR262107:SRR262116 TBN262107:TBN262116 TLJ262107:TLJ262116 TVF262107:TVF262116 UFB262107:UFB262116 UOX262107:UOX262116 UYT262107:UYT262116 VIP262107:VIP262116 VSL262107:VSL262116 WCH262107:WCH262116 WMD262107:WMD262116 WVZ262107:WVZ262116 AE327643:AE327652 JN327643:JN327652 TJ327643:TJ327652 ADF327643:ADF327652 ANB327643:ANB327652 AWX327643:AWX327652 BGT327643:BGT327652 BQP327643:BQP327652 CAL327643:CAL327652 CKH327643:CKH327652 CUD327643:CUD327652 DDZ327643:DDZ327652 DNV327643:DNV327652 DXR327643:DXR327652 EHN327643:EHN327652 ERJ327643:ERJ327652 FBF327643:FBF327652 FLB327643:FLB327652 FUX327643:FUX327652 GET327643:GET327652 GOP327643:GOP327652 GYL327643:GYL327652 HIH327643:HIH327652 HSD327643:HSD327652 IBZ327643:IBZ327652 ILV327643:ILV327652 IVR327643:IVR327652 JFN327643:JFN327652 JPJ327643:JPJ327652 JZF327643:JZF327652 KJB327643:KJB327652 KSX327643:KSX327652 LCT327643:LCT327652 LMP327643:LMP327652 LWL327643:LWL327652 MGH327643:MGH327652 MQD327643:MQD327652 MZZ327643:MZZ327652 NJV327643:NJV327652 NTR327643:NTR327652 ODN327643:ODN327652 ONJ327643:ONJ327652 OXF327643:OXF327652 PHB327643:PHB327652 PQX327643:PQX327652 QAT327643:QAT327652 QKP327643:QKP327652 QUL327643:QUL327652 REH327643:REH327652 ROD327643:ROD327652 RXZ327643:RXZ327652 SHV327643:SHV327652 SRR327643:SRR327652 TBN327643:TBN327652 TLJ327643:TLJ327652 TVF327643:TVF327652 UFB327643:UFB327652 UOX327643:UOX327652 UYT327643:UYT327652 VIP327643:VIP327652 VSL327643:VSL327652 WCH327643:WCH327652 WMD327643:WMD327652 WVZ327643:WVZ327652 AE393179:AE393188 JN393179:JN393188 TJ393179:TJ393188 ADF393179:ADF393188 ANB393179:ANB393188 AWX393179:AWX393188 BGT393179:BGT393188 BQP393179:BQP393188 CAL393179:CAL393188 CKH393179:CKH393188 CUD393179:CUD393188 DDZ393179:DDZ393188 DNV393179:DNV393188 DXR393179:DXR393188 EHN393179:EHN393188 ERJ393179:ERJ393188 FBF393179:FBF393188 FLB393179:FLB393188 FUX393179:FUX393188 GET393179:GET393188 GOP393179:GOP393188 GYL393179:GYL393188 HIH393179:HIH393188 HSD393179:HSD393188 IBZ393179:IBZ393188 ILV393179:ILV393188 IVR393179:IVR393188 JFN393179:JFN393188 JPJ393179:JPJ393188 JZF393179:JZF393188 KJB393179:KJB393188 KSX393179:KSX393188 LCT393179:LCT393188 LMP393179:LMP393188 LWL393179:LWL393188 MGH393179:MGH393188 MQD393179:MQD393188 MZZ393179:MZZ393188 NJV393179:NJV393188 NTR393179:NTR393188 ODN393179:ODN393188 ONJ393179:ONJ393188 OXF393179:OXF393188 PHB393179:PHB393188 PQX393179:PQX393188 QAT393179:QAT393188 QKP393179:QKP393188 QUL393179:QUL393188 REH393179:REH393188 ROD393179:ROD393188 RXZ393179:RXZ393188 SHV393179:SHV393188 SRR393179:SRR393188 TBN393179:TBN393188 TLJ393179:TLJ393188 TVF393179:TVF393188 UFB393179:UFB393188 UOX393179:UOX393188 UYT393179:UYT393188 VIP393179:VIP393188 VSL393179:VSL393188 WCH393179:WCH393188 WMD393179:WMD393188 WVZ393179:WVZ393188 AE458715:AE458724 JN458715:JN458724 TJ458715:TJ458724 ADF458715:ADF458724 ANB458715:ANB458724 AWX458715:AWX458724 BGT458715:BGT458724 BQP458715:BQP458724 CAL458715:CAL458724 CKH458715:CKH458724 CUD458715:CUD458724 DDZ458715:DDZ458724 DNV458715:DNV458724 DXR458715:DXR458724 EHN458715:EHN458724 ERJ458715:ERJ458724 FBF458715:FBF458724 FLB458715:FLB458724 FUX458715:FUX458724 GET458715:GET458724 GOP458715:GOP458724 GYL458715:GYL458724 HIH458715:HIH458724 HSD458715:HSD458724 IBZ458715:IBZ458724 ILV458715:ILV458724 IVR458715:IVR458724 JFN458715:JFN458724 JPJ458715:JPJ458724 JZF458715:JZF458724 KJB458715:KJB458724 KSX458715:KSX458724 LCT458715:LCT458724 LMP458715:LMP458724 LWL458715:LWL458724 MGH458715:MGH458724 MQD458715:MQD458724 MZZ458715:MZZ458724 NJV458715:NJV458724 NTR458715:NTR458724 ODN458715:ODN458724 ONJ458715:ONJ458724 OXF458715:OXF458724 PHB458715:PHB458724 PQX458715:PQX458724 QAT458715:QAT458724 QKP458715:QKP458724 QUL458715:QUL458724 REH458715:REH458724 ROD458715:ROD458724 RXZ458715:RXZ458724 SHV458715:SHV458724 SRR458715:SRR458724 TBN458715:TBN458724 TLJ458715:TLJ458724 TVF458715:TVF458724 UFB458715:UFB458724 UOX458715:UOX458724 UYT458715:UYT458724 VIP458715:VIP458724 VSL458715:VSL458724 WCH458715:WCH458724 WMD458715:WMD458724 WVZ458715:WVZ458724 AE524251:AE524260 JN524251:JN524260 TJ524251:TJ524260 ADF524251:ADF524260 ANB524251:ANB524260 AWX524251:AWX524260 BGT524251:BGT524260 BQP524251:BQP524260 CAL524251:CAL524260 CKH524251:CKH524260 CUD524251:CUD524260 DDZ524251:DDZ524260 DNV524251:DNV524260 DXR524251:DXR524260 EHN524251:EHN524260 ERJ524251:ERJ524260 FBF524251:FBF524260 FLB524251:FLB524260 FUX524251:FUX524260 GET524251:GET524260 GOP524251:GOP524260 GYL524251:GYL524260 HIH524251:HIH524260 HSD524251:HSD524260 IBZ524251:IBZ524260 ILV524251:ILV524260 IVR524251:IVR524260 JFN524251:JFN524260 JPJ524251:JPJ524260 JZF524251:JZF524260 KJB524251:KJB524260 KSX524251:KSX524260 LCT524251:LCT524260 LMP524251:LMP524260 LWL524251:LWL524260 MGH524251:MGH524260 MQD524251:MQD524260 MZZ524251:MZZ524260 NJV524251:NJV524260 NTR524251:NTR524260 ODN524251:ODN524260 ONJ524251:ONJ524260 OXF524251:OXF524260 PHB524251:PHB524260 PQX524251:PQX524260 QAT524251:QAT524260 QKP524251:QKP524260 QUL524251:QUL524260 REH524251:REH524260 ROD524251:ROD524260 RXZ524251:RXZ524260 SHV524251:SHV524260 SRR524251:SRR524260 TBN524251:TBN524260 TLJ524251:TLJ524260 TVF524251:TVF524260 UFB524251:UFB524260 UOX524251:UOX524260 UYT524251:UYT524260 VIP524251:VIP524260 VSL524251:VSL524260 WCH524251:WCH524260 WMD524251:WMD524260 WVZ524251:WVZ524260 AE589787:AE589796 JN589787:JN589796 TJ589787:TJ589796 ADF589787:ADF589796 ANB589787:ANB589796 AWX589787:AWX589796 BGT589787:BGT589796 BQP589787:BQP589796 CAL589787:CAL589796 CKH589787:CKH589796 CUD589787:CUD589796 DDZ589787:DDZ589796 DNV589787:DNV589796 DXR589787:DXR589796 EHN589787:EHN589796 ERJ589787:ERJ589796 FBF589787:FBF589796 FLB589787:FLB589796 FUX589787:FUX589796 GET589787:GET589796 GOP589787:GOP589796 GYL589787:GYL589796 HIH589787:HIH589796 HSD589787:HSD589796 IBZ589787:IBZ589796 ILV589787:ILV589796 IVR589787:IVR589796 JFN589787:JFN589796 JPJ589787:JPJ589796 JZF589787:JZF589796 KJB589787:KJB589796 KSX589787:KSX589796 LCT589787:LCT589796 LMP589787:LMP589796 LWL589787:LWL589796 MGH589787:MGH589796 MQD589787:MQD589796 MZZ589787:MZZ589796 NJV589787:NJV589796 NTR589787:NTR589796 ODN589787:ODN589796 ONJ589787:ONJ589796 OXF589787:OXF589796 PHB589787:PHB589796 PQX589787:PQX589796 QAT589787:QAT589796 QKP589787:QKP589796 QUL589787:QUL589796 REH589787:REH589796 ROD589787:ROD589796 RXZ589787:RXZ589796 SHV589787:SHV589796 SRR589787:SRR589796 TBN589787:TBN589796 TLJ589787:TLJ589796 TVF589787:TVF589796 UFB589787:UFB589796 UOX589787:UOX589796 UYT589787:UYT589796 VIP589787:VIP589796 VSL589787:VSL589796 WCH589787:WCH589796 WMD589787:WMD589796 WVZ589787:WVZ589796 AE655323:AE655332 JN655323:JN655332 TJ655323:TJ655332 ADF655323:ADF655332 ANB655323:ANB655332 AWX655323:AWX655332 BGT655323:BGT655332 BQP655323:BQP655332 CAL655323:CAL655332 CKH655323:CKH655332 CUD655323:CUD655332 DDZ655323:DDZ655332 DNV655323:DNV655332 DXR655323:DXR655332 EHN655323:EHN655332 ERJ655323:ERJ655332 FBF655323:FBF655332 FLB655323:FLB655332 FUX655323:FUX655332 GET655323:GET655332 GOP655323:GOP655332 GYL655323:GYL655332 HIH655323:HIH655332 HSD655323:HSD655332 IBZ655323:IBZ655332 ILV655323:ILV655332 IVR655323:IVR655332 JFN655323:JFN655332 JPJ655323:JPJ655332 JZF655323:JZF655332 KJB655323:KJB655332 KSX655323:KSX655332 LCT655323:LCT655332 LMP655323:LMP655332 LWL655323:LWL655332 MGH655323:MGH655332 MQD655323:MQD655332 MZZ655323:MZZ655332 NJV655323:NJV655332 NTR655323:NTR655332 ODN655323:ODN655332 ONJ655323:ONJ655332 OXF655323:OXF655332 PHB655323:PHB655332 PQX655323:PQX655332 QAT655323:QAT655332 QKP655323:QKP655332 QUL655323:QUL655332 REH655323:REH655332 ROD655323:ROD655332 RXZ655323:RXZ655332 SHV655323:SHV655332 SRR655323:SRR655332 TBN655323:TBN655332 TLJ655323:TLJ655332 TVF655323:TVF655332 UFB655323:UFB655332 UOX655323:UOX655332 UYT655323:UYT655332 VIP655323:VIP655332 VSL655323:VSL655332 WCH655323:WCH655332 WMD655323:WMD655332 WVZ655323:WVZ655332 AE720859:AE720868 JN720859:JN720868 TJ720859:TJ720868 ADF720859:ADF720868 ANB720859:ANB720868 AWX720859:AWX720868 BGT720859:BGT720868 BQP720859:BQP720868 CAL720859:CAL720868 CKH720859:CKH720868 CUD720859:CUD720868 DDZ720859:DDZ720868 DNV720859:DNV720868 DXR720859:DXR720868 EHN720859:EHN720868 ERJ720859:ERJ720868 FBF720859:FBF720868 FLB720859:FLB720868 FUX720859:FUX720868 GET720859:GET720868 GOP720859:GOP720868 GYL720859:GYL720868 HIH720859:HIH720868 HSD720859:HSD720868 IBZ720859:IBZ720868 ILV720859:ILV720868 IVR720859:IVR720868 JFN720859:JFN720868 JPJ720859:JPJ720868 JZF720859:JZF720868 KJB720859:KJB720868 KSX720859:KSX720868 LCT720859:LCT720868 LMP720859:LMP720868 LWL720859:LWL720868 MGH720859:MGH720868 MQD720859:MQD720868 MZZ720859:MZZ720868 NJV720859:NJV720868 NTR720859:NTR720868 ODN720859:ODN720868 ONJ720859:ONJ720868 OXF720859:OXF720868 PHB720859:PHB720868 PQX720859:PQX720868 QAT720859:QAT720868 QKP720859:QKP720868 QUL720859:QUL720868 REH720859:REH720868 ROD720859:ROD720868 RXZ720859:RXZ720868 SHV720859:SHV720868 SRR720859:SRR720868 TBN720859:TBN720868 TLJ720859:TLJ720868 TVF720859:TVF720868 UFB720859:UFB720868 UOX720859:UOX720868 UYT720859:UYT720868 VIP720859:VIP720868 VSL720859:VSL720868 WCH720859:WCH720868 WMD720859:WMD720868 WVZ720859:WVZ720868 AE786395:AE786404 JN786395:JN786404 TJ786395:TJ786404 ADF786395:ADF786404 ANB786395:ANB786404 AWX786395:AWX786404 BGT786395:BGT786404 BQP786395:BQP786404 CAL786395:CAL786404 CKH786395:CKH786404 CUD786395:CUD786404 DDZ786395:DDZ786404 DNV786395:DNV786404 DXR786395:DXR786404 EHN786395:EHN786404 ERJ786395:ERJ786404 FBF786395:FBF786404 FLB786395:FLB786404 FUX786395:FUX786404 GET786395:GET786404 GOP786395:GOP786404 GYL786395:GYL786404 HIH786395:HIH786404 HSD786395:HSD786404 IBZ786395:IBZ786404 ILV786395:ILV786404 IVR786395:IVR786404 JFN786395:JFN786404 JPJ786395:JPJ786404 JZF786395:JZF786404 KJB786395:KJB786404 KSX786395:KSX786404 LCT786395:LCT786404 LMP786395:LMP786404 LWL786395:LWL786404 MGH786395:MGH786404 MQD786395:MQD786404 MZZ786395:MZZ786404 NJV786395:NJV786404 NTR786395:NTR786404 ODN786395:ODN786404 ONJ786395:ONJ786404 OXF786395:OXF786404 PHB786395:PHB786404 PQX786395:PQX786404 QAT786395:QAT786404 QKP786395:QKP786404 QUL786395:QUL786404 REH786395:REH786404 ROD786395:ROD786404 RXZ786395:RXZ786404 SHV786395:SHV786404 SRR786395:SRR786404 TBN786395:TBN786404 TLJ786395:TLJ786404 TVF786395:TVF786404 UFB786395:UFB786404 UOX786395:UOX786404 UYT786395:UYT786404 VIP786395:VIP786404 VSL786395:VSL786404 WCH786395:WCH786404 WMD786395:WMD786404 WVZ786395:WVZ786404 AE851931:AE851940 JN851931:JN851940 TJ851931:TJ851940 ADF851931:ADF851940 ANB851931:ANB851940 AWX851931:AWX851940 BGT851931:BGT851940 BQP851931:BQP851940 CAL851931:CAL851940 CKH851931:CKH851940 CUD851931:CUD851940 DDZ851931:DDZ851940 DNV851931:DNV851940 DXR851931:DXR851940 EHN851931:EHN851940 ERJ851931:ERJ851940 FBF851931:FBF851940 FLB851931:FLB851940 FUX851931:FUX851940 GET851931:GET851940 GOP851931:GOP851940 GYL851931:GYL851940 HIH851931:HIH851940 HSD851931:HSD851940 IBZ851931:IBZ851940 ILV851931:ILV851940 IVR851931:IVR851940 JFN851931:JFN851940 JPJ851931:JPJ851940 JZF851931:JZF851940 KJB851931:KJB851940 KSX851931:KSX851940 LCT851931:LCT851940 LMP851931:LMP851940 LWL851931:LWL851940 MGH851931:MGH851940 MQD851931:MQD851940 MZZ851931:MZZ851940 NJV851931:NJV851940 NTR851931:NTR851940 ODN851931:ODN851940 ONJ851931:ONJ851940 OXF851931:OXF851940 PHB851931:PHB851940 PQX851931:PQX851940 QAT851931:QAT851940 QKP851931:QKP851940 QUL851931:QUL851940 REH851931:REH851940 ROD851931:ROD851940 RXZ851931:RXZ851940 SHV851931:SHV851940 SRR851931:SRR851940 TBN851931:TBN851940 TLJ851931:TLJ851940 TVF851931:TVF851940 UFB851931:UFB851940 UOX851931:UOX851940 UYT851931:UYT851940 VIP851931:VIP851940 VSL851931:VSL851940 WCH851931:WCH851940 WMD851931:WMD851940 WVZ851931:WVZ851940 AE917467:AE917476 JN917467:JN917476 TJ917467:TJ917476 ADF917467:ADF917476 ANB917467:ANB917476 AWX917467:AWX917476 BGT917467:BGT917476 BQP917467:BQP917476 CAL917467:CAL917476 CKH917467:CKH917476 CUD917467:CUD917476 DDZ917467:DDZ917476 DNV917467:DNV917476 DXR917467:DXR917476 EHN917467:EHN917476 ERJ917467:ERJ917476 FBF917467:FBF917476 FLB917467:FLB917476 FUX917467:FUX917476 GET917467:GET917476 GOP917467:GOP917476 GYL917467:GYL917476 HIH917467:HIH917476 HSD917467:HSD917476 IBZ917467:IBZ917476 ILV917467:ILV917476 IVR917467:IVR917476 JFN917467:JFN917476 JPJ917467:JPJ917476 JZF917467:JZF917476 KJB917467:KJB917476 KSX917467:KSX917476 LCT917467:LCT917476 LMP917467:LMP917476 LWL917467:LWL917476 MGH917467:MGH917476 MQD917467:MQD917476 MZZ917467:MZZ917476 NJV917467:NJV917476 NTR917467:NTR917476 ODN917467:ODN917476 ONJ917467:ONJ917476 OXF917467:OXF917476 PHB917467:PHB917476 PQX917467:PQX917476 QAT917467:QAT917476 QKP917467:QKP917476 QUL917467:QUL917476 REH917467:REH917476 ROD917467:ROD917476 RXZ917467:RXZ917476 SHV917467:SHV917476 SRR917467:SRR917476 TBN917467:TBN917476 TLJ917467:TLJ917476 TVF917467:TVF917476 UFB917467:UFB917476 UOX917467:UOX917476 UYT917467:UYT917476 VIP917467:VIP917476 VSL917467:VSL917476 WCH917467:WCH917476 WMD917467:WMD917476 WVZ917467:WVZ917476 AE983003:AE983012 JN983003:JN983012 TJ983003:TJ983012 ADF983003:ADF983012 ANB983003:ANB983012 AWX983003:AWX983012 BGT983003:BGT983012 BQP983003:BQP983012 CAL983003:CAL983012 CKH983003:CKH983012 CUD983003:CUD983012 DDZ983003:DDZ983012 DNV983003:DNV983012 DXR983003:DXR983012 EHN983003:EHN983012 ERJ983003:ERJ983012 FBF983003:FBF983012 FLB983003:FLB983012 FUX983003:FUX983012 GET983003:GET983012 GOP983003:GOP983012 GYL983003:GYL983012 HIH983003:HIH983012 HSD983003:HSD983012 IBZ983003:IBZ983012 ILV983003:ILV983012 IVR983003:IVR983012 JFN983003:JFN983012 JPJ983003:JPJ983012 JZF983003:JZF983012 KJB983003:KJB983012 KSX983003:KSX983012 LCT983003:LCT983012 LMP983003:LMP983012 LWL983003:LWL983012 MGH983003:MGH983012 MQD983003:MQD983012 MZZ983003:MZZ983012 NJV983003:NJV983012 NTR983003:NTR983012 ODN983003:ODN983012 ONJ983003:ONJ983012 OXF983003:OXF983012 PHB983003:PHB983012 PQX983003:PQX983012 QAT983003:QAT983012 QKP983003:QKP983012 QUL983003:QUL983012 REH983003:REH983012 ROD983003:ROD983012 RXZ983003:RXZ983012 SHV983003:SHV983012 SRR983003:SRR983012 TBN983003:TBN983012 TLJ983003:TLJ983012 TVF983003:TVF983012 UFB983003:UFB983012 UOX983003:UOX983012 UYT983003:UYT983012 VIP983003:VIP983012 VSL983003:VSL983012 WCH983003:WCH983012 WMD983003:WMD983012 WVZ983003:WVZ983012 AC65516:AC65524 JL65516:JL65524 TH65516:TH65524 ADD65516:ADD65524 AMZ65516:AMZ65524 AWV65516:AWV65524 BGR65516:BGR65524 BQN65516:BQN65524 CAJ65516:CAJ65524 CKF65516:CKF65524 CUB65516:CUB65524 DDX65516:DDX65524 DNT65516:DNT65524 DXP65516:DXP65524 EHL65516:EHL65524 ERH65516:ERH65524 FBD65516:FBD65524 FKZ65516:FKZ65524 FUV65516:FUV65524 GER65516:GER65524 GON65516:GON65524 GYJ65516:GYJ65524 HIF65516:HIF65524 HSB65516:HSB65524 IBX65516:IBX65524 ILT65516:ILT65524 IVP65516:IVP65524 JFL65516:JFL65524 JPH65516:JPH65524 JZD65516:JZD65524 KIZ65516:KIZ65524 KSV65516:KSV65524 LCR65516:LCR65524 LMN65516:LMN65524 LWJ65516:LWJ65524 MGF65516:MGF65524 MQB65516:MQB65524 MZX65516:MZX65524 NJT65516:NJT65524 NTP65516:NTP65524 ODL65516:ODL65524 ONH65516:ONH65524 OXD65516:OXD65524 PGZ65516:PGZ65524 PQV65516:PQV65524 QAR65516:QAR65524 QKN65516:QKN65524 QUJ65516:QUJ65524 REF65516:REF65524 ROB65516:ROB65524 RXX65516:RXX65524 SHT65516:SHT65524 SRP65516:SRP65524 TBL65516:TBL65524 TLH65516:TLH65524 TVD65516:TVD65524 UEZ65516:UEZ65524 UOV65516:UOV65524 UYR65516:UYR65524 VIN65516:VIN65524 VSJ65516:VSJ65524 WCF65516:WCF65524 WMB65516:WMB65524 WVX65516:WVX65524 AC131052:AC131060 JL131052:JL131060 TH131052:TH131060 ADD131052:ADD131060 AMZ131052:AMZ131060 AWV131052:AWV131060 BGR131052:BGR131060 BQN131052:BQN131060 CAJ131052:CAJ131060 CKF131052:CKF131060 CUB131052:CUB131060 DDX131052:DDX131060 DNT131052:DNT131060 DXP131052:DXP131060 EHL131052:EHL131060 ERH131052:ERH131060 FBD131052:FBD131060 FKZ131052:FKZ131060 FUV131052:FUV131060 GER131052:GER131060 GON131052:GON131060 GYJ131052:GYJ131060 HIF131052:HIF131060 HSB131052:HSB131060 IBX131052:IBX131060 ILT131052:ILT131060 IVP131052:IVP131060 JFL131052:JFL131060 JPH131052:JPH131060 JZD131052:JZD131060 KIZ131052:KIZ131060 KSV131052:KSV131060 LCR131052:LCR131060 LMN131052:LMN131060 LWJ131052:LWJ131060 MGF131052:MGF131060 MQB131052:MQB131060 MZX131052:MZX131060 NJT131052:NJT131060 NTP131052:NTP131060 ODL131052:ODL131060 ONH131052:ONH131060 OXD131052:OXD131060 PGZ131052:PGZ131060 PQV131052:PQV131060 QAR131052:QAR131060 QKN131052:QKN131060 QUJ131052:QUJ131060 REF131052:REF131060 ROB131052:ROB131060 RXX131052:RXX131060 SHT131052:SHT131060 SRP131052:SRP131060 TBL131052:TBL131060 TLH131052:TLH131060 TVD131052:TVD131060 UEZ131052:UEZ131060 UOV131052:UOV131060 UYR131052:UYR131060 VIN131052:VIN131060 VSJ131052:VSJ131060 WCF131052:WCF131060 WMB131052:WMB131060 WVX131052:WVX131060 AC196588:AC196596 JL196588:JL196596 TH196588:TH196596 ADD196588:ADD196596 AMZ196588:AMZ196596 AWV196588:AWV196596 BGR196588:BGR196596 BQN196588:BQN196596 CAJ196588:CAJ196596 CKF196588:CKF196596 CUB196588:CUB196596 DDX196588:DDX196596 DNT196588:DNT196596 DXP196588:DXP196596 EHL196588:EHL196596 ERH196588:ERH196596 FBD196588:FBD196596 FKZ196588:FKZ196596 FUV196588:FUV196596 GER196588:GER196596 GON196588:GON196596 GYJ196588:GYJ196596 HIF196588:HIF196596 HSB196588:HSB196596 IBX196588:IBX196596 ILT196588:ILT196596 IVP196588:IVP196596 JFL196588:JFL196596 JPH196588:JPH196596 JZD196588:JZD196596 KIZ196588:KIZ196596 KSV196588:KSV196596 LCR196588:LCR196596 LMN196588:LMN196596 LWJ196588:LWJ196596 MGF196588:MGF196596 MQB196588:MQB196596 MZX196588:MZX196596 NJT196588:NJT196596 NTP196588:NTP196596 ODL196588:ODL196596 ONH196588:ONH196596 OXD196588:OXD196596 PGZ196588:PGZ196596 PQV196588:PQV196596 QAR196588:QAR196596 QKN196588:QKN196596 QUJ196588:QUJ196596 REF196588:REF196596 ROB196588:ROB196596 RXX196588:RXX196596 SHT196588:SHT196596 SRP196588:SRP196596 TBL196588:TBL196596 TLH196588:TLH196596 TVD196588:TVD196596 UEZ196588:UEZ196596 UOV196588:UOV196596 UYR196588:UYR196596 VIN196588:VIN196596 VSJ196588:VSJ196596 WCF196588:WCF196596 WMB196588:WMB196596 WVX196588:WVX196596 AC262124:AC262132 JL262124:JL262132 TH262124:TH262132 ADD262124:ADD262132 AMZ262124:AMZ262132 AWV262124:AWV262132 BGR262124:BGR262132 BQN262124:BQN262132 CAJ262124:CAJ262132 CKF262124:CKF262132 CUB262124:CUB262132 DDX262124:DDX262132 DNT262124:DNT262132 DXP262124:DXP262132 EHL262124:EHL262132 ERH262124:ERH262132 FBD262124:FBD262132 FKZ262124:FKZ262132 FUV262124:FUV262132 GER262124:GER262132 GON262124:GON262132 GYJ262124:GYJ262132 HIF262124:HIF262132 HSB262124:HSB262132 IBX262124:IBX262132 ILT262124:ILT262132 IVP262124:IVP262132 JFL262124:JFL262132 JPH262124:JPH262132 JZD262124:JZD262132 KIZ262124:KIZ262132 KSV262124:KSV262132 LCR262124:LCR262132 LMN262124:LMN262132 LWJ262124:LWJ262132 MGF262124:MGF262132 MQB262124:MQB262132 MZX262124:MZX262132 NJT262124:NJT262132 NTP262124:NTP262132 ODL262124:ODL262132 ONH262124:ONH262132 OXD262124:OXD262132 PGZ262124:PGZ262132 PQV262124:PQV262132 QAR262124:QAR262132 QKN262124:QKN262132 QUJ262124:QUJ262132 REF262124:REF262132 ROB262124:ROB262132 RXX262124:RXX262132 SHT262124:SHT262132 SRP262124:SRP262132 TBL262124:TBL262132 TLH262124:TLH262132 TVD262124:TVD262132 UEZ262124:UEZ262132 UOV262124:UOV262132 UYR262124:UYR262132 VIN262124:VIN262132 VSJ262124:VSJ262132 WCF262124:WCF262132 WMB262124:WMB262132 WVX262124:WVX262132 AC327660:AC327668 JL327660:JL327668 TH327660:TH327668 ADD327660:ADD327668 AMZ327660:AMZ327668 AWV327660:AWV327668 BGR327660:BGR327668 BQN327660:BQN327668 CAJ327660:CAJ327668 CKF327660:CKF327668 CUB327660:CUB327668 DDX327660:DDX327668 DNT327660:DNT327668 DXP327660:DXP327668 EHL327660:EHL327668 ERH327660:ERH327668 FBD327660:FBD327668 FKZ327660:FKZ327668 FUV327660:FUV327668 GER327660:GER327668 GON327660:GON327668 GYJ327660:GYJ327668 HIF327660:HIF327668 HSB327660:HSB327668 IBX327660:IBX327668 ILT327660:ILT327668 IVP327660:IVP327668 JFL327660:JFL327668 JPH327660:JPH327668 JZD327660:JZD327668 KIZ327660:KIZ327668 KSV327660:KSV327668 LCR327660:LCR327668 LMN327660:LMN327668 LWJ327660:LWJ327668 MGF327660:MGF327668 MQB327660:MQB327668 MZX327660:MZX327668 NJT327660:NJT327668 NTP327660:NTP327668 ODL327660:ODL327668 ONH327660:ONH327668 OXD327660:OXD327668 PGZ327660:PGZ327668 PQV327660:PQV327668 QAR327660:QAR327668 QKN327660:QKN327668 QUJ327660:QUJ327668 REF327660:REF327668 ROB327660:ROB327668 RXX327660:RXX327668 SHT327660:SHT327668 SRP327660:SRP327668 TBL327660:TBL327668 TLH327660:TLH327668 TVD327660:TVD327668 UEZ327660:UEZ327668 UOV327660:UOV327668 UYR327660:UYR327668 VIN327660:VIN327668 VSJ327660:VSJ327668 WCF327660:WCF327668 WMB327660:WMB327668 WVX327660:WVX327668 AC393196:AC393204 JL393196:JL393204 TH393196:TH393204 ADD393196:ADD393204 AMZ393196:AMZ393204 AWV393196:AWV393204 BGR393196:BGR393204 BQN393196:BQN393204 CAJ393196:CAJ393204 CKF393196:CKF393204 CUB393196:CUB393204 DDX393196:DDX393204 DNT393196:DNT393204 DXP393196:DXP393204 EHL393196:EHL393204 ERH393196:ERH393204 FBD393196:FBD393204 FKZ393196:FKZ393204 FUV393196:FUV393204 GER393196:GER393204 GON393196:GON393204 GYJ393196:GYJ393204 HIF393196:HIF393204 HSB393196:HSB393204 IBX393196:IBX393204 ILT393196:ILT393204 IVP393196:IVP393204 JFL393196:JFL393204 JPH393196:JPH393204 JZD393196:JZD393204 KIZ393196:KIZ393204 KSV393196:KSV393204 LCR393196:LCR393204 LMN393196:LMN393204 LWJ393196:LWJ393204 MGF393196:MGF393204 MQB393196:MQB393204 MZX393196:MZX393204 NJT393196:NJT393204 NTP393196:NTP393204 ODL393196:ODL393204 ONH393196:ONH393204 OXD393196:OXD393204 PGZ393196:PGZ393204 PQV393196:PQV393204 QAR393196:QAR393204 QKN393196:QKN393204 QUJ393196:QUJ393204 REF393196:REF393204 ROB393196:ROB393204 RXX393196:RXX393204 SHT393196:SHT393204 SRP393196:SRP393204 TBL393196:TBL393204 TLH393196:TLH393204 TVD393196:TVD393204 UEZ393196:UEZ393204 UOV393196:UOV393204 UYR393196:UYR393204 VIN393196:VIN393204 VSJ393196:VSJ393204 WCF393196:WCF393204 WMB393196:WMB393204 WVX393196:WVX393204 AC458732:AC458740 JL458732:JL458740 TH458732:TH458740 ADD458732:ADD458740 AMZ458732:AMZ458740 AWV458732:AWV458740 BGR458732:BGR458740 BQN458732:BQN458740 CAJ458732:CAJ458740 CKF458732:CKF458740 CUB458732:CUB458740 DDX458732:DDX458740 DNT458732:DNT458740 DXP458732:DXP458740 EHL458732:EHL458740 ERH458732:ERH458740 FBD458732:FBD458740 FKZ458732:FKZ458740 FUV458732:FUV458740 GER458732:GER458740 GON458732:GON458740 GYJ458732:GYJ458740 HIF458732:HIF458740 HSB458732:HSB458740 IBX458732:IBX458740 ILT458732:ILT458740 IVP458732:IVP458740 JFL458732:JFL458740 JPH458732:JPH458740 JZD458732:JZD458740 KIZ458732:KIZ458740 KSV458732:KSV458740 LCR458732:LCR458740 LMN458732:LMN458740 LWJ458732:LWJ458740 MGF458732:MGF458740 MQB458732:MQB458740 MZX458732:MZX458740 NJT458732:NJT458740 NTP458732:NTP458740 ODL458732:ODL458740 ONH458732:ONH458740 OXD458732:OXD458740 PGZ458732:PGZ458740 PQV458732:PQV458740 QAR458732:QAR458740 QKN458732:QKN458740 QUJ458732:QUJ458740 REF458732:REF458740 ROB458732:ROB458740 RXX458732:RXX458740 SHT458732:SHT458740 SRP458732:SRP458740 TBL458732:TBL458740 TLH458732:TLH458740 TVD458732:TVD458740 UEZ458732:UEZ458740 UOV458732:UOV458740 UYR458732:UYR458740 VIN458732:VIN458740 VSJ458732:VSJ458740 WCF458732:WCF458740 WMB458732:WMB458740 WVX458732:WVX458740 AC524268:AC524276 JL524268:JL524276 TH524268:TH524276 ADD524268:ADD524276 AMZ524268:AMZ524276 AWV524268:AWV524276 BGR524268:BGR524276 BQN524268:BQN524276 CAJ524268:CAJ524276 CKF524268:CKF524276 CUB524268:CUB524276 DDX524268:DDX524276 DNT524268:DNT524276 DXP524268:DXP524276 EHL524268:EHL524276 ERH524268:ERH524276 FBD524268:FBD524276 FKZ524268:FKZ524276 FUV524268:FUV524276 GER524268:GER524276 GON524268:GON524276 GYJ524268:GYJ524276 HIF524268:HIF524276 HSB524268:HSB524276 IBX524268:IBX524276 ILT524268:ILT524276 IVP524268:IVP524276 JFL524268:JFL524276 JPH524268:JPH524276 JZD524268:JZD524276 KIZ524268:KIZ524276 KSV524268:KSV524276 LCR524268:LCR524276 LMN524268:LMN524276 LWJ524268:LWJ524276 MGF524268:MGF524276 MQB524268:MQB524276 MZX524268:MZX524276 NJT524268:NJT524276 NTP524268:NTP524276 ODL524268:ODL524276 ONH524268:ONH524276 OXD524268:OXD524276 PGZ524268:PGZ524276 PQV524268:PQV524276 QAR524268:QAR524276 QKN524268:QKN524276 QUJ524268:QUJ524276 REF524268:REF524276 ROB524268:ROB524276 RXX524268:RXX524276 SHT524268:SHT524276 SRP524268:SRP524276 TBL524268:TBL524276 TLH524268:TLH524276 TVD524268:TVD524276 UEZ524268:UEZ524276 UOV524268:UOV524276 UYR524268:UYR524276 VIN524268:VIN524276 VSJ524268:VSJ524276 WCF524268:WCF524276 WMB524268:WMB524276 WVX524268:WVX524276 AC589804:AC589812 JL589804:JL589812 TH589804:TH589812 ADD589804:ADD589812 AMZ589804:AMZ589812 AWV589804:AWV589812 BGR589804:BGR589812 BQN589804:BQN589812 CAJ589804:CAJ589812 CKF589804:CKF589812 CUB589804:CUB589812 DDX589804:DDX589812 DNT589804:DNT589812 DXP589804:DXP589812 EHL589804:EHL589812 ERH589804:ERH589812 FBD589804:FBD589812 FKZ589804:FKZ589812 FUV589804:FUV589812 GER589804:GER589812 GON589804:GON589812 GYJ589804:GYJ589812 HIF589804:HIF589812 HSB589804:HSB589812 IBX589804:IBX589812 ILT589804:ILT589812 IVP589804:IVP589812 JFL589804:JFL589812 JPH589804:JPH589812 JZD589804:JZD589812 KIZ589804:KIZ589812 KSV589804:KSV589812 LCR589804:LCR589812 LMN589804:LMN589812 LWJ589804:LWJ589812 MGF589804:MGF589812 MQB589804:MQB589812 MZX589804:MZX589812 NJT589804:NJT589812 NTP589804:NTP589812 ODL589804:ODL589812 ONH589804:ONH589812 OXD589804:OXD589812 PGZ589804:PGZ589812 PQV589804:PQV589812 QAR589804:QAR589812 QKN589804:QKN589812 QUJ589804:QUJ589812 REF589804:REF589812 ROB589804:ROB589812 RXX589804:RXX589812 SHT589804:SHT589812 SRP589804:SRP589812 TBL589804:TBL589812 TLH589804:TLH589812 TVD589804:TVD589812 UEZ589804:UEZ589812 UOV589804:UOV589812 UYR589804:UYR589812 VIN589804:VIN589812 VSJ589804:VSJ589812 WCF589804:WCF589812 WMB589804:WMB589812 WVX589804:WVX589812 AC655340:AC655348 JL655340:JL655348 TH655340:TH655348 ADD655340:ADD655348 AMZ655340:AMZ655348 AWV655340:AWV655348 BGR655340:BGR655348 BQN655340:BQN655348 CAJ655340:CAJ655348 CKF655340:CKF655348 CUB655340:CUB655348 DDX655340:DDX655348 DNT655340:DNT655348 DXP655340:DXP655348 EHL655340:EHL655348 ERH655340:ERH655348 FBD655340:FBD655348 FKZ655340:FKZ655348 FUV655340:FUV655348 GER655340:GER655348 GON655340:GON655348 GYJ655340:GYJ655348 HIF655340:HIF655348 HSB655340:HSB655348 IBX655340:IBX655348 ILT655340:ILT655348 IVP655340:IVP655348 JFL655340:JFL655348 JPH655340:JPH655348 JZD655340:JZD655348 KIZ655340:KIZ655348 KSV655340:KSV655348 LCR655340:LCR655348 LMN655340:LMN655348 LWJ655340:LWJ655348 MGF655340:MGF655348 MQB655340:MQB655348 MZX655340:MZX655348 NJT655340:NJT655348 NTP655340:NTP655348 ODL655340:ODL655348 ONH655340:ONH655348 OXD655340:OXD655348 PGZ655340:PGZ655348 PQV655340:PQV655348 QAR655340:QAR655348 QKN655340:QKN655348 QUJ655340:QUJ655348 REF655340:REF655348 ROB655340:ROB655348 RXX655340:RXX655348 SHT655340:SHT655348 SRP655340:SRP655348 TBL655340:TBL655348 TLH655340:TLH655348 TVD655340:TVD655348 UEZ655340:UEZ655348 UOV655340:UOV655348 UYR655340:UYR655348 VIN655340:VIN655348 VSJ655340:VSJ655348 WCF655340:WCF655348 WMB655340:WMB655348 WVX655340:WVX655348 AC720876:AC720884 JL720876:JL720884 TH720876:TH720884 ADD720876:ADD720884 AMZ720876:AMZ720884 AWV720876:AWV720884 BGR720876:BGR720884 BQN720876:BQN720884 CAJ720876:CAJ720884 CKF720876:CKF720884 CUB720876:CUB720884 DDX720876:DDX720884 DNT720876:DNT720884 DXP720876:DXP720884 EHL720876:EHL720884 ERH720876:ERH720884 FBD720876:FBD720884 FKZ720876:FKZ720884 FUV720876:FUV720884 GER720876:GER720884 GON720876:GON720884 GYJ720876:GYJ720884 HIF720876:HIF720884 HSB720876:HSB720884 IBX720876:IBX720884 ILT720876:ILT720884 IVP720876:IVP720884 JFL720876:JFL720884 JPH720876:JPH720884 JZD720876:JZD720884 KIZ720876:KIZ720884 KSV720876:KSV720884 LCR720876:LCR720884 LMN720876:LMN720884 LWJ720876:LWJ720884 MGF720876:MGF720884 MQB720876:MQB720884 MZX720876:MZX720884 NJT720876:NJT720884 NTP720876:NTP720884 ODL720876:ODL720884 ONH720876:ONH720884 OXD720876:OXD720884 PGZ720876:PGZ720884 PQV720876:PQV720884 QAR720876:QAR720884 QKN720876:QKN720884 QUJ720876:QUJ720884 REF720876:REF720884 ROB720876:ROB720884 RXX720876:RXX720884 SHT720876:SHT720884 SRP720876:SRP720884 TBL720876:TBL720884 TLH720876:TLH720884 TVD720876:TVD720884 UEZ720876:UEZ720884 UOV720876:UOV720884 UYR720876:UYR720884 VIN720876:VIN720884 VSJ720876:VSJ720884 WCF720876:WCF720884 WMB720876:WMB720884 WVX720876:WVX720884 AC786412:AC786420 JL786412:JL786420 TH786412:TH786420 ADD786412:ADD786420 AMZ786412:AMZ786420 AWV786412:AWV786420 BGR786412:BGR786420 BQN786412:BQN786420 CAJ786412:CAJ786420 CKF786412:CKF786420 CUB786412:CUB786420 DDX786412:DDX786420 DNT786412:DNT786420 DXP786412:DXP786420 EHL786412:EHL786420 ERH786412:ERH786420 FBD786412:FBD786420 FKZ786412:FKZ786420 FUV786412:FUV786420 GER786412:GER786420 GON786412:GON786420 GYJ786412:GYJ786420 HIF786412:HIF786420 HSB786412:HSB786420 IBX786412:IBX786420 ILT786412:ILT786420 IVP786412:IVP786420 JFL786412:JFL786420 JPH786412:JPH786420 JZD786412:JZD786420 KIZ786412:KIZ786420 KSV786412:KSV786420 LCR786412:LCR786420 LMN786412:LMN786420 LWJ786412:LWJ786420 MGF786412:MGF786420 MQB786412:MQB786420 MZX786412:MZX786420 NJT786412:NJT786420 NTP786412:NTP786420 ODL786412:ODL786420 ONH786412:ONH786420 OXD786412:OXD786420 PGZ786412:PGZ786420 PQV786412:PQV786420 QAR786412:QAR786420 QKN786412:QKN786420 QUJ786412:QUJ786420 REF786412:REF786420 ROB786412:ROB786420 RXX786412:RXX786420 SHT786412:SHT786420 SRP786412:SRP786420 TBL786412:TBL786420 TLH786412:TLH786420 TVD786412:TVD786420 UEZ786412:UEZ786420 UOV786412:UOV786420 UYR786412:UYR786420 VIN786412:VIN786420 VSJ786412:VSJ786420 WCF786412:WCF786420 WMB786412:WMB786420 WVX786412:WVX786420 AC851948:AC851956 JL851948:JL851956 TH851948:TH851956 ADD851948:ADD851956 AMZ851948:AMZ851956 AWV851948:AWV851956 BGR851948:BGR851956 BQN851948:BQN851956 CAJ851948:CAJ851956 CKF851948:CKF851956 CUB851948:CUB851956 DDX851948:DDX851956 DNT851948:DNT851956 DXP851948:DXP851956 EHL851948:EHL851956 ERH851948:ERH851956 FBD851948:FBD851956 FKZ851948:FKZ851956 FUV851948:FUV851956 GER851948:GER851956 GON851948:GON851956 GYJ851948:GYJ851956 HIF851948:HIF851956 HSB851948:HSB851956 IBX851948:IBX851956 ILT851948:ILT851956 IVP851948:IVP851956 JFL851948:JFL851956 JPH851948:JPH851956 JZD851948:JZD851956 KIZ851948:KIZ851956 KSV851948:KSV851956 LCR851948:LCR851956 LMN851948:LMN851956 LWJ851948:LWJ851956 MGF851948:MGF851956 MQB851948:MQB851956 MZX851948:MZX851956 NJT851948:NJT851956 NTP851948:NTP851956 ODL851948:ODL851956 ONH851948:ONH851956 OXD851948:OXD851956 PGZ851948:PGZ851956 PQV851948:PQV851956 QAR851948:QAR851956 QKN851948:QKN851956 QUJ851948:QUJ851956 REF851948:REF851956 ROB851948:ROB851956 RXX851948:RXX851956 SHT851948:SHT851956 SRP851948:SRP851956 TBL851948:TBL851956 TLH851948:TLH851956 TVD851948:TVD851956 UEZ851948:UEZ851956 UOV851948:UOV851956 UYR851948:UYR851956 VIN851948:VIN851956 VSJ851948:VSJ851956 WCF851948:WCF851956 WMB851948:WMB851956 WVX851948:WVX851956 AC917484:AC917492 JL917484:JL917492 TH917484:TH917492 ADD917484:ADD917492 AMZ917484:AMZ917492 AWV917484:AWV917492 BGR917484:BGR917492 BQN917484:BQN917492 CAJ917484:CAJ917492 CKF917484:CKF917492 CUB917484:CUB917492 DDX917484:DDX917492 DNT917484:DNT917492 DXP917484:DXP917492 EHL917484:EHL917492 ERH917484:ERH917492 FBD917484:FBD917492 FKZ917484:FKZ917492 FUV917484:FUV917492 GER917484:GER917492 GON917484:GON917492 GYJ917484:GYJ917492 HIF917484:HIF917492 HSB917484:HSB917492 IBX917484:IBX917492 ILT917484:ILT917492 IVP917484:IVP917492 JFL917484:JFL917492 JPH917484:JPH917492 JZD917484:JZD917492 KIZ917484:KIZ917492 KSV917484:KSV917492 LCR917484:LCR917492 LMN917484:LMN917492 LWJ917484:LWJ917492 MGF917484:MGF917492 MQB917484:MQB917492 MZX917484:MZX917492 NJT917484:NJT917492 NTP917484:NTP917492 ODL917484:ODL917492 ONH917484:ONH917492 OXD917484:OXD917492 PGZ917484:PGZ917492 PQV917484:PQV917492 QAR917484:QAR917492 QKN917484:QKN917492 QUJ917484:QUJ917492 REF917484:REF917492 ROB917484:ROB917492 RXX917484:RXX917492 SHT917484:SHT917492 SRP917484:SRP917492 TBL917484:TBL917492 TLH917484:TLH917492 TVD917484:TVD917492 UEZ917484:UEZ917492 UOV917484:UOV917492 UYR917484:UYR917492 VIN917484:VIN917492 VSJ917484:VSJ917492 WCF917484:WCF917492 WMB917484:WMB917492 WVX917484:WVX917492 AC983020:AC983028 JL983020:JL983028 TH983020:TH983028 ADD983020:ADD983028 AMZ983020:AMZ983028 AWV983020:AWV983028 BGR983020:BGR983028 BQN983020:BQN983028 CAJ983020:CAJ983028 CKF983020:CKF983028 CUB983020:CUB983028 DDX983020:DDX983028 DNT983020:DNT983028 DXP983020:DXP983028 EHL983020:EHL983028 ERH983020:ERH983028 FBD983020:FBD983028 FKZ983020:FKZ983028 FUV983020:FUV983028 GER983020:GER983028 GON983020:GON983028 GYJ983020:GYJ983028 HIF983020:HIF983028 HSB983020:HSB983028 IBX983020:IBX983028 ILT983020:ILT983028 IVP983020:IVP983028 JFL983020:JFL983028 JPH983020:JPH983028 JZD983020:JZD983028 KIZ983020:KIZ983028 KSV983020:KSV983028 LCR983020:LCR983028 LMN983020:LMN983028 LWJ983020:LWJ983028 MGF983020:MGF983028 MQB983020:MQB983028 MZX983020:MZX983028 NJT983020:NJT983028 NTP983020:NTP983028 ODL983020:ODL983028 ONH983020:ONH983028 OXD983020:OXD983028 PGZ983020:PGZ983028 PQV983020:PQV983028 QAR983020:QAR983028 QKN983020:QKN983028 QUJ983020:QUJ983028 REF983020:REF983028 ROB983020:ROB983028 RXX983020:RXX983028 SHT983020:SHT983028 SRP983020:SRP983028 TBL983020:TBL983028 TLH983020:TLH983028 TVD983020:TVD983028 UEZ983020:UEZ983028 UOV983020:UOV983028 UYR983020:UYR983028 VIN983020:VIN983028 VSJ983020:VSJ983028 WCF983020:WCF983028 WMB983020:WMB983028 WVX983020:WVX983028 AE65516:AE65524 JN65516:JN65524 TJ65516:TJ65524 ADF65516:ADF65524 ANB65516:ANB65524 AWX65516:AWX65524 BGT65516:BGT65524 BQP65516:BQP65524 CAL65516:CAL65524 CKH65516:CKH65524 CUD65516:CUD65524 DDZ65516:DDZ65524 DNV65516:DNV65524 DXR65516:DXR65524 EHN65516:EHN65524 ERJ65516:ERJ65524 FBF65516:FBF65524 FLB65516:FLB65524 FUX65516:FUX65524 GET65516:GET65524 GOP65516:GOP65524 GYL65516:GYL65524 HIH65516:HIH65524 HSD65516:HSD65524 IBZ65516:IBZ65524 ILV65516:ILV65524 IVR65516:IVR65524 JFN65516:JFN65524 JPJ65516:JPJ65524 JZF65516:JZF65524 KJB65516:KJB65524 KSX65516:KSX65524 LCT65516:LCT65524 LMP65516:LMP65524 LWL65516:LWL65524 MGH65516:MGH65524 MQD65516:MQD65524 MZZ65516:MZZ65524 NJV65516:NJV65524 NTR65516:NTR65524 ODN65516:ODN65524 ONJ65516:ONJ65524 OXF65516:OXF65524 PHB65516:PHB65524 PQX65516:PQX65524 QAT65516:QAT65524 QKP65516:QKP65524 QUL65516:QUL65524 REH65516:REH65524 ROD65516:ROD65524 RXZ65516:RXZ65524 SHV65516:SHV65524 SRR65516:SRR65524 TBN65516:TBN65524 TLJ65516:TLJ65524 TVF65516:TVF65524 UFB65516:UFB65524 UOX65516:UOX65524 UYT65516:UYT65524 VIP65516:VIP65524 VSL65516:VSL65524 WCH65516:WCH65524 WMD65516:WMD65524 WVZ65516:WVZ65524 AE131052:AE131060 JN131052:JN131060 TJ131052:TJ131060 ADF131052:ADF131060 ANB131052:ANB131060 AWX131052:AWX131060 BGT131052:BGT131060 BQP131052:BQP131060 CAL131052:CAL131060 CKH131052:CKH131060 CUD131052:CUD131060 DDZ131052:DDZ131060 DNV131052:DNV131060 DXR131052:DXR131060 EHN131052:EHN131060 ERJ131052:ERJ131060 FBF131052:FBF131060 FLB131052:FLB131060 FUX131052:FUX131060 GET131052:GET131060 GOP131052:GOP131060 GYL131052:GYL131060 HIH131052:HIH131060 HSD131052:HSD131060 IBZ131052:IBZ131060 ILV131052:ILV131060 IVR131052:IVR131060 JFN131052:JFN131060 JPJ131052:JPJ131060 JZF131052:JZF131060 KJB131052:KJB131060 KSX131052:KSX131060 LCT131052:LCT131060 LMP131052:LMP131060 LWL131052:LWL131060 MGH131052:MGH131060 MQD131052:MQD131060 MZZ131052:MZZ131060 NJV131052:NJV131060 NTR131052:NTR131060 ODN131052:ODN131060 ONJ131052:ONJ131060 OXF131052:OXF131060 PHB131052:PHB131060 PQX131052:PQX131060 QAT131052:QAT131060 QKP131052:QKP131060 QUL131052:QUL131060 REH131052:REH131060 ROD131052:ROD131060 RXZ131052:RXZ131060 SHV131052:SHV131060 SRR131052:SRR131060 TBN131052:TBN131060 TLJ131052:TLJ131060 TVF131052:TVF131060 UFB131052:UFB131060 UOX131052:UOX131060 UYT131052:UYT131060 VIP131052:VIP131060 VSL131052:VSL131060 WCH131052:WCH131060 WMD131052:WMD131060 WVZ131052:WVZ131060 AE196588:AE196596 JN196588:JN196596 TJ196588:TJ196596 ADF196588:ADF196596 ANB196588:ANB196596 AWX196588:AWX196596 BGT196588:BGT196596 BQP196588:BQP196596 CAL196588:CAL196596 CKH196588:CKH196596 CUD196588:CUD196596 DDZ196588:DDZ196596 DNV196588:DNV196596 DXR196588:DXR196596 EHN196588:EHN196596 ERJ196588:ERJ196596 FBF196588:FBF196596 FLB196588:FLB196596 FUX196588:FUX196596 GET196588:GET196596 GOP196588:GOP196596 GYL196588:GYL196596 HIH196588:HIH196596 HSD196588:HSD196596 IBZ196588:IBZ196596 ILV196588:ILV196596 IVR196588:IVR196596 JFN196588:JFN196596 JPJ196588:JPJ196596 JZF196588:JZF196596 KJB196588:KJB196596 KSX196588:KSX196596 LCT196588:LCT196596 LMP196588:LMP196596 LWL196588:LWL196596 MGH196588:MGH196596 MQD196588:MQD196596 MZZ196588:MZZ196596 NJV196588:NJV196596 NTR196588:NTR196596 ODN196588:ODN196596 ONJ196588:ONJ196596 OXF196588:OXF196596 PHB196588:PHB196596 PQX196588:PQX196596 QAT196588:QAT196596 QKP196588:QKP196596 QUL196588:QUL196596 REH196588:REH196596 ROD196588:ROD196596 RXZ196588:RXZ196596 SHV196588:SHV196596 SRR196588:SRR196596 TBN196588:TBN196596 TLJ196588:TLJ196596 TVF196588:TVF196596 UFB196588:UFB196596 UOX196588:UOX196596 UYT196588:UYT196596 VIP196588:VIP196596 VSL196588:VSL196596 WCH196588:WCH196596 WMD196588:WMD196596 WVZ196588:WVZ196596 AE262124:AE262132 JN262124:JN262132 TJ262124:TJ262132 ADF262124:ADF262132 ANB262124:ANB262132 AWX262124:AWX262132 BGT262124:BGT262132 BQP262124:BQP262132 CAL262124:CAL262132 CKH262124:CKH262132 CUD262124:CUD262132 DDZ262124:DDZ262132 DNV262124:DNV262132 DXR262124:DXR262132 EHN262124:EHN262132 ERJ262124:ERJ262132 FBF262124:FBF262132 FLB262124:FLB262132 FUX262124:FUX262132 GET262124:GET262132 GOP262124:GOP262132 GYL262124:GYL262132 HIH262124:HIH262132 HSD262124:HSD262132 IBZ262124:IBZ262132 ILV262124:ILV262132 IVR262124:IVR262132 JFN262124:JFN262132 JPJ262124:JPJ262132 JZF262124:JZF262132 KJB262124:KJB262132 KSX262124:KSX262132 LCT262124:LCT262132 LMP262124:LMP262132 LWL262124:LWL262132 MGH262124:MGH262132 MQD262124:MQD262132 MZZ262124:MZZ262132 NJV262124:NJV262132 NTR262124:NTR262132 ODN262124:ODN262132 ONJ262124:ONJ262132 OXF262124:OXF262132 PHB262124:PHB262132 PQX262124:PQX262132 QAT262124:QAT262132 QKP262124:QKP262132 QUL262124:QUL262132 REH262124:REH262132 ROD262124:ROD262132 RXZ262124:RXZ262132 SHV262124:SHV262132 SRR262124:SRR262132 TBN262124:TBN262132 TLJ262124:TLJ262132 TVF262124:TVF262132 UFB262124:UFB262132 UOX262124:UOX262132 UYT262124:UYT262132 VIP262124:VIP262132 VSL262124:VSL262132 WCH262124:WCH262132 WMD262124:WMD262132 WVZ262124:WVZ262132 AE327660:AE327668 JN327660:JN327668 TJ327660:TJ327668 ADF327660:ADF327668 ANB327660:ANB327668 AWX327660:AWX327668 BGT327660:BGT327668 BQP327660:BQP327668 CAL327660:CAL327668 CKH327660:CKH327668 CUD327660:CUD327668 DDZ327660:DDZ327668 DNV327660:DNV327668 DXR327660:DXR327668 EHN327660:EHN327668 ERJ327660:ERJ327668 FBF327660:FBF327668 FLB327660:FLB327668 FUX327660:FUX327668 GET327660:GET327668 GOP327660:GOP327668 GYL327660:GYL327668 HIH327660:HIH327668 HSD327660:HSD327668 IBZ327660:IBZ327668 ILV327660:ILV327668 IVR327660:IVR327668 JFN327660:JFN327668 JPJ327660:JPJ327668 JZF327660:JZF327668 KJB327660:KJB327668 KSX327660:KSX327668 LCT327660:LCT327668 LMP327660:LMP327668 LWL327660:LWL327668 MGH327660:MGH327668 MQD327660:MQD327668 MZZ327660:MZZ327668 NJV327660:NJV327668 NTR327660:NTR327668 ODN327660:ODN327668 ONJ327660:ONJ327668 OXF327660:OXF327668 PHB327660:PHB327668 PQX327660:PQX327668 QAT327660:QAT327668 QKP327660:QKP327668 QUL327660:QUL327668 REH327660:REH327668 ROD327660:ROD327668 RXZ327660:RXZ327668 SHV327660:SHV327668 SRR327660:SRR327668 TBN327660:TBN327668 TLJ327660:TLJ327668 TVF327660:TVF327668 UFB327660:UFB327668 UOX327660:UOX327668 UYT327660:UYT327668 VIP327660:VIP327668 VSL327660:VSL327668 WCH327660:WCH327668 WMD327660:WMD327668 WVZ327660:WVZ327668 AE393196:AE393204 JN393196:JN393204 TJ393196:TJ393204 ADF393196:ADF393204 ANB393196:ANB393204 AWX393196:AWX393204 BGT393196:BGT393204 BQP393196:BQP393204 CAL393196:CAL393204 CKH393196:CKH393204 CUD393196:CUD393204 DDZ393196:DDZ393204 DNV393196:DNV393204 DXR393196:DXR393204 EHN393196:EHN393204 ERJ393196:ERJ393204 FBF393196:FBF393204 FLB393196:FLB393204 FUX393196:FUX393204 GET393196:GET393204 GOP393196:GOP393204 GYL393196:GYL393204 HIH393196:HIH393204 HSD393196:HSD393204 IBZ393196:IBZ393204 ILV393196:ILV393204 IVR393196:IVR393204 JFN393196:JFN393204 JPJ393196:JPJ393204 JZF393196:JZF393204 KJB393196:KJB393204 KSX393196:KSX393204 LCT393196:LCT393204 LMP393196:LMP393204 LWL393196:LWL393204 MGH393196:MGH393204 MQD393196:MQD393204 MZZ393196:MZZ393204 NJV393196:NJV393204 NTR393196:NTR393204 ODN393196:ODN393204 ONJ393196:ONJ393204 OXF393196:OXF393204 PHB393196:PHB393204 PQX393196:PQX393204 QAT393196:QAT393204 QKP393196:QKP393204 QUL393196:QUL393204 REH393196:REH393204 ROD393196:ROD393204 RXZ393196:RXZ393204 SHV393196:SHV393204 SRR393196:SRR393204 TBN393196:TBN393204 TLJ393196:TLJ393204 TVF393196:TVF393204 UFB393196:UFB393204 UOX393196:UOX393204 UYT393196:UYT393204 VIP393196:VIP393204 VSL393196:VSL393204 WCH393196:WCH393204 WMD393196:WMD393204 WVZ393196:WVZ393204 AE458732:AE458740 JN458732:JN458740 TJ458732:TJ458740 ADF458732:ADF458740 ANB458732:ANB458740 AWX458732:AWX458740 BGT458732:BGT458740 BQP458732:BQP458740 CAL458732:CAL458740 CKH458732:CKH458740 CUD458732:CUD458740 DDZ458732:DDZ458740 DNV458732:DNV458740 DXR458732:DXR458740 EHN458732:EHN458740 ERJ458732:ERJ458740 FBF458732:FBF458740 FLB458732:FLB458740 FUX458732:FUX458740 GET458732:GET458740 GOP458732:GOP458740 GYL458732:GYL458740 HIH458732:HIH458740 HSD458732:HSD458740 IBZ458732:IBZ458740 ILV458732:ILV458740 IVR458732:IVR458740 JFN458732:JFN458740 JPJ458732:JPJ458740 JZF458732:JZF458740 KJB458732:KJB458740 KSX458732:KSX458740 LCT458732:LCT458740 LMP458732:LMP458740 LWL458732:LWL458740 MGH458732:MGH458740 MQD458732:MQD458740 MZZ458732:MZZ458740 NJV458732:NJV458740 NTR458732:NTR458740 ODN458732:ODN458740 ONJ458732:ONJ458740 OXF458732:OXF458740 PHB458732:PHB458740 PQX458732:PQX458740 QAT458732:QAT458740 QKP458732:QKP458740 QUL458732:QUL458740 REH458732:REH458740 ROD458732:ROD458740 RXZ458732:RXZ458740 SHV458732:SHV458740 SRR458732:SRR458740 TBN458732:TBN458740 TLJ458732:TLJ458740 TVF458732:TVF458740 UFB458732:UFB458740 UOX458732:UOX458740 UYT458732:UYT458740 VIP458732:VIP458740 VSL458732:VSL458740 WCH458732:WCH458740 WMD458732:WMD458740 WVZ458732:WVZ458740 AE524268:AE524276 JN524268:JN524276 TJ524268:TJ524276 ADF524268:ADF524276 ANB524268:ANB524276 AWX524268:AWX524276 BGT524268:BGT524276 BQP524268:BQP524276 CAL524268:CAL524276 CKH524268:CKH524276 CUD524268:CUD524276 DDZ524268:DDZ524276 DNV524268:DNV524276 DXR524268:DXR524276 EHN524268:EHN524276 ERJ524268:ERJ524276 FBF524268:FBF524276 FLB524268:FLB524276 FUX524268:FUX524276 GET524268:GET524276 GOP524268:GOP524276 GYL524268:GYL524276 HIH524268:HIH524276 HSD524268:HSD524276 IBZ524268:IBZ524276 ILV524268:ILV524276 IVR524268:IVR524276 JFN524268:JFN524276 JPJ524268:JPJ524276 JZF524268:JZF524276 KJB524268:KJB524276 KSX524268:KSX524276 LCT524268:LCT524276 LMP524268:LMP524276 LWL524268:LWL524276 MGH524268:MGH524276 MQD524268:MQD524276 MZZ524268:MZZ524276 NJV524268:NJV524276 NTR524268:NTR524276 ODN524268:ODN524276 ONJ524268:ONJ524276 OXF524268:OXF524276 PHB524268:PHB524276 PQX524268:PQX524276 QAT524268:QAT524276 QKP524268:QKP524276 QUL524268:QUL524276 REH524268:REH524276 ROD524268:ROD524276 RXZ524268:RXZ524276 SHV524268:SHV524276 SRR524268:SRR524276 TBN524268:TBN524276 TLJ524268:TLJ524276 TVF524268:TVF524276 UFB524268:UFB524276 UOX524268:UOX524276 UYT524268:UYT524276 VIP524268:VIP524276 VSL524268:VSL524276 WCH524268:WCH524276 WMD524268:WMD524276 WVZ524268:WVZ524276 AE589804:AE589812 JN589804:JN589812 TJ589804:TJ589812 ADF589804:ADF589812 ANB589804:ANB589812 AWX589804:AWX589812 BGT589804:BGT589812 BQP589804:BQP589812 CAL589804:CAL589812 CKH589804:CKH589812 CUD589804:CUD589812 DDZ589804:DDZ589812 DNV589804:DNV589812 DXR589804:DXR589812 EHN589804:EHN589812 ERJ589804:ERJ589812 FBF589804:FBF589812 FLB589804:FLB589812 FUX589804:FUX589812 GET589804:GET589812 GOP589804:GOP589812 GYL589804:GYL589812 HIH589804:HIH589812 HSD589804:HSD589812 IBZ589804:IBZ589812 ILV589804:ILV589812 IVR589804:IVR589812 JFN589804:JFN589812 JPJ589804:JPJ589812 JZF589804:JZF589812 KJB589804:KJB589812 KSX589804:KSX589812 LCT589804:LCT589812 LMP589804:LMP589812 LWL589804:LWL589812 MGH589804:MGH589812 MQD589804:MQD589812 MZZ589804:MZZ589812 NJV589804:NJV589812 NTR589804:NTR589812 ODN589804:ODN589812 ONJ589804:ONJ589812 OXF589804:OXF589812 PHB589804:PHB589812 PQX589804:PQX589812 QAT589804:QAT589812 QKP589804:QKP589812 QUL589804:QUL589812 REH589804:REH589812 ROD589804:ROD589812 RXZ589804:RXZ589812 SHV589804:SHV589812 SRR589804:SRR589812 TBN589804:TBN589812 TLJ589804:TLJ589812 TVF589804:TVF589812 UFB589804:UFB589812 UOX589804:UOX589812 UYT589804:UYT589812 VIP589804:VIP589812 VSL589804:VSL589812 WCH589804:WCH589812 WMD589804:WMD589812 WVZ589804:WVZ589812 AE655340:AE655348 JN655340:JN655348 TJ655340:TJ655348 ADF655340:ADF655348 ANB655340:ANB655348 AWX655340:AWX655348 BGT655340:BGT655348 BQP655340:BQP655348 CAL655340:CAL655348 CKH655340:CKH655348 CUD655340:CUD655348 DDZ655340:DDZ655348 DNV655340:DNV655348 DXR655340:DXR655348 EHN655340:EHN655348 ERJ655340:ERJ655348 FBF655340:FBF655348 FLB655340:FLB655348 FUX655340:FUX655348 GET655340:GET655348 GOP655340:GOP655348 GYL655340:GYL655348 HIH655340:HIH655348 HSD655340:HSD655348 IBZ655340:IBZ655348 ILV655340:ILV655348 IVR655340:IVR655348 JFN655340:JFN655348 JPJ655340:JPJ655348 JZF655340:JZF655348 KJB655340:KJB655348 KSX655340:KSX655348 LCT655340:LCT655348 LMP655340:LMP655348 LWL655340:LWL655348 MGH655340:MGH655348 MQD655340:MQD655348 MZZ655340:MZZ655348 NJV655340:NJV655348 NTR655340:NTR655348 ODN655340:ODN655348 ONJ655340:ONJ655348 OXF655340:OXF655348 PHB655340:PHB655348 PQX655340:PQX655348 QAT655340:QAT655348 QKP655340:QKP655348 QUL655340:QUL655348 REH655340:REH655348 ROD655340:ROD655348 RXZ655340:RXZ655348 SHV655340:SHV655348 SRR655340:SRR655348 TBN655340:TBN655348 TLJ655340:TLJ655348 TVF655340:TVF655348 UFB655340:UFB655348 UOX655340:UOX655348 UYT655340:UYT655348 VIP655340:VIP655348 VSL655340:VSL655348 WCH655340:WCH655348 WMD655340:WMD655348 WVZ655340:WVZ655348 AE720876:AE720884 JN720876:JN720884 TJ720876:TJ720884 ADF720876:ADF720884 ANB720876:ANB720884 AWX720876:AWX720884 BGT720876:BGT720884 BQP720876:BQP720884 CAL720876:CAL720884 CKH720876:CKH720884 CUD720876:CUD720884 DDZ720876:DDZ720884 DNV720876:DNV720884 DXR720876:DXR720884 EHN720876:EHN720884 ERJ720876:ERJ720884 FBF720876:FBF720884 FLB720876:FLB720884 FUX720876:FUX720884 GET720876:GET720884 GOP720876:GOP720884 GYL720876:GYL720884 HIH720876:HIH720884 HSD720876:HSD720884 IBZ720876:IBZ720884 ILV720876:ILV720884 IVR720876:IVR720884 JFN720876:JFN720884 JPJ720876:JPJ720884 JZF720876:JZF720884 KJB720876:KJB720884 KSX720876:KSX720884 LCT720876:LCT720884 LMP720876:LMP720884 LWL720876:LWL720884 MGH720876:MGH720884 MQD720876:MQD720884 MZZ720876:MZZ720884 NJV720876:NJV720884 NTR720876:NTR720884 ODN720876:ODN720884 ONJ720876:ONJ720884 OXF720876:OXF720884 PHB720876:PHB720884 PQX720876:PQX720884 QAT720876:QAT720884 QKP720876:QKP720884 QUL720876:QUL720884 REH720876:REH720884 ROD720876:ROD720884 RXZ720876:RXZ720884 SHV720876:SHV720884 SRR720876:SRR720884 TBN720876:TBN720884 TLJ720876:TLJ720884 TVF720876:TVF720884 UFB720876:UFB720884 UOX720876:UOX720884 UYT720876:UYT720884 VIP720876:VIP720884 VSL720876:VSL720884 WCH720876:WCH720884 WMD720876:WMD720884 WVZ720876:WVZ720884 AE786412:AE786420 JN786412:JN786420 TJ786412:TJ786420 ADF786412:ADF786420 ANB786412:ANB786420 AWX786412:AWX786420 BGT786412:BGT786420 BQP786412:BQP786420 CAL786412:CAL786420 CKH786412:CKH786420 CUD786412:CUD786420 DDZ786412:DDZ786420 DNV786412:DNV786420 DXR786412:DXR786420 EHN786412:EHN786420 ERJ786412:ERJ786420 FBF786412:FBF786420 FLB786412:FLB786420 FUX786412:FUX786420 GET786412:GET786420 GOP786412:GOP786420 GYL786412:GYL786420 HIH786412:HIH786420 HSD786412:HSD786420 IBZ786412:IBZ786420 ILV786412:ILV786420 IVR786412:IVR786420 JFN786412:JFN786420 JPJ786412:JPJ786420 JZF786412:JZF786420 KJB786412:KJB786420 KSX786412:KSX786420 LCT786412:LCT786420 LMP786412:LMP786420 LWL786412:LWL786420 MGH786412:MGH786420 MQD786412:MQD786420 MZZ786412:MZZ786420 NJV786412:NJV786420 NTR786412:NTR786420 ODN786412:ODN786420 ONJ786412:ONJ786420 OXF786412:OXF786420 PHB786412:PHB786420 PQX786412:PQX786420 QAT786412:QAT786420 QKP786412:QKP786420 QUL786412:QUL786420 REH786412:REH786420 ROD786412:ROD786420 RXZ786412:RXZ786420 SHV786412:SHV786420 SRR786412:SRR786420 TBN786412:TBN786420 TLJ786412:TLJ786420 TVF786412:TVF786420 UFB786412:UFB786420 UOX786412:UOX786420 UYT786412:UYT786420 VIP786412:VIP786420 VSL786412:VSL786420 WCH786412:WCH786420 WMD786412:WMD786420 WVZ786412:WVZ786420 AE851948:AE851956 JN851948:JN851956 TJ851948:TJ851956 ADF851948:ADF851956 ANB851948:ANB851956 AWX851948:AWX851956 BGT851948:BGT851956 BQP851948:BQP851956 CAL851948:CAL851956 CKH851948:CKH851956 CUD851948:CUD851956 DDZ851948:DDZ851956 DNV851948:DNV851956 DXR851948:DXR851956 EHN851948:EHN851956 ERJ851948:ERJ851956 FBF851948:FBF851956 FLB851948:FLB851956 FUX851948:FUX851956 GET851948:GET851956 GOP851948:GOP851956 GYL851948:GYL851956 HIH851948:HIH851956 HSD851948:HSD851956 IBZ851948:IBZ851956 ILV851948:ILV851956 IVR851948:IVR851956 JFN851948:JFN851956 JPJ851948:JPJ851956 JZF851948:JZF851956 KJB851948:KJB851956 KSX851948:KSX851956 LCT851948:LCT851956 LMP851948:LMP851956 LWL851948:LWL851956 MGH851948:MGH851956 MQD851948:MQD851956 MZZ851948:MZZ851956 NJV851948:NJV851956 NTR851948:NTR851956 ODN851948:ODN851956 ONJ851948:ONJ851956 OXF851948:OXF851956 PHB851948:PHB851956 PQX851948:PQX851956 QAT851948:QAT851956 QKP851948:QKP851956 QUL851948:QUL851956 REH851948:REH851956 ROD851948:ROD851956 RXZ851948:RXZ851956 SHV851948:SHV851956 SRR851948:SRR851956 TBN851948:TBN851956 TLJ851948:TLJ851956 TVF851948:TVF851956 UFB851948:UFB851956 UOX851948:UOX851956 UYT851948:UYT851956 VIP851948:VIP851956 VSL851948:VSL851956 WCH851948:WCH851956 WMD851948:WMD851956 WVZ851948:WVZ851956 AE917484:AE917492 JN917484:JN917492 TJ917484:TJ917492 ADF917484:ADF917492 ANB917484:ANB917492 AWX917484:AWX917492 BGT917484:BGT917492 BQP917484:BQP917492 CAL917484:CAL917492 CKH917484:CKH917492 CUD917484:CUD917492 DDZ917484:DDZ917492 DNV917484:DNV917492 DXR917484:DXR917492 EHN917484:EHN917492 ERJ917484:ERJ917492 FBF917484:FBF917492 FLB917484:FLB917492 FUX917484:FUX917492 GET917484:GET917492 GOP917484:GOP917492 GYL917484:GYL917492 HIH917484:HIH917492 HSD917484:HSD917492 IBZ917484:IBZ917492 ILV917484:ILV917492 IVR917484:IVR917492 JFN917484:JFN917492 JPJ917484:JPJ917492 JZF917484:JZF917492 KJB917484:KJB917492 KSX917484:KSX917492 LCT917484:LCT917492 LMP917484:LMP917492 LWL917484:LWL917492 MGH917484:MGH917492 MQD917484:MQD917492 MZZ917484:MZZ917492 NJV917484:NJV917492 NTR917484:NTR917492 ODN917484:ODN917492 ONJ917484:ONJ917492 OXF917484:OXF917492 PHB917484:PHB917492 PQX917484:PQX917492 QAT917484:QAT917492 QKP917484:QKP917492 QUL917484:QUL917492 REH917484:REH917492 ROD917484:ROD917492 RXZ917484:RXZ917492 SHV917484:SHV917492 SRR917484:SRR917492 TBN917484:TBN917492 TLJ917484:TLJ917492 TVF917484:TVF917492 UFB917484:UFB917492 UOX917484:UOX917492 UYT917484:UYT917492 VIP917484:VIP917492 VSL917484:VSL917492 WCH917484:WCH917492 WMD917484:WMD917492 WVZ917484:WVZ917492 AE983020:AE983028 JN983020:JN983028 TJ983020:TJ983028 ADF983020:ADF983028 ANB983020:ANB983028 AWX983020:AWX983028 BGT983020:BGT983028 BQP983020:BQP983028 CAL983020:CAL983028 CKH983020:CKH983028 CUD983020:CUD983028 DDZ983020:DDZ983028 DNV983020:DNV983028 DXR983020:DXR983028 EHN983020:EHN983028 ERJ983020:ERJ983028 FBF983020:FBF983028 FLB983020:FLB983028 FUX983020:FUX983028 GET983020:GET983028 GOP983020:GOP983028 GYL983020:GYL983028 HIH983020:HIH983028 HSD983020:HSD983028 IBZ983020:IBZ983028 ILV983020:ILV983028 IVR983020:IVR983028 JFN983020:JFN983028 JPJ983020:JPJ983028 JZF983020:JZF983028 KJB983020:KJB983028 KSX983020:KSX983028 LCT983020:LCT983028 LMP983020:LMP983028 LWL983020:LWL983028 MGH983020:MGH983028 MQD983020:MQD983028 MZZ983020:MZZ983028 NJV983020:NJV983028 NTR983020:NTR983028 ODN983020:ODN983028 ONJ983020:ONJ983028 OXF983020:OXF983028 PHB983020:PHB983028 PQX983020:PQX983028 QAT983020:QAT983028 QKP983020:QKP983028 QUL983020:QUL983028 REH983020:REH983028 ROD983020:ROD983028 RXZ983020:RXZ983028 SHV983020:SHV983028 SRR983020:SRR983028 TBN983020:TBN983028 TLJ983020:TLJ983028 TVF983020:TVF983028 UFB983020:UFB983028 UOX983020:UOX983028 UYT983020:UYT983028 VIP983020:VIP983028 VSL983020:VSL983028 WCH983020:WCH983028 WMD983020:WMD983028 AE11 AE16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JC16 SY16 ACU16 AMQ16 AWM16 BGI16 BQE16 CAA16 CJW16 CTS16 DDO16 DNK16 DXG16 EHC16 EQY16 FAU16 FKQ16 FUM16 GEI16 GOE16 GYA16 HHW16 HRS16 IBO16 ILK16 IVG16 JFC16 JOY16 JYU16 KIQ16 KSM16 LCI16 LME16 LWA16 MFW16 MPS16 MZO16 NJK16 NTG16 ODC16 OMY16 OWU16 PGQ16 PQM16 QAI16 QKE16 QUA16 RDW16 RNS16 RXO16 SHK16 SRG16 TBC16 TKY16 TUU16 UEQ16 UOM16 UYI16 VIE16 VSA16 WBW16 WLS16 WVO16 JL16 TH16 ADD16 AMZ16 AWV16 BGR16 BQN16 CAJ16 CKF16 CUB16 DDX16 DNT16 DXP16 EHL16 ERH16 FBD16 FKZ16 FUV16 GER16 GON16 GYJ16 HIF16 HSB16 IBX16 ILT16 IVP16 JFL16 JPH16 JZD16 KIZ16 KSV16 LCR16 LMN16 LWJ16 MGF16 MQB16 MZX16 NJT16 NTP16 ODL16 ONH16 OXD16 PGZ16 PQV16 QAR16 QKN16 QUJ16 REF16 ROB16 RXX16 SHT16 SRP16 TBL16 TLH16 TVD16 UEZ16 UOV16 UYR16 VIN16 VSJ16 WCF16 WMB16 WVX16 JN16 TJ16 ADF16 ANB16 AWX16 BGT16 BQP16 CAL16 CKH16 CUD16 DDZ16 DNV16 DXR16 EHN16 ERJ16 FBF16 FLB16 FUX16 GET16 GOP16 GYL16 HIH16 HSD16 IBZ16 ILV16 IVR16 JFN16 JPJ16 JZF16 KJB16 KSX16 LCT16 LMP16 LWL16 MGH16 MQD16 MZZ16 NJV16 NTR16 ODN16 ONJ16 OXF16 PHB16 PQX16 QAT16 QKP16 QUL16 REH16 ROD16 RXZ16 SHV16 SRR16 TBN16 TLJ16 TVF16 UFB16 UOX16 UYT16 VIP16 VSL16 WCH16 WMD16 WVZ16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JN11 TJ11 ADF11 ANB11 AWX11 BGT11 BQP11 CAL11 CKH11 CUD11 DDZ11 DNV11 DXR11 EHN11 ERJ11 FBF11 FLB11 FUX11 GET11 GOP11 GYL11 HIH11 HSD11 IBZ11 ILV11 IVR11 JFN11 JPJ11 JZF11 KJB11 KSX11 LCT11 LMP11 LWL11 MGH11 MQD11 MZZ11 NJV11 NTR11 ODN11 ONJ11 OXF11 PHB11 PQX11 QAT11 QKP11 QUL11 REH11 ROD11 RXZ11 SHV11 SRR11 TBN11 TLJ11 TVF11 UFB11 UOX11 UYT11 VIP11 VSL11 WCH11 WMD11 WVZ11 AC11 F91 AE91 JE91 TA91 ACW91 AMS91 AWO91 BGK91 BQG91 CAC91 CJY91 CTU91 DDQ91 DNM91 DXI91 EHE91 ERA91 FAW91 FKS91 FUO91 GEK91 GOG91 GYC91 HHY91 HRU91 IBQ91 ILM91 IVI91 JFE91 JPA91 JYW91 KIS91 KSO91 LCK91 LMG91 LWC91 MFY91 MPU91 MZQ91 NJM91 NTI91 ODE91 ONA91 OWW91 PGS91 PQO91 QAK91 QKG91 QUC91 RDY91 RNU91 RXQ91 SHM91 SRI91 TBE91 TLA91 TUW91 UES91 UOO91 UYK91 VIG91 VSC91 WBY91 WLU91 WVQ91 JC91 SY91 ACU91 AMQ91 AWM91 BGI91 BQE91 CAA91 CJW91 CTS91 DDO91 DNK91 DXG91 EHC91 EQY91 FAU91 FKQ91 FUM91 GEI91 GOE91 GYA91 HHW91 HRS91 IBO91 ILK91 IVG91 JFC91 JOY91 JYU91 KIQ91 KSM91 LCI91 LME91 LWA91 MFW91 MPS91 MZO91 NJK91 NTG91 ODC91 OMY91 OWU91 PGQ91 PQM91 QAI91 QKE91 QUA91 RDW91 RNS91 RXO91 SHK91 SRG91 TBC91 TKY91 TUU91 UEQ91 UOM91 UYI91 VIE91 VSA91 WBW91 WLS91 WVO91 JL91 TH91 ADD91 AMZ91 AWV91 BGR91 BQN91 CAJ91 CKF91 CUB91 DDX91 DNT91 DXP91 EHL91 ERH91 FBD91 FKZ91 FUV91 GER91 GON91 GYJ91 HIF91 HSB91 IBX91 ILT91 IVP91 JFL91 JPH91 JZD91 KIZ91 KSV91 LCR91 LMN91 LWJ91 MGF91 MQB91 MZX91 NJT91 NTP91 ODL91 ONH91 OXD91 PGZ91 PQV91 QAR91 QKN91 QUJ91 REF91 ROB91 RXX91 SHT91 SRP91 TBL91 TLH91 TVD91 UEZ91 UOV91 UYR91 VIN91 VSJ91 WCF91 WMB91 WVX91 JN91 TJ91 ADF91 ANB91 AWX91 BGT91 BQP91 CAL91 CKH91 CUD91 DDZ91 DNV91 DXR91 EHN91 ERJ91 FBF91 FLB91 FUX91 GET91 GOP91 GYL91 HIH91 HSD91 IBZ91 ILV91 IVR91 JFN91 JPJ91 JZF91 KJB91 KSX91 LCT91 LMP91 LWL91 MGH91 MQD91 MZZ91 NJV91 NTR91 ODN91 ONJ91 OXF91 PHB91 PQX91 QAT91 QKP91 QUL91 REH91 ROD91 RXZ91 SHV91 SRR91 TBN91 TLJ91 TVF91 UFB91 UOX91 UYT91 VIP91 VSL91 WCH91 WMD91 WVZ91 AC91 F26 AE26 AC26 F31 F36 F41 F46 F51 F56 F61 F66 WMD66 F86 AE31 AE36 AE41 AE46 AE51 AE56 AE61 AE66 NTR86 AE86 JE31 JE36 JE41 JE46 JE51 JE56 JE61 JE66 ODN31 JE86 TA31 TA36 TA41 TA46 TA51 TA56 TA61 TA66 ODN36 TA86 ACW31 ACW36 ACW41 ACW46 ACW51 ACW56 ACW61 ACW66 ODN41 ACW86 AMS31 AMS36 AMS41 AMS46 AMS51 AMS56 AMS61 AMS66 ODN46 AMS86 AWO31 AWO36 AWO41 AWO46 AWO51 AWO56 AWO61 AWO66 ODN51 AWO86 BGK31 BGK36 BGK41 BGK46 BGK51 BGK56 BGK61 BGK66 ODN56 BGK86 BQG31 BQG36 BQG41 BQG46 BQG51 BQG56 BQG61 BQG66 ODN61 BQG86 CAC31 CAC36 CAC41 CAC46 CAC51 CAC56 CAC61 CAC66 ODN66 CAC86 CJY31 CJY36 CJY41 CJY46 CJY51 CJY56 CJY61 CJY66 F21 CJY86 CTU31 CTU36 CTU41 CTU46 CTU51 CTU56 CTU61 CTU66 ODN86 CTU86 DDQ31 DDQ36 DDQ41 DDQ46 DDQ51 DDQ56 DDQ61 DDQ66 ONJ31 DDQ86 DNM31 DNM36 DNM41 DNM46 DNM51 DNM56 DNM61 DNM66 ONJ36 DNM86 DXI31 DXI36 DXI41 DXI46 DXI51 DXI56 DXI61 DXI66 ONJ41 DXI86 EHE31 EHE36 EHE41 EHE46 EHE51 EHE56 EHE61 EHE66 ONJ46 EHE86 ERA31 ERA36 ERA41 ERA46 ERA51 ERA56 ERA61 ERA66 ONJ51 ERA86 FAW31 FAW36 FAW41 FAW46 FAW51 FAW56 FAW61 FAW66 ONJ56 FAW86 FKS31 FKS36 FKS41 FKS46 FKS51 FKS56 FKS61 FKS66 ONJ61 FKS86 FUO31 FUO36 FUO41 FUO46 FUO51 FUO56 FUO61 FUO66 ONJ66 FUO86 GEK31 GEK36 GEK41 GEK46 GEK51 GEK56 GEK61 GEK66 WMD86 GEK86 GOG31 GOG36 GOG41 GOG46 GOG51 GOG56 GOG61 GOG66 ONJ86 GOG86 GYC31 GYC36 GYC41 GYC46 GYC51 GYC56 GYC61 GYC66 OXF31 GYC86 HHY31 HHY36 HHY41 HHY46 HHY51 HHY56 HHY61 HHY66 OXF36 HHY86 HRU31 HRU36 HRU41 HRU46 HRU51 HRU56 HRU61 HRU66 OXF41 HRU86 IBQ31 IBQ36 IBQ41 IBQ46 IBQ51 IBQ56 IBQ61 IBQ66 OXF46 IBQ86 ILM31 ILM36 ILM41 ILM46 ILM51 ILM56 ILM61 ILM66 OXF51 ILM86 IVI31 IVI36 IVI41 IVI46 IVI51 IVI56 IVI61 IVI66 OXF56 IVI86 JFE31 JFE36 JFE41 JFE46 JFE51 JFE56 JFE61 JFE66 OXF61 JFE86 JPA31 JPA36 JPA41 JPA46 JPA51 JPA56 JPA61 JPA66 OXF66 JPA86 JYW31 JYW36 JYW41 JYW46 JYW51 JYW56 JYW61 JYW66 WVZ31 JYW86 KIS31 KIS36 KIS41 KIS46 KIS51 KIS56 KIS61 KIS66 OXF86 KIS86 KSO31 KSO36 KSO41 KSO46 KSO51 KSO56 KSO61 KSO66 PHB31 KSO86 LCK31 LCK36 LCK41 LCK46 LCK51 LCK56 LCK61 LCK66 PHB36 LCK86 LMG31 LMG36 LMG41 LMG46 LMG51 LMG56 LMG61 LMG66 PHB41 LMG86 LWC31 LWC36 LWC41 LWC46 LWC51 LWC56 LWC61 LWC66 PHB46 LWC86 MFY31 MFY36 MFY41 MFY46 MFY51 MFY56 MFY61 MFY66 PHB51 MFY86 MPU31 MPU36 MPU41 MPU46 MPU51 MPU56 MPU61 MPU66 PHB56 MPU86 MZQ31 MZQ36 MZQ41 MZQ46 MZQ51 MZQ56 MZQ61 MZQ66 PHB61 MZQ86 NJM31 NJM36 NJM41 NJM46 NJM51 NJM56 NJM61 NJM66 PHB66 NJM86 NTI31 NTI36 NTI41 NTI46 NTI51 NTI56 NTI61 NTI66 WVZ36 NTI86 ODE31 ODE36 ODE41 ODE46 ODE51 ODE56 ODE61 ODE66 PHB86 ODE86 ONA31 ONA36 ONA41 ONA46 ONA51 ONA56 ONA61 ONA66 PQX31 ONA86 OWW31 OWW36 OWW41 OWW46 OWW51 OWW56 OWW61 OWW66 PQX36 OWW86 PGS31 PGS36 PGS41 PGS46 PGS51 PGS56 PGS61 PGS66 PQX41 PGS86 PQO31 PQO36 PQO41 PQO46 PQO51 PQO56 PQO61 PQO66 PQX46 PQO86 QAK31 QAK36 QAK41 QAK46 QAK51 QAK56 QAK61 QAK66 PQX51 QAK86 QKG31 QKG36 QKG41 QKG46 QKG51 QKG56 QKG61 QKG66 PQX56 QKG86 QUC31 QUC36 QUC41 QUC46 QUC51 QUC56 QUC61 QUC66 PQX61 QUC86 RDY31 RDY36 RDY41 RDY46 RDY51 RDY56 RDY61 RDY66 PQX66 RDY86 RNU31 RNU36 RNU41 RNU46 RNU51 RNU56 RNU61 RNU66 WVZ41 RNU86 RXQ31 RXQ36 RXQ41 RXQ46 RXQ51 RXQ56 RXQ61 RXQ66 PQX86 RXQ86 SHM31 SHM36 SHM41 SHM46 SHM51 SHM56 SHM61 SHM66 QAT31 SHM86 SRI31 SRI36 SRI41 SRI46 SRI51 SRI56 SRI61 SRI66 QAT36 SRI86 TBE31 TBE36 TBE41 TBE46 TBE51 TBE56 TBE61 TBE66 QAT41 TBE86 TLA31 TLA36 TLA41 TLA46 TLA51 TLA56 TLA61 TLA66 QAT46 TLA86 TUW31 TUW36 TUW41 TUW46 TUW51 TUW56 TUW61 TUW66 QAT51 TUW86 UES31 UES36 UES41 UES46 UES51 UES56 UES61 UES66 QAT56 UES86 UOO31 UOO36 UOO41 UOO46 UOO51 UOO56 UOO61 UOO66 QAT61 UOO86 UYK31 UYK36 UYK41 UYK46 UYK51 UYK56 UYK61 UYK66 QAT66 UYK86 VIG31 VIG36 VIG41 VIG46 VIG51 VIG56 VIG61 VIG66 WVZ46 VIG86 VSC31 VSC36 VSC41 VSC46 VSC51 VSC56 VSC61 VSC66 QAT86 VSC86 WBY31 WBY36 WBY41 WBY46 WBY51 WBY56 WBY61 WBY66 QKP31 WBY86 WLU31 WLU36 WLU41 WLU46 WLU51 WLU56 WLU61 WLU66 QKP36 WLU86 WVQ31 WVQ36 WVQ41 WVQ46 WVQ51 WVQ56 WVQ61 WVQ66 QKP41 WVQ86 JC31 JC36 JC41 JC46 JC51 JC56 JC61 JC66 QKP46 JC86 SY31 SY36 SY41 SY46 SY51 SY56 SY61 SY66 QKP51 SY86 ACU31 ACU36 ACU41 ACU46 ACU51 ACU56 ACU61 ACU66 QKP56 ACU86 AMQ31 AMQ36 AMQ41 AMQ46 AMQ51 AMQ56 AMQ61 AMQ66 QKP61 AMQ86 AWM31 AWM36 AWM41 AWM46 AWM51 AWM56 AWM61 AWM66 QKP66 AWM86 BGI31 BGI36 BGI41 BGI46 BGI51 BGI56 BGI61 BGI66 WVZ51 BGI86 BQE31 BQE36 BQE41 BQE46 BQE51 BQE56 BQE61 BQE66 QKP86 BQE86 CAA31 CAA36 CAA41 CAA46 CAA51 CAA56 CAA61 CAA66 QUL31 CAA86 CJW31 CJW36 CJW41 CJW46 CJW51 CJW56 CJW61 CJW66 QUL36 CJW86 CTS31 CTS36 CTS41 CTS46 CTS51 CTS56 CTS61 CTS66 QUL41 CTS86 DDO31 DDO36 DDO41 DDO46 DDO51 DDO56 DDO61 DDO66 QUL46 DDO86 DNK31 DNK36 DNK41 DNK46 DNK51 DNK56 DNK61 DNK66 QUL51 DNK86 DXG31 DXG36 DXG41 DXG46 DXG51 DXG56 DXG61 DXG66 QUL56 DXG86 EHC31 EHC36 EHC41 EHC46 EHC51 EHC56 EHC61 EHC66 QUL61 EHC86 EQY31 EQY36 EQY41 EQY46 EQY51 EQY56 EQY61 EQY66 QUL66 EQY86 FAU31 FAU36 FAU41 FAU46 FAU51 FAU56 FAU61 FAU66 WVZ56 FAU86 FKQ31 FKQ36 FKQ41 FKQ46 FKQ51 FKQ56 FKQ61 FKQ66 QUL86 FKQ86 FUM31 FUM36 FUM41 FUM46 FUM51 FUM56 FUM61 FUM66 REH31 FUM86 GEI31 GEI36 GEI41 GEI46 GEI51 GEI56 GEI61 GEI66 REH36 GEI86 GOE31 GOE36 GOE41 GOE46 GOE51 GOE56 GOE61 GOE66 REH41 GOE86 GYA31 GYA36 GYA41 GYA46 GYA51 GYA56 GYA61 GYA66 REH46 GYA86 HHW31 HHW36 HHW41 HHW46 HHW51 HHW56 HHW61 HHW66 REH51 HHW86 HRS31 HRS36 HRS41 HRS46 HRS51 HRS56 HRS61 HRS66 REH56 HRS86 IBO31 IBO36 IBO41 IBO46 IBO51 IBO56 IBO61 IBO66 REH61 IBO86 ILK31 ILK36 ILK41 ILK46 ILK51 ILK56 ILK61 ILK66 REH66 ILK86 IVG31 IVG36 IVG41 IVG46 IVG51 IVG56 IVG61 IVG66 WVZ61 IVG86 JFC31 JFC36 JFC41 JFC46 JFC51 JFC56 JFC61 JFC66 REH86 JFC86 JOY31 JOY36 JOY41 JOY46 JOY51 JOY56 JOY61 JOY66 ROD31 JOY86 JYU31 JYU36 JYU41 JYU46 JYU51 JYU56 JYU61 JYU66 ROD36 JYU86 KIQ31 KIQ36 KIQ41 KIQ46 KIQ51 KIQ56 KIQ61 KIQ66 ROD41 KIQ86 KSM31 KSM36 KSM41 KSM46 KSM51 KSM56 KSM61 KSM66 ROD46 KSM86 LCI31 LCI36 LCI41 LCI46 LCI51 LCI56 LCI61 LCI66 ROD51 LCI86 LME31 LME36 LME41 LME46 LME51 LME56 LME61 LME66 ROD56 LME86 LWA31 LWA36 LWA41 LWA46 LWA51 LWA56 LWA61 LWA66 ROD61 LWA86 MFW31 MFW36 MFW41 MFW46 MFW51 MFW56 MFW61 MFW66 ROD66 MFW86 MPS31 MPS36 MPS41 MPS46 MPS51 MPS56 MPS61 MPS66 WVZ66 MPS86 MZO31 MZO36 MZO41 MZO46 MZO51 MZO56 MZO61 MZO66 ROD86 MZO86 NJK31 NJK36 NJK41 NJK46 NJK51 NJK56 NJK61 NJK66 RXZ31 NJK86 NTG31 NTG36 NTG41 NTG46 NTG51 NTG56 NTG61 NTG66 RXZ36 NTG86 ODC31 ODC36 ODC41 ODC46 ODC51 ODC56 ODC61 ODC66 RXZ41 ODC86 OMY31 OMY36 OMY41 OMY46 OMY51 OMY56 OMY61 OMY66 RXZ46 OMY86 OWU31 OWU36 OWU41 OWU46 OWU51 OWU56 OWU61 OWU66 RXZ51 OWU86 PGQ31 PGQ36 PGQ41 PGQ46 PGQ51 PGQ56 PGQ61 PGQ66 RXZ56 PGQ86 PQM31 PQM36 PQM41 PQM46 PQM51 PQM56 PQM61 PQM66 RXZ61 PQM86 QAI31 QAI36 QAI41 QAI46 QAI51 QAI56 QAI61 QAI66 RXZ66 QAI86 QKE31 QKE36 QKE41 QKE46 QKE51 QKE56 QKE61 QKE66 AE21 QKE86 QUA31 QUA36 QUA41 QUA46 QUA51 QUA56 QUA61 QUA66 RXZ86 QUA86 RDW31 RDW36 RDW41 RDW46 RDW51 RDW56 RDW61 RDW66 SHV31 RDW86 RNS31 RNS36 RNS41 RNS46 RNS51 RNS56 RNS61 RNS66 SHV36 RNS86 RXO31 RXO36 RXO41 RXO46 RXO51 RXO56 RXO61 RXO66 SHV41 RXO86 SHK31 SHK36 SHK41 SHK46 SHK51 SHK56 SHK61 SHK66 SHV46 SHK86 SRG31 SRG36 SRG41 SRG46 SRG51 SRG56 SRG61 SRG66 SHV51 SRG86 TBC31 TBC36 TBC41 TBC46 TBC51 TBC56 TBC61 TBC66 SHV56 TBC86 TKY31 TKY36 TKY41 TKY46 TKY51 TKY56 TKY61 TKY66 SHV61 TKY86 TUU31 TUU36 TUU41 TUU46 TUU51 TUU56 TUU61 TUU66 SHV66 TUU86 UEQ31 UEQ36 UEQ41 UEQ46 UEQ51 UEQ56 UEQ61 UEQ66 WVZ86 UEQ86 UOM31 UOM36 UOM41 UOM46 UOM51 UOM56 UOM61 UOM66 SHV86 UOM86 UYI31 UYI36 UYI41 UYI46 UYI51 UYI56 UYI61 UYI66 SRR31 UYI86 VIE31 VIE36 VIE41 VIE46 VIE51 VIE56 VIE61 VIE66 SRR36 VIE86 VSA31 VSA36 VSA41 VSA46 VSA51 VSA56 VSA61 VSA66 SRR41 VSA86 WBW31 WBW36 WBW41 WBW46 WBW51 WBW56 WBW61 WBW66 SRR46 WBW86 WLS31 WLS36 WLS41 WLS46 WLS51 WLS56 WLS61 WLS66 SRR51 WLS86 WVO31 WVO36 WVO41 WVO46 WVO51 WVO56 WVO61 WVO66 SRR56 WVO86 JL31 JL36 JL41 JL46 JL51 JL56 JL61 JL66 SRR61 JL86 TH31 TH36 TH41 TH46 TH51 TH56 TH61 TH66 SRR66 TH86 ADD31 ADD36 ADD41 ADD46 ADD51 ADD56 ADD61 ADD66 AC31 ADD86 AMZ31 AMZ36 AMZ41 AMZ46 AMZ51 AMZ56 AMZ61 AMZ66 SRR86 AMZ86 AWV31 AWV36 AWV41 AWV46 AWV51 AWV56 AWV61 AWV66 TBN31 AWV86 BGR31 BGR36 BGR41 BGR46 BGR51 BGR56 BGR61 BGR66 TBN36 BGR86 BQN31 BQN36 BQN41 BQN46 BQN51 BQN56 BQN61 BQN66 TBN41 BQN86 CAJ31 CAJ36 CAJ41 CAJ46 CAJ51 CAJ56 CAJ61 CAJ66 TBN46 CAJ86 CKF31 CKF36 CKF41 CKF46 CKF51 CKF56 CKF61 CKF66 TBN51 CKF86 CUB31 CUB36 CUB41 CUB46 CUB51 CUB56 CUB61 CUB66 TBN56 CUB86 DDX31 DDX36 DDX41 DDX46 DDX51 DDX56 DDX61 DDX66 TBN61 DDX86 DNT31 DNT36 DNT41 DNT46 DNT51 DNT56 DNT61 DNT66 TBN66 DNT86 DXP31 DXP36 DXP41 DXP46 DXP51 DXP56 DXP61 DXP66 AC36 DXP86 EHL31 EHL36 EHL41 EHL46 EHL51 EHL56 EHL61 EHL66 TBN86 EHL86 ERH31 ERH36 ERH41 ERH46 ERH51 ERH56 ERH61 ERH66 TLJ31 ERH86 FBD31 FBD36 FBD41 FBD46 FBD51 FBD56 FBD61 FBD66 TLJ36 FBD86 FKZ31 FKZ36 FKZ41 FKZ46 FKZ51 FKZ56 FKZ61 FKZ66 TLJ41 FKZ86 FUV31 FUV36 FUV41 FUV46 FUV51 FUV56 FUV61 FUV66 TLJ46 FUV86 GER31 GER36 GER41 GER46 GER51 GER56 GER61 GER66 TLJ51 GER86 GON31 GON36 GON41 GON46 GON51 GON56 GON61 GON66 TLJ56 GON86 GYJ31 GYJ36 GYJ41 GYJ46 GYJ51 GYJ56 GYJ61 GYJ66 TLJ61 GYJ86 HIF31 HIF36 HIF41 HIF46 HIF51 HIF56 HIF61 HIF66 TLJ66 HIF86 HSB31 HSB36 HSB41 HSB46 HSB51 HSB56 HSB61 HSB66 AC41 HSB86 IBX31 IBX36 IBX41 IBX46 IBX51 IBX56 IBX61 IBX66 TLJ86 IBX86 ILT31 ILT36 ILT41 ILT46 ILT51 ILT56 ILT61 ILT66 TVF31 ILT86 IVP31 IVP36 IVP41 IVP46 IVP51 IVP56 IVP61 IVP66 TVF36 IVP86 JFL31 JFL36 JFL41 JFL46 JFL51 JFL56 JFL61 JFL66 TVF41 JFL86 JPH31 JPH36 JPH41 JPH46 JPH51 JPH56 JPH61 JPH66 TVF46 JPH86 JZD31 JZD36 JZD41 JZD46 JZD51 JZD56 JZD61 JZD66 TVF51 JZD86 KIZ31 KIZ36 KIZ41 KIZ46 KIZ51 KIZ56 KIZ61 KIZ66 TVF56 KIZ86 KSV31 KSV36 KSV41 KSV46 KSV51 KSV56 KSV61 KSV66 TVF61 KSV86 LCR31 LCR36 LCR41 LCR46 LCR51 LCR56 LCR61 LCR66 TVF66 LCR86 LMN31 LMN36 LMN41 LMN46 LMN51 LMN56 LMN61 LMN66 AC46 LMN86 LWJ31 LWJ36 LWJ41 LWJ46 LWJ51 LWJ56 LWJ61 LWJ66 TVF86 LWJ86 MGF31 MGF36 MGF41 MGF46 MGF51 MGF56 MGF61 MGF66 UFB31 MGF86 MQB31 MQB36 MQB41 MQB46 MQB51 MQB56 MQB61 MQB66 UFB36 MQB86 MZX31 MZX36 MZX41 MZX46 MZX51 MZX56 MZX61 MZX66 UFB41 MZX86 NJT31 NJT36 NJT41 NJT46 NJT51 NJT56 NJT61 NJT66 UFB46 NJT86 NTP31 NTP36 NTP41 NTP46 NTP51 NTP56 NTP61 NTP66 UFB51 NTP86 ODL31 ODL36 ODL41 ODL46 ODL51 ODL56 ODL61 ODL66 UFB56 ODL86 ONH31 ONH36 ONH41 ONH46 ONH51 ONH56 ONH61 ONH66 UFB61 ONH86 OXD31 OXD36 OXD41 OXD46 OXD51 OXD56 OXD61 OXD66 UFB66 OXD86 PGZ31 PGZ36 PGZ41 PGZ46 PGZ51 PGZ56 PGZ61 PGZ66 AC51 PGZ86 PQV31 PQV36 PQV41 PQV46 PQV51 PQV56 PQV61 PQV66 UFB86 PQV86 QAR31 QAR36 QAR41 QAR46 QAR51 QAR56 QAR61 QAR66 UOX31 QAR86 QKN31 QKN36 QKN41 QKN46 QKN51 QKN56 QKN61 QKN66 UOX36 QKN86 QUJ31 QUJ36 QUJ41 QUJ46 QUJ51 QUJ56 QUJ61 QUJ66 UOX41 QUJ86 REF31 REF36 REF41 REF46 REF51 REF56 REF61 REF66 UOX46 REF86 ROB31 ROB36 ROB41 ROB46 ROB51 ROB56 ROB61 ROB66 UOX51 ROB86 RXX31 RXX36 RXX41 RXX46 RXX51 RXX56 RXX61 RXX66 UOX56 RXX86 SHT31 SHT36 SHT41 SHT46 SHT51 SHT56 SHT61 SHT66 UOX61 SHT86 SRP31 SRP36 SRP41 SRP46 SRP51 SRP56 SRP61 SRP66 UOX66 SRP86 TBL31 TBL36 TBL41 TBL46 TBL51 TBL56 TBL61 TBL66 AC56 TBL86 TLH31 TLH36 TLH41 TLH46 TLH51 TLH56 TLH61 TLH66 UOX86 TLH86 TVD31 TVD36 TVD41 TVD46 TVD51 TVD56 TVD61 TVD66 UYT31 TVD86 UEZ31 UEZ36 UEZ41 UEZ46 UEZ51 UEZ56 UEZ61 UEZ66 UYT36 UEZ86 UOV31 UOV36 UOV41 UOV46 UOV51 UOV56 UOV61 UOV66 UYT41 UOV86 UYR31 UYR36 UYR41 UYR46 UYR51 UYR56 UYR61 UYR66 UYT46 UYR86 VIN31 VIN36 VIN41 VIN46 VIN51 VIN56 VIN61 VIN66 UYT51 VIN86 VSJ31 VSJ36 VSJ41 VSJ46 VSJ51 VSJ56 VSJ61 VSJ66 UYT56 VSJ86 WCF31 WCF36 WCF41 WCF46 WCF51 WCF56 WCF61 WCF66 UYT61 WCF86 WMB31 WMB36 WMB41 WMB46 WMB51 WMB56 WMB61 WMB66 UYT66 WMB86 WVX31 WVX36 WVX41 WVX46 WVX51 WVX56 WVX61 WVX66 AC61 WVX86 JN31 JN36 JN41 JN46 JN51 JN56 JN61 JN66 UYT86 JN86 TJ31 TJ36 TJ41 TJ46 TJ51 TJ56 TJ61 TJ66 VIP31 TJ86 ADF31 ADF36 ADF41 ADF46 ADF51 ADF56 ADF61 ADF66 VIP36 ADF86 ANB31 ANB36 ANB41 ANB46 ANB51 ANB56 ANB61 ANB66 VIP41 ANB86 AWX31 AWX36 AWX41 AWX46 AWX51 AWX56 AWX61 AWX66 VIP46 AWX86 BGT31 BGT36 BGT41 BGT46 BGT51 BGT56 BGT61 BGT66 VIP51 BGT86 BQP31 BQP36 BQP41 BQP46 BQP51 BQP56 BQP61 BQP66 VIP56 BQP86 CAL31 CAL36 CAL41 CAL46 CAL51 CAL56 CAL61 CAL66 VIP61 CAL86 CKH31 CKH36 CKH41 CKH46 CKH51 CKH56 CKH61 CKH66 VIP66 CKH86 CUD31 CUD36 CUD41 CUD46 CUD51 CUD56 CUD61 CUD66 AC66 CUD86 DDZ31 DDZ36 DDZ41 DDZ46 DDZ51 DDZ56 DDZ61 DDZ66 VIP86 DDZ86 DNV31 DNV36 DNV41 DNV46 DNV51 DNV56 DNV61 DNV66 VSL31 DNV86 DXR31 DXR36 DXR41 DXR46 DXR51 DXR56 DXR61 DXR66 VSL36 DXR86 EHN31 EHN36 EHN41 EHN46 EHN51 EHN56 EHN61 EHN66 VSL41 EHN86 ERJ31 ERJ36 ERJ41 ERJ46 ERJ51 ERJ56 ERJ61 ERJ66 VSL46 ERJ86 FBF31 FBF36 FBF41 FBF46 FBF51 FBF56 FBF61 FBF66 VSL51 FBF86 FLB31 FLB36 FLB41 FLB46 FLB51 FLB56 FLB61 FLB66 VSL56 FLB86 FUX31 FUX36 FUX41 FUX46 FUX51 FUX56 FUX61 FUX66 VSL61 FUX86 GET31 GET36 GET41 GET46 GET51 GET56 GET61 GET66 VSL66 GET86 GOP31 GOP36 GOP41 GOP46 GOP51 GOP56 GOP61 GOP66 AC21 GOP86 GYL31 GYL36 GYL41 GYL46 GYL51 GYL56 GYL61 GYL66 VSL86 GYL86 HIH31 HIH36 HIH41 HIH46 HIH51 HIH56 HIH61 HIH66 WCH31 HIH86 HSD31 HSD36 HSD41 HSD46 HSD51 HSD56 HSD61 HSD66 WCH36 HSD86 IBZ31 IBZ36 IBZ41 IBZ46 IBZ51 IBZ56 IBZ61 IBZ66 WCH41 IBZ86 ILV31 ILV36 ILV41 ILV46 ILV51 ILV56 ILV61 ILV66 WCH46 ILV86 IVR31 IVR36 IVR41 IVR46 IVR51 IVR56 IVR61 IVR66 WCH51 IVR86 JFN31 JFN36 JFN41 JFN46 JFN51 JFN56 JFN61 JFN66 WCH56 JFN86 JPJ31 JPJ36 JPJ41 JPJ46 JPJ51 JPJ56 JPJ61 JPJ66 WCH61 JPJ86 JZF31 JZF36 JZF41 JZF46 JZF51 JZF56 JZF61 JZF66 WCH66 JZF86 KJB31 KJB36 KJB41 KJB46 KJB51 KJB56 KJB61 KJB66 AC86 KJB86 KSX31 KSX36 KSX41 KSX46 KSX51 KSX56 KSX61 KSX66 WCH86 KSX86 LCT31 LCT36 LCT41 LCT46 LCT51 LCT56 LCT61 LCT66 WMD31 LCT86 LMP31 LMP36 LMP41 LMP46 LMP51 LMP56 LMP61 LMP66 WMD36 LMP86 LWL31 LWL36 LWL41 LWL46 LWL51 LWL56 LWL61 LWL66 WMD41 LWL86 MGH31 MGH36 MGH41 MGH46 MGH51 MGH56 MGH61 MGH66 WMD46 MGH86 MQD31 MQD36 MQD41 MQD46 MQD51 MQD56 MQD61 MQD66 WMD51 MQD86 MZZ31 MZZ36 MZZ41 MZZ46 MZZ51 MZZ56 MZZ61 MZZ66 WMD56 MZZ86 NJV31 NJV36 NJV41 NJV46 NJV51 NJV56 NJV61 NJV66 WMD61 NJV86 NTR31 NTR36 NTR41 NTR46 NTR51 NTR56 NTR61 NTR66 F71 NTR71 AE71 JE71 TA71 ACW71 AMS71 AWO71 BGK71 BQG71 CAC71 CJY71 ODN71 CTU71 DDQ71 DNM71 DXI71 EHE71 ERA71 FAW71 FKS71 FUO71 WMD71 GEK71 ONJ71 GOG71 GYC71 HHY71 HRU71 IBQ71 ILM71 IVI71 JFE71 JPA71 JYW71 OXF71 KIS71 KSO71 LCK71 LMG71 LWC71 MFY71 MPU71 MZQ71 NJM71 NTI71 PHB71 ODE71 ONA71 OWW71 PGS71 PQO71 QAK71 QKG71 QUC71 RDY71 RNU71 PQX71 RXQ71 SHM71 SRI71 TBE71 TLA71 TUW71 UES71 UOO71 UYK71 VIG71 QAT71 VSC71 WBY71 WLU71 WVQ71 JC71 SY71 ACU71 AMQ71 AWM71 BGI71 QKP71 BQE71 CAA71 CJW71 CTS71 DDO71 DNK71 DXG71 EHC71 EQY71 FAU71 QUL71 FKQ71 FUM71 GEI71 GOE71 GYA71 HHW71 HRS71 IBO71 ILK71 IVG71 REH71 JFC71 JOY71 JYU71 KIQ71 KSM71 LCI71 LME71 LWA71 MFW71 MPS71 ROD71 MZO71 NJK71 NTG71 ODC71 OMY71 OWU71 PGQ71 PQM71 QAI71 QKE71 RXZ71 QUA71 RDW71 RNS71 RXO71 SHK71 SRG71 TBC71 TKY71 TUU71 WVZ71 UEQ71 SHV71 UOM71 UYI71 VIE71 VSA71 WBW71 WLS71 WVO71 JL71 TH71 ADD71 SRR71 AMZ71 AWV71 BGR71 BQN71 CAJ71 CKF71 CUB71 DDX71 DNT71 DXP71 TBN71 EHL71 ERH71 FBD71 FKZ71 FUV71 GER71 GON71 GYJ71 HIF71 HSB71 TLJ71 IBX71 ILT71 IVP71 JFL71 JPH71 JZD71 KIZ71 KSV71 LCR71 LMN71 TVF71 LWJ71 MGF71 MQB71 MZX71 NJT71 NTP71 ODL71 ONH71 OXD71 PGZ71 UFB71 PQV71 QAR71 QKN71 QUJ71 REF71 ROB71 RXX71 SHT71 SRP71 TBL71 UOX71 TLH71 TVD71 UEZ71 UOV71 UYR71 VIN71 VSJ71 WCF71 WMB71 WVX71 UYT71 JN71 TJ71 ADF71 ANB71 AWX71 BGT71 BQP71 CAL71 CKH71 CUD71 VIP71 DDZ71 DNV71 DXR71 EHN71 ERJ71 FBF71 FLB71 FUX71 GET71 GOP71 VSL71 GYL71 HIH71 HSD71 IBZ71 ILV71 IVR71 JFN71 JPJ71 JZF71 AC71 KJB71 WCH71 KSX71 LCT71 LMP71 LWL71 MGH71 MQD71 MZZ71 NJV71 F81 AE81 JE81 TA81 ACW81 AMS81 AWO81 BGK81 BQG81 CAC81 CJY81 CTU81 DDQ81 DNM81 DXI81 EHE81 ERA81 FAW81 FKS81 FUO81 GEK81 GOG81 GYC81 HHY81 HRU81 IBQ81 ILM81 IVI81 JFE81 JPA81 JYW81 KIS81 KSO81 LCK81 LMG81 LWC81 MFY81 MPU81 MZQ81 NJM81 NTI81 ODE81 ONA81 OWW81 PGS81 PQO81 QAK81 QKG81 QUC81 RDY81 RNU81 RXQ81 SHM81 SRI81 TBE81 TLA81 TUW81 UES81 UOO81 UYK81 VIG81 VSC81 WBY81 WLU81 WVQ81 JC81 SY81 ACU81 AMQ81 AWM81 BGI81 BQE81 CAA81 CJW81 CTS81 DDO81 DNK81 DXG81 EHC81 EQY81 FAU81 FKQ81 FUM81 GEI81 GOE81 GYA81 HHW81 HRS81 IBO81 ILK81 IVG81 JFC81 JOY81 JYU81 KIQ81 KSM81 LCI81 LME81 LWA81 MFW81 MPS81 MZO81 NJK81 NTG81 ODC81 OMY81 OWU81 PGQ81 PQM81 QAI81 QKE81 QUA81 RDW81 RNS81 RXO81 SHK81 SRG81 TBC81 TKY81 TUU81 UEQ81 UOM81 UYI81 VIE81 VSA81 WBW81 WLS81 WVO81 JL81 TH81 ADD81 AMZ81 AWV81 BGR81 BQN81 CAJ81 CKF81 CUB81 DDX81 DNT81 DXP81 EHL81 ERH81 FBD81 FKZ81 FUV81 GER81 GON81 GYJ81 HIF81 HSB81 IBX81 ILT81 IVP81 JFL81 JPH81 JZD81 KIZ81 KSV81 LCR81 LMN81 LWJ81 MGF81 MQB81 MZX81 NJT81 NTP81 ODL81 ONH81 OXD81 PGZ81 PQV81 QAR81 QKN81 QUJ81 REF81 ROB81 RXX81 SHT81 SRP81 TBL81 TLH81 TVD81 UEZ81 UOV81 UYR81 VIN81 VSJ81 WCF81 WMB81 WVX81 JN81 TJ81 ADF81 ANB81 AWX81 BGT81 BQP81 CAL81 CKH81 CUD81 DDZ81 DNV81 DXR81 EHN81 ERJ81 FBF81 FLB81 FUX81 GET81 GOP81 GYL81 HIH81 HSD81 IBZ81 ILV81 IVR81 JFN81 JPJ81 JZF81 KJB81 KSX81 LCT81 LMP81 LWL81 MGH81 MQD81 MZZ81 NJV81 NTR81 ODN81 ONJ81 OXF81 PHB81 PQX81 QAT81 QKP81 QUL81 REH81 ROD81 RXZ81 SHV81 SRR81 TBN81 TLJ81 TVF81 UFB81 UOX81 UYT81 VIP81 VSL81 WCH81 WMD81 WVZ81 AC81 F76 NTR76 AE76 JE76 TA76 ACW76 AMS76 AWO76 BGK76 BQG76 CAC76 CJY76 ODN76 CTU76 DDQ76 DNM76 DXI76 EHE76 ERA76 FAW76 FKS76 FUO76 WMD76 GEK76 ONJ76 GOG76 GYC76 HHY76 HRU76 IBQ76 ILM76 IVI76 JFE76 JPA76 JYW76 OXF76 KIS76 KSO76 LCK76 LMG76 LWC76 MFY76 MPU76 MZQ76 NJM76 NTI76 PHB76 ODE76 ONA76 OWW76 PGS76 PQO76 QAK76 QKG76 QUC76 RDY76 RNU76 PQX76 RXQ76 SHM76 SRI76 TBE76 TLA76 TUW76 UES76 UOO76 UYK76 VIG76 QAT76 VSC76 WBY76 WLU76 WVQ76 JC76 SY76 ACU76 AMQ76 AWM76 BGI76 QKP76 BQE76 CAA76 CJW76 CTS76 DDO76 DNK76 DXG76 EHC76 EQY76 FAU76 QUL76 FKQ76 FUM76 GEI76 GOE76 GYA76 HHW76 HRS76 IBO76 ILK76 IVG76 REH76 JFC76 JOY76 JYU76 KIQ76 KSM76 LCI76 LME76 LWA76 MFW76 MPS76 ROD76 MZO76 NJK76 NTG76 ODC76 OMY76 OWU76 PGQ76 PQM76 QAI76 QKE76 RXZ76 QUA76 RDW76 RNS76 RXO76 SHK76 SRG76 TBC76 TKY76 TUU76 WVZ76 UEQ76 SHV76 UOM76 UYI76 VIE76 VSA76 WBW76 WLS76 WVO76 JL76 TH76 ADD76 SRR76 AMZ76 AWV76 BGR76 BQN76 CAJ76 CKF76 CUB76 DDX76 DNT76 DXP76 TBN76 EHL76 ERH76 FBD76 FKZ76 FUV76 GER76 GON76 GYJ76 HIF76 HSB76 TLJ76 IBX76 ILT76 IVP76 JFL76 JPH76 JZD76 KIZ76 KSV76 LCR76 LMN76 TVF76 LWJ76 MGF76 MQB76 MZX76 NJT76 NTP76 ODL76 ONH76 OXD76 PGZ76 UFB76 PQV76 QAR76 QKN76 QUJ76 REF76 ROB76 RXX76 SHT76 SRP76 TBL76 UOX76 TLH76 TVD76 UEZ76 UOV76 UYR76 VIN76 VSJ76 WCF76 WMB76 WVX76 UYT76 JN76 TJ76 ADF76 ANB76 AWX76 BGT76 BQP76 CAL76 CKH76 CUD76 VIP76 DDZ76 DNV76 DXR76 EHN76 ERJ76 FBF76 FLB76 FUX76 GET76 GOP76 VSL76 GYL76 HIH76 HSD76 IBZ76 ILV76 IVR76 JFN76 JPJ76 JZF76 AC76 KJB76 WCH76 KSX76 LCT76 LMP76 LWL76 MGH76 MQD76 MZZ76 NJV76</xm:sqref>
        </x14:dataValidation>
        <x14:dataValidation type="list" allowBlank="1" showInputMessage="1" showErrorMessage="1">
          <x14:formula1>
            <xm:f>Listas!$F$5:$F$7</xm:f>
          </x14:formula1>
          <xm:sqref>AB16 AB11 AB91 AB26 AB31 AB36 AB41 AB46 AB51 AB56 AB61 AB66 AB21 AB86 AB71 AB81 AB76</xm:sqref>
        </x14:dataValidation>
        <x14:dataValidation type="list" allowBlank="1" showInputMessage="1" showErrorMessage="1">
          <x14:formula1>
            <xm:f>#REF!</xm:f>
          </x14:formula1>
          <xm:sqref>WVJ982956:WVJ982957 A65516:A65524 IX65516:IX65524 ST65516:ST65524 ACP65516:ACP65524 AML65516:AML65524 AWH65516:AWH65524 BGD65516:BGD65524 BPZ65516:BPZ65524 BZV65516:BZV65524 CJR65516:CJR65524 CTN65516:CTN65524 DDJ65516:DDJ65524 DNF65516:DNF65524 DXB65516:DXB65524 EGX65516:EGX65524 EQT65516:EQT65524 FAP65516:FAP65524 FKL65516:FKL65524 FUH65516:FUH65524 GED65516:GED65524 GNZ65516:GNZ65524 GXV65516:GXV65524 HHR65516:HHR65524 HRN65516:HRN65524 IBJ65516:IBJ65524 ILF65516:ILF65524 IVB65516:IVB65524 JEX65516:JEX65524 JOT65516:JOT65524 JYP65516:JYP65524 KIL65516:KIL65524 KSH65516:KSH65524 LCD65516:LCD65524 LLZ65516:LLZ65524 LVV65516:LVV65524 MFR65516:MFR65524 MPN65516:MPN65524 MZJ65516:MZJ65524 NJF65516:NJF65524 NTB65516:NTB65524 OCX65516:OCX65524 OMT65516:OMT65524 OWP65516:OWP65524 PGL65516:PGL65524 PQH65516:PQH65524 QAD65516:QAD65524 QJZ65516:QJZ65524 QTV65516:QTV65524 RDR65516:RDR65524 RNN65516:RNN65524 RXJ65516:RXJ65524 SHF65516:SHF65524 SRB65516:SRB65524 TAX65516:TAX65524 TKT65516:TKT65524 TUP65516:TUP65524 UEL65516:UEL65524 UOH65516:UOH65524 UYD65516:UYD65524 VHZ65516:VHZ65524 VRV65516:VRV65524 WBR65516:WBR65524 WLN65516:WLN65524 WVJ65516:WVJ65524 A131052:A131060 IX131052:IX131060 ST131052:ST131060 ACP131052:ACP131060 AML131052:AML131060 AWH131052:AWH131060 BGD131052:BGD131060 BPZ131052:BPZ131060 BZV131052:BZV131060 CJR131052:CJR131060 CTN131052:CTN131060 DDJ131052:DDJ131060 DNF131052:DNF131060 DXB131052:DXB131060 EGX131052:EGX131060 EQT131052:EQT131060 FAP131052:FAP131060 FKL131052:FKL131060 FUH131052:FUH131060 GED131052:GED131060 GNZ131052:GNZ131060 GXV131052:GXV131060 HHR131052:HHR131060 HRN131052:HRN131060 IBJ131052:IBJ131060 ILF131052:ILF131060 IVB131052:IVB131060 JEX131052:JEX131060 JOT131052:JOT131060 JYP131052:JYP131060 KIL131052:KIL131060 KSH131052:KSH131060 LCD131052:LCD131060 LLZ131052:LLZ131060 LVV131052:LVV131060 MFR131052:MFR131060 MPN131052:MPN131060 MZJ131052:MZJ131060 NJF131052:NJF131060 NTB131052:NTB131060 OCX131052:OCX131060 OMT131052:OMT131060 OWP131052:OWP131060 PGL131052:PGL131060 PQH131052:PQH131060 QAD131052:QAD131060 QJZ131052:QJZ131060 QTV131052:QTV131060 RDR131052:RDR131060 RNN131052:RNN131060 RXJ131052:RXJ131060 SHF131052:SHF131060 SRB131052:SRB131060 TAX131052:TAX131060 TKT131052:TKT131060 TUP131052:TUP131060 UEL131052:UEL131060 UOH131052:UOH131060 UYD131052:UYD131060 VHZ131052:VHZ131060 VRV131052:VRV131060 WBR131052:WBR131060 WLN131052:WLN131060 WVJ131052:WVJ131060 A196588:A196596 IX196588:IX196596 ST196588:ST196596 ACP196588:ACP196596 AML196588:AML196596 AWH196588:AWH196596 BGD196588:BGD196596 BPZ196588:BPZ196596 BZV196588:BZV196596 CJR196588:CJR196596 CTN196588:CTN196596 DDJ196588:DDJ196596 DNF196588:DNF196596 DXB196588:DXB196596 EGX196588:EGX196596 EQT196588:EQT196596 FAP196588:FAP196596 FKL196588:FKL196596 FUH196588:FUH196596 GED196588:GED196596 GNZ196588:GNZ196596 GXV196588:GXV196596 HHR196588:HHR196596 HRN196588:HRN196596 IBJ196588:IBJ196596 ILF196588:ILF196596 IVB196588:IVB196596 JEX196588:JEX196596 JOT196588:JOT196596 JYP196588:JYP196596 KIL196588:KIL196596 KSH196588:KSH196596 LCD196588:LCD196596 LLZ196588:LLZ196596 LVV196588:LVV196596 MFR196588:MFR196596 MPN196588:MPN196596 MZJ196588:MZJ196596 NJF196588:NJF196596 NTB196588:NTB196596 OCX196588:OCX196596 OMT196588:OMT196596 OWP196588:OWP196596 PGL196588:PGL196596 PQH196588:PQH196596 QAD196588:QAD196596 QJZ196588:QJZ196596 QTV196588:QTV196596 RDR196588:RDR196596 RNN196588:RNN196596 RXJ196588:RXJ196596 SHF196588:SHF196596 SRB196588:SRB196596 TAX196588:TAX196596 TKT196588:TKT196596 TUP196588:TUP196596 UEL196588:UEL196596 UOH196588:UOH196596 UYD196588:UYD196596 VHZ196588:VHZ196596 VRV196588:VRV196596 WBR196588:WBR196596 WLN196588:WLN196596 WVJ196588:WVJ196596 A262124:A262132 IX262124:IX262132 ST262124:ST262132 ACP262124:ACP262132 AML262124:AML262132 AWH262124:AWH262132 BGD262124:BGD262132 BPZ262124:BPZ262132 BZV262124:BZV262132 CJR262124:CJR262132 CTN262124:CTN262132 DDJ262124:DDJ262132 DNF262124:DNF262132 DXB262124:DXB262132 EGX262124:EGX262132 EQT262124:EQT262132 FAP262124:FAP262132 FKL262124:FKL262132 FUH262124:FUH262132 GED262124:GED262132 GNZ262124:GNZ262132 GXV262124:GXV262132 HHR262124:HHR262132 HRN262124:HRN262132 IBJ262124:IBJ262132 ILF262124:ILF262132 IVB262124:IVB262132 JEX262124:JEX262132 JOT262124:JOT262132 JYP262124:JYP262132 KIL262124:KIL262132 KSH262124:KSH262132 LCD262124:LCD262132 LLZ262124:LLZ262132 LVV262124:LVV262132 MFR262124:MFR262132 MPN262124:MPN262132 MZJ262124:MZJ262132 NJF262124:NJF262132 NTB262124:NTB262132 OCX262124:OCX262132 OMT262124:OMT262132 OWP262124:OWP262132 PGL262124:PGL262132 PQH262124:PQH262132 QAD262124:QAD262132 QJZ262124:QJZ262132 QTV262124:QTV262132 RDR262124:RDR262132 RNN262124:RNN262132 RXJ262124:RXJ262132 SHF262124:SHF262132 SRB262124:SRB262132 TAX262124:TAX262132 TKT262124:TKT262132 TUP262124:TUP262132 UEL262124:UEL262132 UOH262124:UOH262132 UYD262124:UYD262132 VHZ262124:VHZ262132 VRV262124:VRV262132 WBR262124:WBR262132 WLN262124:WLN262132 WVJ262124:WVJ262132 A327660:A327668 IX327660:IX327668 ST327660:ST327668 ACP327660:ACP327668 AML327660:AML327668 AWH327660:AWH327668 BGD327660:BGD327668 BPZ327660:BPZ327668 BZV327660:BZV327668 CJR327660:CJR327668 CTN327660:CTN327668 DDJ327660:DDJ327668 DNF327660:DNF327668 DXB327660:DXB327668 EGX327660:EGX327668 EQT327660:EQT327668 FAP327660:FAP327668 FKL327660:FKL327668 FUH327660:FUH327668 GED327660:GED327668 GNZ327660:GNZ327668 GXV327660:GXV327668 HHR327660:HHR327668 HRN327660:HRN327668 IBJ327660:IBJ327668 ILF327660:ILF327668 IVB327660:IVB327668 JEX327660:JEX327668 JOT327660:JOT327668 JYP327660:JYP327668 KIL327660:KIL327668 KSH327660:KSH327668 LCD327660:LCD327668 LLZ327660:LLZ327668 LVV327660:LVV327668 MFR327660:MFR327668 MPN327660:MPN327668 MZJ327660:MZJ327668 NJF327660:NJF327668 NTB327660:NTB327668 OCX327660:OCX327668 OMT327660:OMT327668 OWP327660:OWP327668 PGL327660:PGL327668 PQH327660:PQH327668 QAD327660:QAD327668 QJZ327660:QJZ327668 QTV327660:QTV327668 RDR327660:RDR327668 RNN327660:RNN327668 RXJ327660:RXJ327668 SHF327660:SHF327668 SRB327660:SRB327668 TAX327660:TAX327668 TKT327660:TKT327668 TUP327660:TUP327668 UEL327660:UEL327668 UOH327660:UOH327668 UYD327660:UYD327668 VHZ327660:VHZ327668 VRV327660:VRV327668 WBR327660:WBR327668 WLN327660:WLN327668 WVJ327660:WVJ327668 A393196:A393204 IX393196:IX393204 ST393196:ST393204 ACP393196:ACP393204 AML393196:AML393204 AWH393196:AWH393204 BGD393196:BGD393204 BPZ393196:BPZ393204 BZV393196:BZV393204 CJR393196:CJR393204 CTN393196:CTN393204 DDJ393196:DDJ393204 DNF393196:DNF393204 DXB393196:DXB393204 EGX393196:EGX393204 EQT393196:EQT393204 FAP393196:FAP393204 FKL393196:FKL393204 FUH393196:FUH393204 GED393196:GED393204 GNZ393196:GNZ393204 GXV393196:GXV393204 HHR393196:HHR393204 HRN393196:HRN393204 IBJ393196:IBJ393204 ILF393196:ILF393204 IVB393196:IVB393204 JEX393196:JEX393204 JOT393196:JOT393204 JYP393196:JYP393204 KIL393196:KIL393204 KSH393196:KSH393204 LCD393196:LCD393204 LLZ393196:LLZ393204 LVV393196:LVV393204 MFR393196:MFR393204 MPN393196:MPN393204 MZJ393196:MZJ393204 NJF393196:NJF393204 NTB393196:NTB393204 OCX393196:OCX393204 OMT393196:OMT393204 OWP393196:OWP393204 PGL393196:PGL393204 PQH393196:PQH393204 QAD393196:QAD393204 QJZ393196:QJZ393204 QTV393196:QTV393204 RDR393196:RDR393204 RNN393196:RNN393204 RXJ393196:RXJ393204 SHF393196:SHF393204 SRB393196:SRB393204 TAX393196:TAX393204 TKT393196:TKT393204 TUP393196:TUP393204 UEL393196:UEL393204 UOH393196:UOH393204 UYD393196:UYD393204 VHZ393196:VHZ393204 VRV393196:VRV393204 WBR393196:WBR393204 WLN393196:WLN393204 WVJ393196:WVJ393204 A458732:A458740 IX458732:IX458740 ST458732:ST458740 ACP458732:ACP458740 AML458732:AML458740 AWH458732:AWH458740 BGD458732:BGD458740 BPZ458732:BPZ458740 BZV458732:BZV458740 CJR458732:CJR458740 CTN458732:CTN458740 DDJ458732:DDJ458740 DNF458732:DNF458740 DXB458732:DXB458740 EGX458732:EGX458740 EQT458732:EQT458740 FAP458732:FAP458740 FKL458732:FKL458740 FUH458732:FUH458740 GED458732:GED458740 GNZ458732:GNZ458740 GXV458732:GXV458740 HHR458732:HHR458740 HRN458732:HRN458740 IBJ458732:IBJ458740 ILF458732:ILF458740 IVB458732:IVB458740 JEX458732:JEX458740 JOT458732:JOT458740 JYP458732:JYP458740 KIL458732:KIL458740 KSH458732:KSH458740 LCD458732:LCD458740 LLZ458732:LLZ458740 LVV458732:LVV458740 MFR458732:MFR458740 MPN458732:MPN458740 MZJ458732:MZJ458740 NJF458732:NJF458740 NTB458732:NTB458740 OCX458732:OCX458740 OMT458732:OMT458740 OWP458732:OWP458740 PGL458732:PGL458740 PQH458732:PQH458740 QAD458732:QAD458740 QJZ458732:QJZ458740 QTV458732:QTV458740 RDR458732:RDR458740 RNN458732:RNN458740 RXJ458732:RXJ458740 SHF458732:SHF458740 SRB458732:SRB458740 TAX458732:TAX458740 TKT458732:TKT458740 TUP458732:TUP458740 UEL458732:UEL458740 UOH458732:UOH458740 UYD458732:UYD458740 VHZ458732:VHZ458740 VRV458732:VRV458740 WBR458732:WBR458740 WLN458732:WLN458740 WVJ458732:WVJ458740 A524268:A524276 IX524268:IX524276 ST524268:ST524276 ACP524268:ACP524276 AML524268:AML524276 AWH524268:AWH524276 BGD524268:BGD524276 BPZ524268:BPZ524276 BZV524268:BZV524276 CJR524268:CJR524276 CTN524268:CTN524276 DDJ524268:DDJ524276 DNF524268:DNF524276 DXB524268:DXB524276 EGX524268:EGX524276 EQT524268:EQT524276 FAP524268:FAP524276 FKL524268:FKL524276 FUH524268:FUH524276 GED524268:GED524276 GNZ524268:GNZ524276 GXV524268:GXV524276 HHR524268:HHR524276 HRN524268:HRN524276 IBJ524268:IBJ524276 ILF524268:ILF524276 IVB524268:IVB524276 JEX524268:JEX524276 JOT524268:JOT524276 JYP524268:JYP524276 KIL524268:KIL524276 KSH524268:KSH524276 LCD524268:LCD524276 LLZ524268:LLZ524276 LVV524268:LVV524276 MFR524268:MFR524276 MPN524268:MPN524276 MZJ524268:MZJ524276 NJF524268:NJF524276 NTB524268:NTB524276 OCX524268:OCX524276 OMT524268:OMT524276 OWP524268:OWP524276 PGL524268:PGL524276 PQH524268:PQH524276 QAD524268:QAD524276 QJZ524268:QJZ524276 QTV524268:QTV524276 RDR524268:RDR524276 RNN524268:RNN524276 RXJ524268:RXJ524276 SHF524268:SHF524276 SRB524268:SRB524276 TAX524268:TAX524276 TKT524268:TKT524276 TUP524268:TUP524276 UEL524268:UEL524276 UOH524268:UOH524276 UYD524268:UYD524276 VHZ524268:VHZ524276 VRV524268:VRV524276 WBR524268:WBR524276 WLN524268:WLN524276 WVJ524268:WVJ524276 A589804:A589812 IX589804:IX589812 ST589804:ST589812 ACP589804:ACP589812 AML589804:AML589812 AWH589804:AWH589812 BGD589804:BGD589812 BPZ589804:BPZ589812 BZV589804:BZV589812 CJR589804:CJR589812 CTN589804:CTN589812 DDJ589804:DDJ589812 DNF589804:DNF589812 DXB589804:DXB589812 EGX589804:EGX589812 EQT589804:EQT589812 FAP589804:FAP589812 FKL589804:FKL589812 FUH589804:FUH589812 GED589804:GED589812 GNZ589804:GNZ589812 GXV589804:GXV589812 HHR589804:HHR589812 HRN589804:HRN589812 IBJ589804:IBJ589812 ILF589804:ILF589812 IVB589804:IVB589812 JEX589804:JEX589812 JOT589804:JOT589812 JYP589804:JYP589812 KIL589804:KIL589812 KSH589804:KSH589812 LCD589804:LCD589812 LLZ589804:LLZ589812 LVV589804:LVV589812 MFR589804:MFR589812 MPN589804:MPN589812 MZJ589804:MZJ589812 NJF589804:NJF589812 NTB589804:NTB589812 OCX589804:OCX589812 OMT589804:OMT589812 OWP589804:OWP589812 PGL589804:PGL589812 PQH589804:PQH589812 QAD589804:QAD589812 QJZ589804:QJZ589812 QTV589804:QTV589812 RDR589804:RDR589812 RNN589804:RNN589812 RXJ589804:RXJ589812 SHF589804:SHF589812 SRB589804:SRB589812 TAX589804:TAX589812 TKT589804:TKT589812 TUP589804:TUP589812 UEL589804:UEL589812 UOH589804:UOH589812 UYD589804:UYD589812 VHZ589804:VHZ589812 VRV589804:VRV589812 WBR589804:WBR589812 WLN589804:WLN589812 WVJ589804:WVJ589812 A655340:A655348 IX655340:IX655348 ST655340:ST655348 ACP655340:ACP655348 AML655340:AML655348 AWH655340:AWH655348 BGD655340:BGD655348 BPZ655340:BPZ655348 BZV655340:BZV655348 CJR655340:CJR655348 CTN655340:CTN655348 DDJ655340:DDJ655348 DNF655340:DNF655348 DXB655340:DXB655348 EGX655340:EGX655348 EQT655340:EQT655348 FAP655340:FAP655348 FKL655340:FKL655348 FUH655340:FUH655348 GED655340:GED655348 GNZ655340:GNZ655348 GXV655340:GXV655348 HHR655340:HHR655348 HRN655340:HRN655348 IBJ655340:IBJ655348 ILF655340:ILF655348 IVB655340:IVB655348 JEX655340:JEX655348 JOT655340:JOT655348 JYP655340:JYP655348 KIL655340:KIL655348 KSH655340:KSH655348 LCD655340:LCD655348 LLZ655340:LLZ655348 LVV655340:LVV655348 MFR655340:MFR655348 MPN655340:MPN655348 MZJ655340:MZJ655348 NJF655340:NJF655348 NTB655340:NTB655348 OCX655340:OCX655348 OMT655340:OMT655348 OWP655340:OWP655348 PGL655340:PGL655348 PQH655340:PQH655348 QAD655340:QAD655348 QJZ655340:QJZ655348 QTV655340:QTV655348 RDR655340:RDR655348 RNN655340:RNN655348 RXJ655340:RXJ655348 SHF655340:SHF655348 SRB655340:SRB655348 TAX655340:TAX655348 TKT655340:TKT655348 TUP655340:TUP655348 UEL655340:UEL655348 UOH655340:UOH655348 UYD655340:UYD655348 VHZ655340:VHZ655348 VRV655340:VRV655348 WBR655340:WBR655348 WLN655340:WLN655348 WVJ655340:WVJ655348 A720876:A720884 IX720876:IX720884 ST720876:ST720884 ACP720876:ACP720884 AML720876:AML720884 AWH720876:AWH720884 BGD720876:BGD720884 BPZ720876:BPZ720884 BZV720876:BZV720884 CJR720876:CJR720884 CTN720876:CTN720884 DDJ720876:DDJ720884 DNF720876:DNF720884 DXB720876:DXB720884 EGX720876:EGX720884 EQT720876:EQT720884 FAP720876:FAP720884 FKL720876:FKL720884 FUH720876:FUH720884 GED720876:GED720884 GNZ720876:GNZ720884 GXV720876:GXV720884 HHR720876:HHR720884 HRN720876:HRN720884 IBJ720876:IBJ720884 ILF720876:ILF720884 IVB720876:IVB720884 JEX720876:JEX720884 JOT720876:JOT720884 JYP720876:JYP720884 KIL720876:KIL720884 KSH720876:KSH720884 LCD720876:LCD720884 LLZ720876:LLZ720884 LVV720876:LVV720884 MFR720876:MFR720884 MPN720876:MPN720884 MZJ720876:MZJ720884 NJF720876:NJF720884 NTB720876:NTB720884 OCX720876:OCX720884 OMT720876:OMT720884 OWP720876:OWP720884 PGL720876:PGL720884 PQH720876:PQH720884 QAD720876:QAD720884 QJZ720876:QJZ720884 QTV720876:QTV720884 RDR720876:RDR720884 RNN720876:RNN720884 RXJ720876:RXJ720884 SHF720876:SHF720884 SRB720876:SRB720884 TAX720876:TAX720884 TKT720876:TKT720884 TUP720876:TUP720884 UEL720876:UEL720884 UOH720876:UOH720884 UYD720876:UYD720884 VHZ720876:VHZ720884 VRV720876:VRV720884 WBR720876:WBR720884 WLN720876:WLN720884 WVJ720876:WVJ720884 A786412:A786420 IX786412:IX786420 ST786412:ST786420 ACP786412:ACP786420 AML786412:AML786420 AWH786412:AWH786420 BGD786412:BGD786420 BPZ786412:BPZ786420 BZV786412:BZV786420 CJR786412:CJR786420 CTN786412:CTN786420 DDJ786412:DDJ786420 DNF786412:DNF786420 DXB786412:DXB786420 EGX786412:EGX786420 EQT786412:EQT786420 FAP786412:FAP786420 FKL786412:FKL786420 FUH786412:FUH786420 GED786412:GED786420 GNZ786412:GNZ786420 GXV786412:GXV786420 HHR786412:HHR786420 HRN786412:HRN786420 IBJ786412:IBJ786420 ILF786412:ILF786420 IVB786412:IVB786420 JEX786412:JEX786420 JOT786412:JOT786420 JYP786412:JYP786420 KIL786412:KIL786420 KSH786412:KSH786420 LCD786412:LCD786420 LLZ786412:LLZ786420 LVV786412:LVV786420 MFR786412:MFR786420 MPN786412:MPN786420 MZJ786412:MZJ786420 NJF786412:NJF786420 NTB786412:NTB786420 OCX786412:OCX786420 OMT786412:OMT786420 OWP786412:OWP786420 PGL786412:PGL786420 PQH786412:PQH786420 QAD786412:QAD786420 QJZ786412:QJZ786420 QTV786412:QTV786420 RDR786412:RDR786420 RNN786412:RNN786420 RXJ786412:RXJ786420 SHF786412:SHF786420 SRB786412:SRB786420 TAX786412:TAX786420 TKT786412:TKT786420 TUP786412:TUP786420 UEL786412:UEL786420 UOH786412:UOH786420 UYD786412:UYD786420 VHZ786412:VHZ786420 VRV786412:VRV786420 WBR786412:WBR786420 WLN786412:WLN786420 WVJ786412:WVJ786420 A851948:A851956 IX851948:IX851956 ST851948:ST851956 ACP851948:ACP851956 AML851948:AML851956 AWH851948:AWH851956 BGD851948:BGD851956 BPZ851948:BPZ851956 BZV851948:BZV851956 CJR851948:CJR851956 CTN851948:CTN851956 DDJ851948:DDJ851956 DNF851948:DNF851956 DXB851948:DXB851956 EGX851948:EGX851956 EQT851948:EQT851956 FAP851948:FAP851956 FKL851948:FKL851956 FUH851948:FUH851956 GED851948:GED851956 GNZ851948:GNZ851956 GXV851948:GXV851956 HHR851948:HHR851956 HRN851948:HRN851956 IBJ851948:IBJ851956 ILF851948:ILF851956 IVB851948:IVB851956 JEX851948:JEX851956 JOT851948:JOT851956 JYP851948:JYP851956 KIL851948:KIL851956 KSH851948:KSH851956 LCD851948:LCD851956 LLZ851948:LLZ851956 LVV851948:LVV851956 MFR851948:MFR851956 MPN851948:MPN851956 MZJ851948:MZJ851956 NJF851948:NJF851956 NTB851948:NTB851956 OCX851948:OCX851956 OMT851948:OMT851956 OWP851948:OWP851956 PGL851948:PGL851956 PQH851948:PQH851956 QAD851948:QAD851956 QJZ851948:QJZ851956 QTV851948:QTV851956 RDR851948:RDR851956 RNN851948:RNN851956 RXJ851948:RXJ851956 SHF851948:SHF851956 SRB851948:SRB851956 TAX851948:TAX851956 TKT851948:TKT851956 TUP851948:TUP851956 UEL851948:UEL851956 UOH851948:UOH851956 UYD851948:UYD851956 VHZ851948:VHZ851956 VRV851948:VRV851956 WBR851948:WBR851956 WLN851948:WLN851956 WVJ851948:WVJ851956 A917484:A917492 IX917484:IX917492 ST917484:ST917492 ACP917484:ACP917492 AML917484:AML917492 AWH917484:AWH917492 BGD917484:BGD917492 BPZ917484:BPZ917492 BZV917484:BZV917492 CJR917484:CJR917492 CTN917484:CTN917492 DDJ917484:DDJ917492 DNF917484:DNF917492 DXB917484:DXB917492 EGX917484:EGX917492 EQT917484:EQT917492 FAP917484:FAP917492 FKL917484:FKL917492 FUH917484:FUH917492 GED917484:GED917492 GNZ917484:GNZ917492 GXV917484:GXV917492 HHR917484:HHR917492 HRN917484:HRN917492 IBJ917484:IBJ917492 ILF917484:ILF917492 IVB917484:IVB917492 JEX917484:JEX917492 JOT917484:JOT917492 JYP917484:JYP917492 KIL917484:KIL917492 KSH917484:KSH917492 LCD917484:LCD917492 LLZ917484:LLZ917492 LVV917484:LVV917492 MFR917484:MFR917492 MPN917484:MPN917492 MZJ917484:MZJ917492 NJF917484:NJF917492 NTB917484:NTB917492 OCX917484:OCX917492 OMT917484:OMT917492 OWP917484:OWP917492 PGL917484:PGL917492 PQH917484:PQH917492 QAD917484:QAD917492 QJZ917484:QJZ917492 QTV917484:QTV917492 RDR917484:RDR917492 RNN917484:RNN917492 RXJ917484:RXJ917492 SHF917484:SHF917492 SRB917484:SRB917492 TAX917484:TAX917492 TKT917484:TKT917492 TUP917484:TUP917492 UEL917484:UEL917492 UOH917484:UOH917492 UYD917484:UYD917492 VHZ917484:VHZ917492 VRV917484:VRV917492 WBR917484:WBR917492 WLN917484:WLN917492 WVJ917484:WVJ917492 A983020:A983028 IX983020:IX983028 ST983020:ST983028 ACP983020:ACP983028 AML983020:AML983028 AWH983020:AWH983028 BGD983020:BGD983028 BPZ983020:BPZ983028 BZV983020:BZV983028 CJR983020:CJR983028 CTN983020:CTN983028 DDJ983020:DDJ983028 DNF983020:DNF983028 DXB983020:DXB983028 EGX983020:EGX983028 EQT983020:EQT983028 FAP983020:FAP983028 FKL983020:FKL983028 FUH983020:FUH983028 GED983020:GED983028 GNZ983020:GNZ983028 GXV983020:GXV983028 HHR983020:HHR983028 HRN983020:HRN983028 IBJ983020:IBJ983028 ILF983020:ILF983028 IVB983020:IVB983028 JEX983020:JEX983028 JOT983020:JOT983028 JYP983020:JYP983028 KIL983020:KIL983028 KSH983020:KSH983028 LCD983020:LCD983028 LLZ983020:LLZ983028 LVV983020:LVV983028 MFR983020:MFR983028 MPN983020:MPN983028 MZJ983020:MZJ983028 NJF983020:NJF983028 NTB983020:NTB983028 OCX983020:OCX983028 OMT983020:OMT983028 OWP983020:OWP983028 PGL983020:PGL983028 PQH983020:PQH983028 QAD983020:QAD983028 QJZ983020:QJZ983028 QTV983020:QTV983028 RDR983020:RDR983028 RNN983020:RNN983028 RXJ983020:RXJ983028 SHF983020:SHF983028 SRB983020:SRB983028 TAX983020:TAX983028 TKT983020:TKT983028 TUP983020:TUP983028 UEL983020:UEL983028 UOH983020:UOH983028 UYD983020:UYD983028 VHZ983020:VHZ983028 VRV983020:VRV983028 WBR983020:WBR983028 WLN983020:WLN983028 WVJ983020:WVJ983028 A65499:A65505 IX65499:IX65505 ST65499:ST65505 ACP65499:ACP65505 AML65499:AML65505 AWH65499:AWH65505 BGD65499:BGD65505 BPZ65499:BPZ65505 BZV65499:BZV65505 CJR65499:CJR65505 CTN65499:CTN65505 DDJ65499:DDJ65505 DNF65499:DNF65505 DXB65499:DXB65505 EGX65499:EGX65505 EQT65499:EQT65505 FAP65499:FAP65505 FKL65499:FKL65505 FUH65499:FUH65505 GED65499:GED65505 GNZ65499:GNZ65505 GXV65499:GXV65505 HHR65499:HHR65505 HRN65499:HRN65505 IBJ65499:IBJ65505 ILF65499:ILF65505 IVB65499:IVB65505 JEX65499:JEX65505 JOT65499:JOT65505 JYP65499:JYP65505 KIL65499:KIL65505 KSH65499:KSH65505 LCD65499:LCD65505 LLZ65499:LLZ65505 LVV65499:LVV65505 MFR65499:MFR65505 MPN65499:MPN65505 MZJ65499:MZJ65505 NJF65499:NJF65505 NTB65499:NTB65505 OCX65499:OCX65505 OMT65499:OMT65505 OWP65499:OWP65505 PGL65499:PGL65505 PQH65499:PQH65505 QAD65499:QAD65505 QJZ65499:QJZ65505 QTV65499:QTV65505 RDR65499:RDR65505 RNN65499:RNN65505 RXJ65499:RXJ65505 SHF65499:SHF65505 SRB65499:SRB65505 TAX65499:TAX65505 TKT65499:TKT65505 TUP65499:TUP65505 UEL65499:UEL65505 UOH65499:UOH65505 UYD65499:UYD65505 VHZ65499:VHZ65505 VRV65499:VRV65505 WBR65499:WBR65505 WLN65499:WLN65505 WVJ65499:WVJ65505 A131035:A131041 IX131035:IX131041 ST131035:ST131041 ACP131035:ACP131041 AML131035:AML131041 AWH131035:AWH131041 BGD131035:BGD131041 BPZ131035:BPZ131041 BZV131035:BZV131041 CJR131035:CJR131041 CTN131035:CTN131041 DDJ131035:DDJ131041 DNF131035:DNF131041 DXB131035:DXB131041 EGX131035:EGX131041 EQT131035:EQT131041 FAP131035:FAP131041 FKL131035:FKL131041 FUH131035:FUH131041 GED131035:GED131041 GNZ131035:GNZ131041 GXV131035:GXV131041 HHR131035:HHR131041 HRN131035:HRN131041 IBJ131035:IBJ131041 ILF131035:ILF131041 IVB131035:IVB131041 JEX131035:JEX131041 JOT131035:JOT131041 JYP131035:JYP131041 KIL131035:KIL131041 KSH131035:KSH131041 LCD131035:LCD131041 LLZ131035:LLZ131041 LVV131035:LVV131041 MFR131035:MFR131041 MPN131035:MPN131041 MZJ131035:MZJ131041 NJF131035:NJF131041 NTB131035:NTB131041 OCX131035:OCX131041 OMT131035:OMT131041 OWP131035:OWP131041 PGL131035:PGL131041 PQH131035:PQH131041 QAD131035:QAD131041 QJZ131035:QJZ131041 QTV131035:QTV131041 RDR131035:RDR131041 RNN131035:RNN131041 RXJ131035:RXJ131041 SHF131035:SHF131041 SRB131035:SRB131041 TAX131035:TAX131041 TKT131035:TKT131041 TUP131035:TUP131041 UEL131035:UEL131041 UOH131035:UOH131041 UYD131035:UYD131041 VHZ131035:VHZ131041 VRV131035:VRV131041 WBR131035:WBR131041 WLN131035:WLN131041 WVJ131035:WVJ131041 A196571:A196577 IX196571:IX196577 ST196571:ST196577 ACP196571:ACP196577 AML196571:AML196577 AWH196571:AWH196577 BGD196571:BGD196577 BPZ196571:BPZ196577 BZV196571:BZV196577 CJR196571:CJR196577 CTN196571:CTN196577 DDJ196571:DDJ196577 DNF196571:DNF196577 DXB196571:DXB196577 EGX196571:EGX196577 EQT196571:EQT196577 FAP196571:FAP196577 FKL196571:FKL196577 FUH196571:FUH196577 GED196571:GED196577 GNZ196571:GNZ196577 GXV196571:GXV196577 HHR196571:HHR196577 HRN196571:HRN196577 IBJ196571:IBJ196577 ILF196571:ILF196577 IVB196571:IVB196577 JEX196571:JEX196577 JOT196571:JOT196577 JYP196571:JYP196577 KIL196571:KIL196577 KSH196571:KSH196577 LCD196571:LCD196577 LLZ196571:LLZ196577 LVV196571:LVV196577 MFR196571:MFR196577 MPN196571:MPN196577 MZJ196571:MZJ196577 NJF196571:NJF196577 NTB196571:NTB196577 OCX196571:OCX196577 OMT196571:OMT196577 OWP196571:OWP196577 PGL196571:PGL196577 PQH196571:PQH196577 QAD196571:QAD196577 QJZ196571:QJZ196577 QTV196571:QTV196577 RDR196571:RDR196577 RNN196571:RNN196577 RXJ196571:RXJ196577 SHF196571:SHF196577 SRB196571:SRB196577 TAX196571:TAX196577 TKT196571:TKT196577 TUP196571:TUP196577 UEL196571:UEL196577 UOH196571:UOH196577 UYD196571:UYD196577 VHZ196571:VHZ196577 VRV196571:VRV196577 WBR196571:WBR196577 WLN196571:WLN196577 WVJ196571:WVJ196577 A262107:A262113 IX262107:IX262113 ST262107:ST262113 ACP262107:ACP262113 AML262107:AML262113 AWH262107:AWH262113 BGD262107:BGD262113 BPZ262107:BPZ262113 BZV262107:BZV262113 CJR262107:CJR262113 CTN262107:CTN262113 DDJ262107:DDJ262113 DNF262107:DNF262113 DXB262107:DXB262113 EGX262107:EGX262113 EQT262107:EQT262113 FAP262107:FAP262113 FKL262107:FKL262113 FUH262107:FUH262113 GED262107:GED262113 GNZ262107:GNZ262113 GXV262107:GXV262113 HHR262107:HHR262113 HRN262107:HRN262113 IBJ262107:IBJ262113 ILF262107:ILF262113 IVB262107:IVB262113 JEX262107:JEX262113 JOT262107:JOT262113 JYP262107:JYP262113 KIL262107:KIL262113 KSH262107:KSH262113 LCD262107:LCD262113 LLZ262107:LLZ262113 LVV262107:LVV262113 MFR262107:MFR262113 MPN262107:MPN262113 MZJ262107:MZJ262113 NJF262107:NJF262113 NTB262107:NTB262113 OCX262107:OCX262113 OMT262107:OMT262113 OWP262107:OWP262113 PGL262107:PGL262113 PQH262107:PQH262113 QAD262107:QAD262113 QJZ262107:QJZ262113 QTV262107:QTV262113 RDR262107:RDR262113 RNN262107:RNN262113 RXJ262107:RXJ262113 SHF262107:SHF262113 SRB262107:SRB262113 TAX262107:TAX262113 TKT262107:TKT262113 TUP262107:TUP262113 UEL262107:UEL262113 UOH262107:UOH262113 UYD262107:UYD262113 VHZ262107:VHZ262113 VRV262107:VRV262113 WBR262107:WBR262113 WLN262107:WLN262113 WVJ262107:WVJ262113 A327643:A327649 IX327643:IX327649 ST327643:ST327649 ACP327643:ACP327649 AML327643:AML327649 AWH327643:AWH327649 BGD327643:BGD327649 BPZ327643:BPZ327649 BZV327643:BZV327649 CJR327643:CJR327649 CTN327643:CTN327649 DDJ327643:DDJ327649 DNF327643:DNF327649 DXB327643:DXB327649 EGX327643:EGX327649 EQT327643:EQT327649 FAP327643:FAP327649 FKL327643:FKL327649 FUH327643:FUH327649 GED327643:GED327649 GNZ327643:GNZ327649 GXV327643:GXV327649 HHR327643:HHR327649 HRN327643:HRN327649 IBJ327643:IBJ327649 ILF327643:ILF327649 IVB327643:IVB327649 JEX327643:JEX327649 JOT327643:JOT327649 JYP327643:JYP327649 KIL327643:KIL327649 KSH327643:KSH327649 LCD327643:LCD327649 LLZ327643:LLZ327649 LVV327643:LVV327649 MFR327643:MFR327649 MPN327643:MPN327649 MZJ327643:MZJ327649 NJF327643:NJF327649 NTB327643:NTB327649 OCX327643:OCX327649 OMT327643:OMT327649 OWP327643:OWP327649 PGL327643:PGL327649 PQH327643:PQH327649 QAD327643:QAD327649 QJZ327643:QJZ327649 QTV327643:QTV327649 RDR327643:RDR327649 RNN327643:RNN327649 RXJ327643:RXJ327649 SHF327643:SHF327649 SRB327643:SRB327649 TAX327643:TAX327649 TKT327643:TKT327649 TUP327643:TUP327649 UEL327643:UEL327649 UOH327643:UOH327649 UYD327643:UYD327649 VHZ327643:VHZ327649 VRV327643:VRV327649 WBR327643:WBR327649 WLN327643:WLN327649 WVJ327643:WVJ327649 A393179:A393185 IX393179:IX393185 ST393179:ST393185 ACP393179:ACP393185 AML393179:AML393185 AWH393179:AWH393185 BGD393179:BGD393185 BPZ393179:BPZ393185 BZV393179:BZV393185 CJR393179:CJR393185 CTN393179:CTN393185 DDJ393179:DDJ393185 DNF393179:DNF393185 DXB393179:DXB393185 EGX393179:EGX393185 EQT393179:EQT393185 FAP393179:FAP393185 FKL393179:FKL393185 FUH393179:FUH393185 GED393179:GED393185 GNZ393179:GNZ393185 GXV393179:GXV393185 HHR393179:HHR393185 HRN393179:HRN393185 IBJ393179:IBJ393185 ILF393179:ILF393185 IVB393179:IVB393185 JEX393179:JEX393185 JOT393179:JOT393185 JYP393179:JYP393185 KIL393179:KIL393185 KSH393179:KSH393185 LCD393179:LCD393185 LLZ393179:LLZ393185 LVV393179:LVV393185 MFR393179:MFR393185 MPN393179:MPN393185 MZJ393179:MZJ393185 NJF393179:NJF393185 NTB393179:NTB393185 OCX393179:OCX393185 OMT393179:OMT393185 OWP393179:OWP393185 PGL393179:PGL393185 PQH393179:PQH393185 QAD393179:QAD393185 QJZ393179:QJZ393185 QTV393179:QTV393185 RDR393179:RDR393185 RNN393179:RNN393185 RXJ393179:RXJ393185 SHF393179:SHF393185 SRB393179:SRB393185 TAX393179:TAX393185 TKT393179:TKT393185 TUP393179:TUP393185 UEL393179:UEL393185 UOH393179:UOH393185 UYD393179:UYD393185 VHZ393179:VHZ393185 VRV393179:VRV393185 WBR393179:WBR393185 WLN393179:WLN393185 WVJ393179:WVJ393185 A458715:A458721 IX458715:IX458721 ST458715:ST458721 ACP458715:ACP458721 AML458715:AML458721 AWH458715:AWH458721 BGD458715:BGD458721 BPZ458715:BPZ458721 BZV458715:BZV458721 CJR458715:CJR458721 CTN458715:CTN458721 DDJ458715:DDJ458721 DNF458715:DNF458721 DXB458715:DXB458721 EGX458715:EGX458721 EQT458715:EQT458721 FAP458715:FAP458721 FKL458715:FKL458721 FUH458715:FUH458721 GED458715:GED458721 GNZ458715:GNZ458721 GXV458715:GXV458721 HHR458715:HHR458721 HRN458715:HRN458721 IBJ458715:IBJ458721 ILF458715:ILF458721 IVB458715:IVB458721 JEX458715:JEX458721 JOT458715:JOT458721 JYP458715:JYP458721 KIL458715:KIL458721 KSH458715:KSH458721 LCD458715:LCD458721 LLZ458715:LLZ458721 LVV458715:LVV458721 MFR458715:MFR458721 MPN458715:MPN458721 MZJ458715:MZJ458721 NJF458715:NJF458721 NTB458715:NTB458721 OCX458715:OCX458721 OMT458715:OMT458721 OWP458715:OWP458721 PGL458715:PGL458721 PQH458715:PQH458721 QAD458715:QAD458721 QJZ458715:QJZ458721 QTV458715:QTV458721 RDR458715:RDR458721 RNN458715:RNN458721 RXJ458715:RXJ458721 SHF458715:SHF458721 SRB458715:SRB458721 TAX458715:TAX458721 TKT458715:TKT458721 TUP458715:TUP458721 UEL458715:UEL458721 UOH458715:UOH458721 UYD458715:UYD458721 VHZ458715:VHZ458721 VRV458715:VRV458721 WBR458715:WBR458721 WLN458715:WLN458721 WVJ458715:WVJ458721 A524251:A524257 IX524251:IX524257 ST524251:ST524257 ACP524251:ACP524257 AML524251:AML524257 AWH524251:AWH524257 BGD524251:BGD524257 BPZ524251:BPZ524257 BZV524251:BZV524257 CJR524251:CJR524257 CTN524251:CTN524257 DDJ524251:DDJ524257 DNF524251:DNF524257 DXB524251:DXB524257 EGX524251:EGX524257 EQT524251:EQT524257 FAP524251:FAP524257 FKL524251:FKL524257 FUH524251:FUH524257 GED524251:GED524257 GNZ524251:GNZ524257 GXV524251:GXV524257 HHR524251:HHR524257 HRN524251:HRN524257 IBJ524251:IBJ524257 ILF524251:ILF524257 IVB524251:IVB524257 JEX524251:JEX524257 JOT524251:JOT524257 JYP524251:JYP524257 KIL524251:KIL524257 KSH524251:KSH524257 LCD524251:LCD524257 LLZ524251:LLZ524257 LVV524251:LVV524257 MFR524251:MFR524257 MPN524251:MPN524257 MZJ524251:MZJ524257 NJF524251:NJF524257 NTB524251:NTB524257 OCX524251:OCX524257 OMT524251:OMT524257 OWP524251:OWP524257 PGL524251:PGL524257 PQH524251:PQH524257 QAD524251:QAD524257 QJZ524251:QJZ524257 QTV524251:QTV524257 RDR524251:RDR524257 RNN524251:RNN524257 RXJ524251:RXJ524257 SHF524251:SHF524257 SRB524251:SRB524257 TAX524251:TAX524257 TKT524251:TKT524257 TUP524251:TUP524257 UEL524251:UEL524257 UOH524251:UOH524257 UYD524251:UYD524257 VHZ524251:VHZ524257 VRV524251:VRV524257 WBR524251:WBR524257 WLN524251:WLN524257 WVJ524251:WVJ524257 A589787:A589793 IX589787:IX589793 ST589787:ST589793 ACP589787:ACP589793 AML589787:AML589793 AWH589787:AWH589793 BGD589787:BGD589793 BPZ589787:BPZ589793 BZV589787:BZV589793 CJR589787:CJR589793 CTN589787:CTN589793 DDJ589787:DDJ589793 DNF589787:DNF589793 DXB589787:DXB589793 EGX589787:EGX589793 EQT589787:EQT589793 FAP589787:FAP589793 FKL589787:FKL589793 FUH589787:FUH589793 GED589787:GED589793 GNZ589787:GNZ589793 GXV589787:GXV589793 HHR589787:HHR589793 HRN589787:HRN589793 IBJ589787:IBJ589793 ILF589787:ILF589793 IVB589787:IVB589793 JEX589787:JEX589793 JOT589787:JOT589793 JYP589787:JYP589793 KIL589787:KIL589793 KSH589787:KSH589793 LCD589787:LCD589793 LLZ589787:LLZ589793 LVV589787:LVV589793 MFR589787:MFR589793 MPN589787:MPN589793 MZJ589787:MZJ589793 NJF589787:NJF589793 NTB589787:NTB589793 OCX589787:OCX589793 OMT589787:OMT589793 OWP589787:OWP589793 PGL589787:PGL589793 PQH589787:PQH589793 QAD589787:QAD589793 QJZ589787:QJZ589793 QTV589787:QTV589793 RDR589787:RDR589793 RNN589787:RNN589793 RXJ589787:RXJ589793 SHF589787:SHF589793 SRB589787:SRB589793 TAX589787:TAX589793 TKT589787:TKT589793 TUP589787:TUP589793 UEL589787:UEL589793 UOH589787:UOH589793 UYD589787:UYD589793 VHZ589787:VHZ589793 VRV589787:VRV589793 WBR589787:WBR589793 WLN589787:WLN589793 WVJ589787:WVJ589793 A655323:A655329 IX655323:IX655329 ST655323:ST655329 ACP655323:ACP655329 AML655323:AML655329 AWH655323:AWH655329 BGD655323:BGD655329 BPZ655323:BPZ655329 BZV655323:BZV655329 CJR655323:CJR655329 CTN655323:CTN655329 DDJ655323:DDJ655329 DNF655323:DNF655329 DXB655323:DXB655329 EGX655323:EGX655329 EQT655323:EQT655329 FAP655323:FAP655329 FKL655323:FKL655329 FUH655323:FUH655329 GED655323:GED655329 GNZ655323:GNZ655329 GXV655323:GXV655329 HHR655323:HHR655329 HRN655323:HRN655329 IBJ655323:IBJ655329 ILF655323:ILF655329 IVB655323:IVB655329 JEX655323:JEX655329 JOT655323:JOT655329 JYP655323:JYP655329 KIL655323:KIL655329 KSH655323:KSH655329 LCD655323:LCD655329 LLZ655323:LLZ655329 LVV655323:LVV655329 MFR655323:MFR655329 MPN655323:MPN655329 MZJ655323:MZJ655329 NJF655323:NJF655329 NTB655323:NTB655329 OCX655323:OCX655329 OMT655323:OMT655329 OWP655323:OWP655329 PGL655323:PGL655329 PQH655323:PQH655329 QAD655323:QAD655329 QJZ655323:QJZ655329 QTV655323:QTV655329 RDR655323:RDR655329 RNN655323:RNN655329 RXJ655323:RXJ655329 SHF655323:SHF655329 SRB655323:SRB655329 TAX655323:TAX655329 TKT655323:TKT655329 TUP655323:TUP655329 UEL655323:UEL655329 UOH655323:UOH655329 UYD655323:UYD655329 VHZ655323:VHZ655329 VRV655323:VRV655329 WBR655323:WBR655329 WLN655323:WLN655329 WVJ655323:WVJ655329 A720859:A720865 IX720859:IX720865 ST720859:ST720865 ACP720859:ACP720865 AML720859:AML720865 AWH720859:AWH720865 BGD720859:BGD720865 BPZ720859:BPZ720865 BZV720859:BZV720865 CJR720859:CJR720865 CTN720859:CTN720865 DDJ720859:DDJ720865 DNF720859:DNF720865 DXB720859:DXB720865 EGX720859:EGX720865 EQT720859:EQT720865 FAP720859:FAP720865 FKL720859:FKL720865 FUH720859:FUH720865 GED720859:GED720865 GNZ720859:GNZ720865 GXV720859:GXV720865 HHR720859:HHR720865 HRN720859:HRN720865 IBJ720859:IBJ720865 ILF720859:ILF720865 IVB720859:IVB720865 JEX720859:JEX720865 JOT720859:JOT720865 JYP720859:JYP720865 KIL720859:KIL720865 KSH720859:KSH720865 LCD720859:LCD720865 LLZ720859:LLZ720865 LVV720859:LVV720865 MFR720859:MFR720865 MPN720859:MPN720865 MZJ720859:MZJ720865 NJF720859:NJF720865 NTB720859:NTB720865 OCX720859:OCX720865 OMT720859:OMT720865 OWP720859:OWP720865 PGL720859:PGL720865 PQH720859:PQH720865 QAD720859:QAD720865 QJZ720859:QJZ720865 QTV720859:QTV720865 RDR720859:RDR720865 RNN720859:RNN720865 RXJ720859:RXJ720865 SHF720859:SHF720865 SRB720859:SRB720865 TAX720859:TAX720865 TKT720859:TKT720865 TUP720859:TUP720865 UEL720859:UEL720865 UOH720859:UOH720865 UYD720859:UYD720865 VHZ720859:VHZ720865 VRV720859:VRV720865 WBR720859:WBR720865 WLN720859:WLN720865 WVJ720859:WVJ720865 A786395:A786401 IX786395:IX786401 ST786395:ST786401 ACP786395:ACP786401 AML786395:AML786401 AWH786395:AWH786401 BGD786395:BGD786401 BPZ786395:BPZ786401 BZV786395:BZV786401 CJR786395:CJR786401 CTN786395:CTN786401 DDJ786395:DDJ786401 DNF786395:DNF786401 DXB786395:DXB786401 EGX786395:EGX786401 EQT786395:EQT786401 FAP786395:FAP786401 FKL786395:FKL786401 FUH786395:FUH786401 GED786395:GED786401 GNZ786395:GNZ786401 GXV786395:GXV786401 HHR786395:HHR786401 HRN786395:HRN786401 IBJ786395:IBJ786401 ILF786395:ILF786401 IVB786395:IVB786401 JEX786395:JEX786401 JOT786395:JOT786401 JYP786395:JYP786401 KIL786395:KIL786401 KSH786395:KSH786401 LCD786395:LCD786401 LLZ786395:LLZ786401 LVV786395:LVV786401 MFR786395:MFR786401 MPN786395:MPN786401 MZJ786395:MZJ786401 NJF786395:NJF786401 NTB786395:NTB786401 OCX786395:OCX786401 OMT786395:OMT786401 OWP786395:OWP786401 PGL786395:PGL786401 PQH786395:PQH786401 QAD786395:QAD786401 QJZ786395:QJZ786401 QTV786395:QTV786401 RDR786395:RDR786401 RNN786395:RNN786401 RXJ786395:RXJ786401 SHF786395:SHF786401 SRB786395:SRB786401 TAX786395:TAX786401 TKT786395:TKT786401 TUP786395:TUP786401 UEL786395:UEL786401 UOH786395:UOH786401 UYD786395:UYD786401 VHZ786395:VHZ786401 VRV786395:VRV786401 WBR786395:WBR786401 WLN786395:WLN786401 WVJ786395:WVJ786401 A851931:A851937 IX851931:IX851937 ST851931:ST851937 ACP851931:ACP851937 AML851931:AML851937 AWH851931:AWH851937 BGD851931:BGD851937 BPZ851931:BPZ851937 BZV851931:BZV851937 CJR851931:CJR851937 CTN851931:CTN851937 DDJ851931:DDJ851937 DNF851931:DNF851937 DXB851931:DXB851937 EGX851931:EGX851937 EQT851931:EQT851937 FAP851931:FAP851937 FKL851931:FKL851937 FUH851931:FUH851937 GED851931:GED851937 GNZ851931:GNZ851937 GXV851931:GXV851937 HHR851931:HHR851937 HRN851931:HRN851937 IBJ851931:IBJ851937 ILF851931:ILF851937 IVB851931:IVB851937 JEX851931:JEX851937 JOT851931:JOT851937 JYP851931:JYP851937 KIL851931:KIL851937 KSH851931:KSH851937 LCD851931:LCD851937 LLZ851931:LLZ851937 LVV851931:LVV851937 MFR851931:MFR851937 MPN851931:MPN851937 MZJ851931:MZJ851937 NJF851931:NJF851937 NTB851931:NTB851937 OCX851931:OCX851937 OMT851931:OMT851937 OWP851931:OWP851937 PGL851931:PGL851937 PQH851931:PQH851937 QAD851931:QAD851937 QJZ851931:QJZ851937 QTV851931:QTV851937 RDR851931:RDR851937 RNN851931:RNN851937 RXJ851931:RXJ851937 SHF851931:SHF851937 SRB851931:SRB851937 TAX851931:TAX851937 TKT851931:TKT851937 TUP851931:TUP851937 UEL851931:UEL851937 UOH851931:UOH851937 UYD851931:UYD851937 VHZ851931:VHZ851937 VRV851931:VRV851937 WBR851931:WBR851937 WLN851931:WLN851937 WVJ851931:WVJ851937 A917467:A917473 IX917467:IX917473 ST917467:ST917473 ACP917467:ACP917473 AML917467:AML917473 AWH917467:AWH917473 BGD917467:BGD917473 BPZ917467:BPZ917473 BZV917467:BZV917473 CJR917467:CJR917473 CTN917467:CTN917473 DDJ917467:DDJ917473 DNF917467:DNF917473 DXB917467:DXB917473 EGX917467:EGX917473 EQT917467:EQT917473 FAP917467:FAP917473 FKL917467:FKL917473 FUH917467:FUH917473 GED917467:GED917473 GNZ917467:GNZ917473 GXV917467:GXV917473 HHR917467:HHR917473 HRN917467:HRN917473 IBJ917467:IBJ917473 ILF917467:ILF917473 IVB917467:IVB917473 JEX917467:JEX917473 JOT917467:JOT917473 JYP917467:JYP917473 KIL917467:KIL917473 KSH917467:KSH917473 LCD917467:LCD917473 LLZ917467:LLZ917473 LVV917467:LVV917473 MFR917467:MFR917473 MPN917467:MPN917473 MZJ917467:MZJ917473 NJF917467:NJF917473 NTB917467:NTB917473 OCX917467:OCX917473 OMT917467:OMT917473 OWP917467:OWP917473 PGL917467:PGL917473 PQH917467:PQH917473 QAD917467:QAD917473 QJZ917467:QJZ917473 QTV917467:QTV917473 RDR917467:RDR917473 RNN917467:RNN917473 RXJ917467:RXJ917473 SHF917467:SHF917473 SRB917467:SRB917473 TAX917467:TAX917473 TKT917467:TKT917473 TUP917467:TUP917473 UEL917467:UEL917473 UOH917467:UOH917473 UYD917467:UYD917473 VHZ917467:VHZ917473 VRV917467:VRV917473 WBR917467:WBR917473 WLN917467:WLN917473 WVJ917467:WVJ917473 A983003:A983009 IX983003:IX983009 ST983003:ST983009 ACP983003:ACP983009 AML983003:AML983009 AWH983003:AWH983009 BGD983003:BGD983009 BPZ983003:BPZ983009 BZV983003:BZV983009 CJR983003:CJR983009 CTN983003:CTN983009 DDJ983003:DDJ983009 DNF983003:DNF983009 DXB983003:DXB983009 EGX983003:EGX983009 EQT983003:EQT983009 FAP983003:FAP983009 FKL983003:FKL983009 FUH983003:FUH983009 GED983003:GED983009 GNZ983003:GNZ983009 GXV983003:GXV983009 HHR983003:HHR983009 HRN983003:HRN983009 IBJ983003:IBJ983009 ILF983003:ILF983009 IVB983003:IVB983009 JEX983003:JEX983009 JOT983003:JOT983009 JYP983003:JYP983009 KIL983003:KIL983009 KSH983003:KSH983009 LCD983003:LCD983009 LLZ983003:LLZ983009 LVV983003:LVV983009 MFR983003:MFR983009 MPN983003:MPN983009 MZJ983003:MZJ983009 NJF983003:NJF983009 NTB983003:NTB983009 OCX983003:OCX983009 OMT983003:OMT983009 OWP983003:OWP983009 PGL983003:PGL983009 PQH983003:PQH983009 QAD983003:QAD983009 QJZ983003:QJZ983009 QTV983003:QTV983009 RDR983003:RDR983009 RNN983003:RNN983009 RXJ983003:RXJ983009 SHF983003:SHF983009 SRB983003:SRB983009 TAX983003:TAX983009 TKT983003:TKT983009 TUP983003:TUP983009 UEL983003:UEL983009 UOH983003:UOH983009 UYD983003:UYD983009 VHZ983003:VHZ983009 VRV983003:VRV983009 WBR983003:WBR983009 WLN983003:WLN983009 WVJ983003:WVJ983009 A65452:A65453 IX65452:IX65453 ST65452:ST65453 ACP65452:ACP65453 AML65452:AML65453 AWH65452:AWH65453 BGD65452:BGD65453 BPZ65452:BPZ65453 BZV65452:BZV65453 CJR65452:CJR65453 CTN65452:CTN65453 DDJ65452:DDJ65453 DNF65452:DNF65453 DXB65452:DXB65453 EGX65452:EGX65453 EQT65452:EQT65453 FAP65452:FAP65453 FKL65452:FKL65453 FUH65452:FUH65453 GED65452:GED65453 GNZ65452:GNZ65453 GXV65452:GXV65453 HHR65452:HHR65453 HRN65452:HRN65453 IBJ65452:IBJ65453 ILF65452:ILF65453 IVB65452:IVB65453 JEX65452:JEX65453 JOT65452:JOT65453 JYP65452:JYP65453 KIL65452:KIL65453 KSH65452:KSH65453 LCD65452:LCD65453 LLZ65452:LLZ65453 LVV65452:LVV65453 MFR65452:MFR65453 MPN65452:MPN65453 MZJ65452:MZJ65453 NJF65452:NJF65453 NTB65452:NTB65453 OCX65452:OCX65453 OMT65452:OMT65453 OWP65452:OWP65453 PGL65452:PGL65453 PQH65452:PQH65453 QAD65452:QAD65453 QJZ65452:QJZ65453 QTV65452:QTV65453 RDR65452:RDR65453 RNN65452:RNN65453 RXJ65452:RXJ65453 SHF65452:SHF65453 SRB65452:SRB65453 TAX65452:TAX65453 TKT65452:TKT65453 TUP65452:TUP65453 UEL65452:UEL65453 UOH65452:UOH65453 UYD65452:UYD65453 VHZ65452:VHZ65453 VRV65452:VRV65453 WBR65452:WBR65453 WLN65452:WLN65453 WVJ65452:WVJ65453 A130988:A130989 IX130988:IX130989 ST130988:ST130989 ACP130988:ACP130989 AML130988:AML130989 AWH130988:AWH130989 BGD130988:BGD130989 BPZ130988:BPZ130989 BZV130988:BZV130989 CJR130988:CJR130989 CTN130988:CTN130989 DDJ130988:DDJ130989 DNF130988:DNF130989 DXB130988:DXB130989 EGX130988:EGX130989 EQT130988:EQT130989 FAP130988:FAP130989 FKL130988:FKL130989 FUH130988:FUH130989 GED130988:GED130989 GNZ130988:GNZ130989 GXV130988:GXV130989 HHR130988:HHR130989 HRN130988:HRN130989 IBJ130988:IBJ130989 ILF130988:ILF130989 IVB130988:IVB130989 JEX130988:JEX130989 JOT130988:JOT130989 JYP130988:JYP130989 KIL130988:KIL130989 KSH130988:KSH130989 LCD130988:LCD130989 LLZ130988:LLZ130989 LVV130988:LVV130989 MFR130988:MFR130989 MPN130988:MPN130989 MZJ130988:MZJ130989 NJF130988:NJF130989 NTB130988:NTB130989 OCX130988:OCX130989 OMT130988:OMT130989 OWP130988:OWP130989 PGL130988:PGL130989 PQH130988:PQH130989 QAD130988:QAD130989 QJZ130988:QJZ130989 QTV130988:QTV130989 RDR130988:RDR130989 RNN130988:RNN130989 RXJ130988:RXJ130989 SHF130988:SHF130989 SRB130988:SRB130989 TAX130988:TAX130989 TKT130988:TKT130989 TUP130988:TUP130989 UEL130988:UEL130989 UOH130988:UOH130989 UYD130988:UYD130989 VHZ130988:VHZ130989 VRV130988:VRV130989 WBR130988:WBR130989 WLN130988:WLN130989 WVJ130988:WVJ130989 A196524:A196525 IX196524:IX196525 ST196524:ST196525 ACP196524:ACP196525 AML196524:AML196525 AWH196524:AWH196525 BGD196524:BGD196525 BPZ196524:BPZ196525 BZV196524:BZV196525 CJR196524:CJR196525 CTN196524:CTN196525 DDJ196524:DDJ196525 DNF196524:DNF196525 DXB196524:DXB196525 EGX196524:EGX196525 EQT196524:EQT196525 FAP196524:FAP196525 FKL196524:FKL196525 FUH196524:FUH196525 GED196524:GED196525 GNZ196524:GNZ196525 GXV196524:GXV196525 HHR196524:HHR196525 HRN196524:HRN196525 IBJ196524:IBJ196525 ILF196524:ILF196525 IVB196524:IVB196525 JEX196524:JEX196525 JOT196524:JOT196525 JYP196524:JYP196525 KIL196524:KIL196525 KSH196524:KSH196525 LCD196524:LCD196525 LLZ196524:LLZ196525 LVV196524:LVV196525 MFR196524:MFR196525 MPN196524:MPN196525 MZJ196524:MZJ196525 NJF196524:NJF196525 NTB196524:NTB196525 OCX196524:OCX196525 OMT196524:OMT196525 OWP196524:OWP196525 PGL196524:PGL196525 PQH196524:PQH196525 QAD196524:QAD196525 QJZ196524:QJZ196525 QTV196524:QTV196525 RDR196524:RDR196525 RNN196524:RNN196525 RXJ196524:RXJ196525 SHF196524:SHF196525 SRB196524:SRB196525 TAX196524:TAX196525 TKT196524:TKT196525 TUP196524:TUP196525 UEL196524:UEL196525 UOH196524:UOH196525 UYD196524:UYD196525 VHZ196524:VHZ196525 VRV196524:VRV196525 WBR196524:WBR196525 WLN196524:WLN196525 WVJ196524:WVJ196525 A262060:A262061 IX262060:IX262061 ST262060:ST262061 ACP262060:ACP262061 AML262060:AML262061 AWH262060:AWH262061 BGD262060:BGD262061 BPZ262060:BPZ262061 BZV262060:BZV262061 CJR262060:CJR262061 CTN262060:CTN262061 DDJ262060:DDJ262061 DNF262060:DNF262061 DXB262060:DXB262061 EGX262060:EGX262061 EQT262060:EQT262061 FAP262060:FAP262061 FKL262060:FKL262061 FUH262060:FUH262061 GED262060:GED262061 GNZ262060:GNZ262061 GXV262060:GXV262061 HHR262060:HHR262061 HRN262060:HRN262061 IBJ262060:IBJ262061 ILF262060:ILF262061 IVB262060:IVB262061 JEX262060:JEX262061 JOT262060:JOT262061 JYP262060:JYP262061 KIL262060:KIL262061 KSH262060:KSH262061 LCD262060:LCD262061 LLZ262060:LLZ262061 LVV262060:LVV262061 MFR262060:MFR262061 MPN262060:MPN262061 MZJ262060:MZJ262061 NJF262060:NJF262061 NTB262060:NTB262061 OCX262060:OCX262061 OMT262060:OMT262061 OWP262060:OWP262061 PGL262060:PGL262061 PQH262060:PQH262061 QAD262060:QAD262061 QJZ262060:QJZ262061 QTV262060:QTV262061 RDR262060:RDR262061 RNN262060:RNN262061 RXJ262060:RXJ262061 SHF262060:SHF262061 SRB262060:SRB262061 TAX262060:TAX262061 TKT262060:TKT262061 TUP262060:TUP262061 UEL262060:UEL262061 UOH262060:UOH262061 UYD262060:UYD262061 VHZ262060:VHZ262061 VRV262060:VRV262061 WBR262060:WBR262061 WLN262060:WLN262061 WVJ262060:WVJ262061 A327596:A327597 IX327596:IX327597 ST327596:ST327597 ACP327596:ACP327597 AML327596:AML327597 AWH327596:AWH327597 BGD327596:BGD327597 BPZ327596:BPZ327597 BZV327596:BZV327597 CJR327596:CJR327597 CTN327596:CTN327597 DDJ327596:DDJ327597 DNF327596:DNF327597 DXB327596:DXB327597 EGX327596:EGX327597 EQT327596:EQT327597 FAP327596:FAP327597 FKL327596:FKL327597 FUH327596:FUH327597 GED327596:GED327597 GNZ327596:GNZ327597 GXV327596:GXV327597 HHR327596:HHR327597 HRN327596:HRN327597 IBJ327596:IBJ327597 ILF327596:ILF327597 IVB327596:IVB327597 JEX327596:JEX327597 JOT327596:JOT327597 JYP327596:JYP327597 KIL327596:KIL327597 KSH327596:KSH327597 LCD327596:LCD327597 LLZ327596:LLZ327597 LVV327596:LVV327597 MFR327596:MFR327597 MPN327596:MPN327597 MZJ327596:MZJ327597 NJF327596:NJF327597 NTB327596:NTB327597 OCX327596:OCX327597 OMT327596:OMT327597 OWP327596:OWP327597 PGL327596:PGL327597 PQH327596:PQH327597 QAD327596:QAD327597 QJZ327596:QJZ327597 QTV327596:QTV327597 RDR327596:RDR327597 RNN327596:RNN327597 RXJ327596:RXJ327597 SHF327596:SHF327597 SRB327596:SRB327597 TAX327596:TAX327597 TKT327596:TKT327597 TUP327596:TUP327597 UEL327596:UEL327597 UOH327596:UOH327597 UYD327596:UYD327597 VHZ327596:VHZ327597 VRV327596:VRV327597 WBR327596:WBR327597 WLN327596:WLN327597 WVJ327596:WVJ327597 A393132:A393133 IX393132:IX393133 ST393132:ST393133 ACP393132:ACP393133 AML393132:AML393133 AWH393132:AWH393133 BGD393132:BGD393133 BPZ393132:BPZ393133 BZV393132:BZV393133 CJR393132:CJR393133 CTN393132:CTN393133 DDJ393132:DDJ393133 DNF393132:DNF393133 DXB393132:DXB393133 EGX393132:EGX393133 EQT393132:EQT393133 FAP393132:FAP393133 FKL393132:FKL393133 FUH393132:FUH393133 GED393132:GED393133 GNZ393132:GNZ393133 GXV393132:GXV393133 HHR393132:HHR393133 HRN393132:HRN393133 IBJ393132:IBJ393133 ILF393132:ILF393133 IVB393132:IVB393133 JEX393132:JEX393133 JOT393132:JOT393133 JYP393132:JYP393133 KIL393132:KIL393133 KSH393132:KSH393133 LCD393132:LCD393133 LLZ393132:LLZ393133 LVV393132:LVV393133 MFR393132:MFR393133 MPN393132:MPN393133 MZJ393132:MZJ393133 NJF393132:NJF393133 NTB393132:NTB393133 OCX393132:OCX393133 OMT393132:OMT393133 OWP393132:OWP393133 PGL393132:PGL393133 PQH393132:PQH393133 QAD393132:QAD393133 QJZ393132:QJZ393133 QTV393132:QTV393133 RDR393132:RDR393133 RNN393132:RNN393133 RXJ393132:RXJ393133 SHF393132:SHF393133 SRB393132:SRB393133 TAX393132:TAX393133 TKT393132:TKT393133 TUP393132:TUP393133 UEL393132:UEL393133 UOH393132:UOH393133 UYD393132:UYD393133 VHZ393132:VHZ393133 VRV393132:VRV393133 WBR393132:WBR393133 WLN393132:WLN393133 WVJ393132:WVJ393133 A458668:A458669 IX458668:IX458669 ST458668:ST458669 ACP458668:ACP458669 AML458668:AML458669 AWH458668:AWH458669 BGD458668:BGD458669 BPZ458668:BPZ458669 BZV458668:BZV458669 CJR458668:CJR458669 CTN458668:CTN458669 DDJ458668:DDJ458669 DNF458668:DNF458669 DXB458668:DXB458669 EGX458668:EGX458669 EQT458668:EQT458669 FAP458668:FAP458669 FKL458668:FKL458669 FUH458668:FUH458669 GED458668:GED458669 GNZ458668:GNZ458669 GXV458668:GXV458669 HHR458668:HHR458669 HRN458668:HRN458669 IBJ458668:IBJ458669 ILF458668:ILF458669 IVB458668:IVB458669 JEX458668:JEX458669 JOT458668:JOT458669 JYP458668:JYP458669 KIL458668:KIL458669 KSH458668:KSH458669 LCD458668:LCD458669 LLZ458668:LLZ458669 LVV458668:LVV458669 MFR458668:MFR458669 MPN458668:MPN458669 MZJ458668:MZJ458669 NJF458668:NJF458669 NTB458668:NTB458669 OCX458668:OCX458669 OMT458668:OMT458669 OWP458668:OWP458669 PGL458668:PGL458669 PQH458668:PQH458669 QAD458668:QAD458669 QJZ458668:QJZ458669 QTV458668:QTV458669 RDR458668:RDR458669 RNN458668:RNN458669 RXJ458668:RXJ458669 SHF458668:SHF458669 SRB458668:SRB458669 TAX458668:TAX458669 TKT458668:TKT458669 TUP458668:TUP458669 UEL458668:UEL458669 UOH458668:UOH458669 UYD458668:UYD458669 VHZ458668:VHZ458669 VRV458668:VRV458669 WBR458668:WBR458669 WLN458668:WLN458669 WVJ458668:WVJ458669 A524204:A524205 IX524204:IX524205 ST524204:ST524205 ACP524204:ACP524205 AML524204:AML524205 AWH524204:AWH524205 BGD524204:BGD524205 BPZ524204:BPZ524205 BZV524204:BZV524205 CJR524204:CJR524205 CTN524204:CTN524205 DDJ524204:DDJ524205 DNF524204:DNF524205 DXB524204:DXB524205 EGX524204:EGX524205 EQT524204:EQT524205 FAP524204:FAP524205 FKL524204:FKL524205 FUH524204:FUH524205 GED524204:GED524205 GNZ524204:GNZ524205 GXV524204:GXV524205 HHR524204:HHR524205 HRN524204:HRN524205 IBJ524204:IBJ524205 ILF524204:ILF524205 IVB524204:IVB524205 JEX524204:JEX524205 JOT524204:JOT524205 JYP524204:JYP524205 KIL524204:KIL524205 KSH524204:KSH524205 LCD524204:LCD524205 LLZ524204:LLZ524205 LVV524204:LVV524205 MFR524204:MFR524205 MPN524204:MPN524205 MZJ524204:MZJ524205 NJF524204:NJF524205 NTB524204:NTB524205 OCX524204:OCX524205 OMT524204:OMT524205 OWP524204:OWP524205 PGL524204:PGL524205 PQH524204:PQH524205 QAD524204:QAD524205 QJZ524204:QJZ524205 QTV524204:QTV524205 RDR524204:RDR524205 RNN524204:RNN524205 RXJ524204:RXJ524205 SHF524204:SHF524205 SRB524204:SRB524205 TAX524204:TAX524205 TKT524204:TKT524205 TUP524204:TUP524205 UEL524204:UEL524205 UOH524204:UOH524205 UYD524204:UYD524205 VHZ524204:VHZ524205 VRV524204:VRV524205 WBR524204:WBR524205 WLN524204:WLN524205 WVJ524204:WVJ524205 A589740:A589741 IX589740:IX589741 ST589740:ST589741 ACP589740:ACP589741 AML589740:AML589741 AWH589740:AWH589741 BGD589740:BGD589741 BPZ589740:BPZ589741 BZV589740:BZV589741 CJR589740:CJR589741 CTN589740:CTN589741 DDJ589740:DDJ589741 DNF589740:DNF589741 DXB589740:DXB589741 EGX589740:EGX589741 EQT589740:EQT589741 FAP589740:FAP589741 FKL589740:FKL589741 FUH589740:FUH589741 GED589740:GED589741 GNZ589740:GNZ589741 GXV589740:GXV589741 HHR589740:HHR589741 HRN589740:HRN589741 IBJ589740:IBJ589741 ILF589740:ILF589741 IVB589740:IVB589741 JEX589740:JEX589741 JOT589740:JOT589741 JYP589740:JYP589741 KIL589740:KIL589741 KSH589740:KSH589741 LCD589740:LCD589741 LLZ589740:LLZ589741 LVV589740:LVV589741 MFR589740:MFR589741 MPN589740:MPN589741 MZJ589740:MZJ589741 NJF589740:NJF589741 NTB589740:NTB589741 OCX589740:OCX589741 OMT589740:OMT589741 OWP589740:OWP589741 PGL589740:PGL589741 PQH589740:PQH589741 QAD589740:QAD589741 QJZ589740:QJZ589741 QTV589740:QTV589741 RDR589740:RDR589741 RNN589740:RNN589741 RXJ589740:RXJ589741 SHF589740:SHF589741 SRB589740:SRB589741 TAX589740:TAX589741 TKT589740:TKT589741 TUP589740:TUP589741 UEL589740:UEL589741 UOH589740:UOH589741 UYD589740:UYD589741 VHZ589740:VHZ589741 VRV589740:VRV589741 WBR589740:WBR589741 WLN589740:WLN589741 WVJ589740:WVJ589741 A655276:A655277 IX655276:IX655277 ST655276:ST655277 ACP655276:ACP655277 AML655276:AML655277 AWH655276:AWH655277 BGD655276:BGD655277 BPZ655276:BPZ655277 BZV655276:BZV655277 CJR655276:CJR655277 CTN655276:CTN655277 DDJ655276:DDJ655277 DNF655276:DNF655277 DXB655276:DXB655277 EGX655276:EGX655277 EQT655276:EQT655277 FAP655276:FAP655277 FKL655276:FKL655277 FUH655276:FUH655277 GED655276:GED655277 GNZ655276:GNZ655277 GXV655276:GXV655277 HHR655276:HHR655277 HRN655276:HRN655277 IBJ655276:IBJ655277 ILF655276:ILF655277 IVB655276:IVB655277 JEX655276:JEX655277 JOT655276:JOT655277 JYP655276:JYP655277 KIL655276:KIL655277 KSH655276:KSH655277 LCD655276:LCD655277 LLZ655276:LLZ655277 LVV655276:LVV655277 MFR655276:MFR655277 MPN655276:MPN655277 MZJ655276:MZJ655277 NJF655276:NJF655277 NTB655276:NTB655277 OCX655276:OCX655277 OMT655276:OMT655277 OWP655276:OWP655277 PGL655276:PGL655277 PQH655276:PQH655277 QAD655276:QAD655277 QJZ655276:QJZ655277 QTV655276:QTV655277 RDR655276:RDR655277 RNN655276:RNN655277 RXJ655276:RXJ655277 SHF655276:SHF655277 SRB655276:SRB655277 TAX655276:TAX655277 TKT655276:TKT655277 TUP655276:TUP655277 UEL655276:UEL655277 UOH655276:UOH655277 UYD655276:UYD655277 VHZ655276:VHZ655277 VRV655276:VRV655277 WBR655276:WBR655277 WLN655276:WLN655277 WVJ655276:WVJ655277 A720812:A720813 IX720812:IX720813 ST720812:ST720813 ACP720812:ACP720813 AML720812:AML720813 AWH720812:AWH720813 BGD720812:BGD720813 BPZ720812:BPZ720813 BZV720812:BZV720813 CJR720812:CJR720813 CTN720812:CTN720813 DDJ720812:DDJ720813 DNF720812:DNF720813 DXB720812:DXB720813 EGX720812:EGX720813 EQT720812:EQT720813 FAP720812:FAP720813 FKL720812:FKL720813 FUH720812:FUH720813 GED720812:GED720813 GNZ720812:GNZ720813 GXV720812:GXV720813 HHR720812:HHR720813 HRN720812:HRN720813 IBJ720812:IBJ720813 ILF720812:ILF720813 IVB720812:IVB720813 JEX720812:JEX720813 JOT720812:JOT720813 JYP720812:JYP720813 KIL720812:KIL720813 KSH720812:KSH720813 LCD720812:LCD720813 LLZ720812:LLZ720813 LVV720812:LVV720813 MFR720812:MFR720813 MPN720812:MPN720813 MZJ720812:MZJ720813 NJF720812:NJF720813 NTB720812:NTB720813 OCX720812:OCX720813 OMT720812:OMT720813 OWP720812:OWP720813 PGL720812:PGL720813 PQH720812:PQH720813 QAD720812:QAD720813 QJZ720812:QJZ720813 QTV720812:QTV720813 RDR720812:RDR720813 RNN720812:RNN720813 RXJ720812:RXJ720813 SHF720812:SHF720813 SRB720812:SRB720813 TAX720812:TAX720813 TKT720812:TKT720813 TUP720812:TUP720813 UEL720812:UEL720813 UOH720812:UOH720813 UYD720812:UYD720813 VHZ720812:VHZ720813 VRV720812:VRV720813 WBR720812:WBR720813 WLN720812:WLN720813 WVJ720812:WVJ720813 A786348:A786349 IX786348:IX786349 ST786348:ST786349 ACP786348:ACP786349 AML786348:AML786349 AWH786348:AWH786349 BGD786348:BGD786349 BPZ786348:BPZ786349 BZV786348:BZV786349 CJR786348:CJR786349 CTN786348:CTN786349 DDJ786348:DDJ786349 DNF786348:DNF786349 DXB786348:DXB786349 EGX786348:EGX786349 EQT786348:EQT786349 FAP786348:FAP786349 FKL786348:FKL786349 FUH786348:FUH786349 GED786348:GED786349 GNZ786348:GNZ786349 GXV786348:GXV786349 HHR786348:HHR786349 HRN786348:HRN786349 IBJ786348:IBJ786349 ILF786348:ILF786349 IVB786348:IVB786349 JEX786348:JEX786349 JOT786348:JOT786349 JYP786348:JYP786349 KIL786348:KIL786349 KSH786348:KSH786349 LCD786348:LCD786349 LLZ786348:LLZ786349 LVV786348:LVV786349 MFR786348:MFR786349 MPN786348:MPN786349 MZJ786348:MZJ786349 NJF786348:NJF786349 NTB786348:NTB786349 OCX786348:OCX786349 OMT786348:OMT786349 OWP786348:OWP786349 PGL786348:PGL786349 PQH786348:PQH786349 QAD786348:QAD786349 QJZ786348:QJZ786349 QTV786348:QTV786349 RDR786348:RDR786349 RNN786348:RNN786349 RXJ786348:RXJ786349 SHF786348:SHF786349 SRB786348:SRB786349 TAX786348:TAX786349 TKT786348:TKT786349 TUP786348:TUP786349 UEL786348:UEL786349 UOH786348:UOH786349 UYD786348:UYD786349 VHZ786348:VHZ786349 VRV786348:VRV786349 WBR786348:WBR786349 WLN786348:WLN786349 WVJ786348:WVJ786349 A851884:A851885 IX851884:IX851885 ST851884:ST851885 ACP851884:ACP851885 AML851884:AML851885 AWH851884:AWH851885 BGD851884:BGD851885 BPZ851884:BPZ851885 BZV851884:BZV851885 CJR851884:CJR851885 CTN851884:CTN851885 DDJ851884:DDJ851885 DNF851884:DNF851885 DXB851884:DXB851885 EGX851884:EGX851885 EQT851884:EQT851885 FAP851884:FAP851885 FKL851884:FKL851885 FUH851884:FUH851885 GED851884:GED851885 GNZ851884:GNZ851885 GXV851884:GXV851885 HHR851884:HHR851885 HRN851884:HRN851885 IBJ851884:IBJ851885 ILF851884:ILF851885 IVB851884:IVB851885 JEX851884:JEX851885 JOT851884:JOT851885 JYP851884:JYP851885 KIL851884:KIL851885 KSH851884:KSH851885 LCD851884:LCD851885 LLZ851884:LLZ851885 LVV851884:LVV851885 MFR851884:MFR851885 MPN851884:MPN851885 MZJ851884:MZJ851885 NJF851884:NJF851885 NTB851884:NTB851885 OCX851884:OCX851885 OMT851884:OMT851885 OWP851884:OWP851885 PGL851884:PGL851885 PQH851884:PQH851885 QAD851884:QAD851885 QJZ851884:QJZ851885 QTV851884:QTV851885 RDR851884:RDR851885 RNN851884:RNN851885 RXJ851884:RXJ851885 SHF851884:SHF851885 SRB851884:SRB851885 TAX851884:TAX851885 TKT851884:TKT851885 TUP851884:TUP851885 UEL851884:UEL851885 UOH851884:UOH851885 UYD851884:UYD851885 VHZ851884:VHZ851885 VRV851884:VRV851885 WBR851884:WBR851885 WLN851884:WLN851885 WVJ851884:WVJ851885 A917420:A917421 IX917420:IX917421 ST917420:ST917421 ACP917420:ACP917421 AML917420:AML917421 AWH917420:AWH917421 BGD917420:BGD917421 BPZ917420:BPZ917421 BZV917420:BZV917421 CJR917420:CJR917421 CTN917420:CTN917421 DDJ917420:DDJ917421 DNF917420:DNF917421 DXB917420:DXB917421 EGX917420:EGX917421 EQT917420:EQT917421 FAP917420:FAP917421 FKL917420:FKL917421 FUH917420:FUH917421 GED917420:GED917421 GNZ917420:GNZ917421 GXV917420:GXV917421 HHR917420:HHR917421 HRN917420:HRN917421 IBJ917420:IBJ917421 ILF917420:ILF917421 IVB917420:IVB917421 JEX917420:JEX917421 JOT917420:JOT917421 JYP917420:JYP917421 KIL917420:KIL917421 KSH917420:KSH917421 LCD917420:LCD917421 LLZ917420:LLZ917421 LVV917420:LVV917421 MFR917420:MFR917421 MPN917420:MPN917421 MZJ917420:MZJ917421 NJF917420:NJF917421 NTB917420:NTB917421 OCX917420:OCX917421 OMT917420:OMT917421 OWP917420:OWP917421 PGL917420:PGL917421 PQH917420:PQH917421 QAD917420:QAD917421 QJZ917420:QJZ917421 QTV917420:QTV917421 RDR917420:RDR917421 RNN917420:RNN917421 RXJ917420:RXJ917421 SHF917420:SHF917421 SRB917420:SRB917421 TAX917420:TAX917421 TKT917420:TKT917421 TUP917420:TUP917421 UEL917420:UEL917421 UOH917420:UOH917421 UYD917420:UYD917421 VHZ917420:VHZ917421 VRV917420:VRV917421 WBR917420:WBR917421 WLN917420:WLN917421 WVJ917420:WVJ917421 A982956:A982957 IX982956:IX982957 ST982956:ST982957 ACP982956:ACP982957 AML982956:AML982957 AWH982956:AWH982957 BGD982956:BGD982957 BPZ982956:BPZ982957 BZV982956:BZV982957 CJR982956:CJR982957 CTN982956:CTN982957 DDJ982956:DDJ982957 DNF982956:DNF982957 DXB982956:DXB982957 EGX982956:EGX982957 EQT982956:EQT982957 FAP982956:FAP982957 FKL982956:FKL982957 FUH982956:FUH982957 GED982956:GED982957 GNZ982956:GNZ982957 GXV982956:GXV982957 HHR982956:HHR982957 HRN982956:HRN982957 IBJ982956:IBJ982957 ILF982956:ILF982957 IVB982956:IVB982957 JEX982956:JEX982957 JOT982956:JOT982957 JYP982956:JYP982957 KIL982956:KIL982957 KSH982956:KSH982957 LCD982956:LCD982957 LLZ982956:LLZ982957 LVV982956:LVV982957 MFR982956:MFR982957 MPN982956:MPN982957 MZJ982956:MZJ982957 NJF982956:NJF982957 NTB982956:NTB982957 OCX982956:OCX982957 OMT982956:OMT982957 OWP982956:OWP982957 PGL982956:PGL982957 PQH982956:PQH982957 QAD982956:QAD982957 QJZ982956:QJZ982957 QTV982956:QTV982957 RDR982956:RDR982957 RNN982956:RNN982957 RXJ982956:RXJ982957 SHF982956:SHF982957 SRB982956:SRB982957 TAX982956:TAX982957 TKT982956:TKT982957 TUP982956:TUP982957 UEL982956:UEL982957 UOH982956:UOH982957 UYD982956:UYD982957 VHZ982956:VHZ982957 VRV982956:VRV982957 WBR982956:WBR982957 WLN982956:WLN982957 E65449:E65454 WVN983003:WVN983009 WLR983003:WLR983009 WBV983003:WBV983009 VRZ983003:VRZ983009 VID983003:VID983009 UYH983003:UYH983009 UOL983003:UOL983009 UEP983003:UEP983009 TUT983003:TUT983009 TKX983003:TKX983009 TBB983003:TBB983009 SRF983003:SRF983009 SHJ983003:SHJ983009 RXN983003:RXN983009 RNR983003:RNR983009 RDV983003:RDV983009 QTZ983003:QTZ983009 QKD983003:QKD983009 QAH983003:QAH983009 PQL983003:PQL983009 PGP983003:PGP983009 OWT983003:OWT983009 OMX983003:OMX983009 ODB983003:ODB983009 NTF983003:NTF983009 NJJ983003:NJJ983009 MZN983003:MZN983009 MPR983003:MPR983009 MFV983003:MFV983009 LVZ983003:LVZ983009 LMD983003:LMD983009 LCH983003:LCH983009 KSL983003:KSL983009 KIP983003:KIP983009 JYT983003:JYT983009 JOX983003:JOX983009 JFB983003:JFB983009 IVF983003:IVF983009 ILJ983003:ILJ983009 IBN983003:IBN983009 HRR983003:HRR983009 HHV983003:HHV983009 GXZ983003:GXZ983009 GOD983003:GOD983009 GEH983003:GEH983009 FUL983003:FUL983009 FKP983003:FKP983009 FAT983003:FAT983009 EQX983003:EQX983009 EHB983003:EHB983009 DXF983003:DXF983009 DNJ983003:DNJ983009 DDN983003:DDN983009 CTR983003:CTR983009 CJV983003:CJV983009 BZZ983003:BZZ983009 BQD983003:BQD983009 BGH983003:BGH983009 AWL983003:AWL983009 AMP983003:AMP983009 ACT983003:ACT983009 SX983003:SX983009 JB983003:JB983009 E983003:E983009 WVN917467:WVN917473 WLR917467:WLR917473 WBV917467:WBV917473 VRZ917467:VRZ917473 VID917467:VID917473 UYH917467:UYH917473 UOL917467:UOL917473 UEP917467:UEP917473 TUT917467:TUT917473 TKX917467:TKX917473 TBB917467:TBB917473 SRF917467:SRF917473 SHJ917467:SHJ917473 RXN917467:RXN917473 RNR917467:RNR917473 RDV917467:RDV917473 QTZ917467:QTZ917473 QKD917467:QKD917473 QAH917467:QAH917473 PQL917467:PQL917473 PGP917467:PGP917473 OWT917467:OWT917473 OMX917467:OMX917473 ODB917467:ODB917473 NTF917467:NTF917473 NJJ917467:NJJ917473 MZN917467:MZN917473 MPR917467:MPR917473 MFV917467:MFV917473 LVZ917467:LVZ917473 LMD917467:LMD917473 LCH917467:LCH917473 KSL917467:KSL917473 KIP917467:KIP917473 JYT917467:JYT917473 JOX917467:JOX917473 JFB917467:JFB917473 IVF917467:IVF917473 ILJ917467:ILJ917473 IBN917467:IBN917473 HRR917467:HRR917473 HHV917467:HHV917473 GXZ917467:GXZ917473 GOD917467:GOD917473 GEH917467:GEH917473 FUL917467:FUL917473 FKP917467:FKP917473 FAT917467:FAT917473 EQX917467:EQX917473 EHB917467:EHB917473 DXF917467:DXF917473 DNJ917467:DNJ917473 DDN917467:DDN917473 CTR917467:CTR917473 CJV917467:CJV917473 BZZ917467:BZZ917473 BQD917467:BQD917473 BGH917467:BGH917473 AWL917467:AWL917473 AMP917467:AMP917473 ACT917467:ACT917473 SX917467:SX917473 JB917467:JB917473 E917467:E917473 WVN851931:WVN851937 WLR851931:WLR851937 WBV851931:WBV851937 VRZ851931:VRZ851937 VID851931:VID851937 UYH851931:UYH851937 UOL851931:UOL851937 UEP851931:UEP851937 TUT851931:TUT851937 TKX851931:TKX851937 TBB851931:TBB851937 SRF851931:SRF851937 SHJ851931:SHJ851937 RXN851931:RXN851937 RNR851931:RNR851937 RDV851931:RDV851937 QTZ851931:QTZ851937 QKD851931:QKD851937 QAH851931:QAH851937 PQL851931:PQL851937 PGP851931:PGP851937 OWT851931:OWT851937 OMX851931:OMX851937 ODB851931:ODB851937 NTF851931:NTF851937 NJJ851931:NJJ851937 MZN851931:MZN851937 MPR851931:MPR851937 MFV851931:MFV851937 LVZ851931:LVZ851937 LMD851931:LMD851937 LCH851931:LCH851937 KSL851931:KSL851937 KIP851931:KIP851937 JYT851931:JYT851937 JOX851931:JOX851937 JFB851931:JFB851937 IVF851931:IVF851937 ILJ851931:ILJ851937 IBN851931:IBN851937 HRR851931:HRR851937 HHV851931:HHV851937 GXZ851931:GXZ851937 GOD851931:GOD851937 GEH851931:GEH851937 FUL851931:FUL851937 FKP851931:FKP851937 FAT851931:FAT851937 EQX851931:EQX851937 EHB851931:EHB851937 DXF851931:DXF851937 DNJ851931:DNJ851937 DDN851931:DDN851937 CTR851931:CTR851937 CJV851931:CJV851937 BZZ851931:BZZ851937 BQD851931:BQD851937 BGH851931:BGH851937 AWL851931:AWL851937 AMP851931:AMP851937 ACT851931:ACT851937 SX851931:SX851937 JB851931:JB851937 E851931:E851937 WVN786395:WVN786401 WLR786395:WLR786401 WBV786395:WBV786401 VRZ786395:VRZ786401 VID786395:VID786401 UYH786395:UYH786401 UOL786395:UOL786401 UEP786395:UEP786401 TUT786395:TUT786401 TKX786395:TKX786401 TBB786395:TBB786401 SRF786395:SRF786401 SHJ786395:SHJ786401 RXN786395:RXN786401 RNR786395:RNR786401 RDV786395:RDV786401 QTZ786395:QTZ786401 QKD786395:QKD786401 QAH786395:QAH786401 PQL786395:PQL786401 PGP786395:PGP786401 OWT786395:OWT786401 OMX786395:OMX786401 ODB786395:ODB786401 NTF786395:NTF786401 NJJ786395:NJJ786401 MZN786395:MZN786401 MPR786395:MPR786401 MFV786395:MFV786401 LVZ786395:LVZ786401 LMD786395:LMD786401 LCH786395:LCH786401 KSL786395:KSL786401 KIP786395:KIP786401 JYT786395:JYT786401 JOX786395:JOX786401 JFB786395:JFB786401 IVF786395:IVF786401 ILJ786395:ILJ786401 IBN786395:IBN786401 HRR786395:HRR786401 HHV786395:HHV786401 GXZ786395:GXZ786401 GOD786395:GOD786401 GEH786395:GEH786401 FUL786395:FUL786401 FKP786395:FKP786401 FAT786395:FAT786401 EQX786395:EQX786401 EHB786395:EHB786401 DXF786395:DXF786401 DNJ786395:DNJ786401 DDN786395:DDN786401 CTR786395:CTR786401 CJV786395:CJV786401 BZZ786395:BZZ786401 BQD786395:BQD786401 BGH786395:BGH786401 AWL786395:AWL786401 AMP786395:AMP786401 ACT786395:ACT786401 SX786395:SX786401 JB786395:JB786401 E786395:E786401 WVN720859:WVN720865 WLR720859:WLR720865 WBV720859:WBV720865 VRZ720859:VRZ720865 VID720859:VID720865 UYH720859:UYH720865 UOL720859:UOL720865 UEP720859:UEP720865 TUT720859:TUT720865 TKX720859:TKX720865 TBB720859:TBB720865 SRF720859:SRF720865 SHJ720859:SHJ720865 RXN720859:RXN720865 RNR720859:RNR720865 RDV720859:RDV720865 QTZ720859:QTZ720865 QKD720859:QKD720865 QAH720859:QAH720865 PQL720859:PQL720865 PGP720859:PGP720865 OWT720859:OWT720865 OMX720859:OMX720865 ODB720859:ODB720865 NTF720859:NTF720865 NJJ720859:NJJ720865 MZN720859:MZN720865 MPR720859:MPR720865 MFV720859:MFV720865 LVZ720859:LVZ720865 LMD720859:LMD720865 LCH720859:LCH720865 KSL720859:KSL720865 KIP720859:KIP720865 JYT720859:JYT720865 JOX720859:JOX720865 JFB720859:JFB720865 IVF720859:IVF720865 ILJ720859:ILJ720865 IBN720859:IBN720865 HRR720859:HRR720865 HHV720859:HHV720865 GXZ720859:GXZ720865 GOD720859:GOD720865 GEH720859:GEH720865 FUL720859:FUL720865 FKP720859:FKP720865 FAT720859:FAT720865 EQX720859:EQX720865 EHB720859:EHB720865 DXF720859:DXF720865 DNJ720859:DNJ720865 DDN720859:DDN720865 CTR720859:CTR720865 CJV720859:CJV720865 BZZ720859:BZZ720865 BQD720859:BQD720865 BGH720859:BGH720865 AWL720859:AWL720865 AMP720859:AMP720865 ACT720859:ACT720865 SX720859:SX720865 JB720859:JB720865 E720859:E720865 WVN655323:WVN655329 WLR655323:WLR655329 WBV655323:WBV655329 VRZ655323:VRZ655329 VID655323:VID655329 UYH655323:UYH655329 UOL655323:UOL655329 UEP655323:UEP655329 TUT655323:TUT655329 TKX655323:TKX655329 TBB655323:TBB655329 SRF655323:SRF655329 SHJ655323:SHJ655329 RXN655323:RXN655329 RNR655323:RNR655329 RDV655323:RDV655329 QTZ655323:QTZ655329 QKD655323:QKD655329 QAH655323:QAH655329 PQL655323:PQL655329 PGP655323:PGP655329 OWT655323:OWT655329 OMX655323:OMX655329 ODB655323:ODB655329 NTF655323:NTF655329 NJJ655323:NJJ655329 MZN655323:MZN655329 MPR655323:MPR655329 MFV655323:MFV655329 LVZ655323:LVZ655329 LMD655323:LMD655329 LCH655323:LCH655329 KSL655323:KSL655329 KIP655323:KIP655329 JYT655323:JYT655329 JOX655323:JOX655329 JFB655323:JFB655329 IVF655323:IVF655329 ILJ655323:ILJ655329 IBN655323:IBN655329 HRR655323:HRR655329 HHV655323:HHV655329 GXZ655323:GXZ655329 GOD655323:GOD655329 GEH655323:GEH655329 FUL655323:FUL655329 FKP655323:FKP655329 FAT655323:FAT655329 EQX655323:EQX655329 EHB655323:EHB655329 DXF655323:DXF655329 DNJ655323:DNJ655329 DDN655323:DDN655329 CTR655323:CTR655329 CJV655323:CJV655329 BZZ655323:BZZ655329 BQD655323:BQD655329 BGH655323:BGH655329 AWL655323:AWL655329 AMP655323:AMP655329 ACT655323:ACT655329 SX655323:SX655329 JB655323:JB655329 E655323:E655329 WVN589787:WVN589793 WLR589787:WLR589793 WBV589787:WBV589793 VRZ589787:VRZ589793 VID589787:VID589793 UYH589787:UYH589793 UOL589787:UOL589793 UEP589787:UEP589793 TUT589787:TUT589793 TKX589787:TKX589793 TBB589787:TBB589793 SRF589787:SRF589793 SHJ589787:SHJ589793 RXN589787:RXN589793 RNR589787:RNR589793 RDV589787:RDV589793 QTZ589787:QTZ589793 QKD589787:QKD589793 QAH589787:QAH589793 PQL589787:PQL589793 PGP589787:PGP589793 OWT589787:OWT589793 OMX589787:OMX589793 ODB589787:ODB589793 NTF589787:NTF589793 NJJ589787:NJJ589793 MZN589787:MZN589793 MPR589787:MPR589793 MFV589787:MFV589793 LVZ589787:LVZ589793 LMD589787:LMD589793 LCH589787:LCH589793 KSL589787:KSL589793 KIP589787:KIP589793 JYT589787:JYT589793 JOX589787:JOX589793 JFB589787:JFB589793 IVF589787:IVF589793 ILJ589787:ILJ589793 IBN589787:IBN589793 HRR589787:HRR589793 HHV589787:HHV589793 GXZ589787:GXZ589793 GOD589787:GOD589793 GEH589787:GEH589793 FUL589787:FUL589793 FKP589787:FKP589793 FAT589787:FAT589793 EQX589787:EQX589793 EHB589787:EHB589793 DXF589787:DXF589793 DNJ589787:DNJ589793 DDN589787:DDN589793 CTR589787:CTR589793 CJV589787:CJV589793 BZZ589787:BZZ589793 BQD589787:BQD589793 BGH589787:BGH589793 AWL589787:AWL589793 AMP589787:AMP589793 ACT589787:ACT589793 SX589787:SX589793 JB589787:JB589793 E589787:E589793 WVN524251:WVN524257 WLR524251:WLR524257 WBV524251:WBV524257 VRZ524251:VRZ524257 VID524251:VID524257 UYH524251:UYH524257 UOL524251:UOL524257 UEP524251:UEP524257 TUT524251:TUT524257 TKX524251:TKX524257 TBB524251:TBB524257 SRF524251:SRF524257 SHJ524251:SHJ524257 RXN524251:RXN524257 RNR524251:RNR524257 RDV524251:RDV524257 QTZ524251:QTZ524257 QKD524251:QKD524257 QAH524251:QAH524257 PQL524251:PQL524257 PGP524251:PGP524257 OWT524251:OWT524257 OMX524251:OMX524257 ODB524251:ODB524257 NTF524251:NTF524257 NJJ524251:NJJ524257 MZN524251:MZN524257 MPR524251:MPR524257 MFV524251:MFV524257 LVZ524251:LVZ524257 LMD524251:LMD524257 LCH524251:LCH524257 KSL524251:KSL524257 KIP524251:KIP524257 JYT524251:JYT524257 JOX524251:JOX524257 JFB524251:JFB524257 IVF524251:IVF524257 ILJ524251:ILJ524257 IBN524251:IBN524257 HRR524251:HRR524257 HHV524251:HHV524257 GXZ524251:GXZ524257 GOD524251:GOD524257 GEH524251:GEH524257 FUL524251:FUL524257 FKP524251:FKP524257 FAT524251:FAT524257 EQX524251:EQX524257 EHB524251:EHB524257 DXF524251:DXF524257 DNJ524251:DNJ524257 DDN524251:DDN524257 CTR524251:CTR524257 CJV524251:CJV524257 BZZ524251:BZZ524257 BQD524251:BQD524257 BGH524251:BGH524257 AWL524251:AWL524257 AMP524251:AMP524257 ACT524251:ACT524257 SX524251:SX524257 JB524251:JB524257 E524251:E524257 WVN458715:WVN458721 WLR458715:WLR458721 WBV458715:WBV458721 VRZ458715:VRZ458721 VID458715:VID458721 UYH458715:UYH458721 UOL458715:UOL458721 UEP458715:UEP458721 TUT458715:TUT458721 TKX458715:TKX458721 TBB458715:TBB458721 SRF458715:SRF458721 SHJ458715:SHJ458721 RXN458715:RXN458721 RNR458715:RNR458721 RDV458715:RDV458721 QTZ458715:QTZ458721 QKD458715:QKD458721 QAH458715:QAH458721 PQL458715:PQL458721 PGP458715:PGP458721 OWT458715:OWT458721 OMX458715:OMX458721 ODB458715:ODB458721 NTF458715:NTF458721 NJJ458715:NJJ458721 MZN458715:MZN458721 MPR458715:MPR458721 MFV458715:MFV458721 LVZ458715:LVZ458721 LMD458715:LMD458721 LCH458715:LCH458721 KSL458715:KSL458721 KIP458715:KIP458721 JYT458715:JYT458721 JOX458715:JOX458721 JFB458715:JFB458721 IVF458715:IVF458721 ILJ458715:ILJ458721 IBN458715:IBN458721 HRR458715:HRR458721 HHV458715:HHV458721 GXZ458715:GXZ458721 GOD458715:GOD458721 GEH458715:GEH458721 FUL458715:FUL458721 FKP458715:FKP458721 FAT458715:FAT458721 EQX458715:EQX458721 EHB458715:EHB458721 DXF458715:DXF458721 DNJ458715:DNJ458721 DDN458715:DDN458721 CTR458715:CTR458721 CJV458715:CJV458721 BZZ458715:BZZ458721 BQD458715:BQD458721 BGH458715:BGH458721 AWL458715:AWL458721 AMP458715:AMP458721 ACT458715:ACT458721 SX458715:SX458721 JB458715:JB458721 E458715:E458721 WVN393179:WVN393185 WLR393179:WLR393185 WBV393179:WBV393185 VRZ393179:VRZ393185 VID393179:VID393185 UYH393179:UYH393185 UOL393179:UOL393185 UEP393179:UEP393185 TUT393179:TUT393185 TKX393179:TKX393185 TBB393179:TBB393185 SRF393179:SRF393185 SHJ393179:SHJ393185 RXN393179:RXN393185 RNR393179:RNR393185 RDV393179:RDV393185 QTZ393179:QTZ393185 QKD393179:QKD393185 QAH393179:QAH393185 PQL393179:PQL393185 PGP393179:PGP393185 OWT393179:OWT393185 OMX393179:OMX393185 ODB393179:ODB393185 NTF393179:NTF393185 NJJ393179:NJJ393185 MZN393179:MZN393185 MPR393179:MPR393185 MFV393179:MFV393185 LVZ393179:LVZ393185 LMD393179:LMD393185 LCH393179:LCH393185 KSL393179:KSL393185 KIP393179:KIP393185 JYT393179:JYT393185 JOX393179:JOX393185 JFB393179:JFB393185 IVF393179:IVF393185 ILJ393179:ILJ393185 IBN393179:IBN393185 HRR393179:HRR393185 HHV393179:HHV393185 GXZ393179:GXZ393185 GOD393179:GOD393185 GEH393179:GEH393185 FUL393179:FUL393185 FKP393179:FKP393185 FAT393179:FAT393185 EQX393179:EQX393185 EHB393179:EHB393185 DXF393179:DXF393185 DNJ393179:DNJ393185 DDN393179:DDN393185 CTR393179:CTR393185 CJV393179:CJV393185 BZZ393179:BZZ393185 BQD393179:BQD393185 BGH393179:BGH393185 AWL393179:AWL393185 AMP393179:AMP393185 ACT393179:ACT393185 SX393179:SX393185 JB393179:JB393185 E393179:E393185 WVN327643:WVN327649 WLR327643:WLR327649 WBV327643:WBV327649 VRZ327643:VRZ327649 VID327643:VID327649 UYH327643:UYH327649 UOL327643:UOL327649 UEP327643:UEP327649 TUT327643:TUT327649 TKX327643:TKX327649 TBB327643:TBB327649 SRF327643:SRF327649 SHJ327643:SHJ327649 RXN327643:RXN327649 RNR327643:RNR327649 RDV327643:RDV327649 QTZ327643:QTZ327649 QKD327643:QKD327649 QAH327643:QAH327649 PQL327643:PQL327649 PGP327643:PGP327649 OWT327643:OWT327649 OMX327643:OMX327649 ODB327643:ODB327649 NTF327643:NTF327649 NJJ327643:NJJ327649 MZN327643:MZN327649 MPR327643:MPR327649 MFV327643:MFV327649 LVZ327643:LVZ327649 LMD327643:LMD327649 LCH327643:LCH327649 KSL327643:KSL327649 KIP327643:KIP327649 JYT327643:JYT327649 JOX327643:JOX327649 JFB327643:JFB327649 IVF327643:IVF327649 ILJ327643:ILJ327649 IBN327643:IBN327649 HRR327643:HRR327649 HHV327643:HHV327649 GXZ327643:GXZ327649 GOD327643:GOD327649 GEH327643:GEH327649 FUL327643:FUL327649 FKP327643:FKP327649 FAT327643:FAT327649 EQX327643:EQX327649 EHB327643:EHB327649 DXF327643:DXF327649 DNJ327643:DNJ327649 DDN327643:DDN327649 CTR327643:CTR327649 CJV327643:CJV327649 BZZ327643:BZZ327649 BQD327643:BQD327649 BGH327643:BGH327649 AWL327643:AWL327649 AMP327643:AMP327649 ACT327643:ACT327649 SX327643:SX327649 JB327643:JB327649 E327643:E327649 WVN262107:WVN262113 WLR262107:WLR262113 WBV262107:WBV262113 VRZ262107:VRZ262113 VID262107:VID262113 UYH262107:UYH262113 UOL262107:UOL262113 UEP262107:UEP262113 TUT262107:TUT262113 TKX262107:TKX262113 TBB262107:TBB262113 SRF262107:SRF262113 SHJ262107:SHJ262113 RXN262107:RXN262113 RNR262107:RNR262113 RDV262107:RDV262113 QTZ262107:QTZ262113 QKD262107:QKD262113 QAH262107:QAH262113 PQL262107:PQL262113 PGP262107:PGP262113 OWT262107:OWT262113 OMX262107:OMX262113 ODB262107:ODB262113 NTF262107:NTF262113 NJJ262107:NJJ262113 MZN262107:MZN262113 MPR262107:MPR262113 MFV262107:MFV262113 LVZ262107:LVZ262113 LMD262107:LMD262113 LCH262107:LCH262113 KSL262107:KSL262113 KIP262107:KIP262113 JYT262107:JYT262113 JOX262107:JOX262113 JFB262107:JFB262113 IVF262107:IVF262113 ILJ262107:ILJ262113 IBN262107:IBN262113 HRR262107:HRR262113 HHV262107:HHV262113 GXZ262107:GXZ262113 GOD262107:GOD262113 GEH262107:GEH262113 FUL262107:FUL262113 FKP262107:FKP262113 FAT262107:FAT262113 EQX262107:EQX262113 EHB262107:EHB262113 DXF262107:DXF262113 DNJ262107:DNJ262113 DDN262107:DDN262113 CTR262107:CTR262113 CJV262107:CJV262113 BZZ262107:BZZ262113 BQD262107:BQD262113 BGH262107:BGH262113 AWL262107:AWL262113 AMP262107:AMP262113 ACT262107:ACT262113 SX262107:SX262113 JB262107:JB262113 E262107:E262113 WVN196571:WVN196577 WLR196571:WLR196577 WBV196571:WBV196577 VRZ196571:VRZ196577 VID196571:VID196577 UYH196571:UYH196577 UOL196571:UOL196577 UEP196571:UEP196577 TUT196571:TUT196577 TKX196571:TKX196577 TBB196571:TBB196577 SRF196571:SRF196577 SHJ196571:SHJ196577 RXN196571:RXN196577 RNR196571:RNR196577 RDV196571:RDV196577 QTZ196571:QTZ196577 QKD196571:QKD196577 QAH196571:QAH196577 PQL196571:PQL196577 PGP196571:PGP196577 OWT196571:OWT196577 OMX196571:OMX196577 ODB196571:ODB196577 NTF196571:NTF196577 NJJ196571:NJJ196577 MZN196571:MZN196577 MPR196571:MPR196577 MFV196571:MFV196577 LVZ196571:LVZ196577 LMD196571:LMD196577 LCH196571:LCH196577 KSL196571:KSL196577 KIP196571:KIP196577 JYT196571:JYT196577 JOX196571:JOX196577 JFB196571:JFB196577 IVF196571:IVF196577 ILJ196571:ILJ196577 IBN196571:IBN196577 HRR196571:HRR196577 HHV196571:HHV196577 GXZ196571:GXZ196577 GOD196571:GOD196577 GEH196571:GEH196577 FUL196571:FUL196577 FKP196571:FKP196577 FAT196571:FAT196577 EQX196571:EQX196577 EHB196571:EHB196577 DXF196571:DXF196577 DNJ196571:DNJ196577 DDN196571:DDN196577 CTR196571:CTR196577 CJV196571:CJV196577 BZZ196571:BZZ196577 BQD196571:BQD196577 BGH196571:BGH196577 AWL196571:AWL196577 AMP196571:AMP196577 ACT196571:ACT196577 SX196571:SX196577 JB196571:JB196577 E196571:E196577 WVN131035:WVN131041 WLR131035:WLR131041 WBV131035:WBV131041 VRZ131035:VRZ131041 VID131035:VID131041 UYH131035:UYH131041 UOL131035:UOL131041 UEP131035:UEP131041 TUT131035:TUT131041 TKX131035:TKX131041 TBB131035:TBB131041 SRF131035:SRF131041 SHJ131035:SHJ131041 RXN131035:RXN131041 RNR131035:RNR131041 RDV131035:RDV131041 QTZ131035:QTZ131041 QKD131035:QKD131041 QAH131035:QAH131041 PQL131035:PQL131041 PGP131035:PGP131041 OWT131035:OWT131041 OMX131035:OMX131041 ODB131035:ODB131041 NTF131035:NTF131041 NJJ131035:NJJ131041 MZN131035:MZN131041 MPR131035:MPR131041 MFV131035:MFV131041 LVZ131035:LVZ131041 LMD131035:LMD131041 LCH131035:LCH131041 KSL131035:KSL131041 KIP131035:KIP131041 JYT131035:JYT131041 JOX131035:JOX131041 JFB131035:JFB131041 IVF131035:IVF131041 ILJ131035:ILJ131041 IBN131035:IBN131041 HRR131035:HRR131041 HHV131035:HHV131041 GXZ131035:GXZ131041 GOD131035:GOD131041 GEH131035:GEH131041 FUL131035:FUL131041 FKP131035:FKP131041 FAT131035:FAT131041 EQX131035:EQX131041 EHB131035:EHB131041 DXF131035:DXF131041 DNJ131035:DNJ131041 DDN131035:DDN131041 CTR131035:CTR131041 CJV131035:CJV131041 BZZ131035:BZZ131041 BQD131035:BQD131041 BGH131035:BGH131041 AWL131035:AWL131041 AMP131035:AMP131041 ACT131035:ACT131041 SX131035:SX131041 JB131035:JB131041 E131035:E131041 WVN65499:WVN65505 WLR65499:WLR65505 WBV65499:WBV65505 VRZ65499:VRZ65505 VID65499:VID65505 UYH65499:UYH65505 UOL65499:UOL65505 UEP65499:UEP65505 TUT65499:TUT65505 TKX65499:TKX65505 TBB65499:TBB65505 SRF65499:SRF65505 SHJ65499:SHJ65505 RXN65499:RXN65505 RNR65499:RNR65505 RDV65499:RDV65505 QTZ65499:QTZ65505 QKD65499:QKD65505 QAH65499:QAH65505 PQL65499:PQL65505 PGP65499:PGP65505 OWT65499:OWT65505 OMX65499:OMX65505 ODB65499:ODB65505 NTF65499:NTF65505 NJJ65499:NJJ65505 MZN65499:MZN65505 MPR65499:MPR65505 MFV65499:MFV65505 LVZ65499:LVZ65505 LMD65499:LMD65505 LCH65499:LCH65505 KSL65499:KSL65505 KIP65499:KIP65505 JYT65499:JYT65505 JOX65499:JOX65505 JFB65499:JFB65505 IVF65499:IVF65505 ILJ65499:ILJ65505 IBN65499:IBN65505 HRR65499:HRR65505 HHV65499:HHV65505 GXZ65499:GXZ65505 GOD65499:GOD65505 GEH65499:GEH65505 FUL65499:FUL65505 FKP65499:FKP65505 FAT65499:FAT65505 EQX65499:EQX65505 EHB65499:EHB65505 DXF65499:DXF65505 DNJ65499:DNJ65505 DDN65499:DDN65505 CTR65499:CTR65505 CJV65499:CJV65505 BZZ65499:BZZ65505 BQD65499:BQD65505 BGH65499:BGH65505 AWL65499:AWL65505 AMP65499:AMP65505 ACT65499:ACT65505 SX65499:SX65505 JB65499:JB65505 E65499:E65505 WVN983017 WLR983017 WBV983017 VRZ983017 VID983017 UYH983017 UOL983017 UEP983017 TUT983017 TKX983017 TBB983017 SRF983017 SHJ983017 RXN983017 RNR983017 RDV983017 QTZ983017 QKD983017 QAH983017 PQL983017 PGP983017 OWT983017 OMX983017 ODB983017 NTF983017 NJJ983017 MZN983017 MPR983017 MFV983017 LVZ983017 LMD983017 LCH983017 KSL983017 KIP983017 JYT983017 JOX983017 JFB983017 IVF983017 ILJ983017 IBN983017 HRR983017 HHV983017 GXZ983017 GOD983017 GEH983017 FUL983017 FKP983017 FAT983017 EQX983017 EHB983017 DXF983017 DNJ983017 DDN983017 CTR983017 CJV983017 BZZ983017 BQD983017 BGH983017 AWL983017 AMP983017 ACT983017 SX983017 JB983017 E983017 WVN917481 WLR917481 WBV917481 VRZ917481 VID917481 UYH917481 UOL917481 UEP917481 TUT917481 TKX917481 TBB917481 SRF917481 SHJ917481 RXN917481 RNR917481 RDV917481 QTZ917481 QKD917481 QAH917481 PQL917481 PGP917481 OWT917481 OMX917481 ODB917481 NTF917481 NJJ917481 MZN917481 MPR917481 MFV917481 LVZ917481 LMD917481 LCH917481 KSL917481 KIP917481 JYT917481 JOX917481 JFB917481 IVF917481 ILJ917481 IBN917481 HRR917481 HHV917481 GXZ917481 GOD917481 GEH917481 FUL917481 FKP917481 FAT917481 EQX917481 EHB917481 DXF917481 DNJ917481 DDN917481 CTR917481 CJV917481 BZZ917481 BQD917481 BGH917481 AWL917481 AMP917481 ACT917481 SX917481 JB917481 E917481 WVN851945 WLR851945 WBV851945 VRZ851945 VID851945 UYH851945 UOL851945 UEP851945 TUT851945 TKX851945 TBB851945 SRF851945 SHJ851945 RXN851945 RNR851945 RDV851945 QTZ851945 QKD851945 QAH851945 PQL851945 PGP851945 OWT851945 OMX851945 ODB851945 NTF851945 NJJ851945 MZN851945 MPR851945 MFV851945 LVZ851945 LMD851945 LCH851945 KSL851945 KIP851945 JYT851945 JOX851945 JFB851945 IVF851945 ILJ851945 IBN851945 HRR851945 HHV851945 GXZ851945 GOD851945 GEH851945 FUL851945 FKP851945 FAT851945 EQX851945 EHB851945 DXF851945 DNJ851945 DDN851945 CTR851945 CJV851945 BZZ851945 BQD851945 BGH851945 AWL851945 AMP851945 ACT851945 SX851945 JB851945 E851945 WVN786409 WLR786409 WBV786409 VRZ786409 VID786409 UYH786409 UOL786409 UEP786409 TUT786409 TKX786409 TBB786409 SRF786409 SHJ786409 RXN786409 RNR786409 RDV786409 QTZ786409 QKD786409 QAH786409 PQL786409 PGP786409 OWT786409 OMX786409 ODB786409 NTF786409 NJJ786409 MZN786409 MPR786409 MFV786409 LVZ786409 LMD786409 LCH786409 KSL786409 KIP786409 JYT786409 JOX786409 JFB786409 IVF786409 ILJ786409 IBN786409 HRR786409 HHV786409 GXZ786409 GOD786409 GEH786409 FUL786409 FKP786409 FAT786409 EQX786409 EHB786409 DXF786409 DNJ786409 DDN786409 CTR786409 CJV786409 BZZ786409 BQD786409 BGH786409 AWL786409 AMP786409 ACT786409 SX786409 JB786409 E786409 WVN720873 WLR720873 WBV720873 VRZ720873 VID720873 UYH720873 UOL720873 UEP720873 TUT720873 TKX720873 TBB720873 SRF720873 SHJ720873 RXN720873 RNR720873 RDV720873 QTZ720873 QKD720873 QAH720873 PQL720873 PGP720873 OWT720873 OMX720873 ODB720873 NTF720873 NJJ720873 MZN720873 MPR720873 MFV720873 LVZ720873 LMD720873 LCH720873 KSL720873 KIP720873 JYT720873 JOX720873 JFB720873 IVF720873 ILJ720873 IBN720873 HRR720873 HHV720873 GXZ720873 GOD720873 GEH720873 FUL720873 FKP720873 FAT720873 EQX720873 EHB720873 DXF720873 DNJ720873 DDN720873 CTR720873 CJV720873 BZZ720873 BQD720873 BGH720873 AWL720873 AMP720873 ACT720873 SX720873 JB720873 E720873 WVN655337 WLR655337 WBV655337 VRZ655337 VID655337 UYH655337 UOL655337 UEP655337 TUT655337 TKX655337 TBB655337 SRF655337 SHJ655337 RXN655337 RNR655337 RDV655337 QTZ655337 QKD655337 QAH655337 PQL655337 PGP655337 OWT655337 OMX655337 ODB655337 NTF655337 NJJ655337 MZN655337 MPR655337 MFV655337 LVZ655337 LMD655337 LCH655337 KSL655337 KIP655337 JYT655337 JOX655337 JFB655337 IVF655337 ILJ655337 IBN655337 HRR655337 HHV655337 GXZ655337 GOD655337 GEH655337 FUL655337 FKP655337 FAT655337 EQX655337 EHB655337 DXF655337 DNJ655337 DDN655337 CTR655337 CJV655337 BZZ655337 BQD655337 BGH655337 AWL655337 AMP655337 ACT655337 SX655337 JB655337 E655337 WVN589801 WLR589801 WBV589801 VRZ589801 VID589801 UYH589801 UOL589801 UEP589801 TUT589801 TKX589801 TBB589801 SRF589801 SHJ589801 RXN589801 RNR589801 RDV589801 QTZ589801 QKD589801 QAH589801 PQL589801 PGP589801 OWT589801 OMX589801 ODB589801 NTF589801 NJJ589801 MZN589801 MPR589801 MFV589801 LVZ589801 LMD589801 LCH589801 KSL589801 KIP589801 JYT589801 JOX589801 JFB589801 IVF589801 ILJ589801 IBN589801 HRR589801 HHV589801 GXZ589801 GOD589801 GEH589801 FUL589801 FKP589801 FAT589801 EQX589801 EHB589801 DXF589801 DNJ589801 DDN589801 CTR589801 CJV589801 BZZ589801 BQD589801 BGH589801 AWL589801 AMP589801 ACT589801 SX589801 JB589801 E589801 WVN524265 WLR524265 WBV524265 VRZ524265 VID524265 UYH524265 UOL524265 UEP524265 TUT524265 TKX524265 TBB524265 SRF524265 SHJ524265 RXN524265 RNR524265 RDV524265 QTZ524265 QKD524265 QAH524265 PQL524265 PGP524265 OWT524265 OMX524265 ODB524265 NTF524265 NJJ524265 MZN524265 MPR524265 MFV524265 LVZ524265 LMD524265 LCH524265 KSL524265 KIP524265 JYT524265 JOX524265 JFB524265 IVF524265 ILJ524265 IBN524265 HRR524265 HHV524265 GXZ524265 GOD524265 GEH524265 FUL524265 FKP524265 FAT524265 EQX524265 EHB524265 DXF524265 DNJ524265 DDN524265 CTR524265 CJV524265 BZZ524265 BQD524265 BGH524265 AWL524265 AMP524265 ACT524265 SX524265 JB524265 E524265 WVN458729 WLR458729 WBV458729 VRZ458729 VID458729 UYH458729 UOL458729 UEP458729 TUT458729 TKX458729 TBB458729 SRF458729 SHJ458729 RXN458729 RNR458729 RDV458729 QTZ458729 QKD458729 QAH458729 PQL458729 PGP458729 OWT458729 OMX458729 ODB458729 NTF458729 NJJ458729 MZN458729 MPR458729 MFV458729 LVZ458729 LMD458729 LCH458729 KSL458729 KIP458729 JYT458729 JOX458729 JFB458729 IVF458729 ILJ458729 IBN458729 HRR458729 HHV458729 GXZ458729 GOD458729 GEH458729 FUL458729 FKP458729 FAT458729 EQX458729 EHB458729 DXF458729 DNJ458729 DDN458729 CTR458729 CJV458729 BZZ458729 BQD458729 BGH458729 AWL458729 AMP458729 ACT458729 SX458729 JB458729 E458729 WVN393193 WLR393193 WBV393193 VRZ393193 VID393193 UYH393193 UOL393193 UEP393193 TUT393193 TKX393193 TBB393193 SRF393193 SHJ393193 RXN393193 RNR393193 RDV393193 QTZ393193 QKD393193 QAH393193 PQL393193 PGP393193 OWT393193 OMX393193 ODB393193 NTF393193 NJJ393193 MZN393193 MPR393193 MFV393193 LVZ393193 LMD393193 LCH393193 KSL393193 KIP393193 JYT393193 JOX393193 JFB393193 IVF393193 ILJ393193 IBN393193 HRR393193 HHV393193 GXZ393193 GOD393193 GEH393193 FUL393193 FKP393193 FAT393193 EQX393193 EHB393193 DXF393193 DNJ393193 DDN393193 CTR393193 CJV393193 BZZ393193 BQD393193 BGH393193 AWL393193 AMP393193 ACT393193 SX393193 JB393193 E393193 WVN327657 WLR327657 WBV327657 VRZ327657 VID327657 UYH327657 UOL327657 UEP327657 TUT327657 TKX327657 TBB327657 SRF327657 SHJ327657 RXN327657 RNR327657 RDV327657 QTZ327657 QKD327657 QAH327657 PQL327657 PGP327657 OWT327657 OMX327657 ODB327657 NTF327657 NJJ327657 MZN327657 MPR327657 MFV327657 LVZ327657 LMD327657 LCH327657 KSL327657 KIP327657 JYT327657 JOX327657 JFB327657 IVF327657 ILJ327657 IBN327657 HRR327657 HHV327657 GXZ327657 GOD327657 GEH327657 FUL327657 FKP327657 FAT327657 EQX327657 EHB327657 DXF327657 DNJ327657 DDN327657 CTR327657 CJV327657 BZZ327657 BQD327657 BGH327657 AWL327657 AMP327657 ACT327657 SX327657 JB327657 E327657 WVN262121 WLR262121 WBV262121 VRZ262121 VID262121 UYH262121 UOL262121 UEP262121 TUT262121 TKX262121 TBB262121 SRF262121 SHJ262121 RXN262121 RNR262121 RDV262121 QTZ262121 QKD262121 QAH262121 PQL262121 PGP262121 OWT262121 OMX262121 ODB262121 NTF262121 NJJ262121 MZN262121 MPR262121 MFV262121 LVZ262121 LMD262121 LCH262121 KSL262121 KIP262121 JYT262121 JOX262121 JFB262121 IVF262121 ILJ262121 IBN262121 HRR262121 HHV262121 GXZ262121 GOD262121 GEH262121 FUL262121 FKP262121 FAT262121 EQX262121 EHB262121 DXF262121 DNJ262121 DDN262121 CTR262121 CJV262121 BZZ262121 BQD262121 BGH262121 AWL262121 AMP262121 ACT262121 SX262121 JB262121 E262121 WVN196585 WLR196585 WBV196585 VRZ196585 VID196585 UYH196585 UOL196585 UEP196585 TUT196585 TKX196585 TBB196585 SRF196585 SHJ196585 RXN196585 RNR196585 RDV196585 QTZ196585 QKD196585 QAH196585 PQL196585 PGP196585 OWT196585 OMX196585 ODB196585 NTF196585 NJJ196585 MZN196585 MPR196585 MFV196585 LVZ196585 LMD196585 LCH196585 KSL196585 KIP196585 JYT196585 JOX196585 JFB196585 IVF196585 ILJ196585 IBN196585 HRR196585 HHV196585 GXZ196585 GOD196585 GEH196585 FUL196585 FKP196585 FAT196585 EQX196585 EHB196585 DXF196585 DNJ196585 DDN196585 CTR196585 CJV196585 BZZ196585 BQD196585 BGH196585 AWL196585 AMP196585 ACT196585 SX196585 JB196585 E196585 WVN131049 WLR131049 WBV131049 VRZ131049 VID131049 UYH131049 UOL131049 UEP131049 TUT131049 TKX131049 TBB131049 SRF131049 SHJ131049 RXN131049 RNR131049 RDV131049 QTZ131049 QKD131049 QAH131049 PQL131049 PGP131049 OWT131049 OMX131049 ODB131049 NTF131049 NJJ131049 MZN131049 MPR131049 MFV131049 LVZ131049 LMD131049 LCH131049 KSL131049 KIP131049 JYT131049 JOX131049 JFB131049 IVF131049 ILJ131049 IBN131049 HRR131049 HHV131049 GXZ131049 GOD131049 GEH131049 FUL131049 FKP131049 FAT131049 EQX131049 EHB131049 DXF131049 DNJ131049 DDN131049 CTR131049 CJV131049 BZZ131049 BQD131049 BGH131049 AWL131049 AMP131049 ACT131049 SX131049 JB131049 E131049 WVN65513 WLR65513 WBV65513 VRZ65513 VID65513 UYH65513 UOL65513 UEP65513 TUT65513 TKX65513 TBB65513 SRF65513 SHJ65513 RXN65513 RNR65513 RDV65513 QTZ65513 QKD65513 QAH65513 PQL65513 PGP65513 OWT65513 OMX65513 ODB65513 NTF65513 NJJ65513 MZN65513 MPR65513 MFV65513 LVZ65513 LMD65513 LCH65513 KSL65513 KIP65513 JYT65513 JOX65513 JFB65513 IVF65513 ILJ65513 IBN65513 HRR65513 HHV65513 GXZ65513 GOD65513 GEH65513 FUL65513 FKP65513 FAT65513 EQX65513 EHB65513 DXF65513 DNJ65513 DDN65513 CTR65513 CJV65513 BZZ65513 BQD65513 BGH65513 AWL65513 AMP65513 ACT65513 SX65513 JB65513 E65513 WVN983019 WLR983019 WBV983019 VRZ983019 VID983019 UYH983019 UOL983019 UEP983019 TUT983019 TKX983019 TBB983019 SRF983019 SHJ983019 RXN983019 RNR983019 RDV983019 QTZ983019 QKD983019 QAH983019 PQL983019 PGP983019 OWT983019 OMX983019 ODB983019 NTF983019 NJJ983019 MZN983019 MPR983019 MFV983019 LVZ983019 LMD983019 LCH983019 KSL983019 KIP983019 JYT983019 JOX983019 JFB983019 IVF983019 ILJ983019 IBN983019 HRR983019 HHV983019 GXZ983019 GOD983019 GEH983019 FUL983019 FKP983019 FAT983019 EQX983019 EHB983019 DXF983019 DNJ983019 DDN983019 CTR983019 CJV983019 BZZ983019 BQD983019 BGH983019 AWL983019 AMP983019 ACT983019 SX983019 JB983019 E983019 WVN917483 WLR917483 WBV917483 VRZ917483 VID917483 UYH917483 UOL917483 UEP917483 TUT917483 TKX917483 TBB917483 SRF917483 SHJ917483 RXN917483 RNR917483 RDV917483 QTZ917483 QKD917483 QAH917483 PQL917483 PGP917483 OWT917483 OMX917483 ODB917483 NTF917483 NJJ917483 MZN917483 MPR917483 MFV917483 LVZ917483 LMD917483 LCH917483 KSL917483 KIP917483 JYT917483 JOX917483 JFB917483 IVF917483 ILJ917483 IBN917483 HRR917483 HHV917483 GXZ917483 GOD917483 GEH917483 FUL917483 FKP917483 FAT917483 EQX917483 EHB917483 DXF917483 DNJ917483 DDN917483 CTR917483 CJV917483 BZZ917483 BQD917483 BGH917483 AWL917483 AMP917483 ACT917483 SX917483 JB917483 E917483 WVN851947 WLR851947 WBV851947 VRZ851947 VID851947 UYH851947 UOL851947 UEP851947 TUT851947 TKX851947 TBB851947 SRF851947 SHJ851947 RXN851947 RNR851947 RDV851947 QTZ851947 QKD851947 QAH851947 PQL851947 PGP851947 OWT851947 OMX851947 ODB851947 NTF851947 NJJ851947 MZN851947 MPR851947 MFV851947 LVZ851947 LMD851947 LCH851947 KSL851947 KIP851947 JYT851947 JOX851947 JFB851947 IVF851947 ILJ851947 IBN851947 HRR851947 HHV851947 GXZ851947 GOD851947 GEH851947 FUL851947 FKP851947 FAT851947 EQX851947 EHB851947 DXF851947 DNJ851947 DDN851947 CTR851947 CJV851947 BZZ851947 BQD851947 BGH851947 AWL851947 AMP851947 ACT851947 SX851947 JB851947 E851947 WVN786411 WLR786411 WBV786411 VRZ786411 VID786411 UYH786411 UOL786411 UEP786411 TUT786411 TKX786411 TBB786411 SRF786411 SHJ786411 RXN786411 RNR786411 RDV786411 QTZ786411 QKD786411 QAH786411 PQL786411 PGP786411 OWT786411 OMX786411 ODB786411 NTF786411 NJJ786411 MZN786411 MPR786411 MFV786411 LVZ786411 LMD786411 LCH786411 KSL786411 KIP786411 JYT786411 JOX786411 JFB786411 IVF786411 ILJ786411 IBN786411 HRR786411 HHV786411 GXZ786411 GOD786411 GEH786411 FUL786411 FKP786411 FAT786411 EQX786411 EHB786411 DXF786411 DNJ786411 DDN786411 CTR786411 CJV786411 BZZ786411 BQD786411 BGH786411 AWL786411 AMP786411 ACT786411 SX786411 JB786411 E786411 WVN720875 WLR720875 WBV720875 VRZ720875 VID720875 UYH720875 UOL720875 UEP720875 TUT720875 TKX720875 TBB720875 SRF720875 SHJ720875 RXN720875 RNR720875 RDV720875 QTZ720875 QKD720875 QAH720875 PQL720875 PGP720875 OWT720875 OMX720875 ODB720875 NTF720875 NJJ720875 MZN720875 MPR720875 MFV720875 LVZ720875 LMD720875 LCH720875 KSL720875 KIP720875 JYT720875 JOX720875 JFB720875 IVF720875 ILJ720875 IBN720875 HRR720875 HHV720875 GXZ720875 GOD720875 GEH720875 FUL720875 FKP720875 FAT720875 EQX720875 EHB720875 DXF720875 DNJ720875 DDN720875 CTR720875 CJV720875 BZZ720875 BQD720875 BGH720875 AWL720875 AMP720875 ACT720875 SX720875 JB720875 E720875 WVN655339 WLR655339 WBV655339 VRZ655339 VID655339 UYH655339 UOL655339 UEP655339 TUT655339 TKX655339 TBB655339 SRF655339 SHJ655339 RXN655339 RNR655339 RDV655339 QTZ655339 QKD655339 QAH655339 PQL655339 PGP655339 OWT655339 OMX655339 ODB655339 NTF655339 NJJ655339 MZN655339 MPR655339 MFV655339 LVZ655339 LMD655339 LCH655339 KSL655339 KIP655339 JYT655339 JOX655339 JFB655339 IVF655339 ILJ655339 IBN655339 HRR655339 HHV655339 GXZ655339 GOD655339 GEH655339 FUL655339 FKP655339 FAT655339 EQX655339 EHB655339 DXF655339 DNJ655339 DDN655339 CTR655339 CJV655339 BZZ655339 BQD655339 BGH655339 AWL655339 AMP655339 ACT655339 SX655339 JB655339 E655339 WVN589803 WLR589803 WBV589803 VRZ589803 VID589803 UYH589803 UOL589803 UEP589803 TUT589803 TKX589803 TBB589803 SRF589803 SHJ589803 RXN589803 RNR589803 RDV589803 QTZ589803 QKD589803 QAH589803 PQL589803 PGP589803 OWT589803 OMX589803 ODB589803 NTF589803 NJJ589803 MZN589803 MPR589803 MFV589803 LVZ589803 LMD589803 LCH589803 KSL589803 KIP589803 JYT589803 JOX589803 JFB589803 IVF589803 ILJ589803 IBN589803 HRR589803 HHV589803 GXZ589803 GOD589803 GEH589803 FUL589803 FKP589803 FAT589803 EQX589803 EHB589803 DXF589803 DNJ589803 DDN589803 CTR589803 CJV589803 BZZ589803 BQD589803 BGH589803 AWL589803 AMP589803 ACT589803 SX589803 JB589803 E589803 WVN524267 WLR524267 WBV524267 VRZ524267 VID524267 UYH524267 UOL524267 UEP524267 TUT524267 TKX524267 TBB524267 SRF524267 SHJ524267 RXN524267 RNR524267 RDV524267 QTZ524267 QKD524267 QAH524267 PQL524267 PGP524267 OWT524267 OMX524267 ODB524267 NTF524267 NJJ524267 MZN524267 MPR524267 MFV524267 LVZ524267 LMD524267 LCH524267 KSL524267 KIP524267 JYT524267 JOX524267 JFB524267 IVF524267 ILJ524267 IBN524267 HRR524267 HHV524267 GXZ524267 GOD524267 GEH524267 FUL524267 FKP524267 FAT524267 EQX524267 EHB524267 DXF524267 DNJ524267 DDN524267 CTR524267 CJV524267 BZZ524267 BQD524267 BGH524267 AWL524267 AMP524267 ACT524267 SX524267 JB524267 E524267 WVN458731 WLR458731 WBV458731 VRZ458731 VID458731 UYH458731 UOL458731 UEP458731 TUT458731 TKX458731 TBB458731 SRF458731 SHJ458731 RXN458731 RNR458731 RDV458731 QTZ458731 QKD458731 QAH458731 PQL458731 PGP458731 OWT458731 OMX458731 ODB458731 NTF458731 NJJ458731 MZN458731 MPR458731 MFV458731 LVZ458731 LMD458731 LCH458731 KSL458731 KIP458731 JYT458731 JOX458731 JFB458731 IVF458731 ILJ458731 IBN458731 HRR458731 HHV458731 GXZ458731 GOD458731 GEH458731 FUL458731 FKP458731 FAT458731 EQX458731 EHB458731 DXF458731 DNJ458731 DDN458731 CTR458731 CJV458731 BZZ458731 BQD458731 BGH458731 AWL458731 AMP458731 ACT458731 SX458731 JB458731 E458731 WVN393195 WLR393195 WBV393195 VRZ393195 VID393195 UYH393195 UOL393195 UEP393195 TUT393195 TKX393195 TBB393195 SRF393195 SHJ393195 RXN393195 RNR393195 RDV393195 QTZ393195 QKD393195 QAH393195 PQL393195 PGP393195 OWT393195 OMX393195 ODB393195 NTF393195 NJJ393195 MZN393195 MPR393195 MFV393195 LVZ393195 LMD393195 LCH393195 KSL393195 KIP393195 JYT393195 JOX393195 JFB393195 IVF393195 ILJ393195 IBN393195 HRR393195 HHV393195 GXZ393195 GOD393195 GEH393195 FUL393195 FKP393195 FAT393195 EQX393195 EHB393195 DXF393195 DNJ393195 DDN393195 CTR393195 CJV393195 BZZ393195 BQD393195 BGH393195 AWL393195 AMP393195 ACT393195 SX393195 JB393195 E393195 WVN327659 WLR327659 WBV327659 VRZ327659 VID327659 UYH327659 UOL327659 UEP327659 TUT327659 TKX327659 TBB327659 SRF327659 SHJ327659 RXN327659 RNR327659 RDV327659 QTZ327659 QKD327659 QAH327659 PQL327659 PGP327659 OWT327659 OMX327659 ODB327659 NTF327659 NJJ327659 MZN327659 MPR327659 MFV327659 LVZ327659 LMD327659 LCH327659 KSL327659 KIP327659 JYT327659 JOX327659 JFB327659 IVF327659 ILJ327659 IBN327659 HRR327659 HHV327659 GXZ327659 GOD327659 GEH327659 FUL327659 FKP327659 FAT327659 EQX327659 EHB327659 DXF327659 DNJ327659 DDN327659 CTR327659 CJV327659 BZZ327659 BQD327659 BGH327659 AWL327659 AMP327659 ACT327659 SX327659 JB327659 E327659 WVN262123 WLR262123 WBV262123 VRZ262123 VID262123 UYH262123 UOL262123 UEP262123 TUT262123 TKX262123 TBB262123 SRF262123 SHJ262123 RXN262123 RNR262123 RDV262123 QTZ262123 QKD262123 QAH262123 PQL262123 PGP262123 OWT262123 OMX262123 ODB262123 NTF262123 NJJ262123 MZN262123 MPR262123 MFV262123 LVZ262123 LMD262123 LCH262123 KSL262123 KIP262123 JYT262123 JOX262123 JFB262123 IVF262123 ILJ262123 IBN262123 HRR262123 HHV262123 GXZ262123 GOD262123 GEH262123 FUL262123 FKP262123 FAT262123 EQX262123 EHB262123 DXF262123 DNJ262123 DDN262123 CTR262123 CJV262123 BZZ262123 BQD262123 BGH262123 AWL262123 AMP262123 ACT262123 SX262123 JB262123 E262123 WVN196587 WLR196587 WBV196587 VRZ196587 VID196587 UYH196587 UOL196587 UEP196587 TUT196587 TKX196587 TBB196587 SRF196587 SHJ196587 RXN196587 RNR196587 RDV196587 QTZ196587 QKD196587 QAH196587 PQL196587 PGP196587 OWT196587 OMX196587 ODB196587 NTF196587 NJJ196587 MZN196587 MPR196587 MFV196587 LVZ196587 LMD196587 LCH196587 KSL196587 KIP196587 JYT196587 JOX196587 JFB196587 IVF196587 ILJ196587 IBN196587 HRR196587 HHV196587 GXZ196587 GOD196587 GEH196587 FUL196587 FKP196587 FAT196587 EQX196587 EHB196587 DXF196587 DNJ196587 DDN196587 CTR196587 CJV196587 BZZ196587 BQD196587 BGH196587 AWL196587 AMP196587 ACT196587 SX196587 JB196587 E196587 WVN131051 WLR131051 WBV131051 VRZ131051 VID131051 UYH131051 UOL131051 UEP131051 TUT131051 TKX131051 TBB131051 SRF131051 SHJ131051 RXN131051 RNR131051 RDV131051 QTZ131051 QKD131051 QAH131051 PQL131051 PGP131051 OWT131051 OMX131051 ODB131051 NTF131051 NJJ131051 MZN131051 MPR131051 MFV131051 LVZ131051 LMD131051 LCH131051 KSL131051 KIP131051 JYT131051 JOX131051 JFB131051 IVF131051 ILJ131051 IBN131051 HRR131051 HHV131051 GXZ131051 GOD131051 GEH131051 FUL131051 FKP131051 FAT131051 EQX131051 EHB131051 DXF131051 DNJ131051 DDN131051 CTR131051 CJV131051 BZZ131051 BQD131051 BGH131051 AWL131051 AMP131051 ACT131051 SX131051 JB131051 E131051 WVN65515 WLR65515 WBV65515 VRZ65515 VID65515 UYH65515 UOL65515 UEP65515 TUT65515 TKX65515 TBB65515 SRF65515 SHJ65515 RXN65515 RNR65515 RDV65515 QTZ65515 QKD65515 QAH65515 PQL65515 PGP65515 OWT65515 OMX65515 ODB65515 NTF65515 NJJ65515 MZN65515 MPR65515 MFV65515 LVZ65515 LMD65515 LCH65515 KSL65515 KIP65515 JYT65515 JOX65515 JFB65515 IVF65515 ILJ65515 IBN65515 HRR65515 HHV65515 GXZ65515 GOD65515 GEH65515 FUL65515 FKP65515 FAT65515 EQX65515 EHB65515 DXF65515 DNJ65515 DDN65515 CTR65515 CJV65515 BZZ65515 BQD65515 BGH65515 AWL65515 AMP65515 ACT65515 SX65515 JB65515 E65515 WVN983029 WLR983029 WBV983029 VRZ983029 VID983029 UYH983029 UOL983029 UEP983029 TUT983029 TKX983029 TBB983029 SRF983029 SHJ983029 RXN983029 RNR983029 RDV983029 QTZ983029 QKD983029 QAH983029 PQL983029 PGP983029 OWT983029 OMX983029 ODB983029 NTF983029 NJJ983029 MZN983029 MPR983029 MFV983029 LVZ983029 LMD983029 LCH983029 KSL983029 KIP983029 JYT983029 JOX983029 JFB983029 IVF983029 ILJ983029 IBN983029 HRR983029 HHV983029 GXZ983029 GOD983029 GEH983029 FUL983029 FKP983029 FAT983029 EQX983029 EHB983029 DXF983029 DNJ983029 DDN983029 CTR983029 CJV983029 BZZ983029 BQD983029 BGH983029 AWL983029 AMP983029 ACT983029 SX983029 JB983029 E983029 WVN917493 WLR917493 WBV917493 VRZ917493 VID917493 UYH917493 UOL917493 UEP917493 TUT917493 TKX917493 TBB917493 SRF917493 SHJ917493 RXN917493 RNR917493 RDV917493 QTZ917493 QKD917493 QAH917493 PQL917493 PGP917493 OWT917493 OMX917493 ODB917493 NTF917493 NJJ917493 MZN917493 MPR917493 MFV917493 LVZ917493 LMD917493 LCH917493 KSL917493 KIP917493 JYT917493 JOX917493 JFB917493 IVF917493 ILJ917493 IBN917493 HRR917493 HHV917493 GXZ917493 GOD917493 GEH917493 FUL917493 FKP917493 FAT917493 EQX917493 EHB917493 DXF917493 DNJ917493 DDN917493 CTR917493 CJV917493 BZZ917493 BQD917493 BGH917493 AWL917493 AMP917493 ACT917493 SX917493 JB917493 E917493 WVN851957 WLR851957 WBV851957 VRZ851957 VID851957 UYH851957 UOL851957 UEP851957 TUT851957 TKX851957 TBB851957 SRF851957 SHJ851957 RXN851957 RNR851957 RDV851957 QTZ851957 QKD851957 QAH851957 PQL851957 PGP851957 OWT851957 OMX851957 ODB851957 NTF851957 NJJ851957 MZN851957 MPR851957 MFV851957 LVZ851957 LMD851957 LCH851957 KSL851957 KIP851957 JYT851957 JOX851957 JFB851957 IVF851957 ILJ851957 IBN851957 HRR851957 HHV851957 GXZ851957 GOD851957 GEH851957 FUL851957 FKP851957 FAT851957 EQX851957 EHB851957 DXF851957 DNJ851957 DDN851957 CTR851957 CJV851957 BZZ851957 BQD851957 BGH851957 AWL851957 AMP851957 ACT851957 SX851957 JB851957 E851957 WVN786421 WLR786421 WBV786421 VRZ786421 VID786421 UYH786421 UOL786421 UEP786421 TUT786421 TKX786421 TBB786421 SRF786421 SHJ786421 RXN786421 RNR786421 RDV786421 QTZ786421 QKD786421 QAH786421 PQL786421 PGP786421 OWT786421 OMX786421 ODB786421 NTF786421 NJJ786421 MZN786421 MPR786421 MFV786421 LVZ786421 LMD786421 LCH786421 KSL786421 KIP786421 JYT786421 JOX786421 JFB786421 IVF786421 ILJ786421 IBN786421 HRR786421 HHV786421 GXZ786421 GOD786421 GEH786421 FUL786421 FKP786421 FAT786421 EQX786421 EHB786421 DXF786421 DNJ786421 DDN786421 CTR786421 CJV786421 BZZ786421 BQD786421 BGH786421 AWL786421 AMP786421 ACT786421 SX786421 JB786421 E786421 WVN720885 WLR720885 WBV720885 VRZ720885 VID720885 UYH720885 UOL720885 UEP720885 TUT720885 TKX720885 TBB720885 SRF720885 SHJ720885 RXN720885 RNR720885 RDV720885 QTZ720885 QKD720885 QAH720885 PQL720885 PGP720885 OWT720885 OMX720885 ODB720885 NTF720885 NJJ720885 MZN720885 MPR720885 MFV720885 LVZ720885 LMD720885 LCH720885 KSL720885 KIP720885 JYT720885 JOX720885 JFB720885 IVF720885 ILJ720885 IBN720885 HRR720885 HHV720885 GXZ720885 GOD720885 GEH720885 FUL720885 FKP720885 FAT720885 EQX720885 EHB720885 DXF720885 DNJ720885 DDN720885 CTR720885 CJV720885 BZZ720885 BQD720885 BGH720885 AWL720885 AMP720885 ACT720885 SX720885 JB720885 E720885 WVN655349 WLR655349 WBV655349 VRZ655349 VID655349 UYH655349 UOL655349 UEP655349 TUT655349 TKX655349 TBB655349 SRF655349 SHJ655349 RXN655349 RNR655349 RDV655349 QTZ655349 QKD655349 QAH655349 PQL655349 PGP655349 OWT655349 OMX655349 ODB655349 NTF655349 NJJ655349 MZN655349 MPR655349 MFV655349 LVZ655349 LMD655349 LCH655349 KSL655349 KIP655349 JYT655349 JOX655349 JFB655349 IVF655349 ILJ655349 IBN655349 HRR655349 HHV655349 GXZ655349 GOD655349 GEH655349 FUL655349 FKP655349 FAT655349 EQX655349 EHB655349 DXF655349 DNJ655349 DDN655349 CTR655349 CJV655349 BZZ655349 BQD655349 BGH655349 AWL655349 AMP655349 ACT655349 SX655349 JB655349 E655349 WVN589813 WLR589813 WBV589813 VRZ589813 VID589813 UYH589813 UOL589813 UEP589813 TUT589813 TKX589813 TBB589813 SRF589813 SHJ589813 RXN589813 RNR589813 RDV589813 QTZ589813 QKD589813 QAH589813 PQL589813 PGP589813 OWT589813 OMX589813 ODB589813 NTF589813 NJJ589813 MZN589813 MPR589813 MFV589813 LVZ589813 LMD589813 LCH589813 KSL589813 KIP589813 JYT589813 JOX589813 JFB589813 IVF589813 ILJ589813 IBN589813 HRR589813 HHV589813 GXZ589813 GOD589813 GEH589813 FUL589813 FKP589813 FAT589813 EQX589813 EHB589813 DXF589813 DNJ589813 DDN589813 CTR589813 CJV589813 BZZ589813 BQD589813 BGH589813 AWL589813 AMP589813 ACT589813 SX589813 JB589813 E589813 WVN524277 WLR524277 WBV524277 VRZ524277 VID524277 UYH524277 UOL524277 UEP524277 TUT524277 TKX524277 TBB524277 SRF524277 SHJ524277 RXN524277 RNR524277 RDV524277 QTZ524277 QKD524277 QAH524277 PQL524277 PGP524277 OWT524277 OMX524277 ODB524277 NTF524277 NJJ524277 MZN524277 MPR524277 MFV524277 LVZ524277 LMD524277 LCH524277 KSL524277 KIP524277 JYT524277 JOX524277 JFB524277 IVF524277 ILJ524277 IBN524277 HRR524277 HHV524277 GXZ524277 GOD524277 GEH524277 FUL524277 FKP524277 FAT524277 EQX524277 EHB524277 DXF524277 DNJ524277 DDN524277 CTR524277 CJV524277 BZZ524277 BQD524277 BGH524277 AWL524277 AMP524277 ACT524277 SX524277 JB524277 E524277 WVN458741 WLR458741 WBV458741 VRZ458741 VID458741 UYH458741 UOL458741 UEP458741 TUT458741 TKX458741 TBB458741 SRF458741 SHJ458741 RXN458741 RNR458741 RDV458741 QTZ458741 QKD458741 QAH458741 PQL458741 PGP458741 OWT458741 OMX458741 ODB458741 NTF458741 NJJ458741 MZN458741 MPR458741 MFV458741 LVZ458741 LMD458741 LCH458741 KSL458741 KIP458741 JYT458741 JOX458741 JFB458741 IVF458741 ILJ458741 IBN458741 HRR458741 HHV458741 GXZ458741 GOD458741 GEH458741 FUL458741 FKP458741 FAT458741 EQX458741 EHB458741 DXF458741 DNJ458741 DDN458741 CTR458741 CJV458741 BZZ458741 BQD458741 BGH458741 AWL458741 AMP458741 ACT458741 SX458741 JB458741 E458741 WVN393205 WLR393205 WBV393205 VRZ393205 VID393205 UYH393205 UOL393205 UEP393205 TUT393205 TKX393205 TBB393205 SRF393205 SHJ393205 RXN393205 RNR393205 RDV393205 QTZ393205 QKD393205 QAH393205 PQL393205 PGP393205 OWT393205 OMX393205 ODB393205 NTF393205 NJJ393205 MZN393205 MPR393205 MFV393205 LVZ393205 LMD393205 LCH393205 KSL393205 KIP393205 JYT393205 JOX393205 JFB393205 IVF393205 ILJ393205 IBN393205 HRR393205 HHV393205 GXZ393205 GOD393205 GEH393205 FUL393205 FKP393205 FAT393205 EQX393205 EHB393205 DXF393205 DNJ393205 DDN393205 CTR393205 CJV393205 BZZ393205 BQD393205 BGH393205 AWL393205 AMP393205 ACT393205 SX393205 JB393205 E393205 WVN327669 WLR327669 WBV327669 VRZ327669 VID327669 UYH327669 UOL327669 UEP327669 TUT327669 TKX327669 TBB327669 SRF327669 SHJ327669 RXN327669 RNR327669 RDV327669 QTZ327669 QKD327669 QAH327669 PQL327669 PGP327669 OWT327669 OMX327669 ODB327669 NTF327669 NJJ327669 MZN327669 MPR327669 MFV327669 LVZ327669 LMD327669 LCH327669 KSL327669 KIP327669 JYT327669 JOX327669 JFB327669 IVF327669 ILJ327669 IBN327669 HRR327669 HHV327669 GXZ327669 GOD327669 GEH327669 FUL327669 FKP327669 FAT327669 EQX327669 EHB327669 DXF327669 DNJ327669 DDN327669 CTR327669 CJV327669 BZZ327669 BQD327669 BGH327669 AWL327669 AMP327669 ACT327669 SX327669 JB327669 E327669 WVN262133 WLR262133 WBV262133 VRZ262133 VID262133 UYH262133 UOL262133 UEP262133 TUT262133 TKX262133 TBB262133 SRF262133 SHJ262133 RXN262133 RNR262133 RDV262133 QTZ262133 QKD262133 QAH262133 PQL262133 PGP262133 OWT262133 OMX262133 ODB262133 NTF262133 NJJ262133 MZN262133 MPR262133 MFV262133 LVZ262133 LMD262133 LCH262133 KSL262133 KIP262133 JYT262133 JOX262133 JFB262133 IVF262133 ILJ262133 IBN262133 HRR262133 HHV262133 GXZ262133 GOD262133 GEH262133 FUL262133 FKP262133 FAT262133 EQX262133 EHB262133 DXF262133 DNJ262133 DDN262133 CTR262133 CJV262133 BZZ262133 BQD262133 BGH262133 AWL262133 AMP262133 ACT262133 SX262133 JB262133 E262133 WVN196597 WLR196597 WBV196597 VRZ196597 VID196597 UYH196597 UOL196597 UEP196597 TUT196597 TKX196597 TBB196597 SRF196597 SHJ196597 RXN196597 RNR196597 RDV196597 QTZ196597 QKD196597 QAH196597 PQL196597 PGP196597 OWT196597 OMX196597 ODB196597 NTF196597 NJJ196597 MZN196597 MPR196597 MFV196597 LVZ196597 LMD196597 LCH196597 KSL196597 KIP196597 JYT196597 JOX196597 JFB196597 IVF196597 ILJ196597 IBN196597 HRR196597 HHV196597 GXZ196597 GOD196597 GEH196597 FUL196597 FKP196597 FAT196597 EQX196597 EHB196597 DXF196597 DNJ196597 DDN196597 CTR196597 CJV196597 BZZ196597 BQD196597 BGH196597 AWL196597 AMP196597 ACT196597 SX196597 JB196597 E196597 WVN131061 WLR131061 WBV131061 VRZ131061 VID131061 UYH131061 UOL131061 UEP131061 TUT131061 TKX131061 TBB131061 SRF131061 SHJ131061 RXN131061 RNR131061 RDV131061 QTZ131061 QKD131061 QAH131061 PQL131061 PGP131061 OWT131061 OMX131061 ODB131061 NTF131061 NJJ131061 MZN131061 MPR131061 MFV131061 LVZ131061 LMD131061 LCH131061 KSL131061 KIP131061 JYT131061 JOX131061 JFB131061 IVF131061 ILJ131061 IBN131061 HRR131061 HHV131061 GXZ131061 GOD131061 GEH131061 FUL131061 FKP131061 FAT131061 EQX131061 EHB131061 DXF131061 DNJ131061 DDN131061 CTR131061 CJV131061 BZZ131061 BQD131061 BGH131061 AWL131061 AMP131061 ACT131061 SX131061 JB131061 E131061 WVN65525 WLR65525 WBV65525 VRZ65525 VID65525 UYH65525 UOL65525 UEP65525 TUT65525 TKX65525 TBB65525 SRF65525 SHJ65525 RXN65525 RNR65525 RDV65525 QTZ65525 QKD65525 QAH65525 PQL65525 PGP65525 OWT65525 OMX65525 ODB65525 NTF65525 NJJ65525 MZN65525 MPR65525 MFV65525 LVZ65525 LMD65525 LCH65525 KSL65525 KIP65525 JYT65525 JOX65525 JFB65525 IVF65525 ILJ65525 IBN65525 HRR65525 HHV65525 GXZ65525 GOD65525 GEH65525 FUL65525 FKP65525 FAT65525 EQX65525 EHB65525 DXF65525 DNJ65525 DDN65525 CTR65525 CJV65525 BZZ65525 BQD65525 BGH65525 AWL65525 AMP65525 ACT65525 SX65525 JB65525 E65525 WVN983031 WLR983031 WBV983031 VRZ983031 VID983031 UYH983031 UOL983031 UEP983031 TUT983031 TKX983031 TBB983031 SRF983031 SHJ983031 RXN983031 RNR983031 RDV983031 QTZ983031 QKD983031 QAH983031 PQL983031 PGP983031 OWT983031 OMX983031 ODB983031 NTF983031 NJJ983031 MZN983031 MPR983031 MFV983031 LVZ983031 LMD983031 LCH983031 KSL983031 KIP983031 JYT983031 JOX983031 JFB983031 IVF983031 ILJ983031 IBN983031 HRR983031 HHV983031 GXZ983031 GOD983031 GEH983031 FUL983031 FKP983031 FAT983031 EQX983031 EHB983031 DXF983031 DNJ983031 DDN983031 CTR983031 CJV983031 BZZ983031 BQD983031 BGH983031 AWL983031 AMP983031 ACT983031 SX983031 JB983031 E983031 WVN917495 WLR917495 WBV917495 VRZ917495 VID917495 UYH917495 UOL917495 UEP917495 TUT917495 TKX917495 TBB917495 SRF917495 SHJ917495 RXN917495 RNR917495 RDV917495 QTZ917495 QKD917495 QAH917495 PQL917495 PGP917495 OWT917495 OMX917495 ODB917495 NTF917495 NJJ917495 MZN917495 MPR917495 MFV917495 LVZ917495 LMD917495 LCH917495 KSL917495 KIP917495 JYT917495 JOX917495 JFB917495 IVF917495 ILJ917495 IBN917495 HRR917495 HHV917495 GXZ917495 GOD917495 GEH917495 FUL917495 FKP917495 FAT917495 EQX917495 EHB917495 DXF917495 DNJ917495 DDN917495 CTR917495 CJV917495 BZZ917495 BQD917495 BGH917495 AWL917495 AMP917495 ACT917495 SX917495 JB917495 E917495 WVN851959 WLR851959 WBV851959 VRZ851959 VID851959 UYH851959 UOL851959 UEP851959 TUT851959 TKX851959 TBB851959 SRF851959 SHJ851959 RXN851959 RNR851959 RDV851959 QTZ851959 QKD851959 QAH851959 PQL851959 PGP851959 OWT851959 OMX851959 ODB851959 NTF851959 NJJ851959 MZN851959 MPR851959 MFV851959 LVZ851959 LMD851959 LCH851959 KSL851959 KIP851959 JYT851959 JOX851959 JFB851959 IVF851959 ILJ851959 IBN851959 HRR851959 HHV851959 GXZ851959 GOD851959 GEH851959 FUL851959 FKP851959 FAT851959 EQX851959 EHB851959 DXF851959 DNJ851959 DDN851959 CTR851959 CJV851959 BZZ851959 BQD851959 BGH851959 AWL851959 AMP851959 ACT851959 SX851959 JB851959 E851959 WVN786423 WLR786423 WBV786423 VRZ786423 VID786423 UYH786423 UOL786423 UEP786423 TUT786423 TKX786423 TBB786423 SRF786423 SHJ786423 RXN786423 RNR786423 RDV786423 QTZ786423 QKD786423 QAH786423 PQL786423 PGP786423 OWT786423 OMX786423 ODB786423 NTF786423 NJJ786423 MZN786423 MPR786423 MFV786423 LVZ786423 LMD786423 LCH786423 KSL786423 KIP786423 JYT786423 JOX786423 JFB786423 IVF786423 ILJ786423 IBN786423 HRR786423 HHV786423 GXZ786423 GOD786423 GEH786423 FUL786423 FKP786423 FAT786423 EQX786423 EHB786423 DXF786423 DNJ786423 DDN786423 CTR786423 CJV786423 BZZ786423 BQD786423 BGH786423 AWL786423 AMP786423 ACT786423 SX786423 JB786423 E786423 WVN720887 WLR720887 WBV720887 VRZ720887 VID720887 UYH720887 UOL720887 UEP720887 TUT720887 TKX720887 TBB720887 SRF720887 SHJ720887 RXN720887 RNR720887 RDV720887 QTZ720887 QKD720887 QAH720887 PQL720887 PGP720887 OWT720887 OMX720887 ODB720887 NTF720887 NJJ720887 MZN720887 MPR720887 MFV720887 LVZ720887 LMD720887 LCH720887 KSL720887 KIP720887 JYT720887 JOX720887 JFB720887 IVF720887 ILJ720887 IBN720887 HRR720887 HHV720887 GXZ720887 GOD720887 GEH720887 FUL720887 FKP720887 FAT720887 EQX720887 EHB720887 DXF720887 DNJ720887 DDN720887 CTR720887 CJV720887 BZZ720887 BQD720887 BGH720887 AWL720887 AMP720887 ACT720887 SX720887 JB720887 E720887 WVN655351 WLR655351 WBV655351 VRZ655351 VID655351 UYH655351 UOL655351 UEP655351 TUT655351 TKX655351 TBB655351 SRF655351 SHJ655351 RXN655351 RNR655351 RDV655351 QTZ655351 QKD655351 QAH655351 PQL655351 PGP655351 OWT655351 OMX655351 ODB655351 NTF655351 NJJ655351 MZN655351 MPR655351 MFV655351 LVZ655351 LMD655351 LCH655351 KSL655351 KIP655351 JYT655351 JOX655351 JFB655351 IVF655351 ILJ655351 IBN655351 HRR655351 HHV655351 GXZ655351 GOD655351 GEH655351 FUL655351 FKP655351 FAT655351 EQX655351 EHB655351 DXF655351 DNJ655351 DDN655351 CTR655351 CJV655351 BZZ655351 BQD655351 BGH655351 AWL655351 AMP655351 ACT655351 SX655351 JB655351 E655351 WVN589815 WLR589815 WBV589815 VRZ589815 VID589815 UYH589815 UOL589815 UEP589815 TUT589815 TKX589815 TBB589815 SRF589815 SHJ589815 RXN589815 RNR589815 RDV589815 QTZ589815 QKD589815 QAH589815 PQL589815 PGP589815 OWT589815 OMX589815 ODB589815 NTF589815 NJJ589815 MZN589815 MPR589815 MFV589815 LVZ589815 LMD589815 LCH589815 KSL589815 KIP589815 JYT589815 JOX589815 JFB589815 IVF589815 ILJ589815 IBN589815 HRR589815 HHV589815 GXZ589815 GOD589815 GEH589815 FUL589815 FKP589815 FAT589815 EQX589815 EHB589815 DXF589815 DNJ589815 DDN589815 CTR589815 CJV589815 BZZ589815 BQD589815 BGH589815 AWL589815 AMP589815 ACT589815 SX589815 JB589815 E589815 WVN524279 WLR524279 WBV524279 VRZ524279 VID524279 UYH524279 UOL524279 UEP524279 TUT524279 TKX524279 TBB524279 SRF524279 SHJ524279 RXN524279 RNR524279 RDV524279 QTZ524279 QKD524279 QAH524279 PQL524279 PGP524279 OWT524279 OMX524279 ODB524279 NTF524279 NJJ524279 MZN524279 MPR524279 MFV524279 LVZ524279 LMD524279 LCH524279 KSL524279 KIP524279 JYT524279 JOX524279 JFB524279 IVF524279 ILJ524279 IBN524279 HRR524279 HHV524279 GXZ524279 GOD524279 GEH524279 FUL524279 FKP524279 FAT524279 EQX524279 EHB524279 DXF524279 DNJ524279 DDN524279 CTR524279 CJV524279 BZZ524279 BQD524279 BGH524279 AWL524279 AMP524279 ACT524279 SX524279 JB524279 E524279 WVN458743 WLR458743 WBV458743 VRZ458743 VID458743 UYH458743 UOL458743 UEP458743 TUT458743 TKX458743 TBB458743 SRF458743 SHJ458743 RXN458743 RNR458743 RDV458743 QTZ458743 QKD458743 QAH458743 PQL458743 PGP458743 OWT458743 OMX458743 ODB458743 NTF458743 NJJ458743 MZN458743 MPR458743 MFV458743 LVZ458743 LMD458743 LCH458743 KSL458743 KIP458743 JYT458743 JOX458743 JFB458743 IVF458743 ILJ458743 IBN458743 HRR458743 HHV458743 GXZ458743 GOD458743 GEH458743 FUL458743 FKP458743 FAT458743 EQX458743 EHB458743 DXF458743 DNJ458743 DDN458743 CTR458743 CJV458743 BZZ458743 BQD458743 BGH458743 AWL458743 AMP458743 ACT458743 SX458743 JB458743 E458743 WVN393207 WLR393207 WBV393207 VRZ393207 VID393207 UYH393207 UOL393207 UEP393207 TUT393207 TKX393207 TBB393207 SRF393207 SHJ393207 RXN393207 RNR393207 RDV393207 QTZ393207 QKD393207 QAH393207 PQL393207 PGP393207 OWT393207 OMX393207 ODB393207 NTF393207 NJJ393207 MZN393207 MPR393207 MFV393207 LVZ393207 LMD393207 LCH393207 KSL393207 KIP393207 JYT393207 JOX393207 JFB393207 IVF393207 ILJ393207 IBN393207 HRR393207 HHV393207 GXZ393207 GOD393207 GEH393207 FUL393207 FKP393207 FAT393207 EQX393207 EHB393207 DXF393207 DNJ393207 DDN393207 CTR393207 CJV393207 BZZ393207 BQD393207 BGH393207 AWL393207 AMP393207 ACT393207 SX393207 JB393207 E393207 WVN327671 WLR327671 WBV327671 VRZ327671 VID327671 UYH327671 UOL327671 UEP327671 TUT327671 TKX327671 TBB327671 SRF327671 SHJ327671 RXN327671 RNR327671 RDV327671 QTZ327671 QKD327671 QAH327671 PQL327671 PGP327671 OWT327671 OMX327671 ODB327671 NTF327671 NJJ327671 MZN327671 MPR327671 MFV327671 LVZ327671 LMD327671 LCH327671 KSL327671 KIP327671 JYT327671 JOX327671 JFB327671 IVF327671 ILJ327671 IBN327671 HRR327671 HHV327671 GXZ327671 GOD327671 GEH327671 FUL327671 FKP327671 FAT327671 EQX327671 EHB327671 DXF327671 DNJ327671 DDN327671 CTR327671 CJV327671 BZZ327671 BQD327671 BGH327671 AWL327671 AMP327671 ACT327671 SX327671 JB327671 E327671 WVN262135 WLR262135 WBV262135 VRZ262135 VID262135 UYH262135 UOL262135 UEP262135 TUT262135 TKX262135 TBB262135 SRF262135 SHJ262135 RXN262135 RNR262135 RDV262135 QTZ262135 QKD262135 QAH262135 PQL262135 PGP262135 OWT262135 OMX262135 ODB262135 NTF262135 NJJ262135 MZN262135 MPR262135 MFV262135 LVZ262135 LMD262135 LCH262135 KSL262135 KIP262135 JYT262135 JOX262135 JFB262135 IVF262135 ILJ262135 IBN262135 HRR262135 HHV262135 GXZ262135 GOD262135 GEH262135 FUL262135 FKP262135 FAT262135 EQX262135 EHB262135 DXF262135 DNJ262135 DDN262135 CTR262135 CJV262135 BZZ262135 BQD262135 BGH262135 AWL262135 AMP262135 ACT262135 SX262135 JB262135 E262135 WVN196599 WLR196599 WBV196599 VRZ196599 VID196599 UYH196599 UOL196599 UEP196599 TUT196599 TKX196599 TBB196599 SRF196599 SHJ196599 RXN196599 RNR196599 RDV196599 QTZ196599 QKD196599 QAH196599 PQL196599 PGP196599 OWT196599 OMX196599 ODB196599 NTF196599 NJJ196599 MZN196599 MPR196599 MFV196599 LVZ196599 LMD196599 LCH196599 KSL196599 KIP196599 JYT196599 JOX196599 JFB196599 IVF196599 ILJ196599 IBN196599 HRR196599 HHV196599 GXZ196599 GOD196599 GEH196599 FUL196599 FKP196599 FAT196599 EQX196599 EHB196599 DXF196599 DNJ196599 DDN196599 CTR196599 CJV196599 BZZ196599 BQD196599 BGH196599 AWL196599 AMP196599 ACT196599 SX196599 JB196599 E196599 WVN131063 WLR131063 WBV131063 VRZ131063 VID131063 UYH131063 UOL131063 UEP131063 TUT131063 TKX131063 TBB131063 SRF131063 SHJ131063 RXN131063 RNR131063 RDV131063 QTZ131063 QKD131063 QAH131063 PQL131063 PGP131063 OWT131063 OMX131063 ODB131063 NTF131063 NJJ131063 MZN131063 MPR131063 MFV131063 LVZ131063 LMD131063 LCH131063 KSL131063 KIP131063 JYT131063 JOX131063 JFB131063 IVF131063 ILJ131063 IBN131063 HRR131063 HHV131063 GXZ131063 GOD131063 GEH131063 FUL131063 FKP131063 FAT131063 EQX131063 EHB131063 DXF131063 DNJ131063 DDN131063 CTR131063 CJV131063 BZZ131063 BQD131063 BGH131063 AWL131063 AMP131063 ACT131063 SX131063 JB131063 E131063 WVN65527 WLR65527 WBV65527 VRZ65527 VID65527 UYH65527 UOL65527 UEP65527 TUT65527 TKX65527 TBB65527 SRF65527 SHJ65527 RXN65527 RNR65527 RDV65527 QTZ65527 QKD65527 QAH65527 PQL65527 PGP65527 OWT65527 OMX65527 ODB65527 NTF65527 NJJ65527 MZN65527 MPR65527 MFV65527 LVZ65527 LMD65527 LCH65527 KSL65527 KIP65527 JYT65527 JOX65527 JFB65527 IVF65527 ILJ65527 IBN65527 HRR65527 HHV65527 GXZ65527 GOD65527 GEH65527 FUL65527 FKP65527 FAT65527 EQX65527 EHB65527 DXF65527 DNJ65527 DDN65527 CTR65527 CJV65527 BZZ65527 BQD65527 BGH65527 AWL65527 AMP65527 ACT65527 SX65527 JB65527 E65527 WVN983033:WVN983034 WLR983033:WLR983034 WBV983033:WBV983034 VRZ983033:VRZ983034 VID983033:VID983034 UYH983033:UYH983034 UOL983033:UOL983034 UEP983033:UEP983034 TUT983033:TUT983034 TKX983033:TKX983034 TBB983033:TBB983034 SRF983033:SRF983034 SHJ983033:SHJ983034 RXN983033:RXN983034 RNR983033:RNR983034 RDV983033:RDV983034 QTZ983033:QTZ983034 QKD983033:QKD983034 QAH983033:QAH983034 PQL983033:PQL983034 PGP983033:PGP983034 OWT983033:OWT983034 OMX983033:OMX983034 ODB983033:ODB983034 NTF983033:NTF983034 NJJ983033:NJJ983034 MZN983033:MZN983034 MPR983033:MPR983034 MFV983033:MFV983034 LVZ983033:LVZ983034 LMD983033:LMD983034 LCH983033:LCH983034 KSL983033:KSL983034 KIP983033:KIP983034 JYT983033:JYT983034 JOX983033:JOX983034 JFB983033:JFB983034 IVF983033:IVF983034 ILJ983033:ILJ983034 IBN983033:IBN983034 HRR983033:HRR983034 HHV983033:HHV983034 GXZ983033:GXZ983034 GOD983033:GOD983034 GEH983033:GEH983034 FUL983033:FUL983034 FKP983033:FKP983034 FAT983033:FAT983034 EQX983033:EQX983034 EHB983033:EHB983034 DXF983033:DXF983034 DNJ983033:DNJ983034 DDN983033:DDN983034 CTR983033:CTR983034 CJV983033:CJV983034 BZZ983033:BZZ983034 BQD983033:BQD983034 BGH983033:BGH983034 AWL983033:AWL983034 AMP983033:AMP983034 ACT983033:ACT983034 SX983033:SX983034 JB983033:JB983034 E983033:E983034 WVN917497:WVN917498 WLR917497:WLR917498 WBV917497:WBV917498 VRZ917497:VRZ917498 VID917497:VID917498 UYH917497:UYH917498 UOL917497:UOL917498 UEP917497:UEP917498 TUT917497:TUT917498 TKX917497:TKX917498 TBB917497:TBB917498 SRF917497:SRF917498 SHJ917497:SHJ917498 RXN917497:RXN917498 RNR917497:RNR917498 RDV917497:RDV917498 QTZ917497:QTZ917498 QKD917497:QKD917498 QAH917497:QAH917498 PQL917497:PQL917498 PGP917497:PGP917498 OWT917497:OWT917498 OMX917497:OMX917498 ODB917497:ODB917498 NTF917497:NTF917498 NJJ917497:NJJ917498 MZN917497:MZN917498 MPR917497:MPR917498 MFV917497:MFV917498 LVZ917497:LVZ917498 LMD917497:LMD917498 LCH917497:LCH917498 KSL917497:KSL917498 KIP917497:KIP917498 JYT917497:JYT917498 JOX917497:JOX917498 JFB917497:JFB917498 IVF917497:IVF917498 ILJ917497:ILJ917498 IBN917497:IBN917498 HRR917497:HRR917498 HHV917497:HHV917498 GXZ917497:GXZ917498 GOD917497:GOD917498 GEH917497:GEH917498 FUL917497:FUL917498 FKP917497:FKP917498 FAT917497:FAT917498 EQX917497:EQX917498 EHB917497:EHB917498 DXF917497:DXF917498 DNJ917497:DNJ917498 DDN917497:DDN917498 CTR917497:CTR917498 CJV917497:CJV917498 BZZ917497:BZZ917498 BQD917497:BQD917498 BGH917497:BGH917498 AWL917497:AWL917498 AMP917497:AMP917498 ACT917497:ACT917498 SX917497:SX917498 JB917497:JB917498 E917497:E917498 WVN851961:WVN851962 WLR851961:WLR851962 WBV851961:WBV851962 VRZ851961:VRZ851962 VID851961:VID851962 UYH851961:UYH851962 UOL851961:UOL851962 UEP851961:UEP851962 TUT851961:TUT851962 TKX851961:TKX851962 TBB851961:TBB851962 SRF851961:SRF851962 SHJ851961:SHJ851962 RXN851961:RXN851962 RNR851961:RNR851962 RDV851961:RDV851962 QTZ851961:QTZ851962 QKD851961:QKD851962 QAH851961:QAH851962 PQL851961:PQL851962 PGP851961:PGP851962 OWT851961:OWT851962 OMX851961:OMX851962 ODB851961:ODB851962 NTF851961:NTF851962 NJJ851961:NJJ851962 MZN851961:MZN851962 MPR851961:MPR851962 MFV851961:MFV851962 LVZ851961:LVZ851962 LMD851961:LMD851962 LCH851961:LCH851962 KSL851961:KSL851962 KIP851961:KIP851962 JYT851961:JYT851962 JOX851961:JOX851962 JFB851961:JFB851962 IVF851961:IVF851962 ILJ851961:ILJ851962 IBN851961:IBN851962 HRR851961:HRR851962 HHV851961:HHV851962 GXZ851961:GXZ851962 GOD851961:GOD851962 GEH851961:GEH851962 FUL851961:FUL851962 FKP851961:FKP851962 FAT851961:FAT851962 EQX851961:EQX851962 EHB851961:EHB851962 DXF851961:DXF851962 DNJ851961:DNJ851962 DDN851961:DDN851962 CTR851961:CTR851962 CJV851961:CJV851962 BZZ851961:BZZ851962 BQD851961:BQD851962 BGH851961:BGH851962 AWL851961:AWL851962 AMP851961:AMP851962 ACT851961:ACT851962 SX851961:SX851962 JB851961:JB851962 E851961:E851962 WVN786425:WVN786426 WLR786425:WLR786426 WBV786425:WBV786426 VRZ786425:VRZ786426 VID786425:VID786426 UYH786425:UYH786426 UOL786425:UOL786426 UEP786425:UEP786426 TUT786425:TUT786426 TKX786425:TKX786426 TBB786425:TBB786426 SRF786425:SRF786426 SHJ786425:SHJ786426 RXN786425:RXN786426 RNR786425:RNR786426 RDV786425:RDV786426 QTZ786425:QTZ786426 QKD786425:QKD786426 QAH786425:QAH786426 PQL786425:PQL786426 PGP786425:PGP786426 OWT786425:OWT786426 OMX786425:OMX786426 ODB786425:ODB786426 NTF786425:NTF786426 NJJ786425:NJJ786426 MZN786425:MZN786426 MPR786425:MPR786426 MFV786425:MFV786426 LVZ786425:LVZ786426 LMD786425:LMD786426 LCH786425:LCH786426 KSL786425:KSL786426 KIP786425:KIP786426 JYT786425:JYT786426 JOX786425:JOX786426 JFB786425:JFB786426 IVF786425:IVF786426 ILJ786425:ILJ786426 IBN786425:IBN786426 HRR786425:HRR786426 HHV786425:HHV786426 GXZ786425:GXZ786426 GOD786425:GOD786426 GEH786425:GEH786426 FUL786425:FUL786426 FKP786425:FKP786426 FAT786425:FAT786426 EQX786425:EQX786426 EHB786425:EHB786426 DXF786425:DXF786426 DNJ786425:DNJ786426 DDN786425:DDN786426 CTR786425:CTR786426 CJV786425:CJV786426 BZZ786425:BZZ786426 BQD786425:BQD786426 BGH786425:BGH786426 AWL786425:AWL786426 AMP786425:AMP786426 ACT786425:ACT786426 SX786425:SX786426 JB786425:JB786426 E786425:E786426 WVN720889:WVN720890 WLR720889:WLR720890 WBV720889:WBV720890 VRZ720889:VRZ720890 VID720889:VID720890 UYH720889:UYH720890 UOL720889:UOL720890 UEP720889:UEP720890 TUT720889:TUT720890 TKX720889:TKX720890 TBB720889:TBB720890 SRF720889:SRF720890 SHJ720889:SHJ720890 RXN720889:RXN720890 RNR720889:RNR720890 RDV720889:RDV720890 QTZ720889:QTZ720890 QKD720889:QKD720890 QAH720889:QAH720890 PQL720889:PQL720890 PGP720889:PGP720890 OWT720889:OWT720890 OMX720889:OMX720890 ODB720889:ODB720890 NTF720889:NTF720890 NJJ720889:NJJ720890 MZN720889:MZN720890 MPR720889:MPR720890 MFV720889:MFV720890 LVZ720889:LVZ720890 LMD720889:LMD720890 LCH720889:LCH720890 KSL720889:KSL720890 KIP720889:KIP720890 JYT720889:JYT720890 JOX720889:JOX720890 JFB720889:JFB720890 IVF720889:IVF720890 ILJ720889:ILJ720890 IBN720889:IBN720890 HRR720889:HRR720890 HHV720889:HHV720890 GXZ720889:GXZ720890 GOD720889:GOD720890 GEH720889:GEH720890 FUL720889:FUL720890 FKP720889:FKP720890 FAT720889:FAT720890 EQX720889:EQX720890 EHB720889:EHB720890 DXF720889:DXF720890 DNJ720889:DNJ720890 DDN720889:DDN720890 CTR720889:CTR720890 CJV720889:CJV720890 BZZ720889:BZZ720890 BQD720889:BQD720890 BGH720889:BGH720890 AWL720889:AWL720890 AMP720889:AMP720890 ACT720889:ACT720890 SX720889:SX720890 JB720889:JB720890 E720889:E720890 WVN655353:WVN655354 WLR655353:WLR655354 WBV655353:WBV655354 VRZ655353:VRZ655354 VID655353:VID655354 UYH655353:UYH655354 UOL655353:UOL655354 UEP655353:UEP655354 TUT655353:TUT655354 TKX655353:TKX655354 TBB655353:TBB655354 SRF655353:SRF655354 SHJ655353:SHJ655354 RXN655353:RXN655354 RNR655353:RNR655354 RDV655353:RDV655354 QTZ655353:QTZ655354 QKD655353:QKD655354 QAH655353:QAH655354 PQL655353:PQL655354 PGP655353:PGP655354 OWT655353:OWT655354 OMX655353:OMX655354 ODB655353:ODB655354 NTF655353:NTF655354 NJJ655353:NJJ655354 MZN655353:MZN655354 MPR655353:MPR655354 MFV655353:MFV655354 LVZ655353:LVZ655354 LMD655353:LMD655354 LCH655353:LCH655354 KSL655353:KSL655354 KIP655353:KIP655354 JYT655353:JYT655354 JOX655353:JOX655354 JFB655353:JFB655354 IVF655353:IVF655354 ILJ655353:ILJ655354 IBN655353:IBN655354 HRR655353:HRR655354 HHV655353:HHV655354 GXZ655353:GXZ655354 GOD655353:GOD655354 GEH655353:GEH655354 FUL655353:FUL655354 FKP655353:FKP655354 FAT655353:FAT655354 EQX655353:EQX655354 EHB655353:EHB655354 DXF655353:DXF655354 DNJ655353:DNJ655354 DDN655353:DDN655354 CTR655353:CTR655354 CJV655353:CJV655354 BZZ655353:BZZ655354 BQD655353:BQD655354 BGH655353:BGH655354 AWL655353:AWL655354 AMP655353:AMP655354 ACT655353:ACT655354 SX655353:SX655354 JB655353:JB655354 E655353:E655354 WVN589817:WVN589818 WLR589817:WLR589818 WBV589817:WBV589818 VRZ589817:VRZ589818 VID589817:VID589818 UYH589817:UYH589818 UOL589817:UOL589818 UEP589817:UEP589818 TUT589817:TUT589818 TKX589817:TKX589818 TBB589817:TBB589818 SRF589817:SRF589818 SHJ589817:SHJ589818 RXN589817:RXN589818 RNR589817:RNR589818 RDV589817:RDV589818 QTZ589817:QTZ589818 QKD589817:QKD589818 QAH589817:QAH589818 PQL589817:PQL589818 PGP589817:PGP589818 OWT589817:OWT589818 OMX589817:OMX589818 ODB589817:ODB589818 NTF589817:NTF589818 NJJ589817:NJJ589818 MZN589817:MZN589818 MPR589817:MPR589818 MFV589817:MFV589818 LVZ589817:LVZ589818 LMD589817:LMD589818 LCH589817:LCH589818 KSL589817:KSL589818 KIP589817:KIP589818 JYT589817:JYT589818 JOX589817:JOX589818 JFB589817:JFB589818 IVF589817:IVF589818 ILJ589817:ILJ589818 IBN589817:IBN589818 HRR589817:HRR589818 HHV589817:HHV589818 GXZ589817:GXZ589818 GOD589817:GOD589818 GEH589817:GEH589818 FUL589817:FUL589818 FKP589817:FKP589818 FAT589817:FAT589818 EQX589817:EQX589818 EHB589817:EHB589818 DXF589817:DXF589818 DNJ589817:DNJ589818 DDN589817:DDN589818 CTR589817:CTR589818 CJV589817:CJV589818 BZZ589817:BZZ589818 BQD589817:BQD589818 BGH589817:BGH589818 AWL589817:AWL589818 AMP589817:AMP589818 ACT589817:ACT589818 SX589817:SX589818 JB589817:JB589818 E589817:E589818 WVN524281:WVN524282 WLR524281:WLR524282 WBV524281:WBV524282 VRZ524281:VRZ524282 VID524281:VID524282 UYH524281:UYH524282 UOL524281:UOL524282 UEP524281:UEP524282 TUT524281:TUT524282 TKX524281:TKX524282 TBB524281:TBB524282 SRF524281:SRF524282 SHJ524281:SHJ524282 RXN524281:RXN524282 RNR524281:RNR524282 RDV524281:RDV524282 QTZ524281:QTZ524282 QKD524281:QKD524282 QAH524281:QAH524282 PQL524281:PQL524282 PGP524281:PGP524282 OWT524281:OWT524282 OMX524281:OMX524282 ODB524281:ODB524282 NTF524281:NTF524282 NJJ524281:NJJ524282 MZN524281:MZN524282 MPR524281:MPR524282 MFV524281:MFV524282 LVZ524281:LVZ524282 LMD524281:LMD524282 LCH524281:LCH524282 KSL524281:KSL524282 KIP524281:KIP524282 JYT524281:JYT524282 JOX524281:JOX524282 JFB524281:JFB524282 IVF524281:IVF524282 ILJ524281:ILJ524282 IBN524281:IBN524282 HRR524281:HRR524282 HHV524281:HHV524282 GXZ524281:GXZ524282 GOD524281:GOD524282 GEH524281:GEH524282 FUL524281:FUL524282 FKP524281:FKP524282 FAT524281:FAT524282 EQX524281:EQX524282 EHB524281:EHB524282 DXF524281:DXF524282 DNJ524281:DNJ524282 DDN524281:DDN524282 CTR524281:CTR524282 CJV524281:CJV524282 BZZ524281:BZZ524282 BQD524281:BQD524282 BGH524281:BGH524282 AWL524281:AWL524282 AMP524281:AMP524282 ACT524281:ACT524282 SX524281:SX524282 JB524281:JB524282 E524281:E524282 WVN458745:WVN458746 WLR458745:WLR458746 WBV458745:WBV458746 VRZ458745:VRZ458746 VID458745:VID458746 UYH458745:UYH458746 UOL458745:UOL458746 UEP458745:UEP458746 TUT458745:TUT458746 TKX458745:TKX458746 TBB458745:TBB458746 SRF458745:SRF458746 SHJ458745:SHJ458746 RXN458745:RXN458746 RNR458745:RNR458746 RDV458745:RDV458746 QTZ458745:QTZ458746 QKD458745:QKD458746 QAH458745:QAH458746 PQL458745:PQL458746 PGP458745:PGP458746 OWT458745:OWT458746 OMX458745:OMX458746 ODB458745:ODB458746 NTF458745:NTF458746 NJJ458745:NJJ458746 MZN458745:MZN458746 MPR458745:MPR458746 MFV458745:MFV458746 LVZ458745:LVZ458746 LMD458745:LMD458746 LCH458745:LCH458746 KSL458745:KSL458746 KIP458745:KIP458746 JYT458745:JYT458746 JOX458745:JOX458746 JFB458745:JFB458746 IVF458745:IVF458746 ILJ458745:ILJ458746 IBN458745:IBN458746 HRR458745:HRR458746 HHV458745:HHV458746 GXZ458745:GXZ458746 GOD458745:GOD458746 GEH458745:GEH458746 FUL458745:FUL458746 FKP458745:FKP458746 FAT458745:FAT458746 EQX458745:EQX458746 EHB458745:EHB458746 DXF458745:DXF458746 DNJ458745:DNJ458746 DDN458745:DDN458746 CTR458745:CTR458746 CJV458745:CJV458746 BZZ458745:BZZ458746 BQD458745:BQD458746 BGH458745:BGH458746 AWL458745:AWL458746 AMP458745:AMP458746 ACT458745:ACT458746 SX458745:SX458746 JB458745:JB458746 E458745:E458746 WVN393209:WVN393210 WLR393209:WLR393210 WBV393209:WBV393210 VRZ393209:VRZ393210 VID393209:VID393210 UYH393209:UYH393210 UOL393209:UOL393210 UEP393209:UEP393210 TUT393209:TUT393210 TKX393209:TKX393210 TBB393209:TBB393210 SRF393209:SRF393210 SHJ393209:SHJ393210 RXN393209:RXN393210 RNR393209:RNR393210 RDV393209:RDV393210 QTZ393209:QTZ393210 QKD393209:QKD393210 QAH393209:QAH393210 PQL393209:PQL393210 PGP393209:PGP393210 OWT393209:OWT393210 OMX393209:OMX393210 ODB393209:ODB393210 NTF393209:NTF393210 NJJ393209:NJJ393210 MZN393209:MZN393210 MPR393209:MPR393210 MFV393209:MFV393210 LVZ393209:LVZ393210 LMD393209:LMD393210 LCH393209:LCH393210 KSL393209:KSL393210 KIP393209:KIP393210 JYT393209:JYT393210 JOX393209:JOX393210 JFB393209:JFB393210 IVF393209:IVF393210 ILJ393209:ILJ393210 IBN393209:IBN393210 HRR393209:HRR393210 HHV393209:HHV393210 GXZ393209:GXZ393210 GOD393209:GOD393210 GEH393209:GEH393210 FUL393209:FUL393210 FKP393209:FKP393210 FAT393209:FAT393210 EQX393209:EQX393210 EHB393209:EHB393210 DXF393209:DXF393210 DNJ393209:DNJ393210 DDN393209:DDN393210 CTR393209:CTR393210 CJV393209:CJV393210 BZZ393209:BZZ393210 BQD393209:BQD393210 BGH393209:BGH393210 AWL393209:AWL393210 AMP393209:AMP393210 ACT393209:ACT393210 SX393209:SX393210 JB393209:JB393210 E393209:E393210 WVN327673:WVN327674 WLR327673:WLR327674 WBV327673:WBV327674 VRZ327673:VRZ327674 VID327673:VID327674 UYH327673:UYH327674 UOL327673:UOL327674 UEP327673:UEP327674 TUT327673:TUT327674 TKX327673:TKX327674 TBB327673:TBB327674 SRF327673:SRF327674 SHJ327673:SHJ327674 RXN327673:RXN327674 RNR327673:RNR327674 RDV327673:RDV327674 QTZ327673:QTZ327674 QKD327673:QKD327674 QAH327673:QAH327674 PQL327673:PQL327674 PGP327673:PGP327674 OWT327673:OWT327674 OMX327673:OMX327674 ODB327673:ODB327674 NTF327673:NTF327674 NJJ327673:NJJ327674 MZN327673:MZN327674 MPR327673:MPR327674 MFV327673:MFV327674 LVZ327673:LVZ327674 LMD327673:LMD327674 LCH327673:LCH327674 KSL327673:KSL327674 KIP327673:KIP327674 JYT327673:JYT327674 JOX327673:JOX327674 JFB327673:JFB327674 IVF327673:IVF327674 ILJ327673:ILJ327674 IBN327673:IBN327674 HRR327673:HRR327674 HHV327673:HHV327674 GXZ327673:GXZ327674 GOD327673:GOD327674 GEH327673:GEH327674 FUL327673:FUL327674 FKP327673:FKP327674 FAT327673:FAT327674 EQX327673:EQX327674 EHB327673:EHB327674 DXF327673:DXF327674 DNJ327673:DNJ327674 DDN327673:DDN327674 CTR327673:CTR327674 CJV327673:CJV327674 BZZ327673:BZZ327674 BQD327673:BQD327674 BGH327673:BGH327674 AWL327673:AWL327674 AMP327673:AMP327674 ACT327673:ACT327674 SX327673:SX327674 JB327673:JB327674 E327673:E327674 WVN262137:WVN262138 WLR262137:WLR262138 WBV262137:WBV262138 VRZ262137:VRZ262138 VID262137:VID262138 UYH262137:UYH262138 UOL262137:UOL262138 UEP262137:UEP262138 TUT262137:TUT262138 TKX262137:TKX262138 TBB262137:TBB262138 SRF262137:SRF262138 SHJ262137:SHJ262138 RXN262137:RXN262138 RNR262137:RNR262138 RDV262137:RDV262138 QTZ262137:QTZ262138 QKD262137:QKD262138 QAH262137:QAH262138 PQL262137:PQL262138 PGP262137:PGP262138 OWT262137:OWT262138 OMX262137:OMX262138 ODB262137:ODB262138 NTF262137:NTF262138 NJJ262137:NJJ262138 MZN262137:MZN262138 MPR262137:MPR262138 MFV262137:MFV262138 LVZ262137:LVZ262138 LMD262137:LMD262138 LCH262137:LCH262138 KSL262137:KSL262138 KIP262137:KIP262138 JYT262137:JYT262138 JOX262137:JOX262138 JFB262137:JFB262138 IVF262137:IVF262138 ILJ262137:ILJ262138 IBN262137:IBN262138 HRR262137:HRR262138 HHV262137:HHV262138 GXZ262137:GXZ262138 GOD262137:GOD262138 GEH262137:GEH262138 FUL262137:FUL262138 FKP262137:FKP262138 FAT262137:FAT262138 EQX262137:EQX262138 EHB262137:EHB262138 DXF262137:DXF262138 DNJ262137:DNJ262138 DDN262137:DDN262138 CTR262137:CTR262138 CJV262137:CJV262138 BZZ262137:BZZ262138 BQD262137:BQD262138 BGH262137:BGH262138 AWL262137:AWL262138 AMP262137:AMP262138 ACT262137:ACT262138 SX262137:SX262138 JB262137:JB262138 E262137:E262138 WVN196601:WVN196602 WLR196601:WLR196602 WBV196601:WBV196602 VRZ196601:VRZ196602 VID196601:VID196602 UYH196601:UYH196602 UOL196601:UOL196602 UEP196601:UEP196602 TUT196601:TUT196602 TKX196601:TKX196602 TBB196601:TBB196602 SRF196601:SRF196602 SHJ196601:SHJ196602 RXN196601:RXN196602 RNR196601:RNR196602 RDV196601:RDV196602 QTZ196601:QTZ196602 QKD196601:QKD196602 QAH196601:QAH196602 PQL196601:PQL196602 PGP196601:PGP196602 OWT196601:OWT196602 OMX196601:OMX196602 ODB196601:ODB196602 NTF196601:NTF196602 NJJ196601:NJJ196602 MZN196601:MZN196602 MPR196601:MPR196602 MFV196601:MFV196602 LVZ196601:LVZ196602 LMD196601:LMD196602 LCH196601:LCH196602 KSL196601:KSL196602 KIP196601:KIP196602 JYT196601:JYT196602 JOX196601:JOX196602 JFB196601:JFB196602 IVF196601:IVF196602 ILJ196601:ILJ196602 IBN196601:IBN196602 HRR196601:HRR196602 HHV196601:HHV196602 GXZ196601:GXZ196602 GOD196601:GOD196602 GEH196601:GEH196602 FUL196601:FUL196602 FKP196601:FKP196602 FAT196601:FAT196602 EQX196601:EQX196602 EHB196601:EHB196602 DXF196601:DXF196602 DNJ196601:DNJ196602 DDN196601:DDN196602 CTR196601:CTR196602 CJV196601:CJV196602 BZZ196601:BZZ196602 BQD196601:BQD196602 BGH196601:BGH196602 AWL196601:AWL196602 AMP196601:AMP196602 ACT196601:ACT196602 SX196601:SX196602 JB196601:JB196602 E196601:E196602 WVN131065:WVN131066 WLR131065:WLR131066 WBV131065:WBV131066 VRZ131065:VRZ131066 VID131065:VID131066 UYH131065:UYH131066 UOL131065:UOL131066 UEP131065:UEP131066 TUT131065:TUT131066 TKX131065:TKX131066 TBB131065:TBB131066 SRF131065:SRF131066 SHJ131065:SHJ131066 RXN131065:RXN131066 RNR131065:RNR131066 RDV131065:RDV131066 QTZ131065:QTZ131066 QKD131065:QKD131066 QAH131065:QAH131066 PQL131065:PQL131066 PGP131065:PGP131066 OWT131065:OWT131066 OMX131065:OMX131066 ODB131065:ODB131066 NTF131065:NTF131066 NJJ131065:NJJ131066 MZN131065:MZN131066 MPR131065:MPR131066 MFV131065:MFV131066 LVZ131065:LVZ131066 LMD131065:LMD131066 LCH131065:LCH131066 KSL131065:KSL131066 KIP131065:KIP131066 JYT131065:JYT131066 JOX131065:JOX131066 JFB131065:JFB131066 IVF131065:IVF131066 ILJ131065:ILJ131066 IBN131065:IBN131066 HRR131065:HRR131066 HHV131065:HHV131066 GXZ131065:GXZ131066 GOD131065:GOD131066 GEH131065:GEH131066 FUL131065:FUL131066 FKP131065:FKP131066 FAT131065:FAT131066 EQX131065:EQX131066 EHB131065:EHB131066 DXF131065:DXF131066 DNJ131065:DNJ131066 DDN131065:DDN131066 CTR131065:CTR131066 CJV131065:CJV131066 BZZ131065:BZZ131066 BQD131065:BQD131066 BGH131065:BGH131066 AWL131065:AWL131066 AMP131065:AMP131066 ACT131065:ACT131066 SX131065:SX131066 JB131065:JB131066 E131065:E131066 WVN65529:WVN65530 WLR65529:WLR65530 WBV65529:WBV65530 VRZ65529:VRZ65530 VID65529:VID65530 UYH65529:UYH65530 UOL65529:UOL65530 UEP65529:UEP65530 TUT65529:TUT65530 TKX65529:TKX65530 TBB65529:TBB65530 SRF65529:SRF65530 SHJ65529:SHJ65530 RXN65529:RXN65530 RNR65529:RNR65530 RDV65529:RDV65530 QTZ65529:QTZ65530 QKD65529:QKD65530 QAH65529:QAH65530 PQL65529:PQL65530 PGP65529:PGP65530 OWT65529:OWT65530 OMX65529:OMX65530 ODB65529:ODB65530 NTF65529:NTF65530 NJJ65529:NJJ65530 MZN65529:MZN65530 MPR65529:MPR65530 MFV65529:MFV65530 LVZ65529:LVZ65530 LMD65529:LMD65530 LCH65529:LCH65530 KSL65529:KSL65530 KIP65529:KIP65530 JYT65529:JYT65530 JOX65529:JOX65530 JFB65529:JFB65530 IVF65529:IVF65530 ILJ65529:ILJ65530 IBN65529:IBN65530 HRR65529:HRR65530 HHV65529:HHV65530 GXZ65529:GXZ65530 GOD65529:GOD65530 GEH65529:GEH65530 FUL65529:FUL65530 FKP65529:FKP65530 FAT65529:FAT65530 EQX65529:EQX65530 EHB65529:EHB65530 DXF65529:DXF65530 DNJ65529:DNJ65530 DDN65529:DDN65530 CTR65529:CTR65530 CJV65529:CJV65530 BZZ65529:BZZ65530 BQD65529:BQD65530 BGH65529:BGH65530 AWL65529:AWL65530 AMP65529:AMP65530 ACT65529:ACT65530 SX65529:SX65530 JB65529:JB65530 E65529:E65530 WVN982953:WVN982958 WLR982953:WLR982958 WBV982953:WBV982958 VRZ982953:VRZ982958 VID982953:VID982958 UYH982953:UYH982958 UOL982953:UOL982958 UEP982953:UEP982958 TUT982953:TUT982958 TKX982953:TKX982958 TBB982953:TBB982958 SRF982953:SRF982958 SHJ982953:SHJ982958 RXN982953:RXN982958 RNR982953:RNR982958 RDV982953:RDV982958 QTZ982953:QTZ982958 QKD982953:QKD982958 QAH982953:QAH982958 PQL982953:PQL982958 PGP982953:PGP982958 OWT982953:OWT982958 OMX982953:OMX982958 ODB982953:ODB982958 NTF982953:NTF982958 NJJ982953:NJJ982958 MZN982953:MZN982958 MPR982953:MPR982958 MFV982953:MFV982958 LVZ982953:LVZ982958 LMD982953:LMD982958 LCH982953:LCH982958 KSL982953:KSL982958 KIP982953:KIP982958 JYT982953:JYT982958 JOX982953:JOX982958 JFB982953:JFB982958 IVF982953:IVF982958 ILJ982953:ILJ982958 IBN982953:IBN982958 HRR982953:HRR982958 HHV982953:HHV982958 GXZ982953:GXZ982958 GOD982953:GOD982958 GEH982953:GEH982958 FUL982953:FUL982958 FKP982953:FKP982958 FAT982953:FAT982958 EQX982953:EQX982958 EHB982953:EHB982958 DXF982953:DXF982958 DNJ982953:DNJ982958 DDN982953:DDN982958 CTR982953:CTR982958 CJV982953:CJV982958 BZZ982953:BZZ982958 BQD982953:BQD982958 BGH982953:BGH982958 AWL982953:AWL982958 AMP982953:AMP982958 ACT982953:ACT982958 SX982953:SX982958 JB982953:JB982958 E982953:E982958 WVN917417:WVN917422 WLR917417:WLR917422 WBV917417:WBV917422 VRZ917417:VRZ917422 VID917417:VID917422 UYH917417:UYH917422 UOL917417:UOL917422 UEP917417:UEP917422 TUT917417:TUT917422 TKX917417:TKX917422 TBB917417:TBB917422 SRF917417:SRF917422 SHJ917417:SHJ917422 RXN917417:RXN917422 RNR917417:RNR917422 RDV917417:RDV917422 QTZ917417:QTZ917422 QKD917417:QKD917422 QAH917417:QAH917422 PQL917417:PQL917422 PGP917417:PGP917422 OWT917417:OWT917422 OMX917417:OMX917422 ODB917417:ODB917422 NTF917417:NTF917422 NJJ917417:NJJ917422 MZN917417:MZN917422 MPR917417:MPR917422 MFV917417:MFV917422 LVZ917417:LVZ917422 LMD917417:LMD917422 LCH917417:LCH917422 KSL917417:KSL917422 KIP917417:KIP917422 JYT917417:JYT917422 JOX917417:JOX917422 JFB917417:JFB917422 IVF917417:IVF917422 ILJ917417:ILJ917422 IBN917417:IBN917422 HRR917417:HRR917422 HHV917417:HHV917422 GXZ917417:GXZ917422 GOD917417:GOD917422 GEH917417:GEH917422 FUL917417:FUL917422 FKP917417:FKP917422 FAT917417:FAT917422 EQX917417:EQX917422 EHB917417:EHB917422 DXF917417:DXF917422 DNJ917417:DNJ917422 DDN917417:DDN917422 CTR917417:CTR917422 CJV917417:CJV917422 BZZ917417:BZZ917422 BQD917417:BQD917422 BGH917417:BGH917422 AWL917417:AWL917422 AMP917417:AMP917422 ACT917417:ACT917422 SX917417:SX917422 JB917417:JB917422 E917417:E917422 WVN851881:WVN851886 WLR851881:WLR851886 WBV851881:WBV851886 VRZ851881:VRZ851886 VID851881:VID851886 UYH851881:UYH851886 UOL851881:UOL851886 UEP851881:UEP851886 TUT851881:TUT851886 TKX851881:TKX851886 TBB851881:TBB851886 SRF851881:SRF851886 SHJ851881:SHJ851886 RXN851881:RXN851886 RNR851881:RNR851886 RDV851881:RDV851886 QTZ851881:QTZ851886 QKD851881:QKD851886 QAH851881:QAH851886 PQL851881:PQL851886 PGP851881:PGP851886 OWT851881:OWT851886 OMX851881:OMX851886 ODB851881:ODB851886 NTF851881:NTF851886 NJJ851881:NJJ851886 MZN851881:MZN851886 MPR851881:MPR851886 MFV851881:MFV851886 LVZ851881:LVZ851886 LMD851881:LMD851886 LCH851881:LCH851886 KSL851881:KSL851886 KIP851881:KIP851886 JYT851881:JYT851886 JOX851881:JOX851886 JFB851881:JFB851886 IVF851881:IVF851886 ILJ851881:ILJ851886 IBN851881:IBN851886 HRR851881:HRR851886 HHV851881:HHV851886 GXZ851881:GXZ851886 GOD851881:GOD851886 GEH851881:GEH851886 FUL851881:FUL851886 FKP851881:FKP851886 FAT851881:FAT851886 EQX851881:EQX851886 EHB851881:EHB851886 DXF851881:DXF851886 DNJ851881:DNJ851886 DDN851881:DDN851886 CTR851881:CTR851886 CJV851881:CJV851886 BZZ851881:BZZ851886 BQD851881:BQD851886 BGH851881:BGH851886 AWL851881:AWL851886 AMP851881:AMP851886 ACT851881:ACT851886 SX851881:SX851886 JB851881:JB851886 E851881:E851886 WVN786345:WVN786350 WLR786345:WLR786350 WBV786345:WBV786350 VRZ786345:VRZ786350 VID786345:VID786350 UYH786345:UYH786350 UOL786345:UOL786350 UEP786345:UEP786350 TUT786345:TUT786350 TKX786345:TKX786350 TBB786345:TBB786350 SRF786345:SRF786350 SHJ786345:SHJ786350 RXN786345:RXN786350 RNR786345:RNR786350 RDV786345:RDV786350 QTZ786345:QTZ786350 QKD786345:QKD786350 QAH786345:QAH786350 PQL786345:PQL786350 PGP786345:PGP786350 OWT786345:OWT786350 OMX786345:OMX786350 ODB786345:ODB786350 NTF786345:NTF786350 NJJ786345:NJJ786350 MZN786345:MZN786350 MPR786345:MPR786350 MFV786345:MFV786350 LVZ786345:LVZ786350 LMD786345:LMD786350 LCH786345:LCH786350 KSL786345:KSL786350 KIP786345:KIP786350 JYT786345:JYT786350 JOX786345:JOX786350 JFB786345:JFB786350 IVF786345:IVF786350 ILJ786345:ILJ786350 IBN786345:IBN786350 HRR786345:HRR786350 HHV786345:HHV786350 GXZ786345:GXZ786350 GOD786345:GOD786350 GEH786345:GEH786350 FUL786345:FUL786350 FKP786345:FKP786350 FAT786345:FAT786350 EQX786345:EQX786350 EHB786345:EHB786350 DXF786345:DXF786350 DNJ786345:DNJ786350 DDN786345:DDN786350 CTR786345:CTR786350 CJV786345:CJV786350 BZZ786345:BZZ786350 BQD786345:BQD786350 BGH786345:BGH786350 AWL786345:AWL786350 AMP786345:AMP786350 ACT786345:ACT786350 SX786345:SX786350 JB786345:JB786350 E786345:E786350 WVN720809:WVN720814 WLR720809:WLR720814 WBV720809:WBV720814 VRZ720809:VRZ720814 VID720809:VID720814 UYH720809:UYH720814 UOL720809:UOL720814 UEP720809:UEP720814 TUT720809:TUT720814 TKX720809:TKX720814 TBB720809:TBB720814 SRF720809:SRF720814 SHJ720809:SHJ720814 RXN720809:RXN720814 RNR720809:RNR720814 RDV720809:RDV720814 QTZ720809:QTZ720814 QKD720809:QKD720814 QAH720809:QAH720814 PQL720809:PQL720814 PGP720809:PGP720814 OWT720809:OWT720814 OMX720809:OMX720814 ODB720809:ODB720814 NTF720809:NTF720814 NJJ720809:NJJ720814 MZN720809:MZN720814 MPR720809:MPR720814 MFV720809:MFV720814 LVZ720809:LVZ720814 LMD720809:LMD720814 LCH720809:LCH720814 KSL720809:KSL720814 KIP720809:KIP720814 JYT720809:JYT720814 JOX720809:JOX720814 JFB720809:JFB720814 IVF720809:IVF720814 ILJ720809:ILJ720814 IBN720809:IBN720814 HRR720809:HRR720814 HHV720809:HHV720814 GXZ720809:GXZ720814 GOD720809:GOD720814 GEH720809:GEH720814 FUL720809:FUL720814 FKP720809:FKP720814 FAT720809:FAT720814 EQX720809:EQX720814 EHB720809:EHB720814 DXF720809:DXF720814 DNJ720809:DNJ720814 DDN720809:DDN720814 CTR720809:CTR720814 CJV720809:CJV720814 BZZ720809:BZZ720814 BQD720809:BQD720814 BGH720809:BGH720814 AWL720809:AWL720814 AMP720809:AMP720814 ACT720809:ACT720814 SX720809:SX720814 JB720809:JB720814 E720809:E720814 WVN655273:WVN655278 WLR655273:WLR655278 WBV655273:WBV655278 VRZ655273:VRZ655278 VID655273:VID655278 UYH655273:UYH655278 UOL655273:UOL655278 UEP655273:UEP655278 TUT655273:TUT655278 TKX655273:TKX655278 TBB655273:TBB655278 SRF655273:SRF655278 SHJ655273:SHJ655278 RXN655273:RXN655278 RNR655273:RNR655278 RDV655273:RDV655278 QTZ655273:QTZ655278 QKD655273:QKD655278 QAH655273:QAH655278 PQL655273:PQL655278 PGP655273:PGP655278 OWT655273:OWT655278 OMX655273:OMX655278 ODB655273:ODB655278 NTF655273:NTF655278 NJJ655273:NJJ655278 MZN655273:MZN655278 MPR655273:MPR655278 MFV655273:MFV655278 LVZ655273:LVZ655278 LMD655273:LMD655278 LCH655273:LCH655278 KSL655273:KSL655278 KIP655273:KIP655278 JYT655273:JYT655278 JOX655273:JOX655278 JFB655273:JFB655278 IVF655273:IVF655278 ILJ655273:ILJ655278 IBN655273:IBN655278 HRR655273:HRR655278 HHV655273:HHV655278 GXZ655273:GXZ655278 GOD655273:GOD655278 GEH655273:GEH655278 FUL655273:FUL655278 FKP655273:FKP655278 FAT655273:FAT655278 EQX655273:EQX655278 EHB655273:EHB655278 DXF655273:DXF655278 DNJ655273:DNJ655278 DDN655273:DDN655278 CTR655273:CTR655278 CJV655273:CJV655278 BZZ655273:BZZ655278 BQD655273:BQD655278 BGH655273:BGH655278 AWL655273:AWL655278 AMP655273:AMP655278 ACT655273:ACT655278 SX655273:SX655278 JB655273:JB655278 E655273:E655278 WVN589737:WVN589742 WLR589737:WLR589742 WBV589737:WBV589742 VRZ589737:VRZ589742 VID589737:VID589742 UYH589737:UYH589742 UOL589737:UOL589742 UEP589737:UEP589742 TUT589737:TUT589742 TKX589737:TKX589742 TBB589737:TBB589742 SRF589737:SRF589742 SHJ589737:SHJ589742 RXN589737:RXN589742 RNR589737:RNR589742 RDV589737:RDV589742 QTZ589737:QTZ589742 QKD589737:QKD589742 QAH589737:QAH589742 PQL589737:PQL589742 PGP589737:PGP589742 OWT589737:OWT589742 OMX589737:OMX589742 ODB589737:ODB589742 NTF589737:NTF589742 NJJ589737:NJJ589742 MZN589737:MZN589742 MPR589737:MPR589742 MFV589737:MFV589742 LVZ589737:LVZ589742 LMD589737:LMD589742 LCH589737:LCH589742 KSL589737:KSL589742 KIP589737:KIP589742 JYT589737:JYT589742 JOX589737:JOX589742 JFB589737:JFB589742 IVF589737:IVF589742 ILJ589737:ILJ589742 IBN589737:IBN589742 HRR589737:HRR589742 HHV589737:HHV589742 GXZ589737:GXZ589742 GOD589737:GOD589742 GEH589737:GEH589742 FUL589737:FUL589742 FKP589737:FKP589742 FAT589737:FAT589742 EQX589737:EQX589742 EHB589737:EHB589742 DXF589737:DXF589742 DNJ589737:DNJ589742 DDN589737:DDN589742 CTR589737:CTR589742 CJV589737:CJV589742 BZZ589737:BZZ589742 BQD589737:BQD589742 BGH589737:BGH589742 AWL589737:AWL589742 AMP589737:AMP589742 ACT589737:ACT589742 SX589737:SX589742 JB589737:JB589742 E589737:E589742 WVN524201:WVN524206 WLR524201:WLR524206 WBV524201:WBV524206 VRZ524201:VRZ524206 VID524201:VID524206 UYH524201:UYH524206 UOL524201:UOL524206 UEP524201:UEP524206 TUT524201:TUT524206 TKX524201:TKX524206 TBB524201:TBB524206 SRF524201:SRF524206 SHJ524201:SHJ524206 RXN524201:RXN524206 RNR524201:RNR524206 RDV524201:RDV524206 QTZ524201:QTZ524206 QKD524201:QKD524206 QAH524201:QAH524206 PQL524201:PQL524206 PGP524201:PGP524206 OWT524201:OWT524206 OMX524201:OMX524206 ODB524201:ODB524206 NTF524201:NTF524206 NJJ524201:NJJ524206 MZN524201:MZN524206 MPR524201:MPR524206 MFV524201:MFV524206 LVZ524201:LVZ524206 LMD524201:LMD524206 LCH524201:LCH524206 KSL524201:KSL524206 KIP524201:KIP524206 JYT524201:JYT524206 JOX524201:JOX524206 JFB524201:JFB524206 IVF524201:IVF524206 ILJ524201:ILJ524206 IBN524201:IBN524206 HRR524201:HRR524206 HHV524201:HHV524206 GXZ524201:GXZ524206 GOD524201:GOD524206 GEH524201:GEH524206 FUL524201:FUL524206 FKP524201:FKP524206 FAT524201:FAT524206 EQX524201:EQX524206 EHB524201:EHB524206 DXF524201:DXF524206 DNJ524201:DNJ524206 DDN524201:DDN524206 CTR524201:CTR524206 CJV524201:CJV524206 BZZ524201:BZZ524206 BQD524201:BQD524206 BGH524201:BGH524206 AWL524201:AWL524206 AMP524201:AMP524206 ACT524201:ACT524206 SX524201:SX524206 JB524201:JB524206 E524201:E524206 WVN458665:WVN458670 WLR458665:WLR458670 WBV458665:WBV458670 VRZ458665:VRZ458670 VID458665:VID458670 UYH458665:UYH458670 UOL458665:UOL458670 UEP458665:UEP458670 TUT458665:TUT458670 TKX458665:TKX458670 TBB458665:TBB458670 SRF458665:SRF458670 SHJ458665:SHJ458670 RXN458665:RXN458670 RNR458665:RNR458670 RDV458665:RDV458670 QTZ458665:QTZ458670 QKD458665:QKD458670 QAH458665:QAH458670 PQL458665:PQL458670 PGP458665:PGP458670 OWT458665:OWT458670 OMX458665:OMX458670 ODB458665:ODB458670 NTF458665:NTF458670 NJJ458665:NJJ458670 MZN458665:MZN458670 MPR458665:MPR458670 MFV458665:MFV458670 LVZ458665:LVZ458670 LMD458665:LMD458670 LCH458665:LCH458670 KSL458665:KSL458670 KIP458665:KIP458670 JYT458665:JYT458670 JOX458665:JOX458670 JFB458665:JFB458670 IVF458665:IVF458670 ILJ458665:ILJ458670 IBN458665:IBN458670 HRR458665:HRR458670 HHV458665:HHV458670 GXZ458665:GXZ458670 GOD458665:GOD458670 GEH458665:GEH458670 FUL458665:FUL458670 FKP458665:FKP458670 FAT458665:FAT458670 EQX458665:EQX458670 EHB458665:EHB458670 DXF458665:DXF458670 DNJ458665:DNJ458670 DDN458665:DDN458670 CTR458665:CTR458670 CJV458665:CJV458670 BZZ458665:BZZ458670 BQD458665:BQD458670 BGH458665:BGH458670 AWL458665:AWL458670 AMP458665:AMP458670 ACT458665:ACT458670 SX458665:SX458670 JB458665:JB458670 E458665:E458670 WVN393129:WVN393134 WLR393129:WLR393134 WBV393129:WBV393134 VRZ393129:VRZ393134 VID393129:VID393134 UYH393129:UYH393134 UOL393129:UOL393134 UEP393129:UEP393134 TUT393129:TUT393134 TKX393129:TKX393134 TBB393129:TBB393134 SRF393129:SRF393134 SHJ393129:SHJ393134 RXN393129:RXN393134 RNR393129:RNR393134 RDV393129:RDV393134 QTZ393129:QTZ393134 QKD393129:QKD393134 QAH393129:QAH393134 PQL393129:PQL393134 PGP393129:PGP393134 OWT393129:OWT393134 OMX393129:OMX393134 ODB393129:ODB393134 NTF393129:NTF393134 NJJ393129:NJJ393134 MZN393129:MZN393134 MPR393129:MPR393134 MFV393129:MFV393134 LVZ393129:LVZ393134 LMD393129:LMD393134 LCH393129:LCH393134 KSL393129:KSL393134 KIP393129:KIP393134 JYT393129:JYT393134 JOX393129:JOX393134 JFB393129:JFB393134 IVF393129:IVF393134 ILJ393129:ILJ393134 IBN393129:IBN393134 HRR393129:HRR393134 HHV393129:HHV393134 GXZ393129:GXZ393134 GOD393129:GOD393134 GEH393129:GEH393134 FUL393129:FUL393134 FKP393129:FKP393134 FAT393129:FAT393134 EQX393129:EQX393134 EHB393129:EHB393134 DXF393129:DXF393134 DNJ393129:DNJ393134 DDN393129:DDN393134 CTR393129:CTR393134 CJV393129:CJV393134 BZZ393129:BZZ393134 BQD393129:BQD393134 BGH393129:BGH393134 AWL393129:AWL393134 AMP393129:AMP393134 ACT393129:ACT393134 SX393129:SX393134 JB393129:JB393134 E393129:E393134 WVN327593:WVN327598 WLR327593:WLR327598 WBV327593:WBV327598 VRZ327593:VRZ327598 VID327593:VID327598 UYH327593:UYH327598 UOL327593:UOL327598 UEP327593:UEP327598 TUT327593:TUT327598 TKX327593:TKX327598 TBB327593:TBB327598 SRF327593:SRF327598 SHJ327593:SHJ327598 RXN327593:RXN327598 RNR327593:RNR327598 RDV327593:RDV327598 QTZ327593:QTZ327598 QKD327593:QKD327598 QAH327593:QAH327598 PQL327593:PQL327598 PGP327593:PGP327598 OWT327593:OWT327598 OMX327593:OMX327598 ODB327593:ODB327598 NTF327593:NTF327598 NJJ327593:NJJ327598 MZN327593:MZN327598 MPR327593:MPR327598 MFV327593:MFV327598 LVZ327593:LVZ327598 LMD327593:LMD327598 LCH327593:LCH327598 KSL327593:KSL327598 KIP327593:KIP327598 JYT327593:JYT327598 JOX327593:JOX327598 JFB327593:JFB327598 IVF327593:IVF327598 ILJ327593:ILJ327598 IBN327593:IBN327598 HRR327593:HRR327598 HHV327593:HHV327598 GXZ327593:GXZ327598 GOD327593:GOD327598 GEH327593:GEH327598 FUL327593:FUL327598 FKP327593:FKP327598 FAT327593:FAT327598 EQX327593:EQX327598 EHB327593:EHB327598 DXF327593:DXF327598 DNJ327593:DNJ327598 DDN327593:DDN327598 CTR327593:CTR327598 CJV327593:CJV327598 BZZ327593:BZZ327598 BQD327593:BQD327598 BGH327593:BGH327598 AWL327593:AWL327598 AMP327593:AMP327598 ACT327593:ACT327598 SX327593:SX327598 JB327593:JB327598 E327593:E327598 WVN262057:WVN262062 WLR262057:WLR262062 WBV262057:WBV262062 VRZ262057:VRZ262062 VID262057:VID262062 UYH262057:UYH262062 UOL262057:UOL262062 UEP262057:UEP262062 TUT262057:TUT262062 TKX262057:TKX262062 TBB262057:TBB262062 SRF262057:SRF262062 SHJ262057:SHJ262062 RXN262057:RXN262062 RNR262057:RNR262062 RDV262057:RDV262062 QTZ262057:QTZ262062 QKD262057:QKD262062 QAH262057:QAH262062 PQL262057:PQL262062 PGP262057:PGP262062 OWT262057:OWT262062 OMX262057:OMX262062 ODB262057:ODB262062 NTF262057:NTF262062 NJJ262057:NJJ262062 MZN262057:MZN262062 MPR262057:MPR262062 MFV262057:MFV262062 LVZ262057:LVZ262062 LMD262057:LMD262062 LCH262057:LCH262062 KSL262057:KSL262062 KIP262057:KIP262062 JYT262057:JYT262062 JOX262057:JOX262062 JFB262057:JFB262062 IVF262057:IVF262062 ILJ262057:ILJ262062 IBN262057:IBN262062 HRR262057:HRR262062 HHV262057:HHV262062 GXZ262057:GXZ262062 GOD262057:GOD262062 GEH262057:GEH262062 FUL262057:FUL262062 FKP262057:FKP262062 FAT262057:FAT262062 EQX262057:EQX262062 EHB262057:EHB262062 DXF262057:DXF262062 DNJ262057:DNJ262062 DDN262057:DDN262062 CTR262057:CTR262062 CJV262057:CJV262062 BZZ262057:BZZ262062 BQD262057:BQD262062 BGH262057:BGH262062 AWL262057:AWL262062 AMP262057:AMP262062 ACT262057:ACT262062 SX262057:SX262062 JB262057:JB262062 E262057:E262062 WVN196521:WVN196526 WLR196521:WLR196526 WBV196521:WBV196526 VRZ196521:VRZ196526 VID196521:VID196526 UYH196521:UYH196526 UOL196521:UOL196526 UEP196521:UEP196526 TUT196521:TUT196526 TKX196521:TKX196526 TBB196521:TBB196526 SRF196521:SRF196526 SHJ196521:SHJ196526 RXN196521:RXN196526 RNR196521:RNR196526 RDV196521:RDV196526 QTZ196521:QTZ196526 QKD196521:QKD196526 QAH196521:QAH196526 PQL196521:PQL196526 PGP196521:PGP196526 OWT196521:OWT196526 OMX196521:OMX196526 ODB196521:ODB196526 NTF196521:NTF196526 NJJ196521:NJJ196526 MZN196521:MZN196526 MPR196521:MPR196526 MFV196521:MFV196526 LVZ196521:LVZ196526 LMD196521:LMD196526 LCH196521:LCH196526 KSL196521:KSL196526 KIP196521:KIP196526 JYT196521:JYT196526 JOX196521:JOX196526 JFB196521:JFB196526 IVF196521:IVF196526 ILJ196521:ILJ196526 IBN196521:IBN196526 HRR196521:HRR196526 HHV196521:HHV196526 GXZ196521:GXZ196526 GOD196521:GOD196526 GEH196521:GEH196526 FUL196521:FUL196526 FKP196521:FKP196526 FAT196521:FAT196526 EQX196521:EQX196526 EHB196521:EHB196526 DXF196521:DXF196526 DNJ196521:DNJ196526 DDN196521:DDN196526 CTR196521:CTR196526 CJV196521:CJV196526 BZZ196521:BZZ196526 BQD196521:BQD196526 BGH196521:BGH196526 AWL196521:AWL196526 AMP196521:AMP196526 ACT196521:ACT196526 SX196521:SX196526 JB196521:JB196526 E196521:E196526 WVN130985:WVN130990 WLR130985:WLR130990 WBV130985:WBV130990 VRZ130985:VRZ130990 VID130985:VID130990 UYH130985:UYH130990 UOL130985:UOL130990 UEP130985:UEP130990 TUT130985:TUT130990 TKX130985:TKX130990 TBB130985:TBB130990 SRF130985:SRF130990 SHJ130985:SHJ130990 RXN130985:RXN130990 RNR130985:RNR130990 RDV130985:RDV130990 QTZ130985:QTZ130990 QKD130985:QKD130990 QAH130985:QAH130990 PQL130985:PQL130990 PGP130985:PGP130990 OWT130985:OWT130990 OMX130985:OMX130990 ODB130985:ODB130990 NTF130985:NTF130990 NJJ130985:NJJ130990 MZN130985:MZN130990 MPR130985:MPR130990 MFV130985:MFV130990 LVZ130985:LVZ130990 LMD130985:LMD130990 LCH130985:LCH130990 KSL130985:KSL130990 KIP130985:KIP130990 JYT130985:JYT130990 JOX130985:JOX130990 JFB130985:JFB130990 IVF130985:IVF130990 ILJ130985:ILJ130990 IBN130985:IBN130990 HRR130985:HRR130990 HHV130985:HHV130990 GXZ130985:GXZ130990 GOD130985:GOD130990 GEH130985:GEH130990 FUL130985:FUL130990 FKP130985:FKP130990 FAT130985:FAT130990 EQX130985:EQX130990 EHB130985:EHB130990 DXF130985:DXF130990 DNJ130985:DNJ130990 DDN130985:DDN130990 CTR130985:CTR130990 CJV130985:CJV130990 BZZ130985:BZZ130990 BQD130985:BQD130990 BGH130985:BGH130990 AWL130985:AWL130990 AMP130985:AMP130990 ACT130985:ACT130990 SX130985:SX130990 JB130985:JB130990 E130985:E130990 WVN65449:WVN65454 WLR65449:WLR65454 WBV65449:WBV65454 VRZ65449:VRZ65454 VID65449:VID65454 UYH65449:UYH65454 UOL65449:UOL65454 UEP65449:UEP65454 TUT65449:TUT65454 TKX65449:TKX65454 TBB65449:TBB65454 SRF65449:SRF65454 SHJ65449:SHJ65454 RXN65449:RXN65454 RNR65449:RNR65454 RDV65449:RDV65454 QTZ65449:QTZ65454 QKD65449:QKD65454 QAH65449:QAH65454 PQL65449:PQL65454 PGP65449:PGP65454 OWT65449:OWT65454 OMX65449:OMX65454 ODB65449:ODB65454 NTF65449:NTF65454 NJJ65449:NJJ65454 MZN65449:MZN65454 MPR65449:MPR65454 MFV65449:MFV65454 LVZ65449:LVZ65454 LMD65449:LMD65454 LCH65449:LCH65454 KSL65449:KSL65454 KIP65449:KIP65454 JYT65449:JYT65454 JOX65449:JOX65454 JFB65449:JFB65454 IVF65449:IVF65454 ILJ65449:ILJ65454 IBN65449:IBN65454 HRR65449:HRR65454 HHV65449:HHV65454 GXZ65449:GXZ65454 GOD65449:GOD65454 GEH65449:GEH65454 FUL65449:FUL65454 FKP65449:FKP65454 FAT65449:FAT65454 EQX65449:EQX65454 EHB65449:EHB65454 DXF65449:DXF65454 DNJ65449:DNJ65454 DDN65449:DDN65454 CTR65449:CTR65454 CJV65449:CJV65454 BZZ65449:BZZ65454 BQD65449:BQD65454 BGH65449:BGH65454 AWL65449:AWL65454 AMP65449:AMP65454 ACT65449:ACT65454 SX65449:SX65454 JB65449:JB65454 A65442 ST11 ACP11 AML11 AWH11 BGD11 BPZ11 BZV11 CJR11 CTN11 DDJ11 DNF11 DXB11 EGX11 EQT11 FAP11 FKL11 FUH11 GED11 GNZ11 GXV11 HHR11 HRN11 IBJ11 ILF11 IVB11 JEX11 JOT11 JYP11 KIL11 KSH11 LCD11 LLZ11 LVV11 MFR11 MPN11 MZJ11 NJF11 NTB11 OCX11 OMT11 OWP11 PGL11 PQH11 QAD11 QJZ11 QTV11 RDR11 RNN11 RXJ11 SHF11 SRB11 TAX11 TKT11 TUP11 UEL11 UOH11 UYD11 VHZ11 VRV11 WBR11 WLN11 WVJ11 JI11 IX16 ST16 ACP16 AML16 AWH16 BGD16 BPZ16 BZV16 CJR16 CTN16 DDJ16 DNF16 DXB16 EGX16 EQT16 FAP16 FKL16 FUH16 GED16 GNZ16 GXV16 HHR16 HRN16 IBJ16 ILF16 IVB16 JEX16 JOT16 JYP16 KIL16 KSH16 LCD16 LLZ16 LVV16 MFR16 MPN16 MZJ16 NJF16 NTB16 OCX16 OMT16 OWP16 PGL16 PQH16 QAD16 QJZ16 QTV16 RDR16 RNN16 RXJ16 SHF16 SRB16 TAX16 TKT16 TUP16 UEL16 UOH16 UYD16 VHZ16 VRV16 WBR16 WLN16 WVJ16 IX65442 ST65442 ACP65442 AML65442 AWH65442 BGD65442 BPZ65442 BZV65442 CJR65442 CTN65442 DDJ65442 DNF65442 DXB65442 EGX65442 EQT65442 FAP65442 FKL65442 FUH65442 GED65442 GNZ65442 GXV65442 HHR65442 HRN65442 IBJ65442 ILF65442 IVB65442 JEX65442 JOT65442 JYP65442 KIL65442 KSH65442 LCD65442 LLZ65442 LVV65442 MFR65442 MPN65442 MZJ65442 NJF65442 NTB65442 OCX65442 OMT65442 OWP65442 PGL65442 PQH65442 QAD65442 QJZ65442 QTV65442 RDR65442 RNN65442 RXJ65442 SHF65442 SRB65442 TAX65442 TKT65442 TUP65442 UEL65442 UOH65442 UYD65442 VHZ65442 VRV65442 WBR65442 WLN65442 WVJ65442 A130978 IX130978 ST130978 ACP130978 AML130978 AWH130978 BGD130978 BPZ130978 BZV130978 CJR130978 CTN130978 DDJ130978 DNF130978 DXB130978 EGX130978 EQT130978 FAP130978 FKL130978 FUH130978 GED130978 GNZ130978 GXV130978 HHR130978 HRN130978 IBJ130978 ILF130978 IVB130978 JEX130978 JOT130978 JYP130978 KIL130978 KSH130978 LCD130978 LLZ130978 LVV130978 MFR130978 MPN130978 MZJ130978 NJF130978 NTB130978 OCX130978 OMT130978 OWP130978 PGL130978 PQH130978 QAD130978 QJZ130978 QTV130978 RDR130978 RNN130978 RXJ130978 SHF130978 SRB130978 TAX130978 TKT130978 TUP130978 UEL130978 UOH130978 UYD130978 VHZ130978 VRV130978 WBR130978 WLN130978 WVJ130978 A196514 IX196514 ST196514 ACP196514 AML196514 AWH196514 BGD196514 BPZ196514 BZV196514 CJR196514 CTN196514 DDJ196514 DNF196514 DXB196514 EGX196514 EQT196514 FAP196514 FKL196514 FUH196514 GED196514 GNZ196514 GXV196514 HHR196514 HRN196514 IBJ196514 ILF196514 IVB196514 JEX196514 JOT196514 JYP196514 KIL196514 KSH196514 LCD196514 LLZ196514 LVV196514 MFR196514 MPN196514 MZJ196514 NJF196514 NTB196514 OCX196514 OMT196514 OWP196514 PGL196514 PQH196514 QAD196514 QJZ196514 QTV196514 RDR196514 RNN196514 RXJ196514 SHF196514 SRB196514 TAX196514 TKT196514 TUP196514 UEL196514 UOH196514 UYD196514 VHZ196514 VRV196514 WBR196514 WLN196514 WVJ196514 A262050 IX262050 ST262050 ACP262050 AML262050 AWH262050 BGD262050 BPZ262050 BZV262050 CJR262050 CTN262050 DDJ262050 DNF262050 DXB262050 EGX262050 EQT262050 FAP262050 FKL262050 FUH262050 GED262050 GNZ262050 GXV262050 HHR262050 HRN262050 IBJ262050 ILF262050 IVB262050 JEX262050 JOT262050 JYP262050 KIL262050 KSH262050 LCD262050 LLZ262050 LVV262050 MFR262050 MPN262050 MZJ262050 NJF262050 NTB262050 OCX262050 OMT262050 OWP262050 PGL262050 PQH262050 QAD262050 QJZ262050 QTV262050 RDR262050 RNN262050 RXJ262050 SHF262050 SRB262050 TAX262050 TKT262050 TUP262050 UEL262050 UOH262050 UYD262050 VHZ262050 VRV262050 WBR262050 WLN262050 WVJ262050 A327586 IX327586 ST327586 ACP327586 AML327586 AWH327586 BGD327586 BPZ327586 BZV327586 CJR327586 CTN327586 DDJ327586 DNF327586 DXB327586 EGX327586 EQT327586 FAP327586 FKL327586 FUH327586 GED327586 GNZ327586 GXV327586 HHR327586 HRN327586 IBJ327586 ILF327586 IVB327586 JEX327586 JOT327586 JYP327586 KIL327586 KSH327586 LCD327586 LLZ327586 LVV327586 MFR327586 MPN327586 MZJ327586 NJF327586 NTB327586 OCX327586 OMT327586 OWP327586 PGL327586 PQH327586 QAD327586 QJZ327586 QTV327586 RDR327586 RNN327586 RXJ327586 SHF327586 SRB327586 TAX327586 TKT327586 TUP327586 UEL327586 UOH327586 UYD327586 VHZ327586 VRV327586 WBR327586 WLN327586 WVJ327586 A393122 IX393122 ST393122 ACP393122 AML393122 AWH393122 BGD393122 BPZ393122 BZV393122 CJR393122 CTN393122 DDJ393122 DNF393122 DXB393122 EGX393122 EQT393122 FAP393122 FKL393122 FUH393122 GED393122 GNZ393122 GXV393122 HHR393122 HRN393122 IBJ393122 ILF393122 IVB393122 JEX393122 JOT393122 JYP393122 KIL393122 KSH393122 LCD393122 LLZ393122 LVV393122 MFR393122 MPN393122 MZJ393122 NJF393122 NTB393122 OCX393122 OMT393122 OWP393122 PGL393122 PQH393122 QAD393122 QJZ393122 QTV393122 RDR393122 RNN393122 RXJ393122 SHF393122 SRB393122 TAX393122 TKT393122 TUP393122 UEL393122 UOH393122 UYD393122 VHZ393122 VRV393122 WBR393122 WLN393122 WVJ393122 A458658 IX458658 ST458658 ACP458658 AML458658 AWH458658 BGD458658 BPZ458658 BZV458658 CJR458658 CTN458658 DDJ458658 DNF458658 DXB458658 EGX458658 EQT458658 FAP458658 FKL458658 FUH458658 GED458658 GNZ458658 GXV458658 HHR458658 HRN458658 IBJ458658 ILF458658 IVB458658 JEX458658 JOT458658 JYP458658 KIL458658 KSH458658 LCD458658 LLZ458658 LVV458658 MFR458658 MPN458658 MZJ458658 NJF458658 NTB458658 OCX458658 OMT458658 OWP458658 PGL458658 PQH458658 QAD458658 QJZ458658 QTV458658 RDR458658 RNN458658 RXJ458658 SHF458658 SRB458658 TAX458658 TKT458658 TUP458658 UEL458658 UOH458658 UYD458658 VHZ458658 VRV458658 WBR458658 WLN458658 WVJ458658 A524194 IX524194 ST524194 ACP524194 AML524194 AWH524194 BGD524194 BPZ524194 BZV524194 CJR524194 CTN524194 DDJ524194 DNF524194 DXB524194 EGX524194 EQT524194 FAP524194 FKL524194 FUH524194 GED524194 GNZ524194 GXV524194 HHR524194 HRN524194 IBJ524194 ILF524194 IVB524194 JEX524194 JOT524194 JYP524194 KIL524194 KSH524194 LCD524194 LLZ524194 LVV524194 MFR524194 MPN524194 MZJ524194 NJF524194 NTB524194 OCX524194 OMT524194 OWP524194 PGL524194 PQH524194 QAD524194 QJZ524194 QTV524194 RDR524194 RNN524194 RXJ524194 SHF524194 SRB524194 TAX524194 TKT524194 TUP524194 UEL524194 UOH524194 UYD524194 VHZ524194 VRV524194 WBR524194 WLN524194 WVJ524194 A589730 IX589730 ST589730 ACP589730 AML589730 AWH589730 BGD589730 BPZ589730 BZV589730 CJR589730 CTN589730 DDJ589730 DNF589730 DXB589730 EGX589730 EQT589730 FAP589730 FKL589730 FUH589730 GED589730 GNZ589730 GXV589730 HHR589730 HRN589730 IBJ589730 ILF589730 IVB589730 JEX589730 JOT589730 JYP589730 KIL589730 KSH589730 LCD589730 LLZ589730 LVV589730 MFR589730 MPN589730 MZJ589730 NJF589730 NTB589730 OCX589730 OMT589730 OWP589730 PGL589730 PQH589730 QAD589730 QJZ589730 QTV589730 RDR589730 RNN589730 RXJ589730 SHF589730 SRB589730 TAX589730 TKT589730 TUP589730 UEL589730 UOH589730 UYD589730 VHZ589730 VRV589730 WBR589730 WLN589730 WVJ589730 A655266 IX655266 ST655266 ACP655266 AML655266 AWH655266 BGD655266 BPZ655266 BZV655266 CJR655266 CTN655266 DDJ655266 DNF655266 DXB655266 EGX655266 EQT655266 FAP655266 FKL655266 FUH655266 GED655266 GNZ655266 GXV655266 HHR655266 HRN655266 IBJ655266 ILF655266 IVB655266 JEX655266 JOT655266 JYP655266 KIL655266 KSH655266 LCD655266 LLZ655266 LVV655266 MFR655266 MPN655266 MZJ655266 NJF655266 NTB655266 OCX655266 OMT655266 OWP655266 PGL655266 PQH655266 QAD655266 QJZ655266 QTV655266 RDR655266 RNN655266 RXJ655266 SHF655266 SRB655266 TAX655266 TKT655266 TUP655266 UEL655266 UOH655266 UYD655266 VHZ655266 VRV655266 WBR655266 WLN655266 WVJ655266 A720802 IX720802 ST720802 ACP720802 AML720802 AWH720802 BGD720802 BPZ720802 BZV720802 CJR720802 CTN720802 DDJ720802 DNF720802 DXB720802 EGX720802 EQT720802 FAP720802 FKL720802 FUH720802 GED720802 GNZ720802 GXV720802 HHR720802 HRN720802 IBJ720802 ILF720802 IVB720802 JEX720802 JOT720802 JYP720802 KIL720802 KSH720802 LCD720802 LLZ720802 LVV720802 MFR720802 MPN720802 MZJ720802 NJF720802 NTB720802 OCX720802 OMT720802 OWP720802 PGL720802 PQH720802 QAD720802 QJZ720802 QTV720802 RDR720802 RNN720802 RXJ720802 SHF720802 SRB720802 TAX720802 TKT720802 TUP720802 UEL720802 UOH720802 UYD720802 VHZ720802 VRV720802 WBR720802 WLN720802 WVJ720802 A786338 IX786338 ST786338 ACP786338 AML786338 AWH786338 BGD786338 BPZ786338 BZV786338 CJR786338 CTN786338 DDJ786338 DNF786338 DXB786338 EGX786338 EQT786338 FAP786338 FKL786338 FUH786338 GED786338 GNZ786338 GXV786338 HHR786338 HRN786338 IBJ786338 ILF786338 IVB786338 JEX786338 JOT786338 JYP786338 KIL786338 KSH786338 LCD786338 LLZ786338 LVV786338 MFR786338 MPN786338 MZJ786338 NJF786338 NTB786338 OCX786338 OMT786338 OWP786338 PGL786338 PQH786338 QAD786338 QJZ786338 QTV786338 RDR786338 RNN786338 RXJ786338 SHF786338 SRB786338 TAX786338 TKT786338 TUP786338 UEL786338 UOH786338 UYD786338 VHZ786338 VRV786338 WBR786338 WLN786338 WVJ786338 A851874 IX851874 ST851874 ACP851874 AML851874 AWH851874 BGD851874 BPZ851874 BZV851874 CJR851874 CTN851874 DDJ851874 DNF851874 DXB851874 EGX851874 EQT851874 FAP851874 FKL851874 FUH851874 GED851874 GNZ851874 GXV851874 HHR851874 HRN851874 IBJ851874 ILF851874 IVB851874 JEX851874 JOT851874 JYP851874 KIL851874 KSH851874 LCD851874 LLZ851874 LVV851874 MFR851874 MPN851874 MZJ851874 NJF851874 NTB851874 OCX851874 OMT851874 OWP851874 PGL851874 PQH851874 QAD851874 QJZ851874 QTV851874 RDR851874 RNN851874 RXJ851874 SHF851874 SRB851874 TAX851874 TKT851874 TUP851874 UEL851874 UOH851874 UYD851874 VHZ851874 VRV851874 WBR851874 WLN851874 WVJ851874 A917410 IX917410 ST917410 ACP917410 AML917410 AWH917410 BGD917410 BPZ917410 BZV917410 CJR917410 CTN917410 DDJ917410 DNF917410 DXB917410 EGX917410 EQT917410 FAP917410 FKL917410 FUH917410 GED917410 GNZ917410 GXV917410 HHR917410 HRN917410 IBJ917410 ILF917410 IVB917410 JEX917410 JOT917410 JYP917410 KIL917410 KSH917410 LCD917410 LLZ917410 LVV917410 MFR917410 MPN917410 MZJ917410 NJF917410 NTB917410 OCX917410 OMT917410 OWP917410 PGL917410 PQH917410 QAD917410 QJZ917410 QTV917410 RDR917410 RNN917410 RXJ917410 SHF917410 SRB917410 TAX917410 TKT917410 TUP917410 UEL917410 UOH917410 UYD917410 VHZ917410 VRV917410 WBR917410 WLN917410 WVJ917410 A982946 IX982946 ST982946 ACP982946 AML982946 AWH982946 BGD982946 BPZ982946 BZV982946 CJR982946 CTN982946 DDJ982946 DNF982946 DXB982946 EGX982946 EQT982946 FAP982946 FKL982946 FUH982946 GED982946 GNZ982946 GXV982946 HHR982946 HRN982946 IBJ982946 ILF982946 IVB982946 JEX982946 JOT982946 JYP982946 KIL982946 KSH982946 LCD982946 LLZ982946 LVV982946 MFR982946 MPN982946 MZJ982946 NJF982946 NTB982946 OCX982946 OMT982946 OWP982946 PGL982946 PQH982946 QAD982946 QJZ982946 QTV982946 RDR982946 RNN982946 RXJ982946 SHF982946 SRB982946 TAX982946 TKT982946 TUP982946 UEL982946 UOH982946 UYD982946 VHZ982946 VRV982946 WBR982946 WLN982946 WVJ982946 A65480:A65481 IX65480:IX65481 ST65480:ST65481 ACP65480:ACP65481 AML65480:AML65481 AWH65480:AWH65481 BGD65480:BGD65481 BPZ65480:BPZ65481 BZV65480:BZV65481 CJR65480:CJR65481 CTN65480:CTN65481 DDJ65480:DDJ65481 DNF65480:DNF65481 DXB65480:DXB65481 EGX65480:EGX65481 EQT65480:EQT65481 FAP65480:FAP65481 FKL65480:FKL65481 FUH65480:FUH65481 GED65480:GED65481 GNZ65480:GNZ65481 GXV65480:GXV65481 HHR65480:HHR65481 HRN65480:HRN65481 IBJ65480:IBJ65481 ILF65480:ILF65481 IVB65480:IVB65481 JEX65480:JEX65481 JOT65480:JOT65481 JYP65480:JYP65481 KIL65480:KIL65481 KSH65480:KSH65481 LCD65480:LCD65481 LLZ65480:LLZ65481 LVV65480:LVV65481 MFR65480:MFR65481 MPN65480:MPN65481 MZJ65480:MZJ65481 NJF65480:NJF65481 NTB65480:NTB65481 OCX65480:OCX65481 OMT65480:OMT65481 OWP65480:OWP65481 PGL65480:PGL65481 PQH65480:PQH65481 QAD65480:QAD65481 QJZ65480:QJZ65481 QTV65480:QTV65481 RDR65480:RDR65481 RNN65480:RNN65481 RXJ65480:RXJ65481 SHF65480:SHF65481 SRB65480:SRB65481 TAX65480:TAX65481 TKT65480:TKT65481 TUP65480:TUP65481 UEL65480:UEL65481 UOH65480:UOH65481 UYD65480:UYD65481 VHZ65480:VHZ65481 VRV65480:VRV65481 WBR65480:WBR65481 WLN65480:WLN65481 WVJ65480:WVJ65481 A131016:A131017 IX131016:IX131017 ST131016:ST131017 ACP131016:ACP131017 AML131016:AML131017 AWH131016:AWH131017 BGD131016:BGD131017 BPZ131016:BPZ131017 BZV131016:BZV131017 CJR131016:CJR131017 CTN131016:CTN131017 DDJ131016:DDJ131017 DNF131016:DNF131017 DXB131016:DXB131017 EGX131016:EGX131017 EQT131016:EQT131017 FAP131016:FAP131017 FKL131016:FKL131017 FUH131016:FUH131017 GED131016:GED131017 GNZ131016:GNZ131017 GXV131016:GXV131017 HHR131016:HHR131017 HRN131016:HRN131017 IBJ131016:IBJ131017 ILF131016:ILF131017 IVB131016:IVB131017 JEX131016:JEX131017 JOT131016:JOT131017 JYP131016:JYP131017 KIL131016:KIL131017 KSH131016:KSH131017 LCD131016:LCD131017 LLZ131016:LLZ131017 LVV131016:LVV131017 MFR131016:MFR131017 MPN131016:MPN131017 MZJ131016:MZJ131017 NJF131016:NJF131017 NTB131016:NTB131017 OCX131016:OCX131017 OMT131016:OMT131017 OWP131016:OWP131017 PGL131016:PGL131017 PQH131016:PQH131017 QAD131016:QAD131017 QJZ131016:QJZ131017 QTV131016:QTV131017 RDR131016:RDR131017 RNN131016:RNN131017 RXJ131016:RXJ131017 SHF131016:SHF131017 SRB131016:SRB131017 TAX131016:TAX131017 TKT131016:TKT131017 TUP131016:TUP131017 UEL131016:UEL131017 UOH131016:UOH131017 UYD131016:UYD131017 VHZ131016:VHZ131017 VRV131016:VRV131017 WBR131016:WBR131017 WLN131016:WLN131017 WVJ131016:WVJ131017 A196552:A196553 IX196552:IX196553 ST196552:ST196553 ACP196552:ACP196553 AML196552:AML196553 AWH196552:AWH196553 BGD196552:BGD196553 BPZ196552:BPZ196553 BZV196552:BZV196553 CJR196552:CJR196553 CTN196552:CTN196553 DDJ196552:DDJ196553 DNF196552:DNF196553 DXB196552:DXB196553 EGX196552:EGX196553 EQT196552:EQT196553 FAP196552:FAP196553 FKL196552:FKL196553 FUH196552:FUH196553 GED196552:GED196553 GNZ196552:GNZ196553 GXV196552:GXV196553 HHR196552:HHR196553 HRN196552:HRN196553 IBJ196552:IBJ196553 ILF196552:ILF196553 IVB196552:IVB196553 JEX196552:JEX196553 JOT196552:JOT196553 JYP196552:JYP196553 KIL196552:KIL196553 KSH196552:KSH196553 LCD196552:LCD196553 LLZ196552:LLZ196553 LVV196552:LVV196553 MFR196552:MFR196553 MPN196552:MPN196553 MZJ196552:MZJ196553 NJF196552:NJF196553 NTB196552:NTB196553 OCX196552:OCX196553 OMT196552:OMT196553 OWP196552:OWP196553 PGL196552:PGL196553 PQH196552:PQH196553 QAD196552:QAD196553 QJZ196552:QJZ196553 QTV196552:QTV196553 RDR196552:RDR196553 RNN196552:RNN196553 RXJ196552:RXJ196553 SHF196552:SHF196553 SRB196552:SRB196553 TAX196552:TAX196553 TKT196552:TKT196553 TUP196552:TUP196553 UEL196552:UEL196553 UOH196552:UOH196553 UYD196552:UYD196553 VHZ196552:VHZ196553 VRV196552:VRV196553 WBR196552:WBR196553 WLN196552:WLN196553 WVJ196552:WVJ196553 A262088:A262089 IX262088:IX262089 ST262088:ST262089 ACP262088:ACP262089 AML262088:AML262089 AWH262088:AWH262089 BGD262088:BGD262089 BPZ262088:BPZ262089 BZV262088:BZV262089 CJR262088:CJR262089 CTN262088:CTN262089 DDJ262088:DDJ262089 DNF262088:DNF262089 DXB262088:DXB262089 EGX262088:EGX262089 EQT262088:EQT262089 FAP262088:FAP262089 FKL262088:FKL262089 FUH262088:FUH262089 GED262088:GED262089 GNZ262088:GNZ262089 GXV262088:GXV262089 HHR262088:HHR262089 HRN262088:HRN262089 IBJ262088:IBJ262089 ILF262088:ILF262089 IVB262088:IVB262089 JEX262088:JEX262089 JOT262088:JOT262089 JYP262088:JYP262089 KIL262088:KIL262089 KSH262088:KSH262089 LCD262088:LCD262089 LLZ262088:LLZ262089 LVV262088:LVV262089 MFR262088:MFR262089 MPN262088:MPN262089 MZJ262088:MZJ262089 NJF262088:NJF262089 NTB262088:NTB262089 OCX262088:OCX262089 OMT262088:OMT262089 OWP262088:OWP262089 PGL262088:PGL262089 PQH262088:PQH262089 QAD262088:QAD262089 QJZ262088:QJZ262089 QTV262088:QTV262089 RDR262088:RDR262089 RNN262088:RNN262089 RXJ262088:RXJ262089 SHF262088:SHF262089 SRB262088:SRB262089 TAX262088:TAX262089 TKT262088:TKT262089 TUP262088:TUP262089 UEL262088:UEL262089 UOH262088:UOH262089 UYD262088:UYD262089 VHZ262088:VHZ262089 VRV262088:VRV262089 WBR262088:WBR262089 WLN262088:WLN262089 WVJ262088:WVJ262089 A327624:A327625 IX327624:IX327625 ST327624:ST327625 ACP327624:ACP327625 AML327624:AML327625 AWH327624:AWH327625 BGD327624:BGD327625 BPZ327624:BPZ327625 BZV327624:BZV327625 CJR327624:CJR327625 CTN327624:CTN327625 DDJ327624:DDJ327625 DNF327624:DNF327625 DXB327624:DXB327625 EGX327624:EGX327625 EQT327624:EQT327625 FAP327624:FAP327625 FKL327624:FKL327625 FUH327624:FUH327625 GED327624:GED327625 GNZ327624:GNZ327625 GXV327624:GXV327625 HHR327624:HHR327625 HRN327624:HRN327625 IBJ327624:IBJ327625 ILF327624:ILF327625 IVB327624:IVB327625 JEX327624:JEX327625 JOT327624:JOT327625 JYP327624:JYP327625 KIL327624:KIL327625 KSH327624:KSH327625 LCD327624:LCD327625 LLZ327624:LLZ327625 LVV327624:LVV327625 MFR327624:MFR327625 MPN327624:MPN327625 MZJ327624:MZJ327625 NJF327624:NJF327625 NTB327624:NTB327625 OCX327624:OCX327625 OMT327624:OMT327625 OWP327624:OWP327625 PGL327624:PGL327625 PQH327624:PQH327625 QAD327624:QAD327625 QJZ327624:QJZ327625 QTV327624:QTV327625 RDR327624:RDR327625 RNN327624:RNN327625 RXJ327624:RXJ327625 SHF327624:SHF327625 SRB327624:SRB327625 TAX327624:TAX327625 TKT327624:TKT327625 TUP327624:TUP327625 UEL327624:UEL327625 UOH327624:UOH327625 UYD327624:UYD327625 VHZ327624:VHZ327625 VRV327624:VRV327625 WBR327624:WBR327625 WLN327624:WLN327625 WVJ327624:WVJ327625 A393160:A393161 IX393160:IX393161 ST393160:ST393161 ACP393160:ACP393161 AML393160:AML393161 AWH393160:AWH393161 BGD393160:BGD393161 BPZ393160:BPZ393161 BZV393160:BZV393161 CJR393160:CJR393161 CTN393160:CTN393161 DDJ393160:DDJ393161 DNF393160:DNF393161 DXB393160:DXB393161 EGX393160:EGX393161 EQT393160:EQT393161 FAP393160:FAP393161 FKL393160:FKL393161 FUH393160:FUH393161 GED393160:GED393161 GNZ393160:GNZ393161 GXV393160:GXV393161 HHR393160:HHR393161 HRN393160:HRN393161 IBJ393160:IBJ393161 ILF393160:ILF393161 IVB393160:IVB393161 JEX393160:JEX393161 JOT393160:JOT393161 JYP393160:JYP393161 KIL393160:KIL393161 KSH393160:KSH393161 LCD393160:LCD393161 LLZ393160:LLZ393161 LVV393160:LVV393161 MFR393160:MFR393161 MPN393160:MPN393161 MZJ393160:MZJ393161 NJF393160:NJF393161 NTB393160:NTB393161 OCX393160:OCX393161 OMT393160:OMT393161 OWP393160:OWP393161 PGL393160:PGL393161 PQH393160:PQH393161 QAD393160:QAD393161 QJZ393160:QJZ393161 QTV393160:QTV393161 RDR393160:RDR393161 RNN393160:RNN393161 RXJ393160:RXJ393161 SHF393160:SHF393161 SRB393160:SRB393161 TAX393160:TAX393161 TKT393160:TKT393161 TUP393160:TUP393161 UEL393160:UEL393161 UOH393160:UOH393161 UYD393160:UYD393161 VHZ393160:VHZ393161 VRV393160:VRV393161 WBR393160:WBR393161 WLN393160:WLN393161 WVJ393160:WVJ393161 A458696:A458697 IX458696:IX458697 ST458696:ST458697 ACP458696:ACP458697 AML458696:AML458697 AWH458696:AWH458697 BGD458696:BGD458697 BPZ458696:BPZ458697 BZV458696:BZV458697 CJR458696:CJR458697 CTN458696:CTN458697 DDJ458696:DDJ458697 DNF458696:DNF458697 DXB458696:DXB458697 EGX458696:EGX458697 EQT458696:EQT458697 FAP458696:FAP458697 FKL458696:FKL458697 FUH458696:FUH458697 GED458696:GED458697 GNZ458696:GNZ458697 GXV458696:GXV458697 HHR458696:HHR458697 HRN458696:HRN458697 IBJ458696:IBJ458697 ILF458696:ILF458697 IVB458696:IVB458697 JEX458696:JEX458697 JOT458696:JOT458697 JYP458696:JYP458697 KIL458696:KIL458697 KSH458696:KSH458697 LCD458696:LCD458697 LLZ458696:LLZ458697 LVV458696:LVV458697 MFR458696:MFR458697 MPN458696:MPN458697 MZJ458696:MZJ458697 NJF458696:NJF458697 NTB458696:NTB458697 OCX458696:OCX458697 OMT458696:OMT458697 OWP458696:OWP458697 PGL458696:PGL458697 PQH458696:PQH458697 QAD458696:QAD458697 QJZ458696:QJZ458697 QTV458696:QTV458697 RDR458696:RDR458697 RNN458696:RNN458697 RXJ458696:RXJ458697 SHF458696:SHF458697 SRB458696:SRB458697 TAX458696:TAX458697 TKT458696:TKT458697 TUP458696:TUP458697 UEL458696:UEL458697 UOH458696:UOH458697 UYD458696:UYD458697 VHZ458696:VHZ458697 VRV458696:VRV458697 WBR458696:WBR458697 WLN458696:WLN458697 WVJ458696:WVJ458697 A524232:A524233 IX524232:IX524233 ST524232:ST524233 ACP524232:ACP524233 AML524232:AML524233 AWH524232:AWH524233 BGD524232:BGD524233 BPZ524232:BPZ524233 BZV524232:BZV524233 CJR524232:CJR524233 CTN524232:CTN524233 DDJ524232:DDJ524233 DNF524232:DNF524233 DXB524232:DXB524233 EGX524232:EGX524233 EQT524232:EQT524233 FAP524232:FAP524233 FKL524232:FKL524233 FUH524232:FUH524233 GED524232:GED524233 GNZ524232:GNZ524233 GXV524232:GXV524233 HHR524232:HHR524233 HRN524232:HRN524233 IBJ524232:IBJ524233 ILF524232:ILF524233 IVB524232:IVB524233 JEX524232:JEX524233 JOT524232:JOT524233 JYP524232:JYP524233 KIL524232:KIL524233 KSH524232:KSH524233 LCD524232:LCD524233 LLZ524232:LLZ524233 LVV524232:LVV524233 MFR524232:MFR524233 MPN524232:MPN524233 MZJ524232:MZJ524233 NJF524232:NJF524233 NTB524232:NTB524233 OCX524232:OCX524233 OMT524232:OMT524233 OWP524232:OWP524233 PGL524232:PGL524233 PQH524232:PQH524233 QAD524232:QAD524233 QJZ524232:QJZ524233 QTV524232:QTV524233 RDR524232:RDR524233 RNN524232:RNN524233 RXJ524232:RXJ524233 SHF524232:SHF524233 SRB524232:SRB524233 TAX524232:TAX524233 TKT524232:TKT524233 TUP524232:TUP524233 UEL524232:UEL524233 UOH524232:UOH524233 UYD524232:UYD524233 VHZ524232:VHZ524233 VRV524232:VRV524233 WBR524232:WBR524233 WLN524232:WLN524233 WVJ524232:WVJ524233 A589768:A589769 IX589768:IX589769 ST589768:ST589769 ACP589768:ACP589769 AML589768:AML589769 AWH589768:AWH589769 BGD589768:BGD589769 BPZ589768:BPZ589769 BZV589768:BZV589769 CJR589768:CJR589769 CTN589768:CTN589769 DDJ589768:DDJ589769 DNF589768:DNF589769 DXB589768:DXB589769 EGX589768:EGX589769 EQT589768:EQT589769 FAP589768:FAP589769 FKL589768:FKL589769 FUH589768:FUH589769 GED589768:GED589769 GNZ589768:GNZ589769 GXV589768:GXV589769 HHR589768:HHR589769 HRN589768:HRN589769 IBJ589768:IBJ589769 ILF589768:ILF589769 IVB589768:IVB589769 JEX589768:JEX589769 JOT589768:JOT589769 JYP589768:JYP589769 KIL589768:KIL589769 KSH589768:KSH589769 LCD589768:LCD589769 LLZ589768:LLZ589769 LVV589768:LVV589769 MFR589768:MFR589769 MPN589768:MPN589769 MZJ589768:MZJ589769 NJF589768:NJF589769 NTB589768:NTB589769 OCX589768:OCX589769 OMT589768:OMT589769 OWP589768:OWP589769 PGL589768:PGL589769 PQH589768:PQH589769 QAD589768:QAD589769 QJZ589768:QJZ589769 QTV589768:QTV589769 RDR589768:RDR589769 RNN589768:RNN589769 RXJ589768:RXJ589769 SHF589768:SHF589769 SRB589768:SRB589769 TAX589768:TAX589769 TKT589768:TKT589769 TUP589768:TUP589769 UEL589768:UEL589769 UOH589768:UOH589769 UYD589768:UYD589769 VHZ589768:VHZ589769 VRV589768:VRV589769 WBR589768:WBR589769 WLN589768:WLN589769 WVJ589768:WVJ589769 A655304:A655305 IX655304:IX655305 ST655304:ST655305 ACP655304:ACP655305 AML655304:AML655305 AWH655304:AWH655305 BGD655304:BGD655305 BPZ655304:BPZ655305 BZV655304:BZV655305 CJR655304:CJR655305 CTN655304:CTN655305 DDJ655304:DDJ655305 DNF655304:DNF655305 DXB655304:DXB655305 EGX655304:EGX655305 EQT655304:EQT655305 FAP655304:FAP655305 FKL655304:FKL655305 FUH655304:FUH655305 GED655304:GED655305 GNZ655304:GNZ655305 GXV655304:GXV655305 HHR655304:HHR655305 HRN655304:HRN655305 IBJ655304:IBJ655305 ILF655304:ILF655305 IVB655304:IVB655305 JEX655304:JEX655305 JOT655304:JOT655305 JYP655304:JYP655305 KIL655304:KIL655305 KSH655304:KSH655305 LCD655304:LCD655305 LLZ655304:LLZ655305 LVV655304:LVV655305 MFR655304:MFR655305 MPN655304:MPN655305 MZJ655304:MZJ655305 NJF655304:NJF655305 NTB655304:NTB655305 OCX655304:OCX655305 OMT655304:OMT655305 OWP655304:OWP655305 PGL655304:PGL655305 PQH655304:PQH655305 QAD655304:QAD655305 QJZ655304:QJZ655305 QTV655304:QTV655305 RDR655304:RDR655305 RNN655304:RNN655305 RXJ655304:RXJ655305 SHF655304:SHF655305 SRB655304:SRB655305 TAX655304:TAX655305 TKT655304:TKT655305 TUP655304:TUP655305 UEL655304:UEL655305 UOH655304:UOH655305 UYD655304:UYD655305 VHZ655304:VHZ655305 VRV655304:VRV655305 WBR655304:WBR655305 WLN655304:WLN655305 WVJ655304:WVJ655305 A720840:A720841 IX720840:IX720841 ST720840:ST720841 ACP720840:ACP720841 AML720840:AML720841 AWH720840:AWH720841 BGD720840:BGD720841 BPZ720840:BPZ720841 BZV720840:BZV720841 CJR720840:CJR720841 CTN720840:CTN720841 DDJ720840:DDJ720841 DNF720840:DNF720841 DXB720840:DXB720841 EGX720840:EGX720841 EQT720840:EQT720841 FAP720840:FAP720841 FKL720840:FKL720841 FUH720840:FUH720841 GED720840:GED720841 GNZ720840:GNZ720841 GXV720840:GXV720841 HHR720840:HHR720841 HRN720840:HRN720841 IBJ720840:IBJ720841 ILF720840:ILF720841 IVB720840:IVB720841 JEX720840:JEX720841 JOT720840:JOT720841 JYP720840:JYP720841 KIL720840:KIL720841 KSH720840:KSH720841 LCD720840:LCD720841 LLZ720840:LLZ720841 LVV720840:LVV720841 MFR720840:MFR720841 MPN720840:MPN720841 MZJ720840:MZJ720841 NJF720840:NJF720841 NTB720840:NTB720841 OCX720840:OCX720841 OMT720840:OMT720841 OWP720840:OWP720841 PGL720840:PGL720841 PQH720840:PQH720841 QAD720840:QAD720841 QJZ720840:QJZ720841 QTV720840:QTV720841 RDR720840:RDR720841 RNN720840:RNN720841 RXJ720840:RXJ720841 SHF720840:SHF720841 SRB720840:SRB720841 TAX720840:TAX720841 TKT720840:TKT720841 TUP720840:TUP720841 UEL720840:UEL720841 UOH720840:UOH720841 UYD720840:UYD720841 VHZ720840:VHZ720841 VRV720840:VRV720841 WBR720840:WBR720841 WLN720840:WLN720841 WVJ720840:WVJ720841 A786376:A786377 IX786376:IX786377 ST786376:ST786377 ACP786376:ACP786377 AML786376:AML786377 AWH786376:AWH786377 BGD786376:BGD786377 BPZ786376:BPZ786377 BZV786376:BZV786377 CJR786376:CJR786377 CTN786376:CTN786377 DDJ786376:DDJ786377 DNF786376:DNF786377 DXB786376:DXB786377 EGX786376:EGX786377 EQT786376:EQT786377 FAP786376:FAP786377 FKL786376:FKL786377 FUH786376:FUH786377 GED786376:GED786377 GNZ786376:GNZ786377 GXV786376:GXV786377 HHR786376:HHR786377 HRN786376:HRN786377 IBJ786376:IBJ786377 ILF786376:ILF786377 IVB786376:IVB786377 JEX786376:JEX786377 JOT786376:JOT786377 JYP786376:JYP786377 KIL786376:KIL786377 KSH786376:KSH786377 LCD786376:LCD786377 LLZ786376:LLZ786377 LVV786376:LVV786377 MFR786376:MFR786377 MPN786376:MPN786377 MZJ786376:MZJ786377 NJF786376:NJF786377 NTB786376:NTB786377 OCX786376:OCX786377 OMT786376:OMT786377 OWP786376:OWP786377 PGL786376:PGL786377 PQH786376:PQH786377 QAD786376:QAD786377 QJZ786376:QJZ786377 QTV786376:QTV786377 RDR786376:RDR786377 RNN786376:RNN786377 RXJ786376:RXJ786377 SHF786376:SHF786377 SRB786376:SRB786377 TAX786376:TAX786377 TKT786376:TKT786377 TUP786376:TUP786377 UEL786376:UEL786377 UOH786376:UOH786377 UYD786376:UYD786377 VHZ786376:VHZ786377 VRV786376:VRV786377 WBR786376:WBR786377 WLN786376:WLN786377 WVJ786376:WVJ786377 A851912:A851913 IX851912:IX851913 ST851912:ST851913 ACP851912:ACP851913 AML851912:AML851913 AWH851912:AWH851913 BGD851912:BGD851913 BPZ851912:BPZ851913 BZV851912:BZV851913 CJR851912:CJR851913 CTN851912:CTN851913 DDJ851912:DDJ851913 DNF851912:DNF851913 DXB851912:DXB851913 EGX851912:EGX851913 EQT851912:EQT851913 FAP851912:FAP851913 FKL851912:FKL851913 FUH851912:FUH851913 GED851912:GED851913 GNZ851912:GNZ851913 GXV851912:GXV851913 HHR851912:HHR851913 HRN851912:HRN851913 IBJ851912:IBJ851913 ILF851912:ILF851913 IVB851912:IVB851913 JEX851912:JEX851913 JOT851912:JOT851913 JYP851912:JYP851913 KIL851912:KIL851913 KSH851912:KSH851913 LCD851912:LCD851913 LLZ851912:LLZ851913 LVV851912:LVV851913 MFR851912:MFR851913 MPN851912:MPN851913 MZJ851912:MZJ851913 NJF851912:NJF851913 NTB851912:NTB851913 OCX851912:OCX851913 OMT851912:OMT851913 OWP851912:OWP851913 PGL851912:PGL851913 PQH851912:PQH851913 QAD851912:QAD851913 QJZ851912:QJZ851913 QTV851912:QTV851913 RDR851912:RDR851913 RNN851912:RNN851913 RXJ851912:RXJ851913 SHF851912:SHF851913 SRB851912:SRB851913 TAX851912:TAX851913 TKT851912:TKT851913 TUP851912:TUP851913 UEL851912:UEL851913 UOH851912:UOH851913 UYD851912:UYD851913 VHZ851912:VHZ851913 VRV851912:VRV851913 WBR851912:WBR851913 WLN851912:WLN851913 WVJ851912:WVJ851913 A917448:A917449 IX917448:IX917449 ST917448:ST917449 ACP917448:ACP917449 AML917448:AML917449 AWH917448:AWH917449 BGD917448:BGD917449 BPZ917448:BPZ917449 BZV917448:BZV917449 CJR917448:CJR917449 CTN917448:CTN917449 DDJ917448:DDJ917449 DNF917448:DNF917449 DXB917448:DXB917449 EGX917448:EGX917449 EQT917448:EQT917449 FAP917448:FAP917449 FKL917448:FKL917449 FUH917448:FUH917449 GED917448:GED917449 GNZ917448:GNZ917449 GXV917448:GXV917449 HHR917448:HHR917449 HRN917448:HRN917449 IBJ917448:IBJ917449 ILF917448:ILF917449 IVB917448:IVB917449 JEX917448:JEX917449 JOT917448:JOT917449 JYP917448:JYP917449 KIL917448:KIL917449 KSH917448:KSH917449 LCD917448:LCD917449 LLZ917448:LLZ917449 LVV917448:LVV917449 MFR917448:MFR917449 MPN917448:MPN917449 MZJ917448:MZJ917449 NJF917448:NJF917449 NTB917448:NTB917449 OCX917448:OCX917449 OMT917448:OMT917449 OWP917448:OWP917449 PGL917448:PGL917449 PQH917448:PQH917449 QAD917448:QAD917449 QJZ917448:QJZ917449 QTV917448:QTV917449 RDR917448:RDR917449 RNN917448:RNN917449 RXJ917448:RXJ917449 SHF917448:SHF917449 SRB917448:SRB917449 TAX917448:TAX917449 TKT917448:TKT917449 TUP917448:TUP917449 UEL917448:UEL917449 UOH917448:UOH917449 UYD917448:UYD917449 VHZ917448:VHZ917449 VRV917448:VRV917449 WBR917448:WBR917449 WLN917448:WLN917449 WVJ917448:WVJ917449 A982984:A982985 IX982984:IX982985 ST982984:ST982985 ACP982984:ACP982985 AML982984:AML982985 AWH982984:AWH982985 BGD982984:BGD982985 BPZ982984:BPZ982985 BZV982984:BZV982985 CJR982984:CJR982985 CTN982984:CTN982985 DDJ982984:DDJ982985 DNF982984:DNF982985 DXB982984:DXB982985 EGX982984:EGX982985 EQT982984:EQT982985 FAP982984:FAP982985 FKL982984:FKL982985 FUH982984:FUH982985 GED982984:GED982985 GNZ982984:GNZ982985 GXV982984:GXV982985 HHR982984:HHR982985 HRN982984:HRN982985 IBJ982984:IBJ982985 ILF982984:ILF982985 IVB982984:IVB982985 JEX982984:JEX982985 JOT982984:JOT982985 JYP982984:JYP982985 KIL982984:KIL982985 KSH982984:KSH982985 LCD982984:LCD982985 LLZ982984:LLZ982985 LVV982984:LVV982985 MFR982984:MFR982985 MPN982984:MPN982985 MZJ982984:MZJ982985 NJF982984:NJF982985 NTB982984:NTB982985 OCX982984:OCX982985 OMT982984:OMT982985 OWP982984:OWP982985 PGL982984:PGL982985 PQH982984:PQH982985 QAD982984:QAD982985 QJZ982984:QJZ982985 QTV982984:QTV982985 RDR982984:RDR982985 RNN982984:RNN982985 RXJ982984:RXJ982985 SHF982984:SHF982985 SRB982984:SRB982985 TAX982984:TAX982985 TKT982984:TKT982985 TUP982984:TUP982985 UEL982984:UEL982985 UOH982984:UOH982985 UYD982984:UYD982985 VHZ982984:VHZ982985 VRV982984:VRV982985 WBR982984:WBR982985 WLN982984:WLN982985 WVJ982984:WVJ982985 A65475 IX65475 ST65475 ACP65475 AML65475 AWH65475 BGD65475 BPZ65475 BZV65475 CJR65475 CTN65475 DDJ65475 DNF65475 DXB65475 EGX65475 EQT65475 FAP65475 FKL65475 FUH65475 GED65475 GNZ65475 GXV65475 HHR65475 HRN65475 IBJ65475 ILF65475 IVB65475 JEX65475 JOT65475 JYP65475 KIL65475 KSH65475 LCD65475 LLZ65475 LVV65475 MFR65475 MPN65475 MZJ65475 NJF65475 NTB65475 OCX65475 OMT65475 OWP65475 PGL65475 PQH65475 QAD65475 QJZ65475 QTV65475 RDR65475 RNN65475 RXJ65475 SHF65475 SRB65475 TAX65475 TKT65475 TUP65475 UEL65475 UOH65475 UYD65475 VHZ65475 VRV65475 WBR65475 WLN65475 WVJ65475 A131011 IX131011 ST131011 ACP131011 AML131011 AWH131011 BGD131011 BPZ131011 BZV131011 CJR131011 CTN131011 DDJ131011 DNF131011 DXB131011 EGX131011 EQT131011 FAP131011 FKL131011 FUH131011 GED131011 GNZ131011 GXV131011 HHR131011 HRN131011 IBJ131011 ILF131011 IVB131011 JEX131011 JOT131011 JYP131011 KIL131011 KSH131011 LCD131011 LLZ131011 LVV131011 MFR131011 MPN131011 MZJ131011 NJF131011 NTB131011 OCX131011 OMT131011 OWP131011 PGL131011 PQH131011 QAD131011 QJZ131011 QTV131011 RDR131011 RNN131011 RXJ131011 SHF131011 SRB131011 TAX131011 TKT131011 TUP131011 UEL131011 UOH131011 UYD131011 VHZ131011 VRV131011 WBR131011 WLN131011 WVJ131011 A196547 IX196547 ST196547 ACP196547 AML196547 AWH196547 BGD196547 BPZ196547 BZV196547 CJR196547 CTN196547 DDJ196547 DNF196547 DXB196547 EGX196547 EQT196547 FAP196547 FKL196547 FUH196547 GED196547 GNZ196547 GXV196547 HHR196547 HRN196547 IBJ196547 ILF196547 IVB196547 JEX196547 JOT196547 JYP196547 KIL196547 KSH196547 LCD196547 LLZ196547 LVV196547 MFR196547 MPN196547 MZJ196547 NJF196547 NTB196547 OCX196547 OMT196547 OWP196547 PGL196547 PQH196547 QAD196547 QJZ196547 QTV196547 RDR196547 RNN196547 RXJ196547 SHF196547 SRB196547 TAX196547 TKT196547 TUP196547 UEL196547 UOH196547 UYD196547 VHZ196547 VRV196547 WBR196547 WLN196547 WVJ196547 A262083 IX262083 ST262083 ACP262083 AML262083 AWH262083 BGD262083 BPZ262083 BZV262083 CJR262083 CTN262083 DDJ262083 DNF262083 DXB262083 EGX262083 EQT262083 FAP262083 FKL262083 FUH262083 GED262083 GNZ262083 GXV262083 HHR262083 HRN262083 IBJ262083 ILF262083 IVB262083 JEX262083 JOT262083 JYP262083 KIL262083 KSH262083 LCD262083 LLZ262083 LVV262083 MFR262083 MPN262083 MZJ262083 NJF262083 NTB262083 OCX262083 OMT262083 OWP262083 PGL262083 PQH262083 QAD262083 QJZ262083 QTV262083 RDR262083 RNN262083 RXJ262083 SHF262083 SRB262083 TAX262083 TKT262083 TUP262083 UEL262083 UOH262083 UYD262083 VHZ262083 VRV262083 WBR262083 WLN262083 WVJ262083 A327619 IX327619 ST327619 ACP327619 AML327619 AWH327619 BGD327619 BPZ327619 BZV327619 CJR327619 CTN327619 DDJ327619 DNF327619 DXB327619 EGX327619 EQT327619 FAP327619 FKL327619 FUH327619 GED327619 GNZ327619 GXV327619 HHR327619 HRN327619 IBJ327619 ILF327619 IVB327619 JEX327619 JOT327619 JYP327619 KIL327619 KSH327619 LCD327619 LLZ327619 LVV327619 MFR327619 MPN327619 MZJ327619 NJF327619 NTB327619 OCX327619 OMT327619 OWP327619 PGL327619 PQH327619 QAD327619 QJZ327619 QTV327619 RDR327619 RNN327619 RXJ327619 SHF327619 SRB327619 TAX327619 TKT327619 TUP327619 UEL327619 UOH327619 UYD327619 VHZ327619 VRV327619 WBR327619 WLN327619 WVJ327619 A393155 IX393155 ST393155 ACP393155 AML393155 AWH393155 BGD393155 BPZ393155 BZV393155 CJR393155 CTN393155 DDJ393155 DNF393155 DXB393155 EGX393155 EQT393155 FAP393155 FKL393155 FUH393155 GED393155 GNZ393155 GXV393155 HHR393155 HRN393155 IBJ393155 ILF393155 IVB393155 JEX393155 JOT393155 JYP393155 KIL393155 KSH393155 LCD393155 LLZ393155 LVV393155 MFR393155 MPN393155 MZJ393155 NJF393155 NTB393155 OCX393155 OMT393155 OWP393155 PGL393155 PQH393155 QAD393155 QJZ393155 QTV393155 RDR393155 RNN393155 RXJ393155 SHF393155 SRB393155 TAX393155 TKT393155 TUP393155 UEL393155 UOH393155 UYD393155 VHZ393155 VRV393155 WBR393155 WLN393155 WVJ393155 A458691 IX458691 ST458691 ACP458691 AML458691 AWH458691 BGD458691 BPZ458691 BZV458691 CJR458691 CTN458691 DDJ458691 DNF458691 DXB458691 EGX458691 EQT458691 FAP458691 FKL458691 FUH458691 GED458691 GNZ458691 GXV458691 HHR458691 HRN458691 IBJ458691 ILF458691 IVB458691 JEX458691 JOT458691 JYP458691 KIL458691 KSH458691 LCD458691 LLZ458691 LVV458691 MFR458691 MPN458691 MZJ458691 NJF458691 NTB458691 OCX458691 OMT458691 OWP458691 PGL458691 PQH458691 QAD458691 QJZ458691 QTV458691 RDR458691 RNN458691 RXJ458691 SHF458691 SRB458691 TAX458691 TKT458691 TUP458691 UEL458691 UOH458691 UYD458691 VHZ458691 VRV458691 WBR458691 WLN458691 WVJ458691 A524227 IX524227 ST524227 ACP524227 AML524227 AWH524227 BGD524227 BPZ524227 BZV524227 CJR524227 CTN524227 DDJ524227 DNF524227 DXB524227 EGX524227 EQT524227 FAP524227 FKL524227 FUH524227 GED524227 GNZ524227 GXV524227 HHR524227 HRN524227 IBJ524227 ILF524227 IVB524227 JEX524227 JOT524227 JYP524227 KIL524227 KSH524227 LCD524227 LLZ524227 LVV524227 MFR524227 MPN524227 MZJ524227 NJF524227 NTB524227 OCX524227 OMT524227 OWP524227 PGL524227 PQH524227 QAD524227 QJZ524227 QTV524227 RDR524227 RNN524227 RXJ524227 SHF524227 SRB524227 TAX524227 TKT524227 TUP524227 UEL524227 UOH524227 UYD524227 VHZ524227 VRV524227 WBR524227 WLN524227 WVJ524227 A589763 IX589763 ST589763 ACP589763 AML589763 AWH589763 BGD589763 BPZ589763 BZV589763 CJR589763 CTN589763 DDJ589763 DNF589763 DXB589763 EGX589763 EQT589763 FAP589763 FKL589763 FUH589763 GED589763 GNZ589763 GXV589763 HHR589763 HRN589763 IBJ589763 ILF589763 IVB589763 JEX589763 JOT589763 JYP589763 KIL589763 KSH589763 LCD589763 LLZ589763 LVV589763 MFR589763 MPN589763 MZJ589763 NJF589763 NTB589763 OCX589763 OMT589763 OWP589763 PGL589763 PQH589763 QAD589763 QJZ589763 QTV589763 RDR589763 RNN589763 RXJ589763 SHF589763 SRB589763 TAX589763 TKT589763 TUP589763 UEL589763 UOH589763 UYD589763 VHZ589763 VRV589763 WBR589763 WLN589763 WVJ589763 A655299 IX655299 ST655299 ACP655299 AML655299 AWH655299 BGD655299 BPZ655299 BZV655299 CJR655299 CTN655299 DDJ655299 DNF655299 DXB655299 EGX655299 EQT655299 FAP655299 FKL655299 FUH655299 GED655299 GNZ655299 GXV655299 HHR655299 HRN655299 IBJ655299 ILF655299 IVB655299 JEX655299 JOT655299 JYP655299 KIL655299 KSH655299 LCD655299 LLZ655299 LVV655299 MFR655299 MPN655299 MZJ655299 NJF655299 NTB655299 OCX655299 OMT655299 OWP655299 PGL655299 PQH655299 QAD655299 QJZ655299 QTV655299 RDR655299 RNN655299 RXJ655299 SHF655299 SRB655299 TAX655299 TKT655299 TUP655299 UEL655299 UOH655299 UYD655299 VHZ655299 VRV655299 WBR655299 WLN655299 WVJ655299 A720835 IX720835 ST720835 ACP720835 AML720835 AWH720835 BGD720835 BPZ720835 BZV720835 CJR720835 CTN720835 DDJ720835 DNF720835 DXB720835 EGX720835 EQT720835 FAP720835 FKL720835 FUH720835 GED720835 GNZ720835 GXV720835 HHR720835 HRN720835 IBJ720835 ILF720835 IVB720835 JEX720835 JOT720835 JYP720835 KIL720835 KSH720835 LCD720835 LLZ720835 LVV720835 MFR720835 MPN720835 MZJ720835 NJF720835 NTB720835 OCX720835 OMT720835 OWP720835 PGL720835 PQH720835 QAD720835 QJZ720835 QTV720835 RDR720835 RNN720835 RXJ720835 SHF720835 SRB720835 TAX720835 TKT720835 TUP720835 UEL720835 UOH720835 UYD720835 VHZ720835 VRV720835 WBR720835 WLN720835 WVJ720835 A786371 IX786371 ST786371 ACP786371 AML786371 AWH786371 BGD786371 BPZ786371 BZV786371 CJR786371 CTN786371 DDJ786371 DNF786371 DXB786371 EGX786371 EQT786371 FAP786371 FKL786371 FUH786371 GED786371 GNZ786371 GXV786371 HHR786371 HRN786371 IBJ786371 ILF786371 IVB786371 JEX786371 JOT786371 JYP786371 KIL786371 KSH786371 LCD786371 LLZ786371 LVV786371 MFR786371 MPN786371 MZJ786371 NJF786371 NTB786371 OCX786371 OMT786371 OWP786371 PGL786371 PQH786371 QAD786371 QJZ786371 QTV786371 RDR786371 RNN786371 RXJ786371 SHF786371 SRB786371 TAX786371 TKT786371 TUP786371 UEL786371 UOH786371 UYD786371 VHZ786371 VRV786371 WBR786371 WLN786371 WVJ786371 A851907 IX851907 ST851907 ACP851907 AML851907 AWH851907 BGD851907 BPZ851907 BZV851907 CJR851907 CTN851907 DDJ851907 DNF851907 DXB851907 EGX851907 EQT851907 FAP851907 FKL851907 FUH851907 GED851907 GNZ851907 GXV851907 HHR851907 HRN851907 IBJ851907 ILF851907 IVB851907 JEX851907 JOT851907 JYP851907 KIL851907 KSH851907 LCD851907 LLZ851907 LVV851907 MFR851907 MPN851907 MZJ851907 NJF851907 NTB851907 OCX851907 OMT851907 OWP851907 PGL851907 PQH851907 QAD851907 QJZ851907 QTV851907 RDR851907 RNN851907 RXJ851907 SHF851907 SRB851907 TAX851907 TKT851907 TUP851907 UEL851907 UOH851907 UYD851907 VHZ851907 VRV851907 WBR851907 WLN851907 WVJ851907 A917443 IX917443 ST917443 ACP917443 AML917443 AWH917443 BGD917443 BPZ917443 BZV917443 CJR917443 CTN917443 DDJ917443 DNF917443 DXB917443 EGX917443 EQT917443 FAP917443 FKL917443 FUH917443 GED917443 GNZ917443 GXV917443 HHR917443 HRN917443 IBJ917443 ILF917443 IVB917443 JEX917443 JOT917443 JYP917443 KIL917443 KSH917443 LCD917443 LLZ917443 LVV917443 MFR917443 MPN917443 MZJ917443 NJF917443 NTB917443 OCX917443 OMT917443 OWP917443 PGL917443 PQH917443 QAD917443 QJZ917443 QTV917443 RDR917443 RNN917443 RXJ917443 SHF917443 SRB917443 TAX917443 TKT917443 TUP917443 UEL917443 UOH917443 UYD917443 VHZ917443 VRV917443 WBR917443 WLN917443 WVJ917443 A982979 IX982979 ST982979 ACP982979 AML982979 AWH982979 BGD982979 BPZ982979 BZV982979 CJR982979 CTN982979 DDJ982979 DNF982979 DXB982979 EGX982979 EQT982979 FAP982979 FKL982979 FUH982979 GED982979 GNZ982979 GXV982979 HHR982979 HRN982979 IBJ982979 ILF982979 IVB982979 JEX982979 JOT982979 JYP982979 KIL982979 KSH982979 LCD982979 LLZ982979 LVV982979 MFR982979 MPN982979 MZJ982979 NJF982979 NTB982979 OCX982979 OMT982979 OWP982979 PGL982979 PQH982979 QAD982979 QJZ982979 QTV982979 RDR982979 RNN982979 RXJ982979 SHF982979 SRB982979 TAX982979 TKT982979 TUP982979 UEL982979 UOH982979 UYD982979 VHZ982979 VRV982979 WBR982979 WLN982979 WVJ982979 A65460 IX65460 ST65460 ACP65460 AML65460 AWH65460 BGD65460 BPZ65460 BZV65460 CJR65460 CTN65460 DDJ65460 DNF65460 DXB65460 EGX65460 EQT65460 FAP65460 FKL65460 FUH65460 GED65460 GNZ65460 GXV65460 HHR65460 HRN65460 IBJ65460 ILF65460 IVB65460 JEX65460 JOT65460 JYP65460 KIL65460 KSH65460 LCD65460 LLZ65460 LVV65460 MFR65460 MPN65460 MZJ65460 NJF65460 NTB65460 OCX65460 OMT65460 OWP65460 PGL65460 PQH65460 QAD65460 QJZ65460 QTV65460 RDR65460 RNN65460 RXJ65460 SHF65460 SRB65460 TAX65460 TKT65460 TUP65460 UEL65460 UOH65460 UYD65460 VHZ65460 VRV65460 WBR65460 WLN65460 WVJ65460 A130996 IX130996 ST130996 ACP130996 AML130996 AWH130996 BGD130996 BPZ130996 BZV130996 CJR130996 CTN130996 DDJ130996 DNF130996 DXB130996 EGX130996 EQT130996 FAP130996 FKL130996 FUH130996 GED130996 GNZ130996 GXV130996 HHR130996 HRN130996 IBJ130996 ILF130996 IVB130996 JEX130996 JOT130996 JYP130996 KIL130996 KSH130996 LCD130996 LLZ130996 LVV130996 MFR130996 MPN130996 MZJ130996 NJF130996 NTB130996 OCX130996 OMT130996 OWP130996 PGL130996 PQH130996 QAD130996 QJZ130996 QTV130996 RDR130996 RNN130996 RXJ130996 SHF130996 SRB130996 TAX130996 TKT130996 TUP130996 UEL130996 UOH130996 UYD130996 VHZ130996 VRV130996 WBR130996 WLN130996 WVJ130996 A196532 IX196532 ST196532 ACP196532 AML196532 AWH196532 BGD196532 BPZ196532 BZV196532 CJR196532 CTN196532 DDJ196532 DNF196532 DXB196532 EGX196532 EQT196532 FAP196532 FKL196532 FUH196532 GED196532 GNZ196532 GXV196532 HHR196532 HRN196532 IBJ196532 ILF196532 IVB196532 JEX196532 JOT196532 JYP196532 KIL196532 KSH196532 LCD196532 LLZ196532 LVV196532 MFR196532 MPN196532 MZJ196532 NJF196532 NTB196532 OCX196532 OMT196532 OWP196532 PGL196532 PQH196532 QAD196532 QJZ196532 QTV196532 RDR196532 RNN196532 RXJ196532 SHF196532 SRB196532 TAX196532 TKT196532 TUP196532 UEL196532 UOH196532 UYD196532 VHZ196532 VRV196532 WBR196532 WLN196532 WVJ196532 A262068 IX262068 ST262068 ACP262068 AML262068 AWH262068 BGD262068 BPZ262068 BZV262068 CJR262068 CTN262068 DDJ262068 DNF262068 DXB262068 EGX262068 EQT262068 FAP262068 FKL262068 FUH262068 GED262068 GNZ262068 GXV262068 HHR262068 HRN262068 IBJ262068 ILF262068 IVB262068 JEX262068 JOT262068 JYP262068 KIL262068 KSH262068 LCD262068 LLZ262068 LVV262068 MFR262068 MPN262068 MZJ262068 NJF262068 NTB262068 OCX262068 OMT262068 OWP262068 PGL262068 PQH262068 QAD262068 QJZ262068 QTV262068 RDR262068 RNN262068 RXJ262068 SHF262068 SRB262068 TAX262068 TKT262068 TUP262068 UEL262068 UOH262068 UYD262068 VHZ262068 VRV262068 WBR262068 WLN262068 WVJ262068 A327604 IX327604 ST327604 ACP327604 AML327604 AWH327604 BGD327604 BPZ327604 BZV327604 CJR327604 CTN327604 DDJ327604 DNF327604 DXB327604 EGX327604 EQT327604 FAP327604 FKL327604 FUH327604 GED327604 GNZ327604 GXV327604 HHR327604 HRN327604 IBJ327604 ILF327604 IVB327604 JEX327604 JOT327604 JYP327604 KIL327604 KSH327604 LCD327604 LLZ327604 LVV327604 MFR327604 MPN327604 MZJ327604 NJF327604 NTB327604 OCX327604 OMT327604 OWP327604 PGL327604 PQH327604 QAD327604 QJZ327604 QTV327604 RDR327604 RNN327604 RXJ327604 SHF327604 SRB327604 TAX327604 TKT327604 TUP327604 UEL327604 UOH327604 UYD327604 VHZ327604 VRV327604 WBR327604 WLN327604 WVJ327604 A393140 IX393140 ST393140 ACP393140 AML393140 AWH393140 BGD393140 BPZ393140 BZV393140 CJR393140 CTN393140 DDJ393140 DNF393140 DXB393140 EGX393140 EQT393140 FAP393140 FKL393140 FUH393140 GED393140 GNZ393140 GXV393140 HHR393140 HRN393140 IBJ393140 ILF393140 IVB393140 JEX393140 JOT393140 JYP393140 KIL393140 KSH393140 LCD393140 LLZ393140 LVV393140 MFR393140 MPN393140 MZJ393140 NJF393140 NTB393140 OCX393140 OMT393140 OWP393140 PGL393140 PQH393140 QAD393140 QJZ393140 QTV393140 RDR393140 RNN393140 RXJ393140 SHF393140 SRB393140 TAX393140 TKT393140 TUP393140 UEL393140 UOH393140 UYD393140 VHZ393140 VRV393140 WBR393140 WLN393140 WVJ393140 A458676 IX458676 ST458676 ACP458676 AML458676 AWH458676 BGD458676 BPZ458676 BZV458676 CJR458676 CTN458676 DDJ458676 DNF458676 DXB458676 EGX458676 EQT458676 FAP458676 FKL458676 FUH458676 GED458676 GNZ458676 GXV458676 HHR458676 HRN458676 IBJ458676 ILF458676 IVB458676 JEX458676 JOT458676 JYP458676 KIL458676 KSH458676 LCD458676 LLZ458676 LVV458676 MFR458676 MPN458676 MZJ458676 NJF458676 NTB458676 OCX458676 OMT458676 OWP458676 PGL458676 PQH458676 QAD458676 QJZ458676 QTV458676 RDR458676 RNN458676 RXJ458676 SHF458676 SRB458676 TAX458676 TKT458676 TUP458676 UEL458676 UOH458676 UYD458676 VHZ458676 VRV458676 WBR458676 WLN458676 WVJ458676 A524212 IX524212 ST524212 ACP524212 AML524212 AWH524212 BGD524212 BPZ524212 BZV524212 CJR524212 CTN524212 DDJ524212 DNF524212 DXB524212 EGX524212 EQT524212 FAP524212 FKL524212 FUH524212 GED524212 GNZ524212 GXV524212 HHR524212 HRN524212 IBJ524212 ILF524212 IVB524212 JEX524212 JOT524212 JYP524212 KIL524212 KSH524212 LCD524212 LLZ524212 LVV524212 MFR524212 MPN524212 MZJ524212 NJF524212 NTB524212 OCX524212 OMT524212 OWP524212 PGL524212 PQH524212 QAD524212 QJZ524212 QTV524212 RDR524212 RNN524212 RXJ524212 SHF524212 SRB524212 TAX524212 TKT524212 TUP524212 UEL524212 UOH524212 UYD524212 VHZ524212 VRV524212 WBR524212 WLN524212 WVJ524212 A589748 IX589748 ST589748 ACP589748 AML589748 AWH589748 BGD589748 BPZ589748 BZV589748 CJR589748 CTN589748 DDJ589748 DNF589748 DXB589748 EGX589748 EQT589748 FAP589748 FKL589748 FUH589748 GED589748 GNZ589748 GXV589748 HHR589748 HRN589748 IBJ589748 ILF589748 IVB589748 JEX589748 JOT589748 JYP589748 KIL589748 KSH589748 LCD589748 LLZ589748 LVV589748 MFR589748 MPN589748 MZJ589748 NJF589748 NTB589748 OCX589748 OMT589748 OWP589748 PGL589748 PQH589748 QAD589748 QJZ589748 QTV589748 RDR589748 RNN589748 RXJ589748 SHF589748 SRB589748 TAX589748 TKT589748 TUP589748 UEL589748 UOH589748 UYD589748 VHZ589748 VRV589748 WBR589748 WLN589748 WVJ589748 A655284 IX655284 ST655284 ACP655284 AML655284 AWH655284 BGD655284 BPZ655284 BZV655284 CJR655284 CTN655284 DDJ655284 DNF655284 DXB655284 EGX655284 EQT655284 FAP655284 FKL655284 FUH655284 GED655284 GNZ655284 GXV655284 HHR655284 HRN655284 IBJ655284 ILF655284 IVB655284 JEX655284 JOT655284 JYP655284 KIL655284 KSH655284 LCD655284 LLZ655284 LVV655284 MFR655284 MPN655284 MZJ655284 NJF655284 NTB655284 OCX655284 OMT655284 OWP655284 PGL655284 PQH655284 QAD655284 QJZ655284 QTV655284 RDR655284 RNN655284 RXJ655284 SHF655284 SRB655284 TAX655284 TKT655284 TUP655284 UEL655284 UOH655284 UYD655284 VHZ655284 VRV655284 WBR655284 WLN655284 WVJ655284 A720820 IX720820 ST720820 ACP720820 AML720820 AWH720820 BGD720820 BPZ720820 BZV720820 CJR720820 CTN720820 DDJ720820 DNF720820 DXB720820 EGX720820 EQT720820 FAP720820 FKL720820 FUH720820 GED720820 GNZ720820 GXV720820 HHR720820 HRN720820 IBJ720820 ILF720820 IVB720820 JEX720820 JOT720820 JYP720820 KIL720820 KSH720820 LCD720820 LLZ720820 LVV720820 MFR720820 MPN720820 MZJ720820 NJF720820 NTB720820 OCX720820 OMT720820 OWP720820 PGL720820 PQH720820 QAD720820 QJZ720820 QTV720820 RDR720820 RNN720820 RXJ720820 SHF720820 SRB720820 TAX720820 TKT720820 TUP720820 UEL720820 UOH720820 UYD720820 VHZ720820 VRV720820 WBR720820 WLN720820 WVJ720820 A786356 IX786356 ST786356 ACP786356 AML786356 AWH786356 BGD786356 BPZ786356 BZV786356 CJR786356 CTN786356 DDJ786356 DNF786356 DXB786356 EGX786356 EQT786356 FAP786356 FKL786356 FUH786356 GED786356 GNZ786356 GXV786356 HHR786356 HRN786356 IBJ786356 ILF786356 IVB786356 JEX786356 JOT786356 JYP786356 KIL786356 KSH786356 LCD786356 LLZ786356 LVV786356 MFR786356 MPN786356 MZJ786356 NJF786356 NTB786356 OCX786356 OMT786356 OWP786356 PGL786356 PQH786356 QAD786356 QJZ786356 QTV786356 RDR786356 RNN786356 RXJ786356 SHF786356 SRB786356 TAX786356 TKT786356 TUP786356 UEL786356 UOH786356 UYD786356 VHZ786356 VRV786356 WBR786356 WLN786356 WVJ786356 A851892 IX851892 ST851892 ACP851892 AML851892 AWH851892 BGD851892 BPZ851892 BZV851892 CJR851892 CTN851892 DDJ851892 DNF851892 DXB851892 EGX851892 EQT851892 FAP851892 FKL851892 FUH851892 GED851892 GNZ851892 GXV851892 HHR851892 HRN851892 IBJ851892 ILF851892 IVB851892 JEX851892 JOT851892 JYP851892 KIL851892 KSH851892 LCD851892 LLZ851892 LVV851892 MFR851892 MPN851892 MZJ851892 NJF851892 NTB851892 OCX851892 OMT851892 OWP851892 PGL851892 PQH851892 QAD851892 QJZ851892 QTV851892 RDR851892 RNN851892 RXJ851892 SHF851892 SRB851892 TAX851892 TKT851892 TUP851892 UEL851892 UOH851892 UYD851892 VHZ851892 VRV851892 WBR851892 WLN851892 WVJ851892 A917428 IX917428 ST917428 ACP917428 AML917428 AWH917428 BGD917428 BPZ917428 BZV917428 CJR917428 CTN917428 DDJ917428 DNF917428 DXB917428 EGX917428 EQT917428 FAP917428 FKL917428 FUH917428 GED917428 GNZ917428 GXV917428 HHR917428 HRN917428 IBJ917428 ILF917428 IVB917428 JEX917428 JOT917428 JYP917428 KIL917428 KSH917428 LCD917428 LLZ917428 LVV917428 MFR917428 MPN917428 MZJ917428 NJF917428 NTB917428 OCX917428 OMT917428 OWP917428 PGL917428 PQH917428 QAD917428 QJZ917428 QTV917428 RDR917428 RNN917428 RXJ917428 SHF917428 SRB917428 TAX917428 TKT917428 TUP917428 UEL917428 UOH917428 UYD917428 VHZ917428 VRV917428 WBR917428 WLN917428 WVJ917428 A982964 IX982964 ST982964 ACP982964 AML982964 AWH982964 BGD982964 BPZ982964 BZV982964 CJR982964 CTN982964 DDJ982964 DNF982964 DXB982964 EGX982964 EQT982964 FAP982964 FKL982964 FUH982964 GED982964 GNZ982964 GXV982964 HHR982964 HRN982964 IBJ982964 ILF982964 IVB982964 JEX982964 JOT982964 JYP982964 KIL982964 KSH982964 LCD982964 LLZ982964 LVV982964 MFR982964 MPN982964 MZJ982964 NJF982964 NTB982964 OCX982964 OMT982964 OWP982964 PGL982964 PQH982964 QAD982964 QJZ982964 QTV982964 RDR982964 RNN982964 RXJ982964 SHF982964 SRB982964 TAX982964 TKT982964 TUP982964 UEL982964 UOH982964 UYD982964 VHZ982964 VRV982964 WBR982964 WLN982964 WVJ982964 WVJ982950 A65446 IX65446 ST65446 ACP65446 AML65446 AWH65446 BGD65446 BPZ65446 BZV65446 CJR65446 CTN65446 DDJ65446 DNF65446 DXB65446 EGX65446 EQT65446 FAP65446 FKL65446 FUH65446 GED65446 GNZ65446 GXV65446 HHR65446 HRN65446 IBJ65446 ILF65446 IVB65446 JEX65446 JOT65446 JYP65446 KIL65446 KSH65446 LCD65446 LLZ65446 LVV65446 MFR65446 MPN65446 MZJ65446 NJF65446 NTB65446 OCX65446 OMT65446 OWP65446 PGL65446 PQH65446 QAD65446 QJZ65446 QTV65446 RDR65446 RNN65446 RXJ65446 SHF65446 SRB65446 TAX65446 TKT65446 TUP65446 UEL65446 UOH65446 UYD65446 VHZ65446 VRV65446 WBR65446 WLN65446 WVJ65446 A130982 IX130982 ST130982 ACP130982 AML130982 AWH130982 BGD130982 BPZ130982 BZV130982 CJR130982 CTN130982 DDJ130982 DNF130982 DXB130982 EGX130982 EQT130982 FAP130982 FKL130982 FUH130982 GED130982 GNZ130982 GXV130982 HHR130982 HRN130982 IBJ130982 ILF130982 IVB130982 JEX130982 JOT130982 JYP130982 KIL130982 KSH130982 LCD130982 LLZ130982 LVV130982 MFR130982 MPN130982 MZJ130982 NJF130982 NTB130982 OCX130982 OMT130982 OWP130982 PGL130982 PQH130982 QAD130982 QJZ130982 QTV130982 RDR130982 RNN130982 RXJ130982 SHF130982 SRB130982 TAX130982 TKT130982 TUP130982 UEL130982 UOH130982 UYD130982 VHZ130982 VRV130982 WBR130982 WLN130982 WVJ130982 A196518 IX196518 ST196518 ACP196518 AML196518 AWH196518 BGD196518 BPZ196518 BZV196518 CJR196518 CTN196518 DDJ196518 DNF196518 DXB196518 EGX196518 EQT196518 FAP196518 FKL196518 FUH196518 GED196518 GNZ196518 GXV196518 HHR196518 HRN196518 IBJ196518 ILF196518 IVB196518 JEX196518 JOT196518 JYP196518 KIL196518 KSH196518 LCD196518 LLZ196518 LVV196518 MFR196518 MPN196518 MZJ196518 NJF196518 NTB196518 OCX196518 OMT196518 OWP196518 PGL196518 PQH196518 QAD196518 QJZ196518 QTV196518 RDR196518 RNN196518 RXJ196518 SHF196518 SRB196518 TAX196518 TKT196518 TUP196518 UEL196518 UOH196518 UYD196518 VHZ196518 VRV196518 WBR196518 WLN196518 WVJ196518 A262054 IX262054 ST262054 ACP262054 AML262054 AWH262054 BGD262054 BPZ262054 BZV262054 CJR262054 CTN262054 DDJ262054 DNF262054 DXB262054 EGX262054 EQT262054 FAP262054 FKL262054 FUH262054 GED262054 GNZ262054 GXV262054 HHR262054 HRN262054 IBJ262054 ILF262054 IVB262054 JEX262054 JOT262054 JYP262054 KIL262054 KSH262054 LCD262054 LLZ262054 LVV262054 MFR262054 MPN262054 MZJ262054 NJF262054 NTB262054 OCX262054 OMT262054 OWP262054 PGL262054 PQH262054 QAD262054 QJZ262054 QTV262054 RDR262054 RNN262054 RXJ262054 SHF262054 SRB262054 TAX262054 TKT262054 TUP262054 UEL262054 UOH262054 UYD262054 VHZ262054 VRV262054 WBR262054 WLN262054 WVJ262054 A327590 IX327590 ST327590 ACP327590 AML327590 AWH327590 BGD327590 BPZ327590 BZV327590 CJR327590 CTN327590 DDJ327590 DNF327590 DXB327590 EGX327590 EQT327590 FAP327590 FKL327590 FUH327590 GED327590 GNZ327590 GXV327590 HHR327590 HRN327590 IBJ327590 ILF327590 IVB327590 JEX327590 JOT327590 JYP327590 KIL327590 KSH327590 LCD327590 LLZ327590 LVV327590 MFR327590 MPN327590 MZJ327590 NJF327590 NTB327590 OCX327590 OMT327590 OWP327590 PGL327590 PQH327590 QAD327590 QJZ327590 QTV327590 RDR327590 RNN327590 RXJ327590 SHF327590 SRB327590 TAX327590 TKT327590 TUP327590 UEL327590 UOH327590 UYD327590 VHZ327590 VRV327590 WBR327590 WLN327590 WVJ327590 A393126 IX393126 ST393126 ACP393126 AML393126 AWH393126 BGD393126 BPZ393126 BZV393126 CJR393126 CTN393126 DDJ393126 DNF393126 DXB393126 EGX393126 EQT393126 FAP393126 FKL393126 FUH393126 GED393126 GNZ393126 GXV393126 HHR393126 HRN393126 IBJ393126 ILF393126 IVB393126 JEX393126 JOT393126 JYP393126 KIL393126 KSH393126 LCD393126 LLZ393126 LVV393126 MFR393126 MPN393126 MZJ393126 NJF393126 NTB393126 OCX393126 OMT393126 OWP393126 PGL393126 PQH393126 QAD393126 QJZ393126 QTV393126 RDR393126 RNN393126 RXJ393126 SHF393126 SRB393126 TAX393126 TKT393126 TUP393126 UEL393126 UOH393126 UYD393126 VHZ393126 VRV393126 WBR393126 WLN393126 WVJ393126 A458662 IX458662 ST458662 ACP458662 AML458662 AWH458662 BGD458662 BPZ458662 BZV458662 CJR458662 CTN458662 DDJ458662 DNF458662 DXB458662 EGX458662 EQT458662 FAP458662 FKL458662 FUH458662 GED458662 GNZ458662 GXV458662 HHR458662 HRN458662 IBJ458662 ILF458662 IVB458662 JEX458662 JOT458662 JYP458662 KIL458662 KSH458662 LCD458662 LLZ458662 LVV458662 MFR458662 MPN458662 MZJ458662 NJF458662 NTB458662 OCX458662 OMT458662 OWP458662 PGL458662 PQH458662 QAD458662 QJZ458662 QTV458662 RDR458662 RNN458662 RXJ458662 SHF458662 SRB458662 TAX458662 TKT458662 TUP458662 UEL458662 UOH458662 UYD458662 VHZ458662 VRV458662 WBR458662 WLN458662 WVJ458662 A524198 IX524198 ST524198 ACP524198 AML524198 AWH524198 BGD524198 BPZ524198 BZV524198 CJR524198 CTN524198 DDJ524198 DNF524198 DXB524198 EGX524198 EQT524198 FAP524198 FKL524198 FUH524198 GED524198 GNZ524198 GXV524198 HHR524198 HRN524198 IBJ524198 ILF524198 IVB524198 JEX524198 JOT524198 JYP524198 KIL524198 KSH524198 LCD524198 LLZ524198 LVV524198 MFR524198 MPN524198 MZJ524198 NJF524198 NTB524198 OCX524198 OMT524198 OWP524198 PGL524198 PQH524198 QAD524198 QJZ524198 QTV524198 RDR524198 RNN524198 RXJ524198 SHF524198 SRB524198 TAX524198 TKT524198 TUP524198 UEL524198 UOH524198 UYD524198 VHZ524198 VRV524198 WBR524198 WLN524198 WVJ524198 A589734 IX589734 ST589734 ACP589734 AML589734 AWH589734 BGD589734 BPZ589734 BZV589734 CJR589734 CTN589734 DDJ589734 DNF589734 DXB589734 EGX589734 EQT589734 FAP589734 FKL589734 FUH589734 GED589734 GNZ589734 GXV589734 HHR589734 HRN589734 IBJ589734 ILF589734 IVB589734 JEX589734 JOT589734 JYP589734 KIL589734 KSH589734 LCD589734 LLZ589734 LVV589734 MFR589734 MPN589734 MZJ589734 NJF589734 NTB589734 OCX589734 OMT589734 OWP589734 PGL589734 PQH589734 QAD589734 QJZ589734 QTV589734 RDR589734 RNN589734 RXJ589734 SHF589734 SRB589734 TAX589734 TKT589734 TUP589734 UEL589734 UOH589734 UYD589734 VHZ589734 VRV589734 WBR589734 WLN589734 WVJ589734 A655270 IX655270 ST655270 ACP655270 AML655270 AWH655270 BGD655270 BPZ655270 BZV655270 CJR655270 CTN655270 DDJ655270 DNF655270 DXB655270 EGX655270 EQT655270 FAP655270 FKL655270 FUH655270 GED655270 GNZ655270 GXV655270 HHR655270 HRN655270 IBJ655270 ILF655270 IVB655270 JEX655270 JOT655270 JYP655270 KIL655270 KSH655270 LCD655270 LLZ655270 LVV655270 MFR655270 MPN655270 MZJ655270 NJF655270 NTB655270 OCX655270 OMT655270 OWP655270 PGL655270 PQH655270 QAD655270 QJZ655270 QTV655270 RDR655270 RNN655270 RXJ655270 SHF655270 SRB655270 TAX655270 TKT655270 TUP655270 UEL655270 UOH655270 UYD655270 VHZ655270 VRV655270 WBR655270 WLN655270 WVJ655270 A720806 IX720806 ST720806 ACP720806 AML720806 AWH720806 BGD720806 BPZ720806 BZV720806 CJR720806 CTN720806 DDJ720806 DNF720806 DXB720806 EGX720806 EQT720806 FAP720806 FKL720806 FUH720806 GED720806 GNZ720806 GXV720806 HHR720806 HRN720806 IBJ720806 ILF720806 IVB720806 JEX720806 JOT720806 JYP720806 KIL720806 KSH720806 LCD720806 LLZ720806 LVV720806 MFR720806 MPN720806 MZJ720806 NJF720806 NTB720806 OCX720806 OMT720806 OWP720806 PGL720806 PQH720806 QAD720806 QJZ720806 QTV720806 RDR720806 RNN720806 RXJ720806 SHF720806 SRB720806 TAX720806 TKT720806 TUP720806 UEL720806 UOH720806 UYD720806 VHZ720806 VRV720806 WBR720806 WLN720806 WVJ720806 A786342 IX786342 ST786342 ACP786342 AML786342 AWH786342 BGD786342 BPZ786342 BZV786342 CJR786342 CTN786342 DDJ786342 DNF786342 DXB786342 EGX786342 EQT786342 FAP786342 FKL786342 FUH786342 GED786342 GNZ786342 GXV786342 HHR786342 HRN786342 IBJ786342 ILF786342 IVB786342 JEX786342 JOT786342 JYP786342 KIL786342 KSH786342 LCD786342 LLZ786342 LVV786342 MFR786342 MPN786342 MZJ786342 NJF786342 NTB786342 OCX786342 OMT786342 OWP786342 PGL786342 PQH786342 QAD786342 QJZ786342 QTV786342 RDR786342 RNN786342 RXJ786342 SHF786342 SRB786342 TAX786342 TKT786342 TUP786342 UEL786342 UOH786342 UYD786342 VHZ786342 VRV786342 WBR786342 WLN786342 WVJ786342 A851878 IX851878 ST851878 ACP851878 AML851878 AWH851878 BGD851878 BPZ851878 BZV851878 CJR851878 CTN851878 DDJ851878 DNF851878 DXB851878 EGX851878 EQT851878 FAP851878 FKL851878 FUH851878 GED851878 GNZ851878 GXV851878 HHR851878 HRN851878 IBJ851878 ILF851878 IVB851878 JEX851878 JOT851878 JYP851878 KIL851878 KSH851878 LCD851878 LLZ851878 LVV851878 MFR851878 MPN851878 MZJ851878 NJF851878 NTB851878 OCX851878 OMT851878 OWP851878 PGL851878 PQH851878 QAD851878 QJZ851878 QTV851878 RDR851878 RNN851878 RXJ851878 SHF851878 SRB851878 TAX851878 TKT851878 TUP851878 UEL851878 UOH851878 UYD851878 VHZ851878 VRV851878 WBR851878 WLN851878 WVJ851878 A917414 IX917414 ST917414 ACP917414 AML917414 AWH917414 BGD917414 BPZ917414 BZV917414 CJR917414 CTN917414 DDJ917414 DNF917414 DXB917414 EGX917414 EQT917414 FAP917414 FKL917414 FUH917414 GED917414 GNZ917414 GXV917414 HHR917414 HRN917414 IBJ917414 ILF917414 IVB917414 JEX917414 JOT917414 JYP917414 KIL917414 KSH917414 LCD917414 LLZ917414 LVV917414 MFR917414 MPN917414 MZJ917414 NJF917414 NTB917414 OCX917414 OMT917414 OWP917414 PGL917414 PQH917414 QAD917414 QJZ917414 QTV917414 RDR917414 RNN917414 RXJ917414 SHF917414 SRB917414 TAX917414 TKT917414 TUP917414 UEL917414 UOH917414 UYD917414 VHZ917414 VRV917414 WBR917414 WLN917414 WVJ917414 A982950 IX982950 ST982950 ACP982950 AML982950 AWH982950 BGD982950 BPZ982950 BZV982950 CJR982950 CTN982950 DDJ982950 DNF982950 DXB982950 EGX982950 EQT982950 FAP982950 FKL982950 FUH982950 GED982950 GNZ982950 GXV982950 HHR982950 HRN982950 IBJ982950 ILF982950 IVB982950 JEX982950 JOT982950 JYP982950 KIL982950 KSH982950 LCD982950 LLZ982950 LVV982950 MFR982950 MPN982950 MZJ982950 NJF982950 NTB982950 OCX982950 OMT982950 OWP982950 PGL982950 PQH982950 QAD982950 QJZ982950 QTV982950 RDR982950 RNN982950 RXJ982950 SHF982950 SRB982950 TAX982950 TKT982950 TUP982950 UEL982950 UOH982950 UYD982950 VHZ982950 VRV982950 WBR982950 WLN982950 IX91 ST91 ACP91 AML91 AWH91 BGD91 BPZ91 BZV91 CJR91 CTN91 DDJ91 DNF91 DXB91 EGX91 EQT91 FAP91 FKL91 FUH91 GED91 GNZ91 GXV91 HHR91 HRN91 IBJ91 ILF91 IVB91 JEX91 JOT91 JYP91 KIL91 KSH91 LCD91 LLZ91 LVV91 MFR91 MPN91 MZJ91 NJF91 NTB91 OCX91 OMT91 OWP91 PGL91 PQH91 QAD91 QJZ91 QTV91 RDR91 RNN91 RXJ91 SHF91 SRB91 TAX91 TKT91 TUP91 UEL91 UOH91 UYD91 VHZ91 VRV91 WBR91 WLN91 WVJ91 WWC983003:WWC983008 WMG983003:WMG983008 WCK983003:WCK983008 VSO983003:VSO983008 VIS983003:VIS983008 UYW983003:UYW983008 UPA983003:UPA983008 UFE983003:UFE983008 TVI983003:TVI983008 TLM983003:TLM983008 TBQ983003:TBQ983008 SRU983003:SRU983008 SHY983003:SHY983008 RYC983003:RYC983008 ROG983003:ROG983008 REK983003:REK983008 QUO983003:QUO983008 QKS983003:QKS983008 QAW983003:QAW983008 PRA983003:PRA983008 PHE983003:PHE983008 OXI983003:OXI983008 ONM983003:ONM983008 ODQ983003:ODQ983008 NTU983003:NTU983008 NJY983003:NJY983008 NAC983003:NAC983008 MQG983003:MQG983008 MGK983003:MGK983008 LWO983003:LWO983008 LMS983003:LMS983008 LCW983003:LCW983008 KTA983003:KTA983008 KJE983003:KJE983008 JZI983003:JZI983008 JPM983003:JPM983008 JFQ983003:JFQ983008 IVU983003:IVU983008 ILY983003:ILY983008 ICC983003:ICC983008 HSG983003:HSG983008 HIK983003:HIK983008 GYO983003:GYO983008 GOS983003:GOS983008 GEW983003:GEW983008 FVA983003:FVA983008 FLE983003:FLE983008 FBI983003:FBI983008 ERM983003:ERM983008 EHQ983003:EHQ983008 DXU983003:DXU983008 DNY983003:DNY983008 DEC983003:DEC983008 CUG983003:CUG983008 CKK983003:CKK983008 CAO983003:CAO983008 BQS983003:BQS983008 BGW983003:BGW983008 AXA983003:AXA983008 ANE983003:ANE983008 ADI983003:ADI983008 TM983003:TM983008 JQ983003:JQ983008 AH983003:AH983008 WWC917467:WWC917472 WMG917467:WMG917472 WCK917467:WCK917472 VSO917467:VSO917472 VIS917467:VIS917472 UYW917467:UYW917472 UPA917467:UPA917472 UFE917467:UFE917472 TVI917467:TVI917472 TLM917467:TLM917472 TBQ917467:TBQ917472 SRU917467:SRU917472 SHY917467:SHY917472 RYC917467:RYC917472 ROG917467:ROG917472 REK917467:REK917472 QUO917467:QUO917472 QKS917467:QKS917472 QAW917467:QAW917472 PRA917467:PRA917472 PHE917467:PHE917472 OXI917467:OXI917472 ONM917467:ONM917472 ODQ917467:ODQ917472 NTU917467:NTU917472 NJY917467:NJY917472 NAC917467:NAC917472 MQG917467:MQG917472 MGK917467:MGK917472 LWO917467:LWO917472 LMS917467:LMS917472 LCW917467:LCW917472 KTA917467:KTA917472 KJE917467:KJE917472 JZI917467:JZI917472 JPM917467:JPM917472 JFQ917467:JFQ917472 IVU917467:IVU917472 ILY917467:ILY917472 ICC917467:ICC917472 HSG917467:HSG917472 HIK917467:HIK917472 GYO917467:GYO917472 GOS917467:GOS917472 GEW917467:GEW917472 FVA917467:FVA917472 FLE917467:FLE917472 FBI917467:FBI917472 ERM917467:ERM917472 EHQ917467:EHQ917472 DXU917467:DXU917472 DNY917467:DNY917472 DEC917467:DEC917472 CUG917467:CUG917472 CKK917467:CKK917472 CAO917467:CAO917472 BQS917467:BQS917472 BGW917467:BGW917472 AXA917467:AXA917472 ANE917467:ANE917472 ADI917467:ADI917472 TM917467:TM917472 JQ917467:JQ917472 AH917467:AH917472 WWC851931:WWC851936 WMG851931:WMG851936 WCK851931:WCK851936 VSO851931:VSO851936 VIS851931:VIS851936 UYW851931:UYW851936 UPA851931:UPA851936 UFE851931:UFE851936 TVI851931:TVI851936 TLM851931:TLM851936 TBQ851931:TBQ851936 SRU851931:SRU851936 SHY851931:SHY851936 RYC851931:RYC851936 ROG851931:ROG851936 REK851931:REK851936 QUO851931:QUO851936 QKS851931:QKS851936 QAW851931:QAW851936 PRA851931:PRA851936 PHE851931:PHE851936 OXI851931:OXI851936 ONM851931:ONM851936 ODQ851931:ODQ851936 NTU851931:NTU851936 NJY851931:NJY851936 NAC851931:NAC851936 MQG851931:MQG851936 MGK851931:MGK851936 LWO851931:LWO851936 LMS851931:LMS851936 LCW851931:LCW851936 KTA851931:KTA851936 KJE851931:KJE851936 JZI851931:JZI851936 JPM851931:JPM851936 JFQ851931:JFQ851936 IVU851931:IVU851936 ILY851931:ILY851936 ICC851931:ICC851936 HSG851931:HSG851936 HIK851931:HIK851936 GYO851931:GYO851936 GOS851931:GOS851936 GEW851931:GEW851936 FVA851931:FVA851936 FLE851931:FLE851936 FBI851931:FBI851936 ERM851931:ERM851936 EHQ851931:EHQ851936 DXU851931:DXU851936 DNY851931:DNY851936 DEC851931:DEC851936 CUG851931:CUG851936 CKK851931:CKK851936 CAO851931:CAO851936 BQS851931:BQS851936 BGW851931:BGW851936 AXA851931:AXA851936 ANE851931:ANE851936 ADI851931:ADI851936 TM851931:TM851936 JQ851931:JQ851936 AH851931:AH851936 WWC786395:WWC786400 WMG786395:WMG786400 WCK786395:WCK786400 VSO786395:VSO786400 VIS786395:VIS786400 UYW786395:UYW786400 UPA786395:UPA786400 UFE786395:UFE786400 TVI786395:TVI786400 TLM786395:TLM786400 TBQ786395:TBQ786400 SRU786395:SRU786400 SHY786395:SHY786400 RYC786395:RYC786400 ROG786395:ROG786400 REK786395:REK786400 QUO786395:QUO786400 QKS786395:QKS786400 QAW786395:QAW786400 PRA786395:PRA786400 PHE786395:PHE786400 OXI786395:OXI786400 ONM786395:ONM786400 ODQ786395:ODQ786400 NTU786395:NTU786400 NJY786395:NJY786400 NAC786395:NAC786400 MQG786395:MQG786400 MGK786395:MGK786400 LWO786395:LWO786400 LMS786395:LMS786400 LCW786395:LCW786400 KTA786395:KTA786400 KJE786395:KJE786400 JZI786395:JZI786400 JPM786395:JPM786400 JFQ786395:JFQ786400 IVU786395:IVU786400 ILY786395:ILY786400 ICC786395:ICC786400 HSG786395:HSG786400 HIK786395:HIK786400 GYO786395:GYO786400 GOS786395:GOS786400 GEW786395:GEW786400 FVA786395:FVA786400 FLE786395:FLE786400 FBI786395:FBI786400 ERM786395:ERM786400 EHQ786395:EHQ786400 DXU786395:DXU786400 DNY786395:DNY786400 DEC786395:DEC786400 CUG786395:CUG786400 CKK786395:CKK786400 CAO786395:CAO786400 BQS786395:BQS786400 BGW786395:BGW786400 AXA786395:AXA786400 ANE786395:ANE786400 ADI786395:ADI786400 TM786395:TM786400 JQ786395:JQ786400 AH786395:AH786400 WWC720859:WWC720864 WMG720859:WMG720864 WCK720859:WCK720864 VSO720859:VSO720864 VIS720859:VIS720864 UYW720859:UYW720864 UPA720859:UPA720864 UFE720859:UFE720864 TVI720859:TVI720864 TLM720859:TLM720864 TBQ720859:TBQ720864 SRU720859:SRU720864 SHY720859:SHY720864 RYC720859:RYC720864 ROG720859:ROG720864 REK720859:REK720864 QUO720859:QUO720864 QKS720859:QKS720864 QAW720859:QAW720864 PRA720859:PRA720864 PHE720859:PHE720864 OXI720859:OXI720864 ONM720859:ONM720864 ODQ720859:ODQ720864 NTU720859:NTU720864 NJY720859:NJY720864 NAC720859:NAC720864 MQG720859:MQG720864 MGK720859:MGK720864 LWO720859:LWO720864 LMS720859:LMS720864 LCW720859:LCW720864 KTA720859:KTA720864 KJE720859:KJE720864 JZI720859:JZI720864 JPM720859:JPM720864 JFQ720859:JFQ720864 IVU720859:IVU720864 ILY720859:ILY720864 ICC720859:ICC720864 HSG720859:HSG720864 HIK720859:HIK720864 GYO720859:GYO720864 GOS720859:GOS720864 GEW720859:GEW720864 FVA720859:FVA720864 FLE720859:FLE720864 FBI720859:FBI720864 ERM720859:ERM720864 EHQ720859:EHQ720864 DXU720859:DXU720864 DNY720859:DNY720864 DEC720859:DEC720864 CUG720859:CUG720864 CKK720859:CKK720864 CAO720859:CAO720864 BQS720859:BQS720864 BGW720859:BGW720864 AXA720859:AXA720864 ANE720859:ANE720864 ADI720859:ADI720864 TM720859:TM720864 JQ720859:JQ720864 AH720859:AH720864 WWC655323:WWC655328 WMG655323:WMG655328 WCK655323:WCK655328 VSO655323:VSO655328 VIS655323:VIS655328 UYW655323:UYW655328 UPA655323:UPA655328 UFE655323:UFE655328 TVI655323:TVI655328 TLM655323:TLM655328 TBQ655323:TBQ655328 SRU655323:SRU655328 SHY655323:SHY655328 RYC655323:RYC655328 ROG655323:ROG655328 REK655323:REK655328 QUO655323:QUO655328 QKS655323:QKS655328 QAW655323:QAW655328 PRA655323:PRA655328 PHE655323:PHE655328 OXI655323:OXI655328 ONM655323:ONM655328 ODQ655323:ODQ655328 NTU655323:NTU655328 NJY655323:NJY655328 NAC655323:NAC655328 MQG655323:MQG655328 MGK655323:MGK655328 LWO655323:LWO655328 LMS655323:LMS655328 LCW655323:LCW655328 KTA655323:KTA655328 KJE655323:KJE655328 JZI655323:JZI655328 JPM655323:JPM655328 JFQ655323:JFQ655328 IVU655323:IVU655328 ILY655323:ILY655328 ICC655323:ICC655328 HSG655323:HSG655328 HIK655323:HIK655328 GYO655323:GYO655328 GOS655323:GOS655328 GEW655323:GEW655328 FVA655323:FVA655328 FLE655323:FLE655328 FBI655323:FBI655328 ERM655323:ERM655328 EHQ655323:EHQ655328 DXU655323:DXU655328 DNY655323:DNY655328 DEC655323:DEC655328 CUG655323:CUG655328 CKK655323:CKK655328 CAO655323:CAO655328 BQS655323:BQS655328 BGW655323:BGW655328 AXA655323:AXA655328 ANE655323:ANE655328 ADI655323:ADI655328 TM655323:TM655328 JQ655323:JQ655328 AH655323:AH655328 WWC589787:WWC589792 WMG589787:WMG589792 WCK589787:WCK589792 VSO589787:VSO589792 VIS589787:VIS589792 UYW589787:UYW589792 UPA589787:UPA589792 UFE589787:UFE589792 TVI589787:TVI589792 TLM589787:TLM589792 TBQ589787:TBQ589792 SRU589787:SRU589792 SHY589787:SHY589792 RYC589787:RYC589792 ROG589787:ROG589792 REK589787:REK589792 QUO589787:QUO589792 QKS589787:QKS589792 QAW589787:QAW589792 PRA589787:PRA589792 PHE589787:PHE589792 OXI589787:OXI589792 ONM589787:ONM589792 ODQ589787:ODQ589792 NTU589787:NTU589792 NJY589787:NJY589792 NAC589787:NAC589792 MQG589787:MQG589792 MGK589787:MGK589792 LWO589787:LWO589792 LMS589787:LMS589792 LCW589787:LCW589792 KTA589787:KTA589792 KJE589787:KJE589792 JZI589787:JZI589792 JPM589787:JPM589792 JFQ589787:JFQ589792 IVU589787:IVU589792 ILY589787:ILY589792 ICC589787:ICC589792 HSG589787:HSG589792 HIK589787:HIK589792 GYO589787:GYO589792 GOS589787:GOS589792 GEW589787:GEW589792 FVA589787:FVA589792 FLE589787:FLE589792 FBI589787:FBI589792 ERM589787:ERM589792 EHQ589787:EHQ589792 DXU589787:DXU589792 DNY589787:DNY589792 DEC589787:DEC589792 CUG589787:CUG589792 CKK589787:CKK589792 CAO589787:CAO589792 BQS589787:BQS589792 BGW589787:BGW589792 AXA589787:AXA589792 ANE589787:ANE589792 ADI589787:ADI589792 TM589787:TM589792 JQ589787:JQ589792 AH589787:AH589792 WWC524251:WWC524256 WMG524251:WMG524256 WCK524251:WCK524256 VSO524251:VSO524256 VIS524251:VIS524256 UYW524251:UYW524256 UPA524251:UPA524256 UFE524251:UFE524256 TVI524251:TVI524256 TLM524251:TLM524256 TBQ524251:TBQ524256 SRU524251:SRU524256 SHY524251:SHY524256 RYC524251:RYC524256 ROG524251:ROG524256 REK524251:REK524256 QUO524251:QUO524256 QKS524251:QKS524256 QAW524251:QAW524256 PRA524251:PRA524256 PHE524251:PHE524256 OXI524251:OXI524256 ONM524251:ONM524256 ODQ524251:ODQ524256 NTU524251:NTU524256 NJY524251:NJY524256 NAC524251:NAC524256 MQG524251:MQG524256 MGK524251:MGK524256 LWO524251:LWO524256 LMS524251:LMS524256 LCW524251:LCW524256 KTA524251:KTA524256 KJE524251:KJE524256 JZI524251:JZI524256 JPM524251:JPM524256 JFQ524251:JFQ524256 IVU524251:IVU524256 ILY524251:ILY524256 ICC524251:ICC524256 HSG524251:HSG524256 HIK524251:HIK524256 GYO524251:GYO524256 GOS524251:GOS524256 GEW524251:GEW524256 FVA524251:FVA524256 FLE524251:FLE524256 FBI524251:FBI524256 ERM524251:ERM524256 EHQ524251:EHQ524256 DXU524251:DXU524256 DNY524251:DNY524256 DEC524251:DEC524256 CUG524251:CUG524256 CKK524251:CKK524256 CAO524251:CAO524256 BQS524251:BQS524256 BGW524251:BGW524256 AXA524251:AXA524256 ANE524251:ANE524256 ADI524251:ADI524256 TM524251:TM524256 JQ524251:JQ524256 AH524251:AH524256 WWC458715:WWC458720 WMG458715:WMG458720 WCK458715:WCK458720 VSO458715:VSO458720 VIS458715:VIS458720 UYW458715:UYW458720 UPA458715:UPA458720 UFE458715:UFE458720 TVI458715:TVI458720 TLM458715:TLM458720 TBQ458715:TBQ458720 SRU458715:SRU458720 SHY458715:SHY458720 RYC458715:RYC458720 ROG458715:ROG458720 REK458715:REK458720 QUO458715:QUO458720 QKS458715:QKS458720 QAW458715:QAW458720 PRA458715:PRA458720 PHE458715:PHE458720 OXI458715:OXI458720 ONM458715:ONM458720 ODQ458715:ODQ458720 NTU458715:NTU458720 NJY458715:NJY458720 NAC458715:NAC458720 MQG458715:MQG458720 MGK458715:MGK458720 LWO458715:LWO458720 LMS458715:LMS458720 LCW458715:LCW458720 KTA458715:KTA458720 KJE458715:KJE458720 JZI458715:JZI458720 JPM458715:JPM458720 JFQ458715:JFQ458720 IVU458715:IVU458720 ILY458715:ILY458720 ICC458715:ICC458720 HSG458715:HSG458720 HIK458715:HIK458720 GYO458715:GYO458720 GOS458715:GOS458720 GEW458715:GEW458720 FVA458715:FVA458720 FLE458715:FLE458720 FBI458715:FBI458720 ERM458715:ERM458720 EHQ458715:EHQ458720 DXU458715:DXU458720 DNY458715:DNY458720 DEC458715:DEC458720 CUG458715:CUG458720 CKK458715:CKK458720 CAO458715:CAO458720 BQS458715:BQS458720 BGW458715:BGW458720 AXA458715:AXA458720 ANE458715:ANE458720 ADI458715:ADI458720 TM458715:TM458720 JQ458715:JQ458720 AH458715:AH458720 WWC393179:WWC393184 WMG393179:WMG393184 WCK393179:WCK393184 VSO393179:VSO393184 VIS393179:VIS393184 UYW393179:UYW393184 UPA393179:UPA393184 UFE393179:UFE393184 TVI393179:TVI393184 TLM393179:TLM393184 TBQ393179:TBQ393184 SRU393179:SRU393184 SHY393179:SHY393184 RYC393179:RYC393184 ROG393179:ROG393184 REK393179:REK393184 QUO393179:QUO393184 QKS393179:QKS393184 QAW393179:QAW393184 PRA393179:PRA393184 PHE393179:PHE393184 OXI393179:OXI393184 ONM393179:ONM393184 ODQ393179:ODQ393184 NTU393179:NTU393184 NJY393179:NJY393184 NAC393179:NAC393184 MQG393179:MQG393184 MGK393179:MGK393184 LWO393179:LWO393184 LMS393179:LMS393184 LCW393179:LCW393184 KTA393179:KTA393184 KJE393179:KJE393184 JZI393179:JZI393184 JPM393179:JPM393184 JFQ393179:JFQ393184 IVU393179:IVU393184 ILY393179:ILY393184 ICC393179:ICC393184 HSG393179:HSG393184 HIK393179:HIK393184 GYO393179:GYO393184 GOS393179:GOS393184 GEW393179:GEW393184 FVA393179:FVA393184 FLE393179:FLE393184 FBI393179:FBI393184 ERM393179:ERM393184 EHQ393179:EHQ393184 DXU393179:DXU393184 DNY393179:DNY393184 DEC393179:DEC393184 CUG393179:CUG393184 CKK393179:CKK393184 CAO393179:CAO393184 BQS393179:BQS393184 BGW393179:BGW393184 AXA393179:AXA393184 ANE393179:ANE393184 ADI393179:ADI393184 TM393179:TM393184 JQ393179:JQ393184 AH393179:AH393184 WWC327643:WWC327648 WMG327643:WMG327648 WCK327643:WCK327648 VSO327643:VSO327648 VIS327643:VIS327648 UYW327643:UYW327648 UPA327643:UPA327648 UFE327643:UFE327648 TVI327643:TVI327648 TLM327643:TLM327648 TBQ327643:TBQ327648 SRU327643:SRU327648 SHY327643:SHY327648 RYC327643:RYC327648 ROG327643:ROG327648 REK327643:REK327648 QUO327643:QUO327648 QKS327643:QKS327648 QAW327643:QAW327648 PRA327643:PRA327648 PHE327643:PHE327648 OXI327643:OXI327648 ONM327643:ONM327648 ODQ327643:ODQ327648 NTU327643:NTU327648 NJY327643:NJY327648 NAC327643:NAC327648 MQG327643:MQG327648 MGK327643:MGK327648 LWO327643:LWO327648 LMS327643:LMS327648 LCW327643:LCW327648 KTA327643:KTA327648 KJE327643:KJE327648 JZI327643:JZI327648 JPM327643:JPM327648 JFQ327643:JFQ327648 IVU327643:IVU327648 ILY327643:ILY327648 ICC327643:ICC327648 HSG327643:HSG327648 HIK327643:HIK327648 GYO327643:GYO327648 GOS327643:GOS327648 GEW327643:GEW327648 FVA327643:FVA327648 FLE327643:FLE327648 FBI327643:FBI327648 ERM327643:ERM327648 EHQ327643:EHQ327648 DXU327643:DXU327648 DNY327643:DNY327648 DEC327643:DEC327648 CUG327643:CUG327648 CKK327643:CKK327648 CAO327643:CAO327648 BQS327643:BQS327648 BGW327643:BGW327648 AXA327643:AXA327648 ANE327643:ANE327648 ADI327643:ADI327648 TM327643:TM327648 JQ327643:JQ327648 AH327643:AH327648 WWC262107:WWC262112 WMG262107:WMG262112 WCK262107:WCK262112 VSO262107:VSO262112 VIS262107:VIS262112 UYW262107:UYW262112 UPA262107:UPA262112 UFE262107:UFE262112 TVI262107:TVI262112 TLM262107:TLM262112 TBQ262107:TBQ262112 SRU262107:SRU262112 SHY262107:SHY262112 RYC262107:RYC262112 ROG262107:ROG262112 REK262107:REK262112 QUO262107:QUO262112 QKS262107:QKS262112 QAW262107:QAW262112 PRA262107:PRA262112 PHE262107:PHE262112 OXI262107:OXI262112 ONM262107:ONM262112 ODQ262107:ODQ262112 NTU262107:NTU262112 NJY262107:NJY262112 NAC262107:NAC262112 MQG262107:MQG262112 MGK262107:MGK262112 LWO262107:LWO262112 LMS262107:LMS262112 LCW262107:LCW262112 KTA262107:KTA262112 KJE262107:KJE262112 JZI262107:JZI262112 JPM262107:JPM262112 JFQ262107:JFQ262112 IVU262107:IVU262112 ILY262107:ILY262112 ICC262107:ICC262112 HSG262107:HSG262112 HIK262107:HIK262112 GYO262107:GYO262112 GOS262107:GOS262112 GEW262107:GEW262112 FVA262107:FVA262112 FLE262107:FLE262112 FBI262107:FBI262112 ERM262107:ERM262112 EHQ262107:EHQ262112 DXU262107:DXU262112 DNY262107:DNY262112 DEC262107:DEC262112 CUG262107:CUG262112 CKK262107:CKK262112 CAO262107:CAO262112 BQS262107:BQS262112 BGW262107:BGW262112 AXA262107:AXA262112 ANE262107:ANE262112 ADI262107:ADI262112 TM262107:TM262112 JQ262107:JQ262112 AH262107:AH262112 WWC196571:WWC196576 WMG196571:WMG196576 WCK196571:WCK196576 VSO196571:VSO196576 VIS196571:VIS196576 UYW196571:UYW196576 UPA196571:UPA196576 UFE196571:UFE196576 TVI196571:TVI196576 TLM196571:TLM196576 TBQ196571:TBQ196576 SRU196571:SRU196576 SHY196571:SHY196576 RYC196571:RYC196576 ROG196571:ROG196576 REK196571:REK196576 QUO196571:QUO196576 QKS196571:QKS196576 QAW196571:QAW196576 PRA196571:PRA196576 PHE196571:PHE196576 OXI196571:OXI196576 ONM196571:ONM196576 ODQ196571:ODQ196576 NTU196571:NTU196576 NJY196571:NJY196576 NAC196571:NAC196576 MQG196571:MQG196576 MGK196571:MGK196576 LWO196571:LWO196576 LMS196571:LMS196576 LCW196571:LCW196576 KTA196571:KTA196576 KJE196571:KJE196576 JZI196571:JZI196576 JPM196571:JPM196576 JFQ196571:JFQ196576 IVU196571:IVU196576 ILY196571:ILY196576 ICC196571:ICC196576 HSG196571:HSG196576 HIK196571:HIK196576 GYO196571:GYO196576 GOS196571:GOS196576 GEW196571:GEW196576 FVA196571:FVA196576 FLE196571:FLE196576 FBI196571:FBI196576 ERM196571:ERM196576 EHQ196571:EHQ196576 DXU196571:DXU196576 DNY196571:DNY196576 DEC196571:DEC196576 CUG196571:CUG196576 CKK196571:CKK196576 CAO196571:CAO196576 BQS196571:BQS196576 BGW196571:BGW196576 AXA196571:AXA196576 ANE196571:ANE196576 ADI196571:ADI196576 TM196571:TM196576 JQ196571:JQ196576 AH196571:AH196576 WWC131035:WWC131040 WMG131035:WMG131040 WCK131035:WCK131040 VSO131035:VSO131040 VIS131035:VIS131040 UYW131035:UYW131040 UPA131035:UPA131040 UFE131035:UFE131040 TVI131035:TVI131040 TLM131035:TLM131040 TBQ131035:TBQ131040 SRU131035:SRU131040 SHY131035:SHY131040 RYC131035:RYC131040 ROG131035:ROG131040 REK131035:REK131040 QUO131035:QUO131040 QKS131035:QKS131040 QAW131035:QAW131040 PRA131035:PRA131040 PHE131035:PHE131040 OXI131035:OXI131040 ONM131035:ONM131040 ODQ131035:ODQ131040 NTU131035:NTU131040 NJY131035:NJY131040 NAC131035:NAC131040 MQG131035:MQG131040 MGK131035:MGK131040 LWO131035:LWO131040 LMS131035:LMS131040 LCW131035:LCW131040 KTA131035:KTA131040 KJE131035:KJE131040 JZI131035:JZI131040 JPM131035:JPM131040 JFQ131035:JFQ131040 IVU131035:IVU131040 ILY131035:ILY131040 ICC131035:ICC131040 HSG131035:HSG131040 HIK131035:HIK131040 GYO131035:GYO131040 GOS131035:GOS131040 GEW131035:GEW131040 FVA131035:FVA131040 FLE131035:FLE131040 FBI131035:FBI131040 ERM131035:ERM131040 EHQ131035:EHQ131040 DXU131035:DXU131040 DNY131035:DNY131040 DEC131035:DEC131040 CUG131035:CUG131040 CKK131035:CKK131040 CAO131035:CAO131040 BQS131035:BQS131040 BGW131035:BGW131040 AXA131035:AXA131040 ANE131035:ANE131040 ADI131035:ADI131040 TM131035:TM131040 JQ131035:JQ131040 AH131035:AH131040 WWC65499:WWC65504 WMG65499:WMG65504 WCK65499:WCK65504 VSO65499:VSO65504 VIS65499:VIS65504 UYW65499:UYW65504 UPA65499:UPA65504 UFE65499:UFE65504 TVI65499:TVI65504 TLM65499:TLM65504 TBQ65499:TBQ65504 SRU65499:SRU65504 SHY65499:SHY65504 RYC65499:RYC65504 ROG65499:ROG65504 REK65499:REK65504 QUO65499:QUO65504 QKS65499:QKS65504 QAW65499:QAW65504 PRA65499:PRA65504 PHE65499:PHE65504 OXI65499:OXI65504 ONM65499:ONM65504 ODQ65499:ODQ65504 NTU65499:NTU65504 NJY65499:NJY65504 NAC65499:NAC65504 MQG65499:MQG65504 MGK65499:MGK65504 LWO65499:LWO65504 LMS65499:LMS65504 LCW65499:LCW65504 KTA65499:KTA65504 KJE65499:KJE65504 JZI65499:JZI65504 JPM65499:JPM65504 JFQ65499:JFQ65504 IVU65499:IVU65504 ILY65499:ILY65504 ICC65499:ICC65504 HSG65499:HSG65504 HIK65499:HIK65504 GYO65499:GYO65504 GOS65499:GOS65504 GEW65499:GEW65504 FVA65499:FVA65504 FLE65499:FLE65504 FBI65499:FBI65504 ERM65499:ERM65504 EHQ65499:EHQ65504 DXU65499:DXU65504 DNY65499:DNY65504 DEC65499:DEC65504 CUG65499:CUG65504 CKK65499:CKK65504 CAO65499:CAO65504 BQS65499:BQS65504 BGW65499:BGW65504 AXA65499:AXA65504 ANE65499:ANE65504 ADI65499:ADI65504 TM65499:TM65504 JQ65499:JQ65504 AH65499:AH65504 WVU983020:WVU983028 WLY983020:WLY983028 WCC983020:WCC983028 VSG983020:VSG983028 VIK983020:VIK983028 UYO983020:UYO983028 UOS983020:UOS983028 UEW983020:UEW983028 TVA983020:TVA983028 TLE983020:TLE983028 TBI983020:TBI983028 SRM983020:SRM983028 SHQ983020:SHQ983028 RXU983020:RXU983028 RNY983020:RNY983028 REC983020:REC983028 QUG983020:QUG983028 QKK983020:QKK983028 QAO983020:QAO983028 PQS983020:PQS983028 PGW983020:PGW983028 OXA983020:OXA983028 ONE983020:ONE983028 ODI983020:ODI983028 NTM983020:NTM983028 NJQ983020:NJQ983028 MZU983020:MZU983028 MPY983020:MPY983028 MGC983020:MGC983028 LWG983020:LWG983028 LMK983020:LMK983028 LCO983020:LCO983028 KSS983020:KSS983028 KIW983020:KIW983028 JZA983020:JZA983028 JPE983020:JPE983028 JFI983020:JFI983028 IVM983020:IVM983028 ILQ983020:ILQ983028 IBU983020:IBU983028 HRY983020:HRY983028 HIC983020:HIC983028 GYG983020:GYG983028 GOK983020:GOK983028 GEO983020:GEO983028 FUS983020:FUS983028 FKW983020:FKW983028 FBA983020:FBA983028 ERE983020:ERE983028 EHI983020:EHI983028 DXM983020:DXM983028 DNQ983020:DNQ983028 DDU983020:DDU983028 CTY983020:CTY983028 CKC983020:CKC983028 CAG983020:CAG983028 BQK983020:BQK983028 BGO983020:BGO983028 AWS983020:AWS983028 AMW983020:AMW983028 ADA983020:ADA983028 TE983020:TE983028 JI983020:JI983028 L983020:S983028 WVU917484:WVU917492 WLY917484:WLY917492 WCC917484:WCC917492 VSG917484:VSG917492 VIK917484:VIK917492 UYO917484:UYO917492 UOS917484:UOS917492 UEW917484:UEW917492 TVA917484:TVA917492 TLE917484:TLE917492 TBI917484:TBI917492 SRM917484:SRM917492 SHQ917484:SHQ917492 RXU917484:RXU917492 RNY917484:RNY917492 REC917484:REC917492 QUG917484:QUG917492 QKK917484:QKK917492 QAO917484:QAO917492 PQS917484:PQS917492 PGW917484:PGW917492 OXA917484:OXA917492 ONE917484:ONE917492 ODI917484:ODI917492 NTM917484:NTM917492 NJQ917484:NJQ917492 MZU917484:MZU917492 MPY917484:MPY917492 MGC917484:MGC917492 LWG917484:LWG917492 LMK917484:LMK917492 LCO917484:LCO917492 KSS917484:KSS917492 KIW917484:KIW917492 JZA917484:JZA917492 JPE917484:JPE917492 JFI917484:JFI917492 IVM917484:IVM917492 ILQ917484:ILQ917492 IBU917484:IBU917492 HRY917484:HRY917492 HIC917484:HIC917492 GYG917484:GYG917492 GOK917484:GOK917492 GEO917484:GEO917492 FUS917484:FUS917492 FKW917484:FKW917492 FBA917484:FBA917492 ERE917484:ERE917492 EHI917484:EHI917492 DXM917484:DXM917492 DNQ917484:DNQ917492 DDU917484:DDU917492 CTY917484:CTY917492 CKC917484:CKC917492 CAG917484:CAG917492 BQK917484:BQK917492 BGO917484:BGO917492 AWS917484:AWS917492 AMW917484:AMW917492 ADA917484:ADA917492 TE917484:TE917492 JI917484:JI917492 L917484:S917492 WVU851948:WVU851956 WLY851948:WLY851956 WCC851948:WCC851956 VSG851948:VSG851956 VIK851948:VIK851956 UYO851948:UYO851956 UOS851948:UOS851956 UEW851948:UEW851956 TVA851948:TVA851956 TLE851948:TLE851956 TBI851948:TBI851956 SRM851948:SRM851956 SHQ851948:SHQ851956 RXU851948:RXU851956 RNY851948:RNY851956 REC851948:REC851956 QUG851948:QUG851956 QKK851948:QKK851956 QAO851948:QAO851956 PQS851948:PQS851956 PGW851948:PGW851956 OXA851948:OXA851956 ONE851948:ONE851956 ODI851948:ODI851956 NTM851948:NTM851956 NJQ851948:NJQ851956 MZU851948:MZU851956 MPY851948:MPY851956 MGC851948:MGC851956 LWG851948:LWG851956 LMK851948:LMK851956 LCO851948:LCO851956 KSS851948:KSS851956 KIW851948:KIW851956 JZA851948:JZA851956 JPE851948:JPE851956 JFI851948:JFI851956 IVM851948:IVM851956 ILQ851948:ILQ851956 IBU851948:IBU851956 HRY851948:HRY851956 HIC851948:HIC851956 GYG851948:GYG851956 GOK851948:GOK851956 GEO851948:GEO851956 FUS851948:FUS851956 FKW851948:FKW851956 FBA851948:FBA851956 ERE851948:ERE851956 EHI851948:EHI851956 DXM851948:DXM851956 DNQ851948:DNQ851956 DDU851948:DDU851956 CTY851948:CTY851956 CKC851948:CKC851956 CAG851948:CAG851956 BQK851948:BQK851956 BGO851948:BGO851956 AWS851948:AWS851956 AMW851948:AMW851956 ADA851948:ADA851956 TE851948:TE851956 JI851948:JI851956 L851948:S851956 WVU786412:WVU786420 WLY786412:WLY786420 WCC786412:WCC786420 VSG786412:VSG786420 VIK786412:VIK786420 UYO786412:UYO786420 UOS786412:UOS786420 UEW786412:UEW786420 TVA786412:TVA786420 TLE786412:TLE786420 TBI786412:TBI786420 SRM786412:SRM786420 SHQ786412:SHQ786420 RXU786412:RXU786420 RNY786412:RNY786420 REC786412:REC786420 QUG786412:QUG786420 QKK786412:QKK786420 QAO786412:QAO786420 PQS786412:PQS786420 PGW786412:PGW786420 OXA786412:OXA786420 ONE786412:ONE786420 ODI786412:ODI786420 NTM786412:NTM786420 NJQ786412:NJQ786420 MZU786412:MZU786420 MPY786412:MPY786420 MGC786412:MGC786420 LWG786412:LWG786420 LMK786412:LMK786420 LCO786412:LCO786420 KSS786412:KSS786420 KIW786412:KIW786420 JZA786412:JZA786420 JPE786412:JPE786420 JFI786412:JFI786420 IVM786412:IVM786420 ILQ786412:ILQ786420 IBU786412:IBU786420 HRY786412:HRY786420 HIC786412:HIC786420 GYG786412:GYG786420 GOK786412:GOK786420 GEO786412:GEO786420 FUS786412:FUS786420 FKW786412:FKW786420 FBA786412:FBA786420 ERE786412:ERE786420 EHI786412:EHI786420 DXM786412:DXM786420 DNQ786412:DNQ786420 DDU786412:DDU786420 CTY786412:CTY786420 CKC786412:CKC786420 CAG786412:CAG786420 BQK786412:BQK786420 BGO786412:BGO786420 AWS786412:AWS786420 AMW786412:AMW786420 ADA786412:ADA786420 TE786412:TE786420 JI786412:JI786420 L786412:S786420 WVU720876:WVU720884 WLY720876:WLY720884 WCC720876:WCC720884 VSG720876:VSG720884 VIK720876:VIK720884 UYO720876:UYO720884 UOS720876:UOS720884 UEW720876:UEW720884 TVA720876:TVA720884 TLE720876:TLE720884 TBI720876:TBI720884 SRM720876:SRM720884 SHQ720876:SHQ720884 RXU720876:RXU720884 RNY720876:RNY720884 REC720876:REC720884 QUG720876:QUG720884 QKK720876:QKK720884 QAO720876:QAO720884 PQS720876:PQS720884 PGW720876:PGW720884 OXA720876:OXA720884 ONE720876:ONE720884 ODI720876:ODI720884 NTM720876:NTM720884 NJQ720876:NJQ720884 MZU720876:MZU720884 MPY720876:MPY720884 MGC720876:MGC720884 LWG720876:LWG720884 LMK720876:LMK720884 LCO720876:LCO720884 KSS720876:KSS720884 KIW720876:KIW720884 JZA720876:JZA720884 JPE720876:JPE720884 JFI720876:JFI720884 IVM720876:IVM720884 ILQ720876:ILQ720884 IBU720876:IBU720884 HRY720876:HRY720884 HIC720876:HIC720884 GYG720876:GYG720884 GOK720876:GOK720884 GEO720876:GEO720884 FUS720876:FUS720884 FKW720876:FKW720884 FBA720876:FBA720884 ERE720876:ERE720884 EHI720876:EHI720884 DXM720876:DXM720884 DNQ720876:DNQ720884 DDU720876:DDU720884 CTY720876:CTY720884 CKC720876:CKC720884 CAG720876:CAG720884 BQK720876:BQK720884 BGO720876:BGO720884 AWS720876:AWS720884 AMW720876:AMW720884 ADA720876:ADA720884 TE720876:TE720884 JI720876:JI720884 L720876:S720884 WVU655340:WVU655348 WLY655340:WLY655348 WCC655340:WCC655348 VSG655340:VSG655348 VIK655340:VIK655348 UYO655340:UYO655348 UOS655340:UOS655348 UEW655340:UEW655348 TVA655340:TVA655348 TLE655340:TLE655348 TBI655340:TBI655348 SRM655340:SRM655348 SHQ655340:SHQ655348 RXU655340:RXU655348 RNY655340:RNY655348 REC655340:REC655348 QUG655340:QUG655348 QKK655340:QKK655348 QAO655340:QAO655348 PQS655340:PQS655348 PGW655340:PGW655348 OXA655340:OXA655348 ONE655340:ONE655348 ODI655340:ODI655348 NTM655340:NTM655348 NJQ655340:NJQ655348 MZU655340:MZU655348 MPY655340:MPY655348 MGC655340:MGC655348 LWG655340:LWG655348 LMK655340:LMK655348 LCO655340:LCO655348 KSS655340:KSS655348 KIW655340:KIW655348 JZA655340:JZA655348 JPE655340:JPE655348 JFI655340:JFI655348 IVM655340:IVM655348 ILQ655340:ILQ655348 IBU655340:IBU655348 HRY655340:HRY655348 HIC655340:HIC655348 GYG655340:GYG655348 GOK655340:GOK655348 GEO655340:GEO655348 FUS655340:FUS655348 FKW655340:FKW655348 FBA655340:FBA655348 ERE655340:ERE655348 EHI655340:EHI655348 DXM655340:DXM655348 DNQ655340:DNQ655348 DDU655340:DDU655348 CTY655340:CTY655348 CKC655340:CKC655348 CAG655340:CAG655348 BQK655340:BQK655348 BGO655340:BGO655348 AWS655340:AWS655348 AMW655340:AMW655348 ADA655340:ADA655348 TE655340:TE655348 JI655340:JI655348 L655340:S655348 WVU589804:WVU589812 WLY589804:WLY589812 WCC589804:WCC589812 VSG589804:VSG589812 VIK589804:VIK589812 UYO589804:UYO589812 UOS589804:UOS589812 UEW589804:UEW589812 TVA589804:TVA589812 TLE589804:TLE589812 TBI589804:TBI589812 SRM589804:SRM589812 SHQ589804:SHQ589812 RXU589804:RXU589812 RNY589804:RNY589812 REC589804:REC589812 QUG589804:QUG589812 QKK589804:QKK589812 QAO589804:QAO589812 PQS589804:PQS589812 PGW589804:PGW589812 OXA589804:OXA589812 ONE589804:ONE589812 ODI589804:ODI589812 NTM589804:NTM589812 NJQ589804:NJQ589812 MZU589804:MZU589812 MPY589804:MPY589812 MGC589804:MGC589812 LWG589804:LWG589812 LMK589804:LMK589812 LCO589804:LCO589812 KSS589804:KSS589812 KIW589804:KIW589812 JZA589804:JZA589812 JPE589804:JPE589812 JFI589804:JFI589812 IVM589804:IVM589812 ILQ589804:ILQ589812 IBU589804:IBU589812 HRY589804:HRY589812 HIC589804:HIC589812 GYG589804:GYG589812 GOK589804:GOK589812 GEO589804:GEO589812 FUS589804:FUS589812 FKW589804:FKW589812 FBA589804:FBA589812 ERE589804:ERE589812 EHI589804:EHI589812 DXM589804:DXM589812 DNQ589804:DNQ589812 DDU589804:DDU589812 CTY589804:CTY589812 CKC589804:CKC589812 CAG589804:CAG589812 BQK589804:BQK589812 BGO589804:BGO589812 AWS589804:AWS589812 AMW589804:AMW589812 ADA589804:ADA589812 TE589804:TE589812 JI589804:JI589812 L589804:S589812 WVU524268:WVU524276 WLY524268:WLY524276 WCC524268:WCC524276 VSG524268:VSG524276 VIK524268:VIK524276 UYO524268:UYO524276 UOS524268:UOS524276 UEW524268:UEW524276 TVA524268:TVA524276 TLE524268:TLE524276 TBI524268:TBI524276 SRM524268:SRM524276 SHQ524268:SHQ524276 RXU524268:RXU524276 RNY524268:RNY524276 REC524268:REC524276 QUG524268:QUG524276 QKK524268:QKK524276 QAO524268:QAO524276 PQS524268:PQS524276 PGW524268:PGW524276 OXA524268:OXA524276 ONE524268:ONE524276 ODI524268:ODI524276 NTM524268:NTM524276 NJQ524268:NJQ524276 MZU524268:MZU524276 MPY524268:MPY524276 MGC524268:MGC524276 LWG524268:LWG524276 LMK524268:LMK524276 LCO524268:LCO524276 KSS524268:KSS524276 KIW524268:KIW524276 JZA524268:JZA524276 JPE524268:JPE524276 JFI524268:JFI524276 IVM524268:IVM524276 ILQ524268:ILQ524276 IBU524268:IBU524276 HRY524268:HRY524276 HIC524268:HIC524276 GYG524268:GYG524276 GOK524268:GOK524276 GEO524268:GEO524276 FUS524268:FUS524276 FKW524268:FKW524276 FBA524268:FBA524276 ERE524268:ERE524276 EHI524268:EHI524276 DXM524268:DXM524276 DNQ524268:DNQ524276 DDU524268:DDU524276 CTY524268:CTY524276 CKC524268:CKC524276 CAG524268:CAG524276 BQK524268:BQK524276 BGO524268:BGO524276 AWS524268:AWS524276 AMW524268:AMW524276 ADA524268:ADA524276 TE524268:TE524276 JI524268:JI524276 L524268:S524276 WVU458732:WVU458740 WLY458732:WLY458740 WCC458732:WCC458740 VSG458732:VSG458740 VIK458732:VIK458740 UYO458732:UYO458740 UOS458732:UOS458740 UEW458732:UEW458740 TVA458732:TVA458740 TLE458732:TLE458740 TBI458732:TBI458740 SRM458732:SRM458740 SHQ458732:SHQ458740 RXU458732:RXU458740 RNY458732:RNY458740 REC458732:REC458740 QUG458732:QUG458740 QKK458732:QKK458740 QAO458732:QAO458740 PQS458732:PQS458740 PGW458732:PGW458740 OXA458732:OXA458740 ONE458732:ONE458740 ODI458732:ODI458740 NTM458732:NTM458740 NJQ458732:NJQ458740 MZU458732:MZU458740 MPY458732:MPY458740 MGC458732:MGC458740 LWG458732:LWG458740 LMK458732:LMK458740 LCO458732:LCO458740 KSS458732:KSS458740 KIW458732:KIW458740 JZA458732:JZA458740 JPE458732:JPE458740 JFI458732:JFI458740 IVM458732:IVM458740 ILQ458732:ILQ458740 IBU458732:IBU458740 HRY458732:HRY458740 HIC458732:HIC458740 GYG458732:GYG458740 GOK458732:GOK458740 GEO458732:GEO458740 FUS458732:FUS458740 FKW458732:FKW458740 FBA458732:FBA458740 ERE458732:ERE458740 EHI458732:EHI458740 DXM458732:DXM458740 DNQ458732:DNQ458740 DDU458732:DDU458740 CTY458732:CTY458740 CKC458732:CKC458740 CAG458732:CAG458740 BQK458732:BQK458740 BGO458732:BGO458740 AWS458732:AWS458740 AMW458732:AMW458740 ADA458732:ADA458740 TE458732:TE458740 JI458732:JI458740 L458732:S458740 WVU393196:WVU393204 WLY393196:WLY393204 WCC393196:WCC393204 VSG393196:VSG393204 VIK393196:VIK393204 UYO393196:UYO393204 UOS393196:UOS393204 UEW393196:UEW393204 TVA393196:TVA393204 TLE393196:TLE393204 TBI393196:TBI393204 SRM393196:SRM393204 SHQ393196:SHQ393204 RXU393196:RXU393204 RNY393196:RNY393204 REC393196:REC393204 QUG393196:QUG393204 QKK393196:QKK393204 QAO393196:QAO393204 PQS393196:PQS393204 PGW393196:PGW393204 OXA393196:OXA393204 ONE393196:ONE393204 ODI393196:ODI393204 NTM393196:NTM393204 NJQ393196:NJQ393204 MZU393196:MZU393204 MPY393196:MPY393204 MGC393196:MGC393204 LWG393196:LWG393204 LMK393196:LMK393204 LCO393196:LCO393204 KSS393196:KSS393204 KIW393196:KIW393204 JZA393196:JZA393204 JPE393196:JPE393204 JFI393196:JFI393204 IVM393196:IVM393204 ILQ393196:ILQ393204 IBU393196:IBU393204 HRY393196:HRY393204 HIC393196:HIC393204 GYG393196:GYG393204 GOK393196:GOK393204 GEO393196:GEO393204 FUS393196:FUS393204 FKW393196:FKW393204 FBA393196:FBA393204 ERE393196:ERE393204 EHI393196:EHI393204 DXM393196:DXM393204 DNQ393196:DNQ393204 DDU393196:DDU393204 CTY393196:CTY393204 CKC393196:CKC393204 CAG393196:CAG393204 BQK393196:BQK393204 BGO393196:BGO393204 AWS393196:AWS393204 AMW393196:AMW393204 ADA393196:ADA393204 TE393196:TE393204 JI393196:JI393204 L393196:S393204 WVU327660:WVU327668 WLY327660:WLY327668 WCC327660:WCC327668 VSG327660:VSG327668 VIK327660:VIK327668 UYO327660:UYO327668 UOS327660:UOS327668 UEW327660:UEW327668 TVA327660:TVA327668 TLE327660:TLE327668 TBI327660:TBI327668 SRM327660:SRM327668 SHQ327660:SHQ327668 RXU327660:RXU327668 RNY327660:RNY327668 REC327660:REC327668 QUG327660:QUG327668 QKK327660:QKK327668 QAO327660:QAO327668 PQS327660:PQS327668 PGW327660:PGW327668 OXA327660:OXA327668 ONE327660:ONE327668 ODI327660:ODI327668 NTM327660:NTM327668 NJQ327660:NJQ327668 MZU327660:MZU327668 MPY327660:MPY327668 MGC327660:MGC327668 LWG327660:LWG327668 LMK327660:LMK327668 LCO327660:LCO327668 KSS327660:KSS327668 KIW327660:KIW327668 JZA327660:JZA327668 JPE327660:JPE327668 JFI327660:JFI327668 IVM327660:IVM327668 ILQ327660:ILQ327668 IBU327660:IBU327668 HRY327660:HRY327668 HIC327660:HIC327668 GYG327660:GYG327668 GOK327660:GOK327668 GEO327660:GEO327668 FUS327660:FUS327668 FKW327660:FKW327668 FBA327660:FBA327668 ERE327660:ERE327668 EHI327660:EHI327668 DXM327660:DXM327668 DNQ327660:DNQ327668 DDU327660:DDU327668 CTY327660:CTY327668 CKC327660:CKC327668 CAG327660:CAG327668 BQK327660:BQK327668 BGO327660:BGO327668 AWS327660:AWS327668 AMW327660:AMW327668 ADA327660:ADA327668 TE327660:TE327668 JI327660:JI327668 L327660:S327668 WVU262124:WVU262132 WLY262124:WLY262132 WCC262124:WCC262132 VSG262124:VSG262132 VIK262124:VIK262132 UYO262124:UYO262132 UOS262124:UOS262132 UEW262124:UEW262132 TVA262124:TVA262132 TLE262124:TLE262132 TBI262124:TBI262132 SRM262124:SRM262132 SHQ262124:SHQ262132 RXU262124:RXU262132 RNY262124:RNY262132 REC262124:REC262132 QUG262124:QUG262132 QKK262124:QKK262132 QAO262124:QAO262132 PQS262124:PQS262132 PGW262124:PGW262132 OXA262124:OXA262132 ONE262124:ONE262132 ODI262124:ODI262132 NTM262124:NTM262132 NJQ262124:NJQ262132 MZU262124:MZU262132 MPY262124:MPY262132 MGC262124:MGC262132 LWG262124:LWG262132 LMK262124:LMK262132 LCO262124:LCO262132 KSS262124:KSS262132 KIW262124:KIW262132 JZA262124:JZA262132 JPE262124:JPE262132 JFI262124:JFI262132 IVM262124:IVM262132 ILQ262124:ILQ262132 IBU262124:IBU262132 HRY262124:HRY262132 HIC262124:HIC262132 GYG262124:GYG262132 GOK262124:GOK262132 GEO262124:GEO262132 FUS262124:FUS262132 FKW262124:FKW262132 FBA262124:FBA262132 ERE262124:ERE262132 EHI262124:EHI262132 DXM262124:DXM262132 DNQ262124:DNQ262132 DDU262124:DDU262132 CTY262124:CTY262132 CKC262124:CKC262132 CAG262124:CAG262132 BQK262124:BQK262132 BGO262124:BGO262132 AWS262124:AWS262132 AMW262124:AMW262132 ADA262124:ADA262132 TE262124:TE262132 JI262124:JI262132 L262124:S262132 WVU196588:WVU196596 WLY196588:WLY196596 WCC196588:WCC196596 VSG196588:VSG196596 VIK196588:VIK196596 UYO196588:UYO196596 UOS196588:UOS196596 UEW196588:UEW196596 TVA196588:TVA196596 TLE196588:TLE196596 TBI196588:TBI196596 SRM196588:SRM196596 SHQ196588:SHQ196596 RXU196588:RXU196596 RNY196588:RNY196596 REC196588:REC196596 QUG196588:QUG196596 QKK196588:QKK196596 QAO196588:QAO196596 PQS196588:PQS196596 PGW196588:PGW196596 OXA196588:OXA196596 ONE196588:ONE196596 ODI196588:ODI196596 NTM196588:NTM196596 NJQ196588:NJQ196596 MZU196588:MZU196596 MPY196588:MPY196596 MGC196588:MGC196596 LWG196588:LWG196596 LMK196588:LMK196596 LCO196588:LCO196596 KSS196588:KSS196596 KIW196588:KIW196596 JZA196588:JZA196596 JPE196588:JPE196596 JFI196588:JFI196596 IVM196588:IVM196596 ILQ196588:ILQ196596 IBU196588:IBU196596 HRY196588:HRY196596 HIC196588:HIC196596 GYG196588:GYG196596 GOK196588:GOK196596 GEO196588:GEO196596 FUS196588:FUS196596 FKW196588:FKW196596 FBA196588:FBA196596 ERE196588:ERE196596 EHI196588:EHI196596 DXM196588:DXM196596 DNQ196588:DNQ196596 DDU196588:DDU196596 CTY196588:CTY196596 CKC196588:CKC196596 CAG196588:CAG196596 BQK196588:BQK196596 BGO196588:BGO196596 AWS196588:AWS196596 AMW196588:AMW196596 ADA196588:ADA196596 TE196588:TE196596 JI196588:JI196596 L196588:S196596 WVU131052:WVU131060 WLY131052:WLY131060 WCC131052:WCC131060 VSG131052:VSG131060 VIK131052:VIK131060 UYO131052:UYO131060 UOS131052:UOS131060 UEW131052:UEW131060 TVA131052:TVA131060 TLE131052:TLE131060 TBI131052:TBI131060 SRM131052:SRM131060 SHQ131052:SHQ131060 RXU131052:RXU131060 RNY131052:RNY131060 REC131052:REC131060 QUG131052:QUG131060 QKK131052:QKK131060 QAO131052:QAO131060 PQS131052:PQS131060 PGW131052:PGW131060 OXA131052:OXA131060 ONE131052:ONE131060 ODI131052:ODI131060 NTM131052:NTM131060 NJQ131052:NJQ131060 MZU131052:MZU131060 MPY131052:MPY131060 MGC131052:MGC131060 LWG131052:LWG131060 LMK131052:LMK131060 LCO131052:LCO131060 KSS131052:KSS131060 KIW131052:KIW131060 JZA131052:JZA131060 JPE131052:JPE131060 JFI131052:JFI131060 IVM131052:IVM131060 ILQ131052:ILQ131060 IBU131052:IBU131060 HRY131052:HRY131060 HIC131052:HIC131060 GYG131052:GYG131060 GOK131052:GOK131060 GEO131052:GEO131060 FUS131052:FUS131060 FKW131052:FKW131060 FBA131052:FBA131060 ERE131052:ERE131060 EHI131052:EHI131060 DXM131052:DXM131060 DNQ131052:DNQ131060 DDU131052:DDU131060 CTY131052:CTY131060 CKC131052:CKC131060 CAG131052:CAG131060 BQK131052:BQK131060 BGO131052:BGO131060 AWS131052:AWS131060 AMW131052:AMW131060 ADA131052:ADA131060 TE131052:TE131060 JI131052:JI131060 L131052:S131060 WVU65516:WVU65524 WLY65516:WLY65524 WCC65516:WCC65524 VSG65516:VSG65524 VIK65516:VIK65524 UYO65516:UYO65524 UOS65516:UOS65524 UEW65516:UEW65524 TVA65516:TVA65524 TLE65516:TLE65524 TBI65516:TBI65524 SRM65516:SRM65524 SHQ65516:SHQ65524 RXU65516:RXU65524 RNY65516:RNY65524 REC65516:REC65524 QUG65516:QUG65524 QKK65516:QKK65524 QAO65516:QAO65524 PQS65516:PQS65524 PGW65516:PGW65524 OXA65516:OXA65524 ONE65516:ONE65524 ODI65516:ODI65524 NTM65516:NTM65524 NJQ65516:NJQ65524 MZU65516:MZU65524 MPY65516:MPY65524 MGC65516:MGC65524 LWG65516:LWG65524 LMK65516:LMK65524 LCO65516:LCO65524 KSS65516:KSS65524 KIW65516:KIW65524 JZA65516:JZA65524 JPE65516:JPE65524 JFI65516:JFI65524 IVM65516:IVM65524 ILQ65516:ILQ65524 IBU65516:IBU65524 HRY65516:HRY65524 HIC65516:HIC65524 GYG65516:GYG65524 GOK65516:GOK65524 GEO65516:GEO65524 FUS65516:FUS65524 FKW65516:FKW65524 FBA65516:FBA65524 ERE65516:ERE65524 EHI65516:EHI65524 DXM65516:DXM65524 DNQ65516:DNQ65524 DDU65516:DDU65524 CTY65516:CTY65524 CKC65516:CKC65524 CAG65516:CAG65524 BQK65516:BQK65524 BGO65516:BGO65524 AWS65516:AWS65524 AMW65516:AMW65524 ADA65516:ADA65524 TE65516:TE65524 JI65516:JI65524 L65516:S65524 L65442:S65442 JI65442 TE65442 ADA65442 AMW65442 AWS65442 BGO65442 BQK65442 CAG65442 CKC65442 CTY65442 DDU65442 DNQ65442 DXM65442 EHI65442 ERE65442 FBA65442 FKW65442 FUS65442 GEO65442 GOK65442 GYG65442 HIC65442 HRY65442 IBU65442 ILQ65442 IVM65442 JFI65442 JPE65442 JZA65442 KIW65442 KSS65442 LCO65442 LMK65442 LWG65442 MGC65442 MPY65442 MZU65442 NJQ65442 NTM65442 ODI65442 ONE65442 OXA65442 PGW65442 PQS65442 QAO65442 QKK65442 QUG65442 REC65442 RNY65442 RXU65442 SHQ65442 SRM65442 TBI65442 TLE65442 TVA65442 UEW65442 UOS65442 UYO65442 VIK65442 VSG65442 WCC65442 WLY65442 WVU65442 L130978:S130978 JI130978 TE130978 ADA130978 AMW130978 AWS130978 BGO130978 BQK130978 CAG130978 CKC130978 CTY130978 DDU130978 DNQ130978 DXM130978 EHI130978 ERE130978 FBA130978 FKW130978 FUS130978 GEO130978 GOK130978 GYG130978 HIC130978 HRY130978 IBU130978 ILQ130978 IVM130978 JFI130978 JPE130978 JZA130978 KIW130978 KSS130978 LCO130978 LMK130978 LWG130978 MGC130978 MPY130978 MZU130978 NJQ130978 NTM130978 ODI130978 ONE130978 OXA130978 PGW130978 PQS130978 QAO130978 QKK130978 QUG130978 REC130978 RNY130978 RXU130978 SHQ130978 SRM130978 TBI130978 TLE130978 TVA130978 UEW130978 UOS130978 UYO130978 VIK130978 VSG130978 WCC130978 WLY130978 WVU130978 L196514:S196514 JI196514 TE196514 ADA196514 AMW196514 AWS196514 BGO196514 BQK196514 CAG196514 CKC196514 CTY196514 DDU196514 DNQ196514 DXM196514 EHI196514 ERE196514 FBA196514 FKW196514 FUS196514 GEO196514 GOK196514 GYG196514 HIC196514 HRY196514 IBU196514 ILQ196514 IVM196514 JFI196514 JPE196514 JZA196514 KIW196514 KSS196514 LCO196514 LMK196514 LWG196514 MGC196514 MPY196514 MZU196514 NJQ196514 NTM196514 ODI196514 ONE196514 OXA196514 PGW196514 PQS196514 QAO196514 QKK196514 QUG196514 REC196514 RNY196514 RXU196514 SHQ196514 SRM196514 TBI196514 TLE196514 TVA196514 UEW196514 UOS196514 UYO196514 VIK196514 VSG196514 WCC196514 WLY196514 WVU196514 L262050:S262050 JI262050 TE262050 ADA262050 AMW262050 AWS262050 BGO262050 BQK262050 CAG262050 CKC262050 CTY262050 DDU262050 DNQ262050 DXM262050 EHI262050 ERE262050 FBA262050 FKW262050 FUS262050 GEO262050 GOK262050 GYG262050 HIC262050 HRY262050 IBU262050 ILQ262050 IVM262050 JFI262050 JPE262050 JZA262050 KIW262050 KSS262050 LCO262050 LMK262050 LWG262050 MGC262050 MPY262050 MZU262050 NJQ262050 NTM262050 ODI262050 ONE262050 OXA262050 PGW262050 PQS262050 QAO262050 QKK262050 QUG262050 REC262050 RNY262050 RXU262050 SHQ262050 SRM262050 TBI262050 TLE262050 TVA262050 UEW262050 UOS262050 UYO262050 VIK262050 VSG262050 WCC262050 WLY262050 WVU262050 L327586:S327586 JI327586 TE327586 ADA327586 AMW327586 AWS327586 BGO327586 BQK327586 CAG327586 CKC327586 CTY327586 DDU327586 DNQ327586 DXM327586 EHI327586 ERE327586 FBA327586 FKW327586 FUS327586 GEO327586 GOK327586 GYG327586 HIC327586 HRY327586 IBU327586 ILQ327586 IVM327586 JFI327586 JPE327586 JZA327586 KIW327586 KSS327586 LCO327586 LMK327586 LWG327586 MGC327586 MPY327586 MZU327586 NJQ327586 NTM327586 ODI327586 ONE327586 OXA327586 PGW327586 PQS327586 QAO327586 QKK327586 QUG327586 REC327586 RNY327586 RXU327586 SHQ327586 SRM327586 TBI327586 TLE327586 TVA327586 UEW327586 UOS327586 UYO327586 VIK327586 VSG327586 WCC327586 WLY327586 WVU327586 L393122:S393122 JI393122 TE393122 ADA393122 AMW393122 AWS393122 BGO393122 BQK393122 CAG393122 CKC393122 CTY393122 DDU393122 DNQ393122 DXM393122 EHI393122 ERE393122 FBA393122 FKW393122 FUS393122 GEO393122 GOK393122 GYG393122 HIC393122 HRY393122 IBU393122 ILQ393122 IVM393122 JFI393122 JPE393122 JZA393122 KIW393122 KSS393122 LCO393122 LMK393122 LWG393122 MGC393122 MPY393122 MZU393122 NJQ393122 NTM393122 ODI393122 ONE393122 OXA393122 PGW393122 PQS393122 QAO393122 QKK393122 QUG393122 REC393122 RNY393122 RXU393122 SHQ393122 SRM393122 TBI393122 TLE393122 TVA393122 UEW393122 UOS393122 UYO393122 VIK393122 VSG393122 WCC393122 WLY393122 WVU393122 L458658:S458658 JI458658 TE458658 ADA458658 AMW458658 AWS458658 BGO458658 BQK458658 CAG458658 CKC458658 CTY458658 DDU458658 DNQ458658 DXM458658 EHI458658 ERE458658 FBA458658 FKW458658 FUS458658 GEO458658 GOK458658 GYG458658 HIC458658 HRY458658 IBU458658 ILQ458658 IVM458658 JFI458658 JPE458658 JZA458658 KIW458658 KSS458658 LCO458658 LMK458658 LWG458658 MGC458658 MPY458658 MZU458658 NJQ458658 NTM458658 ODI458658 ONE458658 OXA458658 PGW458658 PQS458658 QAO458658 QKK458658 QUG458658 REC458658 RNY458658 RXU458658 SHQ458658 SRM458658 TBI458658 TLE458658 TVA458658 UEW458658 UOS458658 UYO458658 VIK458658 VSG458658 WCC458658 WLY458658 WVU458658 L524194:S524194 JI524194 TE524194 ADA524194 AMW524194 AWS524194 BGO524194 BQK524194 CAG524194 CKC524194 CTY524194 DDU524194 DNQ524194 DXM524194 EHI524194 ERE524194 FBA524194 FKW524194 FUS524194 GEO524194 GOK524194 GYG524194 HIC524194 HRY524194 IBU524194 ILQ524194 IVM524194 JFI524194 JPE524194 JZA524194 KIW524194 KSS524194 LCO524194 LMK524194 LWG524194 MGC524194 MPY524194 MZU524194 NJQ524194 NTM524194 ODI524194 ONE524194 OXA524194 PGW524194 PQS524194 QAO524194 QKK524194 QUG524194 REC524194 RNY524194 RXU524194 SHQ524194 SRM524194 TBI524194 TLE524194 TVA524194 UEW524194 UOS524194 UYO524194 VIK524194 VSG524194 WCC524194 WLY524194 WVU524194 L589730:S589730 JI589730 TE589730 ADA589730 AMW589730 AWS589730 BGO589730 BQK589730 CAG589730 CKC589730 CTY589730 DDU589730 DNQ589730 DXM589730 EHI589730 ERE589730 FBA589730 FKW589730 FUS589730 GEO589730 GOK589730 GYG589730 HIC589730 HRY589730 IBU589730 ILQ589730 IVM589730 JFI589730 JPE589730 JZA589730 KIW589730 KSS589730 LCO589730 LMK589730 LWG589730 MGC589730 MPY589730 MZU589730 NJQ589730 NTM589730 ODI589730 ONE589730 OXA589730 PGW589730 PQS589730 QAO589730 QKK589730 QUG589730 REC589730 RNY589730 RXU589730 SHQ589730 SRM589730 TBI589730 TLE589730 TVA589730 UEW589730 UOS589730 UYO589730 VIK589730 VSG589730 WCC589730 WLY589730 WVU589730 L655266:S655266 JI655266 TE655266 ADA655266 AMW655266 AWS655266 BGO655266 BQK655266 CAG655266 CKC655266 CTY655266 DDU655266 DNQ655266 DXM655266 EHI655266 ERE655266 FBA655266 FKW655266 FUS655266 GEO655266 GOK655266 GYG655266 HIC655266 HRY655266 IBU655266 ILQ655266 IVM655266 JFI655266 JPE655266 JZA655266 KIW655266 KSS655266 LCO655266 LMK655266 LWG655266 MGC655266 MPY655266 MZU655266 NJQ655266 NTM655266 ODI655266 ONE655266 OXA655266 PGW655266 PQS655266 QAO655266 QKK655266 QUG655266 REC655266 RNY655266 RXU655266 SHQ655266 SRM655266 TBI655266 TLE655266 TVA655266 UEW655266 UOS655266 UYO655266 VIK655266 VSG655266 WCC655266 WLY655266 WVU655266 L720802:S720802 JI720802 TE720802 ADA720802 AMW720802 AWS720802 BGO720802 BQK720802 CAG720802 CKC720802 CTY720802 DDU720802 DNQ720802 DXM720802 EHI720802 ERE720802 FBA720802 FKW720802 FUS720802 GEO720802 GOK720802 GYG720802 HIC720802 HRY720802 IBU720802 ILQ720802 IVM720802 JFI720802 JPE720802 JZA720802 KIW720802 KSS720802 LCO720802 LMK720802 LWG720802 MGC720802 MPY720802 MZU720802 NJQ720802 NTM720802 ODI720802 ONE720802 OXA720802 PGW720802 PQS720802 QAO720802 QKK720802 QUG720802 REC720802 RNY720802 RXU720802 SHQ720802 SRM720802 TBI720802 TLE720802 TVA720802 UEW720802 UOS720802 UYO720802 VIK720802 VSG720802 WCC720802 WLY720802 WVU720802 L786338:S786338 JI786338 TE786338 ADA786338 AMW786338 AWS786338 BGO786338 BQK786338 CAG786338 CKC786338 CTY786338 DDU786338 DNQ786338 DXM786338 EHI786338 ERE786338 FBA786338 FKW786338 FUS786338 GEO786338 GOK786338 GYG786338 HIC786338 HRY786338 IBU786338 ILQ786338 IVM786338 JFI786338 JPE786338 JZA786338 KIW786338 KSS786338 LCO786338 LMK786338 LWG786338 MGC786338 MPY786338 MZU786338 NJQ786338 NTM786338 ODI786338 ONE786338 OXA786338 PGW786338 PQS786338 QAO786338 QKK786338 QUG786338 REC786338 RNY786338 RXU786338 SHQ786338 SRM786338 TBI786338 TLE786338 TVA786338 UEW786338 UOS786338 UYO786338 VIK786338 VSG786338 WCC786338 WLY786338 WVU786338 L851874:S851874 JI851874 TE851874 ADA851874 AMW851874 AWS851874 BGO851874 BQK851874 CAG851874 CKC851874 CTY851874 DDU851874 DNQ851874 DXM851874 EHI851874 ERE851874 FBA851874 FKW851874 FUS851874 GEO851874 GOK851874 GYG851874 HIC851874 HRY851874 IBU851874 ILQ851874 IVM851874 JFI851874 JPE851874 JZA851874 KIW851874 KSS851874 LCO851874 LMK851874 LWG851874 MGC851874 MPY851874 MZU851874 NJQ851874 NTM851874 ODI851874 ONE851874 OXA851874 PGW851874 PQS851874 QAO851874 QKK851874 QUG851874 REC851874 RNY851874 RXU851874 SHQ851874 SRM851874 TBI851874 TLE851874 TVA851874 UEW851874 UOS851874 UYO851874 VIK851874 VSG851874 WCC851874 WLY851874 WVU851874 L917410:S917410 JI917410 TE917410 ADA917410 AMW917410 AWS917410 BGO917410 BQK917410 CAG917410 CKC917410 CTY917410 DDU917410 DNQ917410 DXM917410 EHI917410 ERE917410 FBA917410 FKW917410 FUS917410 GEO917410 GOK917410 GYG917410 HIC917410 HRY917410 IBU917410 ILQ917410 IVM917410 JFI917410 JPE917410 JZA917410 KIW917410 KSS917410 LCO917410 LMK917410 LWG917410 MGC917410 MPY917410 MZU917410 NJQ917410 NTM917410 ODI917410 ONE917410 OXA917410 PGW917410 PQS917410 QAO917410 QKK917410 QUG917410 REC917410 RNY917410 RXU917410 SHQ917410 SRM917410 TBI917410 TLE917410 TVA917410 UEW917410 UOS917410 UYO917410 VIK917410 VSG917410 WCC917410 WLY917410 WVU917410 L982946:S982946 JI982946 TE982946 ADA982946 AMW982946 AWS982946 BGO982946 BQK982946 CAG982946 CKC982946 CTY982946 DDU982946 DNQ982946 DXM982946 EHI982946 ERE982946 FBA982946 FKW982946 FUS982946 GEO982946 GOK982946 GYG982946 HIC982946 HRY982946 IBU982946 ILQ982946 IVM982946 JFI982946 JPE982946 JZA982946 KIW982946 KSS982946 LCO982946 LMK982946 LWG982946 MGC982946 MPY982946 MZU982946 NJQ982946 NTM982946 ODI982946 ONE982946 OXA982946 PGW982946 PQS982946 QAO982946 QKK982946 QUG982946 REC982946 RNY982946 RXU982946 SHQ982946 SRM982946 TBI982946 TLE982946 TVA982946 UEW982946 UOS982946 UYO982946 VIK982946 VSG982946 WCC982946 WLY982946 WVU982946 WLY982964 L65446:S65446 JI65446 TE65446 ADA65446 AMW65446 AWS65446 BGO65446 BQK65446 CAG65446 CKC65446 CTY65446 DDU65446 DNQ65446 DXM65446 EHI65446 ERE65446 FBA65446 FKW65446 FUS65446 GEO65446 GOK65446 GYG65446 HIC65446 HRY65446 IBU65446 ILQ65446 IVM65446 JFI65446 JPE65446 JZA65446 KIW65446 KSS65446 LCO65446 LMK65446 LWG65446 MGC65446 MPY65446 MZU65446 NJQ65446 NTM65446 ODI65446 ONE65446 OXA65446 PGW65446 PQS65446 QAO65446 QKK65446 QUG65446 REC65446 RNY65446 RXU65446 SHQ65446 SRM65446 TBI65446 TLE65446 TVA65446 UEW65446 UOS65446 UYO65446 VIK65446 VSG65446 WCC65446 WLY65446 WVU65446 L130982:S130982 JI130982 TE130982 ADA130982 AMW130982 AWS130982 BGO130982 BQK130982 CAG130982 CKC130982 CTY130982 DDU130982 DNQ130982 DXM130982 EHI130982 ERE130982 FBA130982 FKW130982 FUS130982 GEO130982 GOK130982 GYG130982 HIC130982 HRY130982 IBU130982 ILQ130982 IVM130982 JFI130982 JPE130982 JZA130982 KIW130982 KSS130982 LCO130982 LMK130982 LWG130982 MGC130982 MPY130982 MZU130982 NJQ130982 NTM130982 ODI130982 ONE130982 OXA130982 PGW130982 PQS130982 QAO130982 QKK130982 QUG130982 REC130982 RNY130982 RXU130982 SHQ130982 SRM130982 TBI130982 TLE130982 TVA130982 UEW130982 UOS130982 UYO130982 VIK130982 VSG130982 WCC130982 WLY130982 WVU130982 L196518:S196518 JI196518 TE196518 ADA196518 AMW196518 AWS196518 BGO196518 BQK196518 CAG196518 CKC196518 CTY196518 DDU196518 DNQ196518 DXM196518 EHI196518 ERE196518 FBA196518 FKW196518 FUS196518 GEO196518 GOK196518 GYG196518 HIC196518 HRY196518 IBU196518 ILQ196518 IVM196518 JFI196518 JPE196518 JZA196518 KIW196518 KSS196518 LCO196518 LMK196518 LWG196518 MGC196518 MPY196518 MZU196518 NJQ196518 NTM196518 ODI196518 ONE196518 OXA196518 PGW196518 PQS196518 QAO196518 QKK196518 QUG196518 REC196518 RNY196518 RXU196518 SHQ196518 SRM196518 TBI196518 TLE196518 TVA196518 UEW196518 UOS196518 UYO196518 VIK196518 VSG196518 WCC196518 WLY196518 WVU196518 L262054:S262054 JI262054 TE262054 ADA262054 AMW262054 AWS262054 BGO262054 BQK262054 CAG262054 CKC262054 CTY262054 DDU262054 DNQ262054 DXM262054 EHI262054 ERE262054 FBA262054 FKW262054 FUS262054 GEO262054 GOK262054 GYG262054 HIC262054 HRY262054 IBU262054 ILQ262054 IVM262054 JFI262054 JPE262054 JZA262054 KIW262054 KSS262054 LCO262054 LMK262054 LWG262054 MGC262054 MPY262054 MZU262054 NJQ262054 NTM262054 ODI262054 ONE262054 OXA262054 PGW262054 PQS262054 QAO262054 QKK262054 QUG262054 REC262054 RNY262054 RXU262054 SHQ262054 SRM262054 TBI262054 TLE262054 TVA262054 UEW262054 UOS262054 UYO262054 VIK262054 VSG262054 WCC262054 WLY262054 WVU262054 L327590:S327590 JI327590 TE327590 ADA327590 AMW327590 AWS327590 BGO327590 BQK327590 CAG327590 CKC327590 CTY327590 DDU327590 DNQ327590 DXM327590 EHI327590 ERE327590 FBA327590 FKW327590 FUS327590 GEO327590 GOK327590 GYG327590 HIC327590 HRY327590 IBU327590 ILQ327590 IVM327590 JFI327590 JPE327590 JZA327590 KIW327590 KSS327590 LCO327590 LMK327590 LWG327590 MGC327590 MPY327590 MZU327590 NJQ327590 NTM327590 ODI327590 ONE327590 OXA327590 PGW327590 PQS327590 QAO327590 QKK327590 QUG327590 REC327590 RNY327590 RXU327590 SHQ327590 SRM327590 TBI327590 TLE327590 TVA327590 UEW327590 UOS327590 UYO327590 VIK327590 VSG327590 WCC327590 WLY327590 WVU327590 L393126:S393126 JI393126 TE393126 ADA393126 AMW393126 AWS393126 BGO393126 BQK393126 CAG393126 CKC393126 CTY393126 DDU393126 DNQ393126 DXM393126 EHI393126 ERE393126 FBA393126 FKW393126 FUS393126 GEO393126 GOK393126 GYG393126 HIC393126 HRY393126 IBU393126 ILQ393126 IVM393126 JFI393126 JPE393126 JZA393126 KIW393126 KSS393126 LCO393126 LMK393126 LWG393126 MGC393126 MPY393126 MZU393126 NJQ393126 NTM393126 ODI393126 ONE393126 OXA393126 PGW393126 PQS393126 QAO393126 QKK393126 QUG393126 REC393126 RNY393126 RXU393126 SHQ393126 SRM393126 TBI393126 TLE393126 TVA393126 UEW393126 UOS393126 UYO393126 VIK393126 VSG393126 WCC393126 WLY393126 WVU393126 L458662:S458662 JI458662 TE458662 ADA458662 AMW458662 AWS458662 BGO458662 BQK458662 CAG458662 CKC458662 CTY458662 DDU458662 DNQ458662 DXM458662 EHI458662 ERE458662 FBA458662 FKW458662 FUS458662 GEO458662 GOK458662 GYG458662 HIC458662 HRY458662 IBU458662 ILQ458662 IVM458662 JFI458662 JPE458662 JZA458662 KIW458662 KSS458662 LCO458662 LMK458662 LWG458662 MGC458662 MPY458662 MZU458662 NJQ458662 NTM458662 ODI458662 ONE458662 OXA458662 PGW458662 PQS458662 QAO458662 QKK458662 QUG458662 REC458662 RNY458662 RXU458662 SHQ458662 SRM458662 TBI458662 TLE458662 TVA458662 UEW458662 UOS458662 UYO458662 VIK458662 VSG458662 WCC458662 WLY458662 WVU458662 L524198:S524198 JI524198 TE524198 ADA524198 AMW524198 AWS524198 BGO524198 BQK524198 CAG524198 CKC524198 CTY524198 DDU524198 DNQ524198 DXM524198 EHI524198 ERE524198 FBA524198 FKW524198 FUS524198 GEO524198 GOK524198 GYG524198 HIC524198 HRY524198 IBU524198 ILQ524198 IVM524198 JFI524198 JPE524198 JZA524198 KIW524198 KSS524198 LCO524198 LMK524198 LWG524198 MGC524198 MPY524198 MZU524198 NJQ524198 NTM524198 ODI524198 ONE524198 OXA524198 PGW524198 PQS524198 QAO524198 QKK524198 QUG524198 REC524198 RNY524198 RXU524198 SHQ524198 SRM524198 TBI524198 TLE524198 TVA524198 UEW524198 UOS524198 UYO524198 VIK524198 VSG524198 WCC524198 WLY524198 WVU524198 L589734:S589734 JI589734 TE589734 ADA589734 AMW589734 AWS589734 BGO589734 BQK589734 CAG589734 CKC589734 CTY589734 DDU589734 DNQ589734 DXM589734 EHI589734 ERE589734 FBA589734 FKW589734 FUS589734 GEO589734 GOK589734 GYG589734 HIC589734 HRY589734 IBU589734 ILQ589734 IVM589734 JFI589734 JPE589734 JZA589734 KIW589734 KSS589734 LCO589734 LMK589734 LWG589734 MGC589734 MPY589734 MZU589734 NJQ589734 NTM589734 ODI589734 ONE589734 OXA589734 PGW589734 PQS589734 QAO589734 QKK589734 QUG589734 REC589734 RNY589734 RXU589734 SHQ589734 SRM589734 TBI589734 TLE589734 TVA589734 UEW589734 UOS589734 UYO589734 VIK589734 VSG589734 WCC589734 WLY589734 WVU589734 L655270:S655270 JI655270 TE655270 ADA655270 AMW655270 AWS655270 BGO655270 BQK655270 CAG655270 CKC655270 CTY655270 DDU655270 DNQ655270 DXM655270 EHI655270 ERE655270 FBA655270 FKW655270 FUS655270 GEO655270 GOK655270 GYG655270 HIC655270 HRY655270 IBU655270 ILQ655270 IVM655270 JFI655270 JPE655270 JZA655270 KIW655270 KSS655270 LCO655270 LMK655270 LWG655270 MGC655270 MPY655270 MZU655270 NJQ655270 NTM655270 ODI655270 ONE655270 OXA655270 PGW655270 PQS655270 QAO655270 QKK655270 QUG655270 REC655270 RNY655270 RXU655270 SHQ655270 SRM655270 TBI655270 TLE655270 TVA655270 UEW655270 UOS655270 UYO655270 VIK655270 VSG655270 WCC655270 WLY655270 WVU655270 L720806:S720806 JI720806 TE720806 ADA720806 AMW720806 AWS720806 BGO720806 BQK720806 CAG720806 CKC720806 CTY720806 DDU720806 DNQ720806 DXM720806 EHI720806 ERE720806 FBA720806 FKW720806 FUS720806 GEO720806 GOK720806 GYG720806 HIC720806 HRY720806 IBU720806 ILQ720806 IVM720806 JFI720806 JPE720806 JZA720806 KIW720806 KSS720806 LCO720806 LMK720806 LWG720806 MGC720806 MPY720806 MZU720806 NJQ720806 NTM720806 ODI720806 ONE720806 OXA720806 PGW720806 PQS720806 QAO720806 QKK720806 QUG720806 REC720806 RNY720806 RXU720806 SHQ720806 SRM720806 TBI720806 TLE720806 TVA720806 UEW720806 UOS720806 UYO720806 VIK720806 VSG720806 WCC720806 WLY720806 WVU720806 L786342:S786342 JI786342 TE786342 ADA786342 AMW786342 AWS786342 BGO786342 BQK786342 CAG786342 CKC786342 CTY786342 DDU786342 DNQ786342 DXM786342 EHI786342 ERE786342 FBA786342 FKW786342 FUS786342 GEO786342 GOK786342 GYG786342 HIC786342 HRY786342 IBU786342 ILQ786342 IVM786342 JFI786342 JPE786342 JZA786342 KIW786342 KSS786342 LCO786342 LMK786342 LWG786342 MGC786342 MPY786342 MZU786342 NJQ786342 NTM786342 ODI786342 ONE786342 OXA786342 PGW786342 PQS786342 QAO786342 QKK786342 QUG786342 REC786342 RNY786342 RXU786342 SHQ786342 SRM786342 TBI786342 TLE786342 TVA786342 UEW786342 UOS786342 UYO786342 VIK786342 VSG786342 WCC786342 WLY786342 WVU786342 L851878:S851878 JI851878 TE851878 ADA851878 AMW851878 AWS851878 BGO851878 BQK851878 CAG851878 CKC851878 CTY851878 DDU851878 DNQ851878 DXM851878 EHI851878 ERE851878 FBA851878 FKW851878 FUS851878 GEO851878 GOK851878 GYG851878 HIC851878 HRY851878 IBU851878 ILQ851878 IVM851878 JFI851878 JPE851878 JZA851878 KIW851878 KSS851878 LCO851878 LMK851878 LWG851878 MGC851878 MPY851878 MZU851878 NJQ851878 NTM851878 ODI851878 ONE851878 OXA851878 PGW851878 PQS851878 QAO851878 QKK851878 QUG851878 REC851878 RNY851878 RXU851878 SHQ851878 SRM851878 TBI851878 TLE851878 TVA851878 UEW851878 UOS851878 UYO851878 VIK851878 VSG851878 WCC851878 WLY851878 WVU851878 L917414:S917414 JI917414 TE917414 ADA917414 AMW917414 AWS917414 BGO917414 BQK917414 CAG917414 CKC917414 CTY917414 DDU917414 DNQ917414 DXM917414 EHI917414 ERE917414 FBA917414 FKW917414 FUS917414 GEO917414 GOK917414 GYG917414 HIC917414 HRY917414 IBU917414 ILQ917414 IVM917414 JFI917414 JPE917414 JZA917414 KIW917414 KSS917414 LCO917414 LMK917414 LWG917414 MGC917414 MPY917414 MZU917414 NJQ917414 NTM917414 ODI917414 ONE917414 OXA917414 PGW917414 PQS917414 QAO917414 QKK917414 QUG917414 REC917414 RNY917414 RXU917414 SHQ917414 SRM917414 TBI917414 TLE917414 TVA917414 UEW917414 UOS917414 UYO917414 VIK917414 VSG917414 WCC917414 WLY917414 WVU917414 L982950:S982950 JI982950 TE982950 ADA982950 AMW982950 AWS982950 BGO982950 BQK982950 CAG982950 CKC982950 CTY982950 DDU982950 DNQ982950 DXM982950 EHI982950 ERE982950 FBA982950 FKW982950 FUS982950 GEO982950 GOK982950 GYG982950 HIC982950 HRY982950 IBU982950 ILQ982950 IVM982950 JFI982950 JPE982950 JZA982950 KIW982950 KSS982950 LCO982950 LMK982950 LWG982950 MGC982950 MPY982950 MZU982950 NJQ982950 NTM982950 ODI982950 ONE982950 OXA982950 PGW982950 PQS982950 QAO982950 QKK982950 QUG982950 REC982950 RNY982950 RXU982950 SHQ982950 SRM982950 TBI982950 TLE982950 TVA982950 UEW982950 UOS982950 UYO982950 VIK982950 VSG982950 WCC982950 WLY982950 WVU982950 WCC982964 AH65446 JQ65446 TM65446 ADI65446 ANE65446 AXA65446 BGW65446 BQS65446 CAO65446 CKK65446 CUG65446 DEC65446 DNY65446 DXU65446 EHQ65446 ERM65446 FBI65446 FLE65446 FVA65446 GEW65446 GOS65446 GYO65446 HIK65446 HSG65446 ICC65446 ILY65446 IVU65446 JFQ65446 JPM65446 JZI65446 KJE65446 KTA65446 LCW65446 LMS65446 LWO65446 MGK65446 MQG65446 NAC65446 NJY65446 NTU65446 ODQ65446 ONM65446 OXI65446 PHE65446 PRA65446 QAW65446 QKS65446 QUO65446 REK65446 ROG65446 RYC65446 SHY65446 SRU65446 TBQ65446 TLM65446 TVI65446 UFE65446 UPA65446 UYW65446 VIS65446 VSO65446 WCK65446 WMG65446 WWC65446 AH130982 JQ130982 TM130982 ADI130982 ANE130982 AXA130982 BGW130982 BQS130982 CAO130982 CKK130982 CUG130982 DEC130982 DNY130982 DXU130982 EHQ130982 ERM130982 FBI130982 FLE130982 FVA130982 GEW130982 GOS130982 GYO130982 HIK130982 HSG130982 ICC130982 ILY130982 IVU130982 JFQ130982 JPM130982 JZI130982 KJE130982 KTA130982 LCW130982 LMS130982 LWO130982 MGK130982 MQG130982 NAC130982 NJY130982 NTU130982 ODQ130982 ONM130982 OXI130982 PHE130982 PRA130982 QAW130982 QKS130982 QUO130982 REK130982 ROG130982 RYC130982 SHY130982 SRU130982 TBQ130982 TLM130982 TVI130982 UFE130982 UPA130982 UYW130982 VIS130982 VSO130982 WCK130982 WMG130982 WWC130982 AH196518 JQ196518 TM196518 ADI196518 ANE196518 AXA196518 BGW196518 BQS196518 CAO196518 CKK196518 CUG196518 DEC196518 DNY196518 DXU196518 EHQ196518 ERM196518 FBI196518 FLE196518 FVA196518 GEW196518 GOS196518 GYO196518 HIK196518 HSG196518 ICC196518 ILY196518 IVU196518 JFQ196518 JPM196518 JZI196518 KJE196518 KTA196518 LCW196518 LMS196518 LWO196518 MGK196518 MQG196518 NAC196518 NJY196518 NTU196518 ODQ196518 ONM196518 OXI196518 PHE196518 PRA196518 QAW196518 QKS196518 QUO196518 REK196518 ROG196518 RYC196518 SHY196518 SRU196518 TBQ196518 TLM196518 TVI196518 UFE196518 UPA196518 UYW196518 VIS196518 VSO196518 WCK196518 WMG196518 WWC196518 AH262054 JQ262054 TM262054 ADI262054 ANE262054 AXA262054 BGW262054 BQS262054 CAO262054 CKK262054 CUG262054 DEC262054 DNY262054 DXU262054 EHQ262054 ERM262054 FBI262054 FLE262054 FVA262054 GEW262054 GOS262054 GYO262054 HIK262054 HSG262054 ICC262054 ILY262054 IVU262054 JFQ262054 JPM262054 JZI262054 KJE262054 KTA262054 LCW262054 LMS262054 LWO262054 MGK262054 MQG262054 NAC262054 NJY262054 NTU262054 ODQ262054 ONM262054 OXI262054 PHE262054 PRA262054 QAW262054 QKS262054 QUO262054 REK262054 ROG262054 RYC262054 SHY262054 SRU262054 TBQ262054 TLM262054 TVI262054 UFE262054 UPA262054 UYW262054 VIS262054 VSO262054 WCK262054 WMG262054 WWC262054 AH327590 JQ327590 TM327590 ADI327590 ANE327590 AXA327590 BGW327590 BQS327590 CAO327590 CKK327590 CUG327590 DEC327590 DNY327590 DXU327590 EHQ327590 ERM327590 FBI327590 FLE327590 FVA327590 GEW327590 GOS327590 GYO327590 HIK327590 HSG327590 ICC327590 ILY327590 IVU327590 JFQ327590 JPM327590 JZI327590 KJE327590 KTA327590 LCW327590 LMS327590 LWO327590 MGK327590 MQG327590 NAC327590 NJY327590 NTU327590 ODQ327590 ONM327590 OXI327590 PHE327590 PRA327590 QAW327590 QKS327590 QUO327590 REK327590 ROG327590 RYC327590 SHY327590 SRU327590 TBQ327590 TLM327590 TVI327590 UFE327590 UPA327590 UYW327590 VIS327590 VSO327590 WCK327590 WMG327590 WWC327590 AH393126 JQ393126 TM393126 ADI393126 ANE393126 AXA393126 BGW393126 BQS393126 CAO393126 CKK393126 CUG393126 DEC393126 DNY393126 DXU393126 EHQ393126 ERM393126 FBI393126 FLE393126 FVA393126 GEW393126 GOS393126 GYO393126 HIK393126 HSG393126 ICC393126 ILY393126 IVU393126 JFQ393126 JPM393126 JZI393126 KJE393126 KTA393126 LCW393126 LMS393126 LWO393126 MGK393126 MQG393126 NAC393126 NJY393126 NTU393126 ODQ393126 ONM393126 OXI393126 PHE393126 PRA393126 QAW393126 QKS393126 QUO393126 REK393126 ROG393126 RYC393126 SHY393126 SRU393126 TBQ393126 TLM393126 TVI393126 UFE393126 UPA393126 UYW393126 VIS393126 VSO393126 WCK393126 WMG393126 WWC393126 AH458662 JQ458662 TM458662 ADI458662 ANE458662 AXA458662 BGW458662 BQS458662 CAO458662 CKK458662 CUG458662 DEC458662 DNY458662 DXU458662 EHQ458662 ERM458662 FBI458662 FLE458662 FVA458662 GEW458662 GOS458662 GYO458662 HIK458662 HSG458662 ICC458662 ILY458662 IVU458662 JFQ458662 JPM458662 JZI458662 KJE458662 KTA458662 LCW458662 LMS458662 LWO458662 MGK458662 MQG458662 NAC458662 NJY458662 NTU458662 ODQ458662 ONM458662 OXI458662 PHE458662 PRA458662 QAW458662 QKS458662 QUO458662 REK458662 ROG458662 RYC458662 SHY458662 SRU458662 TBQ458662 TLM458662 TVI458662 UFE458662 UPA458662 UYW458662 VIS458662 VSO458662 WCK458662 WMG458662 WWC458662 AH524198 JQ524198 TM524198 ADI524198 ANE524198 AXA524198 BGW524198 BQS524198 CAO524198 CKK524198 CUG524198 DEC524198 DNY524198 DXU524198 EHQ524198 ERM524198 FBI524198 FLE524198 FVA524198 GEW524198 GOS524198 GYO524198 HIK524198 HSG524198 ICC524198 ILY524198 IVU524198 JFQ524198 JPM524198 JZI524198 KJE524198 KTA524198 LCW524198 LMS524198 LWO524198 MGK524198 MQG524198 NAC524198 NJY524198 NTU524198 ODQ524198 ONM524198 OXI524198 PHE524198 PRA524198 QAW524198 QKS524198 QUO524198 REK524198 ROG524198 RYC524198 SHY524198 SRU524198 TBQ524198 TLM524198 TVI524198 UFE524198 UPA524198 UYW524198 VIS524198 VSO524198 WCK524198 WMG524198 WWC524198 AH589734 JQ589734 TM589734 ADI589734 ANE589734 AXA589734 BGW589734 BQS589734 CAO589734 CKK589734 CUG589734 DEC589734 DNY589734 DXU589734 EHQ589734 ERM589734 FBI589734 FLE589734 FVA589734 GEW589734 GOS589734 GYO589734 HIK589734 HSG589734 ICC589734 ILY589734 IVU589734 JFQ589734 JPM589734 JZI589734 KJE589734 KTA589734 LCW589734 LMS589734 LWO589734 MGK589734 MQG589734 NAC589734 NJY589734 NTU589734 ODQ589734 ONM589734 OXI589734 PHE589734 PRA589734 QAW589734 QKS589734 QUO589734 REK589734 ROG589734 RYC589734 SHY589734 SRU589734 TBQ589734 TLM589734 TVI589734 UFE589734 UPA589734 UYW589734 VIS589734 VSO589734 WCK589734 WMG589734 WWC589734 AH655270 JQ655270 TM655270 ADI655270 ANE655270 AXA655270 BGW655270 BQS655270 CAO655270 CKK655270 CUG655270 DEC655270 DNY655270 DXU655270 EHQ655270 ERM655270 FBI655270 FLE655270 FVA655270 GEW655270 GOS655270 GYO655270 HIK655270 HSG655270 ICC655270 ILY655270 IVU655270 JFQ655270 JPM655270 JZI655270 KJE655270 KTA655270 LCW655270 LMS655270 LWO655270 MGK655270 MQG655270 NAC655270 NJY655270 NTU655270 ODQ655270 ONM655270 OXI655270 PHE655270 PRA655270 QAW655270 QKS655270 QUO655270 REK655270 ROG655270 RYC655270 SHY655270 SRU655270 TBQ655270 TLM655270 TVI655270 UFE655270 UPA655270 UYW655270 VIS655270 VSO655270 WCK655270 WMG655270 WWC655270 AH720806 JQ720806 TM720806 ADI720806 ANE720806 AXA720806 BGW720806 BQS720806 CAO720806 CKK720806 CUG720806 DEC720806 DNY720806 DXU720806 EHQ720806 ERM720806 FBI720806 FLE720806 FVA720806 GEW720806 GOS720806 GYO720806 HIK720806 HSG720806 ICC720806 ILY720806 IVU720806 JFQ720806 JPM720806 JZI720806 KJE720806 KTA720806 LCW720806 LMS720806 LWO720806 MGK720806 MQG720806 NAC720806 NJY720806 NTU720806 ODQ720806 ONM720806 OXI720806 PHE720806 PRA720806 QAW720806 QKS720806 QUO720806 REK720806 ROG720806 RYC720806 SHY720806 SRU720806 TBQ720806 TLM720806 TVI720806 UFE720806 UPA720806 UYW720806 VIS720806 VSO720806 WCK720806 WMG720806 WWC720806 AH786342 JQ786342 TM786342 ADI786342 ANE786342 AXA786342 BGW786342 BQS786342 CAO786342 CKK786342 CUG786342 DEC786342 DNY786342 DXU786342 EHQ786342 ERM786342 FBI786342 FLE786342 FVA786342 GEW786342 GOS786342 GYO786342 HIK786342 HSG786342 ICC786342 ILY786342 IVU786342 JFQ786342 JPM786342 JZI786342 KJE786342 KTA786342 LCW786342 LMS786342 LWO786342 MGK786342 MQG786342 NAC786342 NJY786342 NTU786342 ODQ786342 ONM786342 OXI786342 PHE786342 PRA786342 QAW786342 QKS786342 QUO786342 REK786342 ROG786342 RYC786342 SHY786342 SRU786342 TBQ786342 TLM786342 TVI786342 UFE786342 UPA786342 UYW786342 VIS786342 VSO786342 WCK786342 WMG786342 WWC786342 AH851878 JQ851878 TM851878 ADI851878 ANE851878 AXA851878 BGW851878 BQS851878 CAO851878 CKK851878 CUG851878 DEC851878 DNY851878 DXU851878 EHQ851878 ERM851878 FBI851878 FLE851878 FVA851878 GEW851878 GOS851878 GYO851878 HIK851878 HSG851878 ICC851878 ILY851878 IVU851878 JFQ851878 JPM851878 JZI851878 KJE851878 KTA851878 LCW851878 LMS851878 LWO851878 MGK851878 MQG851878 NAC851878 NJY851878 NTU851878 ODQ851878 ONM851878 OXI851878 PHE851878 PRA851878 QAW851878 QKS851878 QUO851878 REK851878 ROG851878 RYC851878 SHY851878 SRU851878 TBQ851878 TLM851878 TVI851878 UFE851878 UPA851878 UYW851878 VIS851878 VSO851878 WCK851878 WMG851878 WWC851878 AH917414 JQ917414 TM917414 ADI917414 ANE917414 AXA917414 BGW917414 BQS917414 CAO917414 CKK917414 CUG917414 DEC917414 DNY917414 DXU917414 EHQ917414 ERM917414 FBI917414 FLE917414 FVA917414 GEW917414 GOS917414 GYO917414 HIK917414 HSG917414 ICC917414 ILY917414 IVU917414 JFQ917414 JPM917414 JZI917414 KJE917414 KTA917414 LCW917414 LMS917414 LWO917414 MGK917414 MQG917414 NAC917414 NJY917414 NTU917414 ODQ917414 ONM917414 OXI917414 PHE917414 PRA917414 QAW917414 QKS917414 QUO917414 REK917414 ROG917414 RYC917414 SHY917414 SRU917414 TBQ917414 TLM917414 TVI917414 UFE917414 UPA917414 UYW917414 VIS917414 VSO917414 WCK917414 WMG917414 WWC917414 AH982950 JQ982950 TM982950 ADI982950 ANE982950 AXA982950 BGW982950 BQS982950 CAO982950 CKK982950 CUG982950 DEC982950 DNY982950 DXU982950 EHQ982950 ERM982950 FBI982950 FLE982950 FVA982950 GEW982950 GOS982950 GYO982950 HIK982950 HSG982950 ICC982950 ILY982950 IVU982950 JFQ982950 JPM982950 JZI982950 KJE982950 KTA982950 LCW982950 LMS982950 LWO982950 MGK982950 MQG982950 NAC982950 NJY982950 NTU982950 ODQ982950 ONM982950 OXI982950 PHE982950 PRA982950 QAW982950 QKS982950 QUO982950 REK982950 ROG982950 RYC982950 SHY982950 SRU982950 TBQ982950 TLM982950 TVI982950 UFE982950 UPA982950 UYW982950 VIS982950 VSO982950 WCK982950 WMG982950 WWC982950 AH65442 JQ65442 TM65442 ADI65442 ANE65442 AXA65442 BGW65442 BQS65442 CAO65442 CKK65442 CUG65442 DEC65442 DNY65442 DXU65442 EHQ65442 ERM65442 FBI65442 FLE65442 FVA65442 GEW65442 GOS65442 GYO65442 HIK65442 HSG65442 ICC65442 ILY65442 IVU65442 JFQ65442 JPM65442 JZI65442 KJE65442 KTA65442 LCW65442 LMS65442 LWO65442 MGK65442 MQG65442 NAC65442 NJY65442 NTU65442 ODQ65442 ONM65442 OXI65442 PHE65442 PRA65442 QAW65442 QKS65442 QUO65442 REK65442 ROG65442 RYC65442 SHY65442 SRU65442 TBQ65442 TLM65442 TVI65442 UFE65442 UPA65442 UYW65442 VIS65442 VSO65442 WCK65442 WMG65442 WWC65442 AH130978 JQ130978 TM130978 ADI130978 ANE130978 AXA130978 BGW130978 BQS130978 CAO130978 CKK130978 CUG130978 DEC130978 DNY130978 DXU130978 EHQ130978 ERM130978 FBI130978 FLE130978 FVA130978 GEW130978 GOS130978 GYO130978 HIK130978 HSG130978 ICC130978 ILY130978 IVU130978 JFQ130978 JPM130978 JZI130978 KJE130978 KTA130978 LCW130978 LMS130978 LWO130978 MGK130978 MQG130978 NAC130978 NJY130978 NTU130978 ODQ130978 ONM130978 OXI130978 PHE130978 PRA130978 QAW130978 QKS130978 QUO130978 REK130978 ROG130978 RYC130978 SHY130978 SRU130978 TBQ130978 TLM130978 TVI130978 UFE130978 UPA130978 UYW130978 VIS130978 VSO130978 WCK130978 WMG130978 WWC130978 AH196514 JQ196514 TM196514 ADI196514 ANE196514 AXA196514 BGW196514 BQS196514 CAO196514 CKK196514 CUG196514 DEC196514 DNY196514 DXU196514 EHQ196514 ERM196514 FBI196514 FLE196514 FVA196514 GEW196514 GOS196514 GYO196514 HIK196514 HSG196514 ICC196514 ILY196514 IVU196514 JFQ196514 JPM196514 JZI196514 KJE196514 KTA196514 LCW196514 LMS196514 LWO196514 MGK196514 MQG196514 NAC196514 NJY196514 NTU196514 ODQ196514 ONM196514 OXI196514 PHE196514 PRA196514 QAW196514 QKS196514 QUO196514 REK196514 ROG196514 RYC196514 SHY196514 SRU196514 TBQ196514 TLM196514 TVI196514 UFE196514 UPA196514 UYW196514 VIS196514 VSO196514 WCK196514 WMG196514 WWC196514 AH262050 JQ262050 TM262050 ADI262050 ANE262050 AXA262050 BGW262050 BQS262050 CAO262050 CKK262050 CUG262050 DEC262050 DNY262050 DXU262050 EHQ262050 ERM262050 FBI262050 FLE262050 FVA262050 GEW262050 GOS262050 GYO262050 HIK262050 HSG262050 ICC262050 ILY262050 IVU262050 JFQ262050 JPM262050 JZI262050 KJE262050 KTA262050 LCW262050 LMS262050 LWO262050 MGK262050 MQG262050 NAC262050 NJY262050 NTU262050 ODQ262050 ONM262050 OXI262050 PHE262050 PRA262050 QAW262050 QKS262050 QUO262050 REK262050 ROG262050 RYC262050 SHY262050 SRU262050 TBQ262050 TLM262050 TVI262050 UFE262050 UPA262050 UYW262050 VIS262050 VSO262050 WCK262050 WMG262050 WWC262050 AH327586 JQ327586 TM327586 ADI327586 ANE327586 AXA327586 BGW327586 BQS327586 CAO327586 CKK327586 CUG327586 DEC327586 DNY327586 DXU327586 EHQ327586 ERM327586 FBI327586 FLE327586 FVA327586 GEW327586 GOS327586 GYO327586 HIK327586 HSG327586 ICC327586 ILY327586 IVU327586 JFQ327586 JPM327586 JZI327586 KJE327586 KTA327586 LCW327586 LMS327586 LWO327586 MGK327586 MQG327586 NAC327586 NJY327586 NTU327586 ODQ327586 ONM327586 OXI327586 PHE327586 PRA327586 QAW327586 QKS327586 QUO327586 REK327586 ROG327586 RYC327586 SHY327586 SRU327586 TBQ327586 TLM327586 TVI327586 UFE327586 UPA327586 UYW327586 VIS327586 VSO327586 WCK327586 WMG327586 WWC327586 AH393122 JQ393122 TM393122 ADI393122 ANE393122 AXA393122 BGW393122 BQS393122 CAO393122 CKK393122 CUG393122 DEC393122 DNY393122 DXU393122 EHQ393122 ERM393122 FBI393122 FLE393122 FVA393122 GEW393122 GOS393122 GYO393122 HIK393122 HSG393122 ICC393122 ILY393122 IVU393122 JFQ393122 JPM393122 JZI393122 KJE393122 KTA393122 LCW393122 LMS393122 LWO393122 MGK393122 MQG393122 NAC393122 NJY393122 NTU393122 ODQ393122 ONM393122 OXI393122 PHE393122 PRA393122 QAW393122 QKS393122 QUO393122 REK393122 ROG393122 RYC393122 SHY393122 SRU393122 TBQ393122 TLM393122 TVI393122 UFE393122 UPA393122 UYW393122 VIS393122 VSO393122 WCK393122 WMG393122 WWC393122 AH458658 JQ458658 TM458658 ADI458658 ANE458658 AXA458658 BGW458658 BQS458658 CAO458658 CKK458658 CUG458658 DEC458658 DNY458658 DXU458658 EHQ458658 ERM458658 FBI458658 FLE458658 FVA458658 GEW458658 GOS458658 GYO458658 HIK458658 HSG458658 ICC458658 ILY458658 IVU458658 JFQ458658 JPM458658 JZI458658 KJE458658 KTA458658 LCW458658 LMS458658 LWO458658 MGK458658 MQG458658 NAC458658 NJY458658 NTU458658 ODQ458658 ONM458658 OXI458658 PHE458658 PRA458658 QAW458658 QKS458658 QUO458658 REK458658 ROG458658 RYC458658 SHY458658 SRU458658 TBQ458658 TLM458658 TVI458658 UFE458658 UPA458658 UYW458658 VIS458658 VSO458658 WCK458658 WMG458658 WWC458658 AH524194 JQ524194 TM524194 ADI524194 ANE524194 AXA524194 BGW524194 BQS524194 CAO524194 CKK524194 CUG524194 DEC524194 DNY524194 DXU524194 EHQ524194 ERM524194 FBI524194 FLE524194 FVA524194 GEW524194 GOS524194 GYO524194 HIK524194 HSG524194 ICC524194 ILY524194 IVU524194 JFQ524194 JPM524194 JZI524194 KJE524194 KTA524194 LCW524194 LMS524194 LWO524194 MGK524194 MQG524194 NAC524194 NJY524194 NTU524194 ODQ524194 ONM524194 OXI524194 PHE524194 PRA524194 QAW524194 QKS524194 QUO524194 REK524194 ROG524194 RYC524194 SHY524194 SRU524194 TBQ524194 TLM524194 TVI524194 UFE524194 UPA524194 UYW524194 VIS524194 VSO524194 WCK524194 WMG524194 WWC524194 AH589730 JQ589730 TM589730 ADI589730 ANE589730 AXA589730 BGW589730 BQS589730 CAO589730 CKK589730 CUG589730 DEC589730 DNY589730 DXU589730 EHQ589730 ERM589730 FBI589730 FLE589730 FVA589730 GEW589730 GOS589730 GYO589730 HIK589730 HSG589730 ICC589730 ILY589730 IVU589730 JFQ589730 JPM589730 JZI589730 KJE589730 KTA589730 LCW589730 LMS589730 LWO589730 MGK589730 MQG589730 NAC589730 NJY589730 NTU589730 ODQ589730 ONM589730 OXI589730 PHE589730 PRA589730 QAW589730 QKS589730 QUO589730 REK589730 ROG589730 RYC589730 SHY589730 SRU589730 TBQ589730 TLM589730 TVI589730 UFE589730 UPA589730 UYW589730 VIS589730 VSO589730 WCK589730 WMG589730 WWC589730 AH655266 JQ655266 TM655266 ADI655266 ANE655266 AXA655266 BGW655266 BQS655266 CAO655266 CKK655266 CUG655266 DEC655266 DNY655266 DXU655266 EHQ655266 ERM655266 FBI655266 FLE655266 FVA655266 GEW655266 GOS655266 GYO655266 HIK655266 HSG655266 ICC655266 ILY655266 IVU655266 JFQ655266 JPM655266 JZI655266 KJE655266 KTA655266 LCW655266 LMS655266 LWO655266 MGK655266 MQG655266 NAC655266 NJY655266 NTU655266 ODQ655266 ONM655266 OXI655266 PHE655266 PRA655266 QAW655266 QKS655266 QUO655266 REK655266 ROG655266 RYC655266 SHY655266 SRU655266 TBQ655266 TLM655266 TVI655266 UFE655266 UPA655266 UYW655266 VIS655266 VSO655266 WCK655266 WMG655266 WWC655266 AH720802 JQ720802 TM720802 ADI720802 ANE720802 AXA720802 BGW720802 BQS720802 CAO720802 CKK720802 CUG720802 DEC720802 DNY720802 DXU720802 EHQ720802 ERM720802 FBI720802 FLE720802 FVA720802 GEW720802 GOS720802 GYO720802 HIK720802 HSG720802 ICC720802 ILY720802 IVU720802 JFQ720802 JPM720802 JZI720802 KJE720802 KTA720802 LCW720802 LMS720802 LWO720802 MGK720802 MQG720802 NAC720802 NJY720802 NTU720802 ODQ720802 ONM720802 OXI720802 PHE720802 PRA720802 QAW720802 QKS720802 QUO720802 REK720802 ROG720802 RYC720802 SHY720802 SRU720802 TBQ720802 TLM720802 TVI720802 UFE720802 UPA720802 UYW720802 VIS720802 VSO720802 WCK720802 WMG720802 WWC720802 AH786338 JQ786338 TM786338 ADI786338 ANE786338 AXA786338 BGW786338 BQS786338 CAO786338 CKK786338 CUG786338 DEC786338 DNY786338 DXU786338 EHQ786338 ERM786338 FBI786338 FLE786338 FVA786338 GEW786338 GOS786338 GYO786338 HIK786338 HSG786338 ICC786338 ILY786338 IVU786338 JFQ786338 JPM786338 JZI786338 KJE786338 KTA786338 LCW786338 LMS786338 LWO786338 MGK786338 MQG786338 NAC786338 NJY786338 NTU786338 ODQ786338 ONM786338 OXI786338 PHE786338 PRA786338 QAW786338 QKS786338 QUO786338 REK786338 ROG786338 RYC786338 SHY786338 SRU786338 TBQ786338 TLM786338 TVI786338 UFE786338 UPA786338 UYW786338 VIS786338 VSO786338 WCK786338 WMG786338 WWC786338 AH851874 JQ851874 TM851874 ADI851874 ANE851874 AXA851874 BGW851874 BQS851874 CAO851874 CKK851874 CUG851874 DEC851874 DNY851874 DXU851874 EHQ851874 ERM851874 FBI851874 FLE851874 FVA851874 GEW851874 GOS851874 GYO851874 HIK851874 HSG851874 ICC851874 ILY851874 IVU851874 JFQ851874 JPM851874 JZI851874 KJE851874 KTA851874 LCW851874 LMS851874 LWO851874 MGK851874 MQG851874 NAC851874 NJY851874 NTU851874 ODQ851874 ONM851874 OXI851874 PHE851874 PRA851874 QAW851874 QKS851874 QUO851874 REK851874 ROG851874 RYC851874 SHY851874 SRU851874 TBQ851874 TLM851874 TVI851874 UFE851874 UPA851874 UYW851874 VIS851874 VSO851874 WCK851874 WMG851874 WWC851874 AH917410 JQ917410 TM917410 ADI917410 ANE917410 AXA917410 BGW917410 BQS917410 CAO917410 CKK917410 CUG917410 DEC917410 DNY917410 DXU917410 EHQ917410 ERM917410 FBI917410 FLE917410 FVA917410 GEW917410 GOS917410 GYO917410 HIK917410 HSG917410 ICC917410 ILY917410 IVU917410 JFQ917410 JPM917410 JZI917410 KJE917410 KTA917410 LCW917410 LMS917410 LWO917410 MGK917410 MQG917410 NAC917410 NJY917410 NTU917410 ODQ917410 ONM917410 OXI917410 PHE917410 PRA917410 QAW917410 QKS917410 QUO917410 REK917410 ROG917410 RYC917410 SHY917410 SRU917410 TBQ917410 TLM917410 TVI917410 UFE917410 UPA917410 UYW917410 VIS917410 VSO917410 WCK917410 WMG917410 WWC917410 AH982946 JQ982946 TM982946 ADI982946 ANE982946 AXA982946 BGW982946 BQS982946 CAO982946 CKK982946 CUG982946 DEC982946 DNY982946 DXU982946 EHQ982946 ERM982946 FBI982946 FLE982946 FVA982946 GEW982946 GOS982946 GYO982946 HIK982946 HSG982946 ICC982946 ILY982946 IVU982946 JFQ982946 JPM982946 JZI982946 KJE982946 KTA982946 LCW982946 LMS982946 LWO982946 MGK982946 MQG982946 NAC982946 NJY982946 NTU982946 ODQ982946 ONM982946 OXI982946 PHE982946 PRA982946 QAW982946 QKS982946 QUO982946 REK982946 ROG982946 RYC982946 SHY982946 SRU982946 TBQ982946 TLM982946 TVI982946 UFE982946 UPA982946 UYW982946 VIS982946 VSO982946 WCK982946 WMG982946 WWC982946 AH65452:AH65454 JQ65452:JQ65454 TM65452:TM65454 ADI65452:ADI65454 ANE65452:ANE65454 AXA65452:AXA65454 BGW65452:BGW65454 BQS65452:BQS65454 CAO65452:CAO65454 CKK65452:CKK65454 CUG65452:CUG65454 DEC65452:DEC65454 DNY65452:DNY65454 DXU65452:DXU65454 EHQ65452:EHQ65454 ERM65452:ERM65454 FBI65452:FBI65454 FLE65452:FLE65454 FVA65452:FVA65454 GEW65452:GEW65454 GOS65452:GOS65454 GYO65452:GYO65454 HIK65452:HIK65454 HSG65452:HSG65454 ICC65452:ICC65454 ILY65452:ILY65454 IVU65452:IVU65454 JFQ65452:JFQ65454 JPM65452:JPM65454 JZI65452:JZI65454 KJE65452:KJE65454 KTA65452:KTA65454 LCW65452:LCW65454 LMS65452:LMS65454 LWO65452:LWO65454 MGK65452:MGK65454 MQG65452:MQG65454 NAC65452:NAC65454 NJY65452:NJY65454 NTU65452:NTU65454 ODQ65452:ODQ65454 ONM65452:ONM65454 OXI65452:OXI65454 PHE65452:PHE65454 PRA65452:PRA65454 QAW65452:QAW65454 QKS65452:QKS65454 QUO65452:QUO65454 REK65452:REK65454 ROG65452:ROG65454 RYC65452:RYC65454 SHY65452:SHY65454 SRU65452:SRU65454 TBQ65452:TBQ65454 TLM65452:TLM65454 TVI65452:TVI65454 UFE65452:UFE65454 UPA65452:UPA65454 UYW65452:UYW65454 VIS65452:VIS65454 VSO65452:VSO65454 WCK65452:WCK65454 WMG65452:WMG65454 WWC65452:WWC65454 AH130988:AH130990 JQ130988:JQ130990 TM130988:TM130990 ADI130988:ADI130990 ANE130988:ANE130990 AXA130988:AXA130990 BGW130988:BGW130990 BQS130988:BQS130990 CAO130988:CAO130990 CKK130988:CKK130990 CUG130988:CUG130990 DEC130988:DEC130990 DNY130988:DNY130990 DXU130988:DXU130990 EHQ130988:EHQ130990 ERM130988:ERM130990 FBI130988:FBI130990 FLE130988:FLE130990 FVA130988:FVA130990 GEW130988:GEW130990 GOS130988:GOS130990 GYO130988:GYO130990 HIK130988:HIK130990 HSG130988:HSG130990 ICC130988:ICC130990 ILY130988:ILY130990 IVU130988:IVU130990 JFQ130988:JFQ130990 JPM130988:JPM130990 JZI130988:JZI130990 KJE130988:KJE130990 KTA130988:KTA130990 LCW130988:LCW130990 LMS130988:LMS130990 LWO130988:LWO130990 MGK130988:MGK130990 MQG130988:MQG130990 NAC130988:NAC130990 NJY130988:NJY130990 NTU130988:NTU130990 ODQ130988:ODQ130990 ONM130988:ONM130990 OXI130988:OXI130990 PHE130988:PHE130990 PRA130988:PRA130990 QAW130988:QAW130990 QKS130988:QKS130990 QUO130988:QUO130990 REK130988:REK130990 ROG130988:ROG130990 RYC130988:RYC130990 SHY130988:SHY130990 SRU130988:SRU130990 TBQ130988:TBQ130990 TLM130988:TLM130990 TVI130988:TVI130990 UFE130988:UFE130990 UPA130988:UPA130990 UYW130988:UYW130990 VIS130988:VIS130990 VSO130988:VSO130990 WCK130988:WCK130990 WMG130988:WMG130990 WWC130988:WWC130990 AH196524:AH196526 JQ196524:JQ196526 TM196524:TM196526 ADI196524:ADI196526 ANE196524:ANE196526 AXA196524:AXA196526 BGW196524:BGW196526 BQS196524:BQS196526 CAO196524:CAO196526 CKK196524:CKK196526 CUG196524:CUG196526 DEC196524:DEC196526 DNY196524:DNY196526 DXU196524:DXU196526 EHQ196524:EHQ196526 ERM196524:ERM196526 FBI196524:FBI196526 FLE196524:FLE196526 FVA196524:FVA196526 GEW196524:GEW196526 GOS196524:GOS196526 GYO196524:GYO196526 HIK196524:HIK196526 HSG196524:HSG196526 ICC196524:ICC196526 ILY196524:ILY196526 IVU196524:IVU196526 JFQ196524:JFQ196526 JPM196524:JPM196526 JZI196524:JZI196526 KJE196524:KJE196526 KTA196524:KTA196526 LCW196524:LCW196526 LMS196524:LMS196526 LWO196524:LWO196526 MGK196524:MGK196526 MQG196524:MQG196526 NAC196524:NAC196526 NJY196524:NJY196526 NTU196524:NTU196526 ODQ196524:ODQ196526 ONM196524:ONM196526 OXI196524:OXI196526 PHE196524:PHE196526 PRA196524:PRA196526 QAW196524:QAW196526 QKS196524:QKS196526 QUO196524:QUO196526 REK196524:REK196526 ROG196524:ROG196526 RYC196524:RYC196526 SHY196524:SHY196526 SRU196524:SRU196526 TBQ196524:TBQ196526 TLM196524:TLM196526 TVI196524:TVI196526 UFE196524:UFE196526 UPA196524:UPA196526 UYW196524:UYW196526 VIS196524:VIS196526 VSO196524:VSO196526 WCK196524:WCK196526 WMG196524:WMG196526 WWC196524:WWC196526 AH262060:AH262062 JQ262060:JQ262062 TM262060:TM262062 ADI262060:ADI262062 ANE262060:ANE262062 AXA262060:AXA262062 BGW262060:BGW262062 BQS262060:BQS262062 CAO262060:CAO262062 CKK262060:CKK262062 CUG262060:CUG262062 DEC262060:DEC262062 DNY262060:DNY262062 DXU262060:DXU262062 EHQ262060:EHQ262062 ERM262060:ERM262062 FBI262060:FBI262062 FLE262060:FLE262062 FVA262060:FVA262062 GEW262060:GEW262062 GOS262060:GOS262062 GYO262060:GYO262062 HIK262060:HIK262062 HSG262060:HSG262062 ICC262060:ICC262062 ILY262060:ILY262062 IVU262060:IVU262062 JFQ262060:JFQ262062 JPM262060:JPM262062 JZI262060:JZI262062 KJE262060:KJE262062 KTA262060:KTA262062 LCW262060:LCW262062 LMS262060:LMS262062 LWO262060:LWO262062 MGK262060:MGK262062 MQG262060:MQG262062 NAC262060:NAC262062 NJY262060:NJY262062 NTU262060:NTU262062 ODQ262060:ODQ262062 ONM262060:ONM262062 OXI262060:OXI262062 PHE262060:PHE262062 PRA262060:PRA262062 QAW262060:QAW262062 QKS262060:QKS262062 QUO262060:QUO262062 REK262060:REK262062 ROG262060:ROG262062 RYC262060:RYC262062 SHY262060:SHY262062 SRU262060:SRU262062 TBQ262060:TBQ262062 TLM262060:TLM262062 TVI262060:TVI262062 UFE262060:UFE262062 UPA262060:UPA262062 UYW262060:UYW262062 VIS262060:VIS262062 VSO262060:VSO262062 WCK262060:WCK262062 WMG262060:WMG262062 WWC262060:WWC262062 AH327596:AH327598 JQ327596:JQ327598 TM327596:TM327598 ADI327596:ADI327598 ANE327596:ANE327598 AXA327596:AXA327598 BGW327596:BGW327598 BQS327596:BQS327598 CAO327596:CAO327598 CKK327596:CKK327598 CUG327596:CUG327598 DEC327596:DEC327598 DNY327596:DNY327598 DXU327596:DXU327598 EHQ327596:EHQ327598 ERM327596:ERM327598 FBI327596:FBI327598 FLE327596:FLE327598 FVA327596:FVA327598 GEW327596:GEW327598 GOS327596:GOS327598 GYO327596:GYO327598 HIK327596:HIK327598 HSG327596:HSG327598 ICC327596:ICC327598 ILY327596:ILY327598 IVU327596:IVU327598 JFQ327596:JFQ327598 JPM327596:JPM327598 JZI327596:JZI327598 KJE327596:KJE327598 KTA327596:KTA327598 LCW327596:LCW327598 LMS327596:LMS327598 LWO327596:LWO327598 MGK327596:MGK327598 MQG327596:MQG327598 NAC327596:NAC327598 NJY327596:NJY327598 NTU327596:NTU327598 ODQ327596:ODQ327598 ONM327596:ONM327598 OXI327596:OXI327598 PHE327596:PHE327598 PRA327596:PRA327598 QAW327596:QAW327598 QKS327596:QKS327598 QUO327596:QUO327598 REK327596:REK327598 ROG327596:ROG327598 RYC327596:RYC327598 SHY327596:SHY327598 SRU327596:SRU327598 TBQ327596:TBQ327598 TLM327596:TLM327598 TVI327596:TVI327598 UFE327596:UFE327598 UPA327596:UPA327598 UYW327596:UYW327598 VIS327596:VIS327598 VSO327596:VSO327598 WCK327596:WCK327598 WMG327596:WMG327598 WWC327596:WWC327598 AH393132:AH393134 JQ393132:JQ393134 TM393132:TM393134 ADI393132:ADI393134 ANE393132:ANE393134 AXA393132:AXA393134 BGW393132:BGW393134 BQS393132:BQS393134 CAO393132:CAO393134 CKK393132:CKK393134 CUG393132:CUG393134 DEC393132:DEC393134 DNY393132:DNY393134 DXU393132:DXU393134 EHQ393132:EHQ393134 ERM393132:ERM393134 FBI393132:FBI393134 FLE393132:FLE393134 FVA393132:FVA393134 GEW393132:GEW393134 GOS393132:GOS393134 GYO393132:GYO393134 HIK393132:HIK393134 HSG393132:HSG393134 ICC393132:ICC393134 ILY393132:ILY393134 IVU393132:IVU393134 JFQ393132:JFQ393134 JPM393132:JPM393134 JZI393132:JZI393134 KJE393132:KJE393134 KTA393132:KTA393134 LCW393132:LCW393134 LMS393132:LMS393134 LWO393132:LWO393134 MGK393132:MGK393134 MQG393132:MQG393134 NAC393132:NAC393134 NJY393132:NJY393134 NTU393132:NTU393134 ODQ393132:ODQ393134 ONM393132:ONM393134 OXI393132:OXI393134 PHE393132:PHE393134 PRA393132:PRA393134 QAW393132:QAW393134 QKS393132:QKS393134 QUO393132:QUO393134 REK393132:REK393134 ROG393132:ROG393134 RYC393132:RYC393134 SHY393132:SHY393134 SRU393132:SRU393134 TBQ393132:TBQ393134 TLM393132:TLM393134 TVI393132:TVI393134 UFE393132:UFE393134 UPA393132:UPA393134 UYW393132:UYW393134 VIS393132:VIS393134 VSO393132:VSO393134 WCK393132:WCK393134 WMG393132:WMG393134 WWC393132:WWC393134 AH458668:AH458670 JQ458668:JQ458670 TM458668:TM458670 ADI458668:ADI458670 ANE458668:ANE458670 AXA458668:AXA458670 BGW458668:BGW458670 BQS458668:BQS458670 CAO458668:CAO458670 CKK458668:CKK458670 CUG458668:CUG458670 DEC458668:DEC458670 DNY458668:DNY458670 DXU458668:DXU458670 EHQ458668:EHQ458670 ERM458668:ERM458670 FBI458668:FBI458670 FLE458668:FLE458670 FVA458668:FVA458670 GEW458668:GEW458670 GOS458668:GOS458670 GYO458668:GYO458670 HIK458668:HIK458670 HSG458668:HSG458670 ICC458668:ICC458670 ILY458668:ILY458670 IVU458668:IVU458670 JFQ458668:JFQ458670 JPM458668:JPM458670 JZI458668:JZI458670 KJE458668:KJE458670 KTA458668:KTA458670 LCW458668:LCW458670 LMS458668:LMS458670 LWO458668:LWO458670 MGK458668:MGK458670 MQG458668:MQG458670 NAC458668:NAC458670 NJY458668:NJY458670 NTU458668:NTU458670 ODQ458668:ODQ458670 ONM458668:ONM458670 OXI458668:OXI458670 PHE458668:PHE458670 PRA458668:PRA458670 QAW458668:QAW458670 QKS458668:QKS458670 QUO458668:QUO458670 REK458668:REK458670 ROG458668:ROG458670 RYC458668:RYC458670 SHY458668:SHY458670 SRU458668:SRU458670 TBQ458668:TBQ458670 TLM458668:TLM458670 TVI458668:TVI458670 UFE458668:UFE458670 UPA458668:UPA458670 UYW458668:UYW458670 VIS458668:VIS458670 VSO458668:VSO458670 WCK458668:WCK458670 WMG458668:WMG458670 WWC458668:WWC458670 AH524204:AH524206 JQ524204:JQ524206 TM524204:TM524206 ADI524204:ADI524206 ANE524204:ANE524206 AXA524204:AXA524206 BGW524204:BGW524206 BQS524204:BQS524206 CAO524204:CAO524206 CKK524204:CKK524206 CUG524204:CUG524206 DEC524204:DEC524206 DNY524204:DNY524206 DXU524204:DXU524206 EHQ524204:EHQ524206 ERM524204:ERM524206 FBI524204:FBI524206 FLE524204:FLE524206 FVA524204:FVA524206 GEW524204:GEW524206 GOS524204:GOS524206 GYO524204:GYO524206 HIK524204:HIK524206 HSG524204:HSG524206 ICC524204:ICC524206 ILY524204:ILY524206 IVU524204:IVU524206 JFQ524204:JFQ524206 JPM524204:JPM524206 JZI524204:JZI524206 KJE524204:KJE524206 KTA524204:KTA524206 LCW524204:LCW524206 LMS524204:LMS524206 LWO524204:LWO524206 MGK524204:MGK524206 MQG524204:MQG524206 NAC524204:NAC524206 NJY524204:NJY524206 NTU524204:NTU524206 ODQ524204:ODQ524206 ONM524204:ONM524206 OXI524204:OXI524206 PHE524204:PHE524206 PRA524204:PRA524206 QAW524204:QAW524206 QKS524204:QKS524206 QUO524204:QUO524206 REK524204:REK524206 ROG524204:ROG524206 RYC524204:RYC524206 SHY524204:SHY524206 SRU524204:SRU524206 TBQ524204:TBQ524206 TLM524204:TLM524206 TVI524204:TVI524206 UFE524204:UFE524206 UPA524204:UPA524206 UYW524204:UYW524206 VIS524204:VIS524206 VSO524204:VSO524206 WCK524204:WCK524206 WMG524204:WMG524206 WWC524204:WWC524206 AH589740:AH589742 JQ589740:JQ589742 TM589740:TM589742 ADI589740:ADI589742 ANE589740:ANE589742 AXA589740:AXA589742 BGW589740:BGW589742 BQS589740:BQS589742 CAO589740:CAO589742 CKK589740:CKK589742 CUG589740:CUG589742 DEC589740:DEC589742 DNY589740:DNY589742 DXU589740:DXU589742 EHQ589740:EHQ589742 ERM589740:ERM589742 FBI589740:FBI589742 FLE589740:FLE589742 FVA589740:FVA589742 GEW589740:GEW589742 GOS589740:GOS589742 GYO589740:GYO589742 HIK589740:HIK589742 HSG589740:HSG589742 ICC589740:ICC589742 ILY589740:ILY589742 IVU589740:IVU589742 JFQ589740:JFQ589742 JPM589740:JPM589742 JZI589740:JZI589742 KJE589740:KJE589742 KTA589740:KTA589742 LCW589740:LCW589742 LMS589740:LMS589742 LWO589740:LWO589742 MGK589740:MGK589742 MQG589740:MQG589742 NAC589740:NAC589742 NJY589740:NJY589742 NTU589740:NTU589742 ODQ589740:ODQ589742 ONM589740:ONM589742 OXI589740:OXI589742 PHE589740:PHE589742 PRA589740:PRA589742 QAW589740:QAW589742 QKS589740:QKS589742 QUO589740:QUO589742 REK589740:REK589742 ROG589740:ROG589742 RYC589740:RYC589742 SHY589740:SHY589742 SRU589740:SRU589742 TBQ589740:TBQ589742 TLM589740:TLM589742 TVI589740:TVI589742 UFE589740:UFE589742 UPA589740:UPA589742 UYW589740:UYW589742 VIS589740:VIS589742 VSO589740:VSO589742 WCK589740:WCK589742 WMG589740:WMG589742 WWC589740:WWC589742 AH655276:AH655278 JQ655276:JQ655278 TM655276:TM655278 ADI655276:ADI655278 ANE655276:ANE655278 AXA655276:AXA655278 BGW655276:BGW655278 BQS655276:BQS655278 CAO655276:CAO655278 CKK655276:CKK655278 CUG655276:CUG655278 DEC655276:DEC655278 DNY655276:DNY655278 DXU655276:DXU655278 EHQ655276:EHQ655278 ERM655276:ERM655278 FBI655276:FBI655278 FLE655276:FLE655278 FVA655276:FVA655278 GEW655276:GEW655278 GOS655276:GOS655278 GYO655276:GYO655278 HIK655276:HIK655278 HSG655276:HSG655278 ICC655276:ICC655278 ILY655276:ILY655278 IVU655276:IVU655278 JFQ655276:JFQ655278 JPM655276:JPM655278 JZI655276:JZI655278 KJE655276:KJE655278 KTA655276:KTA655278 LCW655276:LCW655278 LMS655276:LMS655278 LWO655276:LWO655278 MGK655276:MGK655278 MQG655276:MQG655278 NAC655276:NAC655278 NJY655276:NJY655278 NTU655276:NTU655278 ODQ655276:ODQ655278 ONM655276:ONM655278 OXI655276:OXI655278 PHE655276:PHE655278 PRA655276:PRA655278 QAW655276:QAW655278 QKS655276:QKS655278 QUO655276:QUO655278 REK655276:REK655278 ROG655276:ROG655278 RYC655276:RYC655278 SHY655276:SHY655278 SRU655276:SRU655278 TBQ655276:TBQ655278 TLM655276:TLM655278 TVI655276:TVI655278 UFE655276:UFE655278 UPA655276:UPA655278 UYW655276:UYW655278 VIS655276:VIS655278 VSO655276:VSO655278 WCK655276:WCK655278 WMG655276:WMG655278 WWC655276:WWC655278 AH720812:AH720814 JQ720812:JQ720814 TM720812:TM720814 ADI720812:ADI720814 ANE720812:ANE720814 AXA720812:AXA720814 BGW720812:BGW720814 BQS720812:BQS720814 CAO720812:CAO720814 CKK720812:CKK720814 CUG720812:CUG720814 DEC720812:DEC720814 DNY720812:DNY720814 DXU720812:DXU720814 EHQ720812:EHQ720814 ERM720812:ERM720814 FBI720812:FBI720814 FLE720812:FLE720814 FVA720812:FVA720814 GEW720812:GEW720814 GOS720812:GOS720814 GYO720812:GYO720814 HIK720812:HIK720814 HSG720812:HSG720814 ICC720812:ICC720814 ILY720812:ILY720814 IVU720812:IVU720814 JFQ720812:JFQ720814 JPM720812:JPM720814 JZI720812:JZI720814 KJE720812:KJE720814 KTA720812:KTA720814 LCW720812:LCW720814 LMS720812:LMS720814 LWO720812:LWO720814 MGK720812:MGK720814 MQG720812:MQG720814 NAC720812:NAC720814 NJY720812:NJY720814 NTU720812:NTU720814 ODQ720812:ODQ720814 ONM720812:ONM720814 OXI720812:OXI720814 PHE720812:PHE720814 PRA720812:PRA720814 QAW720812:QAW720814 QKS720812:QKS720814 QUO720812:QUO720814 REK720812:REK720814 ROG720812:ROG720814 RYC720812:RYC720814 SHY720812:SHY720814 SRU720812:SRU720814 TBQ720812:TBQ720814 TLM720812:TLM720814 TVI720812:TVI720814 UFE720812:UFE720814 UPA720812:UPA720814 UYW720812:UYW720814 VIS720812:VIS720814 VSO720812:VSO720814 WCK720812:WCK720814 WMG720812:WMG720814 WWC720812:WWC720814 AH786348:AH786350 JQ786348:JQ786350 TM786348:TM786350 ADI786348:ADI786350 ANE786348:ANE786350 AXA786348:AXA786350 BGW786348:BGW786350 BQS786348:BQS786350 CAO786348:CAO786350 CKK786348:CKK786350 CUG786348:CUG786350 DEC786348:DEC786350 DNY786348:DNY786350 DXU786348:DXU786350 EHQ786348:EHQ786350 ERM786348:ERM786350 FBI786348:FBI786350 FLE786348:FLE786350 FVA786348:FVA786350 GEW786348:GEW786350 GOS786348:GOS786350 GYO786348:GYO786350 HIK786348:HIK786350 HSG786348:HSG786350 ICC786348:ICC786350 ILY786348:ILY786350 IVU786348:IVU786350 JFQ786348:JFQ786350 JPM786348:JPM786350 JZI786348:JZI786350 KJE786348:KJE786350 KTA786348:KTA786350 LCW786348:LCW786350 LMS786348:LMS786350 LWO786348:LWO786350 MGK786348:MGK786350 MQG786348:MQG786350 NAC786348:NAC786350 NJY786348:NJY786350 NTU786348:NTU786350 ODQ786348:ODQ786350 ONM786348:ONM786350 OXI786348:OXI786350 PHE786348:PHE786350 PRA786348:PRA786350 QAW786348:QAW786350 QKS786348:QKS786350 QUO786348:QUO786350 REK786348:REK786350 ROG786348:ROG786350 RYC786348:RYC786350 SHY786348:SHY786350 SRU786348:SRU786350 TBQ786348:TBQ786350 TLM786348:TLM786350 TVI786348:TVI786350 UFE786348:UFE786350 UPA786348:UPA786350 UYW786348:UYW786350 VIS786348:VIS786350 VSO786348:VSO786350 WCK786348:WCK786350 WMG786348:WMG786350 WWC786348:WWC786350 AH851884:AH851886 JQ851884:JQ851886 TM851884:TM851886 ADI851884:ADI851886 ANE851884:ANE851886 AXA851884:AXA851886 BGW851884:BGW851886 BQS851884:BQS851886 CAO851884:CAO851886 CKK851884:CKK851886 CUG851884:CUG851886 DEC851884:DEC851886 DNY851884:DNY851886 DXU851884:DXU851886 EHQ851884:EHQ851886 ERM851884:ERM851886 FBI851884:FBI851886 FLE851884:FLE851886 FVA851884:FVA851886 GEW851884:GEW851886 GOS851884:GOS851886 GYO851884:GYO851886 HIK851884:HIK851886 HSG851884:HSG851886 ICC851884:ICC851886 ILY851884:ILY851886 IVU851884:IVU851886 JFQ851884:JFQ851886 JPM851884:JPM851886 JZI851884:JZI851886 KJE851884:KJE851886 KTA851884:KTA851886 LCW851884:LCW851886 LMS851884:LMS851886 LWO851884:LWO851886 MGK851884:MGK851886 MQG851884:MQG851886 NAC851884:NAC851886 NJY851884:NJY851886 NTU851884:NTU851886 ODQ851884:ODQ851886 ONM851884:ONM851886 OXI851884:OXI851886 PHE851884:PHE851886 PRA851884:PRA851886 QAW851884:QAW851886 QKS851884:QKS851886 QUO851884:QUO851886 REK851884:REK851886 ROG851884:ROG851886 RYC851884:RYC851886 SHY851884:SHY851886 SRU851884:SRU851886 TBQ851884:TBQ851886 TLM851884:TLM851886 TVI851884:TVI851886 UFE851884:UFE851886 UPA851884:UPA851886 UYW851884:UYW851886 VIS851884:VIS851886 VSO851884:VSO851886 WCK851884:WCK851886 WMG851884:WMG851886 WWC851884:WWC851886 AH917420:AH917422 JQ917420:JQ917422 TM917420:TM917422 ADI917420:ADI917422 ANE917420:ANE917422 AXA917420:AXA917422 BGW917420:BGW917422 BQS917420:BQS917422 CAO917420:CAO917422 CKK917420:CKK917422 CUG917420:CUG917422 DEC917420:DEC917422 DNY917420:DNY917422 DXU917420:DXU917422 EHQ917420:EHQ917422 ERM917420:ERM917422 FBI917420:FBI917422 FLE917420:FLE917422 FVA917420:FVA917422 GEW917420:GEW917422 GOS917420:GOS917422 GYO917420:GYO917422 HIK917420:HIK917422 HSG917420:HSG917422 ICC917420:ICC917422 ILY917420:ILY917422 IVU917420:IVU917422 JFQ917420:JFQ917422 JPM917420:JPM917422 JZI917420:JZI917422 KJE917420:KJE917422 KTA917420:KTA917422 LCW917420:LCW917422 LMS917420:LMS917422 LWO917420:LWO917422 MGK917420:MGK917422 MQG917420:MQG917422 NAC917420:NAC917422 NJY917420:NJY917422 NTU917420:NTU917422 ODQ917420:ODQ917422 ONM917420:ONM917422 OXI917420:OXI917422 PHE917420:PHE917422 PRA917420:PRA917422 QAW917420:QAW917422 QKS917420:QKS917422 QUO917420:QUO917422 REK917420:REK917422 ROG917420:ROG917422 RYC917420:RYC917422 SHY917420:SHY917422 SRU917420:SRU917422 TBQ917420:TBQ917422 TLM917420:TLM917422 TVI917420:TVI917422 UFE917420:UFE917422 UPA917420:UPA917422 UYW917420:UYW917422 VIS917420:VIS917422 VSO917420:VSO917422 WCK917420:WCK917422 WMG917420:WMG917422 WWC917420:WWC917422 AH982956:AH982958 JQ982956:JQ982958 TM982956:TM982958 ADI982956:ADI982958 ANE982956:ANE982958 AXA982956:AXA982958 BGW982956:BGW982958 BQS982956:BQS982958 CAO982956:CAO982958 CKK982956:CKK982958 CUG982956:CUG982958 DEC982956:DEC982958 DNY982956:DNY982958 DXU982956:DXU982958 EHQ982956:EHQ982958 ERM982956:ERM982958 FBI982956:FBI982958 FLE982956:FLE982958 FVA982956:FVA982958 GEW982956:GEW982958 GOS982956:GOS982958 GYO982956:GYO982958 HIK982956:HIK982958 HSG982956:HSG982958 ICC982956:ICC982958 ILY982956:ILY982958 IVU982956:IVU982958 JFQ982956:JFQ982958 JPM982956:JPM982958 JZI982956:JZI982958 KJE982956:KJE982958 KTA982956:KTA982958 LCW982956:LCW982958 LMS982956:LMS982958 LWO982956:LWO982958 MGK982956:MGK982958 MQG982956:MQG982958 NAC982956:NAC982958 NJY982956:NJY982958 NTU982956:NTU982958 ODQ982956:ODQ982958 ONM982956:ONM982958 OXI982956:OXI982958 PHE982956:PHE982958 PRA982956:PRA982958 QAW982956:QAW982958 QKS982956:QKS982958 QUO982956:QUO982958 REK982956:REK982958 ROG982956:ROG982958 RYC982956:RYC982958 SHY982956:SHY982958 SRU982956:SRU982958 TBQ982956:TBQ982958 TLM982956:TLM982958 TVI982956:TVI982958 UFE982956:UFE982958 UPA982956:UPA982958 UYW982956:UYW982958 VIS982956:VIS982958 VSO982956:VSO982958 WCK982956:WCK982958 WMG982956:WMG982958 WWC982956:WWC982958 L65449:S65454 JI65449:JI65454 TE65449:TE65454 ADA65449:ADA65454 AMW65449:AMW65454 AWS65449:AWS65454 BGO65449:BGO65454 BQK65449:BQK65454 CAG65449:CAG65454 CKC65449:CKC65454 CTY65449:CTY65454 DDU65449:DDU65454 DNQ65449:DNQ65454 DXM65449:DXM65454 EHI65449:EHI65454 ERE65449:ERE65454 FBA65449:FBA65454 FKW65449:FKW65454 FUS65449:FUS65454 GEO65449:GEO65454 GOK65449:GOK65454 GYG65449:GYG65454 HIC65449:HIC65454 HRY65449:HRY65454 IBU65449:IBU65454 ILQ65449:ILQ65454 IVM65449:IVM65454 JFI65449:JFI65454 JPE65449:JPE65454 JZA65449:JZA65454 KIW65449:KIW65454 KSS65449:KSS65454 LCO65449:LCO65454 LMK65449:LMK65454 LWG65449:LWG65454 MGC65449:MGC65454 MPY65449:MPY65454 MZU65449:MZU65454 NJQ65449:NJQ65454 NTM65449:NTM65454 ODI65449:ODI65454 ONE65449:ONE65454 OXA65449:OXA65454 PGW65449:PGW65454 PQS65449:PQS65454 QAO65449:QAO65454 QKK65449:QKK65454 QUG65449:QUG65454 REC65449:REC65454 RNY65449:RNY65454 RXU65449:RXU65454 SHQ65449:SHQ65454 SRM65449:SRM65454 TBI65449:TBI65454 TLE65449:TLE65454 TVA65449:TVA65454 UEW65449:UEW65454 UOS65449:UOS65454 UYO65449:UYO65454 VIK65449:VIK65454 VSG65449:VSG65454 WCC65449:WCC65454 WLY65449:WLY65454 WVU65449:WVU65454 L130985:S130990 JI130985:JI130990 TE130985:TE130990 ADA130985:ADA130990 AMW130985:AMW130990 AWS130985:AWS130990 BGO130985:BGO130990 BQK130985:BQK130990 CAG130985:CAG130990 CKC130985:CKC130990 CTY130985:CTY130990 DDU130985:DDU130990 DNQ130985:DNQ130990 DXM130985:DXM130990 EHI130985:EHI130990 ERE130985:ERE130990 FBA130985:FBA130990 FKW130985:FKW130990 FUS130985:FUS130990 GEO130985:GEO130990 GOK130985:GOK130990 GYG130985:GYG130990 HIC130985:HIC130990 HRY130985:HRY130990 IBU130985:IBU130990 ILQ130985:ILQ130990 IVM130985:IVM130990 JFI130985:JFI130990 JPE130985:JPE130990 JZA130985:JZA130990 KIW130985:KIW130990 KSS130985:KSS130990 LCO130985:LCO130990 LMK130985:LMK130990 LWG130985:LWG130990 MGC130985:MGC130990 MPY130985:MPY130990 MZU130985:MZU130990 NJQ130985:NJQ130990 NTM130985:NTM130990 ODI130985:ODI130990 ONE130985:ONE130990 OXA130985:OXA130990 PGW130985:PGW130990 PQS130985:PQS130990 QAO130985:QAO130990 QKK130985:QKK130990 QUG130985:QUG130990 REC130985:REC130990 RNY130985:RNY130990 RXU130985:RXU130990 SHQ130985:SHQ130990 SRM130985:SRM130990 TBI130985:TBI130990 TLE130985:TLE130990 TVA130985:TVA130990 UEW130985:UEW130990 UOS130985:UOS130990 UYO130985:UYO130990 VIK130985:VIK130990 VSG130985:VSG130990 WCC130985:WCC130990 WLY130985:WLY130990 WVU130985:WVU130990 L196521:S196526 JI196521:JI196526 TE196521:TE196526 ADA196521:ADA196526 AMW196521:AMW196526 AWS196521:AWS196526 BGO196521:BGO196526 BQK196521:BQK196526 CAG196521:CAG196526 CKC196521:CKC196526 CTY196521:CTY196526 DDU196521:DDU196526 DNQ196521:DNQ196526 DXM196521:DXM196526 EHI196521:EHI196526 ERE196521:ERE196526 FBA196521:FBA196526 FKW196521:FKW196526 FUS196521:FUS196526 GEO196521:GEO196526 GOK196521:GOK196526 GYG196521:GYG196526 HIC196521:HIC196526 HRY196521:HRY196526 IBU196521:IBU196526 ILQ196521:ILQ196526 IVM196521:IVM196526 JFI196521:JFI196526 JPE196521:JPE196526 JZA196521:JZA196526 KIW196521:KIW196526 KSS196521:KSS196526 LCO196521:LCO196526 LMK196521:LMK196526 LWG196521:LWG196526 MGC196521:MGC196526 MPY196521:MPY196526 MZU196521:MZU196526 NJQ196521:NJQ196526 NTM196521:NTM196526 ODI196521:ODI196526 ONE196521:ONE196526 OXA196521:OXA196526 PGW196521:PGW196526 PQS196521:PQS196526 QAO196521:QAO196526 QKK196521:QKK196526 QUG196521:QUG196526 REC196521:REC196526 RNY196521:RNY196526 RXU196521:RXU196526 SHQ196521:SHQ196526 SRM196521:SRM196526 TBI196521:TBI196526 TLE196521:TLE196526 TVA196521:TVA196526 UEW196521:UEW196526 UOS196521:UOS196526 UYO196521:UYO196526 VIK196521:VIK196526 VSG196521:VSG196526 WCC196521:WCC196526 WLY196521:WLY196526 WVU196521:WVU196526 L262057:S262062 JI262057:JI262062 TE262057:TE262062 ADA262057:ADA262062 AMW262057:AMW262062 AWS262057:AWS262062 BGO262057:BGO262062 BQK262057:BQK262062 CAG262057:CAG262062 CKC262057:CKC262062 CTY262057:CTY262062 DDU262057:DDU262062 DNQ262057:DNQ262062 DXM262057:DXM262062 EHI262057:EHI262062 ERE262057:ERE262062 FBA262057:FBA262062 FKW262057:FKW262062 FUS262057:FUS262062 GEO262057:GEO262062 GOK262057:GOK262062 GYG262057:GYG262062 HIC262057:HIC262062 HRY262057:HRY262062 IBU262057:IBU262062 ILQ262057:ILQ262062 IVM262057:IVM262062 JFI262057:JFI262062 JPE262057:JPE262062 JZA262057:JZA262062 KIW262057:KIW262062 KSS262057:KSS262062 LCO262057:LCO262062 LMK262057:LMK262062 LWG262057:LWG262062 MGC262057:MGC262062 MPY262057:MPY262062 MZU262057:MZU262062 NJQ262057:NJQ262062 NTM262057:NTM262062 ODI262057:ODI262062 ONE262057:ONE262062 OXA262057:OXA262062 PGW262057:PGW262062 PQS262057:PQS262062 QAO262057:QAO262062 QKK262057:QKK262062 QUG262057:QUG262062 REC262057:REC262062 RNY262057:RNY262062 RXU262057:RXU262062 SHQ262057:SHQ262062 SRM262057:SRM262062 TBI262057:TBI262062 TLE262057:TLE262062 TVA262057:TVA262062 UEW262057:UEW262062 UOS262057:UOS262062 UYO262057:UYO262062 VIK262057:VIK262062 VSG262057:VSG262062 WCC262057:WCC262062 WLY262057:WLY262062 WVU262057:WVU262062 L327593:S327598 JI327593:JI327598 TE327593:TE327598 ADA327593:ADA327598 AMW327593:AMW327598 AWS327593:AWS327598 BGO327593:BGO327598 BQK327593:BQK327598 CAG327593:CAG327598 CKC327593:CKC327598 CTY327593:CTY327598 DDU327593:DDU327598 DNQ327593:DNQ327598 DXM327593:DXM327598 EHI327593:EHI327598 ERE327593:ERE327598 FBA327593:FBA327598 FKW327593:FKW327598 FUS327593:FUS327598 GEO327593:GEO327598 GOK327593:GOK327598 GYG327593:GYG327598 HIC327593:HIC327598 HRY327593:HRY327598 IBU327593:IBU327598 ILQ327593:ILQ327598 IVM327593:IVM327598 JFI327593:JFI327598 JPE327593:JPE327598 JZA327593:JZA327598 KIW327593:KIW327598 KSS327593:KSS327598 LCO327593:LCO327598 LMK327593:LMK327598 LWG327593:LWG327598 MGC327593:MGC327598 MPY327593:MPY327598 MZU327593:MZU327598 NJQ327593:NJQ327598 NTM327593:NTM327598 ODI327593:ODI327598 ONE327593:ONE327598 OXA327593:OXA327598 PGW327593:PGW327598 PQS327593:PQS327598 QAO327593:QAO327598 QKK327593:QKK327598 QUG327593:QUG327598 REC327593:REC327598 RNY327593:RNY327598 RXU327593:RXU327598 SHQ327593:SHQ327598 SRM327593:SRM327598 TBI327593:TBI327598 TLE327593:TLE327598 TVA327593:TVA327598 UEW327593:UEW327598 UOS327593:UOS327598 UYO327593:UYO327598 VIK327593:VIK327598 VSG327593:VSG327598 WCC327593:WCC327598 WLY327593:WLY327598 WVU327593:WVU327598 L393129:S393134 JI393129:JI393134 TE393129:TE393134 ADA393129:ADA393134 AMW393129:AMW393134 AWS393129:AWS393134 BGO393129:BGO393134 BQK393129:BQK393134 CAG393129:CAG393134 CKC393129:CKC393134 CTY393129:CTY393134 DDU393129:DDU393134 DNQ393129:DNQ393134 DXM393129:DXM393134 EHI393129:EHI393134 ERE393129:ERE393134 FBA393129:FBA393134 FKW393129:FKW393134 FUS393129:FUS393134 GEO393129:GEO393134 GOK393129:GOK393134 GYG393129:GYG393134 HIC393129:HIC393134 HRY393129:HRY393134 IBU393129:IBU393134 ILQ393129:ILQ393134 IVM393129:IVM393134 JFI393129:JFI393134 JPE393129:JPE393134 JZA393129:JZA393134 KIW393129:KIW393134 KSS393129:KSS393134 LCO393129:LCO393134 LMK393129:LMK393134 LWG393129:LWG393134 MGC393129:MGC393134 MPY393129:MPY393134 MZU393129:MZU393134 NJQ393129:NJQ393134 NTM393129:NTM393134 ODI393129:ODI393134 ONE393129:ONE393134 OXA393129:OXA393134 PGW393129:PGW393134 PQS393129:PQS393134 QAO393129:QAO393134 QKK393129:QKK393134 QUG393129:QUG393134 REC393129:REC393134 RNY393129:RNY393134 RXU393129:RXU393134 SHQ393129:SHQ393134 SRM393129:SRM393134 TBI393129:TBI393134 TLE393129:TLE393134 TVA393129:TVA393134 UEW393129:UEW393134 UOS393129:UOS393134 UYO393129:UYO393134 VIK393129:VIK393134 VSG393129:VSG393134 WCC393129:WCC393134 WLY393129:WLY393134 WVU393129:WVU393134 L458665:S458670 JI458665:JI458670 TE458665:TE458670 ADA458665:ADA458670 AMW458665:AMW458670 AWS458665:AWS458670 BGO458665:BGO458670 BQK458665:BQK458670 CAG458665:CAG458670 CKC458665:CKC458670 CTY458665:CTY458670 DDU458665:DDU458670 DNQ458665:DNQ458670 DXM458665:DXM458670 EHI458665:EHI458670 ERE458665:ERE458670 FBA458665:FBA458670 FKW458665:FKW458670 FUS458665:FUS458670 GEO458665:GEO458670 GOK458665:GOK458670 GYG458665:GYG458670 HIC458665:HIC458670 HRY458665:HRY458670 IBU458665:IBU458670 ILQ458665:ILQ458670 IVM458665:IVM458670 JFI458665:JFI458670 JPE458665:JPE458670 JZA458665:JZA458670 KIW458665:KIW458670 KSS458665:KSS458670 LCO458665:LCO458670 LMK458665:LMK458670 LWG458665:LWG458670 MGC458665:MGC458670 MPY458665:MPY458670 MZU458665:MZU458670 NJQ458665:NJQ458670 NTM458665:NTM458670 ODI458665:ODI458670 ONE458665:ONE458670 OXA458665:OXA458670 PGW458665:PGW458670 PQS458665:PQS458670 QAO458665:QAO458670 QKK458665:QKK458670 QUG458665:QUG458670 REC458665:REC458670 RNY458665:RNY458670 RXU458665:RXU458670 SHQ458665:SHQ458670 SRM458665:SRM458670 TBI458665:TBI458670 TLE458665:TLE458670 TVA458665:TVA458670 UEW458665:UEW458670 UOS458665:UOS458670 UYO458665:UYO458670 VIK458665:VIK458670 VSG458665:VSG458670 WCC458665:WCC458670 WLY458665:WLY458670 WVU458665:WVU458670 L524201:S524206 JI524201:JI524206 TE524201:TE524206 ADA524201:ADA524206 AMW524201:AMW524206 AWS524201:AWS524206 BGO524201:BGO524206 BQK524201:BQK524206 CAG524201:CAG524206 CKC524201:CKC524206 CTY524201:CTY524206 DDU524201:DDU524206 DNQ524201:DNQ524206 DXM524201:DXM524206 EHI524201:EHI524206 ERE524201:ERE524206 FBA524201:FBA524206 FKW524201:FKW524206 FUS524201:FUS524206 GEO524201:GEO524206 GOK524201:GOK524206 GYG524201:GYG524206 HIC524201:HIC524206 HRY524201:HRY524206 IBU524201:IBU524206 ILQ524201:ILQ524206 IVM524201:IVM524206 JFI524201:JFI524206 JPE524201:JPE524206 JZA524201:JZA524206 KIW524201:KIW524206 KSS524201:KSS524206 LCO524201:LCO524206 LMK524201:LMK524206 LWG524201:LWG524206 MGC524201:MGC524206 MPY524201:MPY524206 MZU524201:MZU524206 NJQ524201:NJQ524206 NTM524201:NTM524206 ODI524201:ODI524206 ONE524201:ONE524206 OXA524201:OXA524206 PGW524201:PGW524206 PQS524201:PQS524206 QAO524201:QAO524206 QKK524201:QKK524206 QUG524201:QUG524206 REC524201:REC524206 RNY524201:RNY524206 RXU524201:RXU524206 SHQ524201:SHQ524206 SRM524201:SRM524206 TBI524201:TBI524206 TLE524201:TLE524206 TVA524201:TVA524206 UEW524201:UEW524206 UOS524201:UOS524206 UYO524201:UYO524206 VIK524201:VIK524206 VSG524201:VSG524206 WCC524201:WCC524206 WLY524201:WLY524206 WVU524201:WVU524206 L589737:S589742 JI589737:JI589742 TE589737:TE589742 ADA589737:ADA589742 AMW589737:AMW589742 AWS589737:AWS589742 BGO589737:BGO589742 BQK589737:BQK589742 CAG589737:CAG589742 CKC589737:CKC589742 CTY589737:CTY589742 DDU589737:DDU589742 DNQ589737:DNQ589742 DXM589737:DXM589742 EHI589737:EHI589742 ERE589737:ERE589742 FBA589737:FBA589742 FKW589737:FKW589742 FUS589737:FUS589742 GEO589737:GEO589742 GOK589737:GOK589742 GYG589737:GYG589742 HIC589737:HIC589742 HRY589737:HRY589742 IBU589737:IBU589742 ILQ589737:ILQ589742 IVM589737:IVM589742 JFI589737:JFI589742 JPE589737:JPE589742 JZA589737:JZA589742 KIW589737:KIW589742 KSS589737:KSS589742 LCO589737:LCO589742 LMK589737:LMK589742 LWG589737:LWG589742 MGC589737:MGC589742 MPY589737:MPY589742 MZU589737:MZU589742 NJQ589737:NJQ589742 NTM589737:NTM589742 ODI589737:ODI589742 ONE589737:ONE589742 OXA589737:OXA589742 PGW589737:PGW589742 PQS589737:PQS589742 QAO589737:QAO589742 QKK589737:QKK589742 QUG589737:QUG589742 REC589737:REC589742 RNY589737:RNY589742 RXU589737:RXU589742 SHQ589737:SHQ589742 SRM589737:SRM589742 TBI589737:TBI589742 TLE589737:TLE589742 TVA589737:TVA589742 UEW589737:UEW589742 UOS589737:UOS589742 UYO589737:UYO589742 VIK589737:VIK589742 VSG589737:VSG589742 WCC589737:WCC589742 WLY589737:WLY589742 WVU589737:WVU589742 L655273:S655278 JI655273:JI655278 TE655273:TE655278 ADA655273:ADA655278 AMW655273:AMW655278 AWS655273:AWS655278 BGO655273:BGO655278 BQK655273:BQK655278 CAG655273:CAG655278 CKC655273:CKC655278 CTY655273:CTY655278 DDU655273:DDU655278 DNQ655273:DNQ655278 DXM655273:DXM655278 EHI655273:EHI655278 ERE655273:ERE655278 FBA655273:FBA655278 FKW655273:FKW655278 FUS655273:FUS655278 GEO655273:GEO655278 GOK655273:GOK655278 GYG655273:GYG655278 HIC655273:HIC655278 HRY655273:HRY655278 IBU655273:IBU655278 ILQ655273:ILQ655278 IVM655273:IVM655278 JFI655273:JFI655278 JPE655273:JPE655278 JZA655273:JZA655278 KIW655273:KIW655278 KSS655273:KSS655278 LCO655273:LCO655278 LMK655273:LMK655278 LWG655273:LWG655278 MGC655273:MGC655278 MPY655273:MPY655278 MZU655273:MZU655278 NJQ655273:NJQ655278 NTM655273:NTM655278 ODI655273:ODI655278 ONE655273:ONE655278 OXA655273:OXA655278 PGW655273:PGW655278 PQS655273:PQS655278 QAO655273:QAO655278 QKK655273:QKK655278 QUG655273:QUG655278 REC655273:REC655278 RNY655273:RNY655278 RXU655273:RXU655278 SHQ655273:SHQ655278 SRM655273:SRM655278 TBI655273:TBI655278 TLE655273:TLE655278 TVA655273:TVA655278 UEW655273:UEW655278 UOS655273:UOS655278 UYO655273:UYO655278 VIK655273:VIK655278 VSG655273:VSG655278 WCC655273:WCC655278 WLY655273:WLY655278 WVU655273:WVU655278 L720809:S720814 JI720809:JI720814 TE720809:TE720814 ADA720809:ADA720814 AMW720809:AMW720814 AWS720809:AWS720814 BGO720809:BGO720814 BQK720809:BQK720814 CAG720809:CAG720814 CKC720809:CKC720814 CTY720809:CTY720814 DDU720809:DDU720814 DNQ720809:DNQ720814 DXM720809:DXM720814 EHI720809:EHI720814 ERE720809:ERE720814 FBA720809:FBA720814 FKW720809:FKW720814 FUS720809:FUS720814 GEO720809:GEO720814 GOK720809:GOK720814 GYG720809:GYG720814 HIC720809:HIC720814 HRY720809:HRY720814 IBU720809:IBU720814 ILQ720809:ILQ720814 IVM720809:IVM720814 JFI720809:JFI720814 JPE720809:JPE720814 JZA720809:JZA720814 KIW720809:KIW720814 KSS720809:KSS720814 LCO720809:LCO720814 LMK720809:LMK720814 LWG720809:LWG720814 MGC720809:MGC720814 MPY720809:MPY720814 MZU720809:MZU720814 NJQ720809:NJQ720814 NTM720809:NTM720814 ODI720809:ODI720814 ONE720809:ONE720814 OXA720809:OXA720814 PGW720809:PGW720814 PQS720809:PQS720814 QAO720809:QAO720814 QKK720809:QKK720814 QUG720809:QUG720814 REC720809:REC720814 RNY720809:RNY720814 RXU720809:RXU720814 SHQ720809:SHQ720814 SRM720809:SRM720814 TBI720809:TBI720814 TLE720809:TLE720814 TVA720809:TVA720814 UEW720809:UEW720814 UOS720809:UOS720814 UYO720809:UYO720814 VIK720809:VIK720814 VSG720809:VSG720814 WCC720809:WCC720814 WLY720809:WLY720814 WVU720809:WVU720814 L786345:S786350 JI786345:JI786350 TE786345:TE786350 ADA786345:ADA786350 AMW786345:AMW786350 AWS786345:AWS786350 BGO786345:BGO786350 BQK786345:BQK786350 CAG786345:CAG786350 CKC786345:CKC786350 CTY786345:CTY786350 DDU786345:DDU786350 DNQ786345:DNQ786350 DXM786345:DXM786350 EHI786345:EHI786350 ERE786345:ERE786350 FBA786345:FBA786350 FKW786345:FKW786350 FUS786345:FUS786350 GEO786345:GEO786350 GOK786345:GOK786350 GYG786345:GYG786350 HIC786345:HIC786350 HRY786345:HRY786350 IBU786345:IBU786350 ILQ786345:ILQ786350 IVM786345:IVM786350 JFI786345:JFI786350 JPE786345:JPE786350 JZA786345:JZA786350 KIW786345:KIW786350 KSS786345:KSS786350 LCO786345:LCO786350 LMK786345:LMK786350 LWG786345:LWG786350 MGC786345:MGC786350 MPY786345:MPY786350 MZU786345:MZU786350 NJQ786345:NJQ786350 NTM786345:NTM786350 ODI786345:ODI786350 ONE786345:ONE786350 OXA786345:OXA786350 PGW786345:PGW786350 PQS786345:PQS786350 QAO786345:QAO786350 QKK786345:QKK786350 QUG786345:QUG786350 REC786345:REC786350 RNY786345:RNY786350 RXU786345:RXU786350 SHQ786345:SHQ786350 SRM786345:SRM786350 TBI786345:TBI786350 TLE786345:TLE786350 TVA786345:TVA786350 UEW786345:UEW786350 UOS786345:UOS786350 UYO786345:UYO786350 VIK786345:VIK786350 VSG786345:VSG786350 WCC786345:WCC786350 WLY786345:WLY786350 WVU786345:WVU786350 L851881:S851886 JI851881:JI851886 TE851881:TE851886 ADA851881:ADA851886 AMW851881:AMW851886 AWS851881:AWS851886 BGO851881:BGO851886 BQK851881:BQK851886 CAG851881:CAG851886 CKC851881:CKC851886 CTY851881:CTY851886 DDU851881:DDU851886 DNQ851881:DNQ851886 DXM851881:DXM851886 EHI851881:EHI851886 ERE851881:ERE851886 FBA851881:FBA851886 FKW851881:FKW851886 FUS851881:FUS851886 GEO851881:GEO851886 GOK851881:GOK851886 GYG851881:GYG851886 HIC851881:HIC851886 HRY851881:HRY851886 IBU851881:IBU851886 ILQ851881:ILQ851886 IVM851881:IVM851886 JFI851881:JFI851886 JPE851881:JPE851886 JZA851881:JZA851886 KIW851881:KIW851886 KSS851881:KSS851886 LCO851881:LCO851886 LMK851881:LMK851886 LWG851881:LWG851886 MGC851881:MGC851886 MPY851881:MPY851886 MZU851881:MZU851886 NJQ851881:NJQ851886 NTM851881:NTM851886 ODI851881:ODI851886 ONE851881:ONE851886 OXA851881:OXA851886 PGW851881:PGW851886 PQS851881:PQS851886 QAO851881:QAO851886 QKK851881:QKK851886 QUG851881:QUG851886 REC851881:REC851886 RNY851881:RNY851886 RXU851881:RXU851886 SHQ851881:SHQ851886 SRM851881:SRM851886 TBI851881:TBI851886 TLE851881:TLE851886 TVA851881:TVA851886 UEW851881:UEW851886 UOS851881:UOS851886 UYO851881:UYO851886 VIK851881:VIK851886 VSG851881:VSG851886 WCC851881:WCC851886 WLY851881:WLY851886 WVU851881:WVU851886 L917417:S917422 JI917417:JI917422 TE917417:TE917422 ADA917417:ADA917422 AMW917417:AMW917422 AWS917417:AWS917422 BGO917417:BGO917422 BQK917417:BQK917422 CAG917417:CAG917422 CKC917417:CKC917422 CTY917417:CTY917422 DDU917417:DDU917422 DNQ917417:DNQ917422 DXM917417:DXM917422 EHI917417:EHI917422 ERE917417:ERE917422 FBA917417:FBA917422 FKW917417:FKW917422 FUS917417:FUS917422 GEO917417:GEO917422 GOK917417:GOK917422 GYG917417:GYG917422 HIC917417:HIC917422 HRY917417:HRY917422 IBU917417:IBU917422 ILQ917417:ILQ917422 IVM917417:IVM917422 JFI917417:JFI917422 JPE917417:JPE917422 JZA917417:JZA917422 KIW917417:KIW917422 KSS917417:KSS917422 LCO917417:LCO917422 LMK917417:LMK917422 LWG917417:LWG917422 MGC917417:MGC917422 MPY917417:MPY917422 MZU917417:MZU917422 NJQ917417:NJQ917422 NTM917417:NTM917422 ODI917417:ODI917422 ONE917417:ONE917422 OXA917417:OXA917422 PGW917417:PGW917422 PQS917417:PQS917422 QAO917417:QAO917422 QKK917417:QKK917422 QUG917417:QUG917422 REC917417:REC917422 RNY917417:RNY917422 RXU917417:RXU917422 SHQ917417:SHQ917422 SRM917417:SRM917422 TBI917417:TBI917422 TLE917417:TLE917422 TVA917417:TVA917422 UEW917417:UEW917422 UOS917417:UOS917422 UYO917417:UYO917422 VIK917417:VIK917422 VSG917417:VSG917422 WCC917417:WCC917422 WLY917417:WLY917422 WVU917417:WVU917422 L982953:S982958 JI982953:JI982958 TE982953:TE982958 ADA982953:ADA982958 AMW982953:AMW982958 AWS982953:AWS982958 BGO982953:BGO982958 BQK982953:BQK982958 CAG982953:CAG982958 CKC982953:CKC982958 CTY982953:CTY982958 DDU982953:DDU982958 DNQ982953:DNQ982958 DXM982953:DXM982958 EHI982953:EHI982958 ERE982953:ERE982958 FBA982953:FBA982958 FKW982953:FKW982958 FUS982953:FUS982958 GEO982953:GEO982958 GOK982953:GOK982958 GYG982953:GYG982958 HIC982953:HIC982958 HRY982953:HRY982958 IBU982953:IBU982958 ILQ982953:ILQ982958 IVM982953:IVM982958 JFI982953:JFI982958 JPE982953:JPE982958 JZA982953:JZA982958 KIW982953:KIW982958 KSS982953:KSS982958 LCO982953:LCO982958 LMK982953:LMK982958 LWG982953:LWG982958 MGC982953:MGC982958 MPY982953:MPY982958 MZU982953:MZU982958 NJQ982953:NJQ982958 NTM982953:NTM982958 ODI982953:ODI982958 ONE982953:ONE982958 OXA982953:OXA982958 PGW982953:PGW982958 PQS982953:PQS982958 QAO982953:QAO982958 QKK982953:QKK982958 QUG982953:QUG982958 REC982953:REC982958 RNY982953:RNY982958 RXU982953:RXU982958 SHQ982953:SHQ982958 SRM982953:SRM982958 TBI982953:TBI982958 TLE982953:TLE982958 TVA982953:TVA982958 UEW982953:UEW982958 UOS982953:UOS982958 UYO982953:UYO982958 VIK982953:VIK982958 VSG982953:VSG982958 WCC982953:WCC982958 WLY982953:WLY982958 WVU982953:WVU982958 AH65449 JQ65449 TM65449 ADI65449 ANE65449 AXA65449 BGW65449 BQS65449 CAO65449 CKK65449 CUG65449 DEC65449 DNY65449 DXU65449 EHQ65449 ERM65449 FBI65449 FLE65449 FVA65449 GEW65449 GOS65449 GYO65449 HIK65449 HSG65449 ICC65449 ILY65449 IVU65449 JFQ65449 JPM65449 JZI65449 KJE65449 KTA65449 LCW65449 LMS65449 LWO65449 MGK65449 MQG65449 NAC65449 NJY65449 NTU65449 ODQ65449 ONM65449 OXI65449 PHE65449 PRA65449 QAW65449 QKS65449 QUO65449 REK65449 ROG65449 RYC65449 SHY65449 SRU65449 TBQ65449 TLM65449 TVI65449 UFE65449 UPA65449 UYW65449 VIS65449 VSO65449 WCK65449 WMG65449 WWC65449 AH130985 JQ130985 TM130985 ADI130985 ANE130985 AXA130985 BGW130985 BQS130985 CAO130985 CKK130985 CUG130985 DEC130985 DNY130985 DXU130985 EHQ130985 ERM130985 FBI130985 FLE130985 FVA130985 GEW130985 GOS130985 GYO130985 HIK130985 HSG130985 ICC130985 ILY130985 IVU130985 JFQ130985 JPM130985 JZI130985 KJE130985 KTA130985 LCW130985 LMS130985 LWO130985 MGK130985 MQG130985 NAC130985 NJY130985 NTU130985 ODQ130985 ONM130985 OXI130985 PHE130985 PRA130985 QAW130985 QKS130985 QUO130985 REK130985 ROG130985 RYC130985 SHY130985 SRU130985 TBQ130985 TLM130985 TVI130985 UFE130985 UPA130985 UYW130985 VIS130985 VSO130985 WCK130985 WMG130985 WWC130985 AH196521 JQ196521 TM196521 ADI196521 ANE196521 AXA196521 BGW196521 BQS196521 CAO196521 CKK196521 CUG196521 DEC196521 DNY196521 DXU196521 EHQ196521 ERM196521 FBI196521 FLE196521 FVA196521 GEW196521 GOS196521 GYO196521 HIK196521 HSG196521 ICC196521 ILY196521 IVU196521 JFQ196521 JPM196521 JZI196521 KJE196521 KTA196521 LCW196521 LMS196521 LWO196521 MGK196521 MQG196521 NAC196521 NJY196521 NTU196521 ODQ196521 ONM196521 OXI196521 PHE196521 PRA196521 QAW196521 QKS196521 QUO196521 REK196521 ROG196521 RYC196521 SHY196521 SRU196521 TBQ196521 TLM196521 TVI196521 UFE196521 UPA196521 UYW196521 VIS196521 VSO196521 WCK196521 WMG196521 WWC196521 AH262057 JQ262057 TM262057 ADI262057 ANE262057 AXA262057 BGW262057 BQS262057 CAO262057 CKK262057 CUG262057 DEC262057 DNY262057 DXU262057 EHQ262057 ERM262057 FBI262057 FLE262057 FVA262057 GEW262057 GOS262057 GYO262057 HIK262057 HSG262057 ICC262057 ILY262057 IVU262057 JFQ262057 JPM262057 JZI262057 KJE262057 KTA262057 LCW262057 LMS262057 LWO262057 MGK262057 MQG262057 NAC262057 NJY262057 NTU262057 ODQ262057 ONM262057 OXI262057 PHE262057 PRA262057 QAW262057 QKS262057 QUO262057 REK262057 ROG262057 RYC262057 SHY262057 SRU262057 TBQ262057 TLM262057 TVI262057 UFE262057 UPA262057 UYW262057 VIS262057 VSO262057 WCK262057 WMG262057 WWC262057 AH327593 JQ327593 TM327593 ADI327593 ANE327593 AXA327593 BGW327593 BQS327593 CAO327593 CKK327593 CUG327593 DEC327593 DNY327593 DXU327593 EHQ327593 ERM327593 FBI327593 FLE327593 FVA327593 GEW327593 GOS327593 GYO327593 HIK327593 HSG327593 ICC327593 ILY327593 IVU327593 JFQ327593 JPM327593 JZI327593 KJE327593 KTA327593 LCW327593 LMS327593 LWO327593 MGK327593 MQG327593 NAC327593 NJY327593 NTU327593 ODQ327593 ONM327593 OXI327593 PHE327593 PRA327593 QAW327593 QKS327593 QUO327593 REK327593 ROG327593 RYC327593 SHY327593 SRU327593 TBQ327593 TLM327593 TVI327593 UFE327593 UPA327593 UYW327593 VIS327593 VSO327593 WCK327593 WMG327593 WWC327593 AH393129 JQ393129 TM393129 ADI393129 ANE393129 AXA393129 BGW393129 BQS393129 CAO393129 CKK393129 CUG393129 DEC393129 DNY393129 DXU393129 EHQ393129 ERM393129 FBI393129 FLE393129 FVA393129 GEW393129 GOS393129 GYO393129 HIK393129 HSG393129 ICC393129 ILY393129 IVU393129 JFQ393129 JPM393129 JZI393129 KJE393129 KTA393129 LCW393129 LMS393129 LWO393129 MGK393129 MQG393129 NAC393129 NJY393129 NTU393129 ODQ393129 ONM393129 OXI393129 PHE393129 PRA393129 QAW393129 QKS393129 QUO393129 REK393129 ROG393129 RYC393129 SHY393129 SRU393129 TBQ393129 TLM393129 TVI393129 UFE393129 UPA393129 UYW393129 VIS393129 VSO393129 WCK393129 WMG393129 WWC393129 AH458665 JQ458665 TM458665 ADI458665 ANE458665 AXA458665 BGW458665 BQS458665 CAO458665 CKK458665 CUG458665 DEC458665 DNY458665 DXU458665 EHQ458665 ERM458665 FBI458665 FLE458665 FVA458665 GEW458665 GOS458665 GYO458665 HIK458665 HSG458665 ICC458665 ILY458665 IVU458665 JFQ458665 JPM458665 JZI458665 KJE458665 KTA458665 LCW458665 LMS458665 LWO458665 MGK458665 MQG458665 NAC458665 NJY458665 NTU458665 ODQ458665 ONM458665 OXI458665 PHE458665 PRA458665 QAW458665 QKS458665 QUO458665 REK458665 ROG458665 RYC458665 SHY458665 SRU458665 TBQ458665 TLM458665 TVI458665 UFE458665 UPA458665 UYW458665 VIS458665 VSO458665 WCK458665 WMG458665 WWC458665 AH524201 JQ524201 TM524201 ADI524201 ANE524201 AXA524201 BGW524201 BQS524201 CAO524201 CKK524201 CUG524201 DEC524201 DNY524201 DXU524201 EHQ524201 ERM524201 FBI524201 FLE524201 FVA524201 GEW524201 GOS524201 GYO524201 HIK524201 HSG524201 ICC524201 ILY524201 IVU524201 JFQ524201 JPM524201 JZI524201 KJE524201 KTA524201 LCW524201 LMS524201 LWO524201 MGK524201 MQG524201 NAC524201 NJY524201 NTU524201 ODQ524201 ONM524201 OXI524201 PHE524201 PRA524201 QAW524201 QKS524201 QUO524201 REK524201 ROG524201 RYC524201 SHY524201 SRU524201 TBQ524201 TLM524201 TVI524201 UFE524201 UPA524201 UYW524201 VIS524201 VSO524201 WCK524201 WMG524201 WWC524201 AH589737 JQ589737 TM589737 ADI589737 ANE589737 AXA589737 BGW589737 BQS589737 CAO589737 CKK589737 CUG589737 DEC589737 DNY589737 DXU589737 EHQ589737 ERM589737 FBI589737 FLE589737 FVA589737 GEW589737 GOS589737 GYO589737 HIK589737 HSG589737 ICC589737 ILY589737 IVU589737 JFQ589737 JPM589737 JZI589737 KJE589737 KTA589737 LCW589737 LMS589737 LWO589737 MGK589737 MQG589737 NAC589737 NJY589737 NTU589737 ODQ589737 ONM589737 OXI589737 PHE589737 PRA589737 QAW589737 QKS589737 QUO589737 REK589737 ROG589737 RYC589737 SHY589737 SRU589737 TBQ589737 TLM589737 TVI589737 UFE589737 UPA589737 UYW589737 VIS589737 VSO589737 WCK589737 WMG589737 WWC589737 AH655273 JQ655273 TM655273 ADI655273 ANE655273 AXA655273 BGW655273 BQS655273 CAO655273 CKK655273 CUG655273 DEC655273 DNY655273 DXU655273 EHQ655273 ERM655273 FBI655273 FLE655273 FVA655273 GEW655273 GOS655273 GYO655273 HIK655273 HSG655273 ICC655273 ILY655273 IVU655273 JFQ655273 JPM655273 JZI655273 KJE655273 KTA655273 LCW655273 LMS655273 LWO655273 MGK655273 MQG655273 NAC655273 NJY655273 NTU655273 ODQ655273 ONM655273 OXI655273 PHE655273 PRA655273 QAW655273 QKS655273 QUO655273 REK655273 ROG655273 RYC655273 SHY655273 SRU655273 TBQ655273 TLM655273 TVI655273 UFE655273 UPA655273 UYW655273 VIS655273 VSO655273 WCK655273 WMG655273 WWC655273 AH720809 JQ720809 TM720809 ADI720809 ANE720809 AXA720809 BGW720809 BQS720809 CAO720809 CKK720809 CUG720809 DEC720809 DNY720809 DXU720809 EHQ720809 ERM720809 FBI720809 FLE720809 FVA720809 GEW720809 GOS720809 GYO720809 HIK720809 HSG720809 ICC720809 ILY720809 IVU720809 JFQ720809 JPM720809 JZI720809 KJE720809 KTA720809 LCW720809 LMS720809 LWO720809 MGK720809 MQG720809 NAC720809 NJY720809 NTU720809 ODQ720809 ONM720809 OXI720809 PHE720809 PRA720809 QAW720809 QKS720809 QUO720809 REK720809 ROG720809 RYC720809 SHY720809 SRU720809 TBQ720809 TLM720809 TVI720809 UFE720809 UPA720809 UYW720809 VIS720809 VSO720809 WCK720809 WMG720809 WWC720809 AH786345 JQ786345 TM786345 ADI786345 ANE786345 AXA786345 BGW786345 BQS786345 CAO786345 CKK786345 CUG786345 DEC786345 DNY786345 DXU786345 EHQ786345 ERM786345 FBI786345 FLE786345 FVA786345 GEW786345 GOS786345 GYO786345 HIK786345 HSG786345 ICC786345 ILY786345 IVU786345 JFQ786345 JPM786345 JZI786345 KJE786345 KTA786345 LCW786345 LMS786345 LWO786345 MGK786345 MQG786345 NAC786345 NJY786345 NTU786345 ODQ786345 ONM786345 OXI786345 PHE786345 PRA786345 QAW786345 QKS786345 QUO786345 REK786345 ROG786345 RYC786345 SHY786345 SRU786345 TBQ786345 TLM786345 TVI786345 UFE786345 UPA786345 UYW786345 VIS786345 VSO786345 WCK786345 WMG786345 WWC786345 AH851881 JQ851881 TM851881 ADI851881 ANE851881 AXA851881 BGW851881 BQS851881 CAO851881 CKK851881 CUG851881 DEC851881 DNY851881 DXU851881 EHQ851881 ERM851881 FBI851881 FLE851881 FVA851881 GEW851881 GOS851881 GYO851881 HIK851881 HSG851881 ICC851881 ILY851881 IVU851881 JFQ851881 JPM851881 JZI851881 KJE851881 KTA851881 LCW851881 LMS851881 LWO851881 MGK851881 MQG851881 NAC851881 NJY851881 NTU851881 ODQ851881 ONM851881 OXI851881 PHE851881 PRA851881 QAW851881 QKS851881 QUO851881 REK851881 ROG851881 RYC851881 SHY851881 SRU851881 TBQ851881 TLM851881 TVI851881 UFE851881 UPA851881 UYW851881 VIS851881 VSO851881 WCK851881 WMG851881 WWC851881 AH917417 JQ917417 TM917417 ADI917417 ANE917417 AXA917417 BGW917417 BQS917417 CAO917417 CKK917417 CUG917417 DEC917417 DNY917417 DXU917417 EHQ917417 ERM917417 FBI917417 FLE917417 FVA917417 GEW917417 GOS917417 GYO917417 HIK917417 HSG917417 ICC917417 ILY917417 IVU917417 JFQ917417 JPM917417 JZI917417 KJE917417 KTA917417 LCW917417 LMS917417 LWO917417 MGK917417 MQG917417 NAC917417 NJY917417 NTU917417 ODQ917417 ONM917417 OXI917417 PHE917417 PRA917417 QAW917417 QKS917417 QUO917417 REK917417 ROG917417 RYC917417 SHY917417 SRU917417 TBQ917417 TLM917417 TVI917417 UFE917417 UPA917417 UYW917417 VIS917417 VSO917417 WCK917417 WMG917417 WWC917417 AH982953 JQ982953 TM982953 ADI982953 ANE982953 AXA982953 BGW982953 BQS982953 CAO982953 CKK982953 CUG982953 DEC982953 DNY982953 DXU982953 EHQ982953 ERM982953 FBI982953 FLE982953 FVA982953 GEW982953 GOS982953 GYO982953 HIK982953 HSG982953 ICC982953 ILY982953 IVU982953 JFQ982953 JPM982953 JZI982953 KJE982953 KTA982953 LCW982953 LMS982953 LWO982953 MGK982953 MQG982953 NAC982953 NJY982953 NTU982953 ODQ982953 ONM982953 OXI982953 PHE982953 PRA982953 QAW982953 QKS982953 QUO982953 REK982953 ROG982953 RYC982953 SHY982953 SRU982953 TBQ982953 TLM982953 TVI982953 UFE982953 UPA982953 UYW982953 VIS982953 VSO982953 WCK982953 WMG982953 WWC982953 L65532:S65532 JI65532 TE65532 ADA65532 AMW65532 AWS65532 BGO65532 BQK65532 CAG65532 CKC65532 CTY65532 DDU65532 DNQ65532 DXM65532 EHI65532 ERE65532 FBA65532 FKW65532 FUS65532 GEO65532 GOK65532 GYG65532 HIC65532 HRY65532 IBU65532 ILQ65532 IVM65532 JFI65532 JPE65532 JZA65532 KIW65532 KSS65532 LCO65532 LMK65532 LWG65532 MGC65532 MPY65532 MZU65532 NJQ65532 NTM65532 ODI65532 ONE65532 OXA65532 PGW65532 PQS65532 QAO65532 QKK65532 QUG65532 REC65532 RNY65532 RXU65532 SHQ65532 SRM65532 TBI65532 TLE65532 TVA65532 UEW65532 UOS65532 UYO65532 VIK65532 VSG65532 WCC65532 WLY65532 WVU65532 L131068:S131068 JI131068 TE131068 ADA131068 AMW131068 AWS131068 BGO131068 BQK131068 CAG131068 CKC131068 CTY131068 DDU131068 DNQ131068 DXM131068 EHI131068 ERE131068 FBA131068 FKW131068 FUS131068 GEO131068 GOK131068 GYG131068 HIC131068 HRY131068 IBU131068 ILQ131068 IVM131068 JFI131068 JPE131068 JZA131068 KIW131068 KSS131068 LCO131068 LMK131068 LWG131068 MGC131068 MPY131068 MZU131068 NJQ131068 NTM131068 ODI131068 ONE131068 OXA131068 PGW131068 PQS131068 QAO131068 QKK131068 QUG131068 REC131068 RNY131068 RXU131068 SHQ131068 SRM131068 TBI131068 TLE131068 TVA131068 UEW131068 UOS131068 UYO131068 VIK131068 VSG131068 WCC131068 WLY131068 WVU131068 L196604:S196604 JI196604 TE196604 ADA196604 AMW196604 AWS196604 BGO196604 BQK196604 CAG196604 CKC196604 CTY196604 DDU196604 DNQ196604 DXM196604 EHI196604 ERE196604 FBA196604 FKW196604 FUS196604 GEO196604 GOK196604 GYG196604 HIC196604 HRY196604 IBU196604 ILQ196604 IVM196604 JFI196604 JPE196604 JZA196604 KIW196604 KSS196604 LCO196604 LMK196604 LWG196604 MGC196604 MPY196604 MZU196604 NJQ196604 NTM196604 ODI196604 ONE196604 OXA196604 PGW196604 PQS196604 QAO196604 QKK196604 QUG196604 REC196604 RNY196604 RXU196604 SHQ196604 SRM196604 TBI196604 TLE196604 TVA196604 UEW196604 UOS196604 UYO196604 VIK196604 VSG196604 WCC196604 WLY196604 WVU196604 L262140:S262140 JI262140 TE262140 ADA262140 AMW262140 AWS262140 BGO262140 BQK262140 CAG262140 CKC262140 CTY262140 DDU262140 DNQ262140 DXM262140 EHI262140 ERE262140 FBA262140 FKW262140 FUS262140 GEO262140 GOK262140 GYG262140 HIC262140 HRY262140 IBU262140 ILQ262140 IVM262140 JFI262140 JPE262140 JZA262140 KIW262140 KSS262140 LCO262140 LMK262140 LWG262140 MGC262140 MPY262140 MZU262140 NJQ262140 NTM262140 ODI262140 ONE262140 OXA262140 PGW262140 PQS262140 QAO262140 QKK262140 QUG262140 REC262140 RNY262140 RXU262140 SHQ262140 SRM262140 TBI262140 TLE262140 TVA262140 UEW262140 UOS262140 UYO262140 VIK262140 VSG262140 WCC262140 WLY262140 WVU262140 L327676:S327676 JI327676 TE327676 ADA327676 AMW327676 AWS327676 BGO327676 BQK327676 CAG327676 CKC327676 CTY327676 DDU327676 DNQ327676 DXM327676 EHI327676 ERE327676 FBA327676 FKW327676 FUS327676 GEO327676 GOK327676 GYG327676 HIC327676 HRY327676 IBU327676 ILQ327676 IVM327676 JFI327676 JPE327676 JZA327676 KIW327676 KSS327676 LCO327676 LMK327676 LWG327676 MGC327676 MPY327676 MZU327676 NJQ327676 NTM327676 ODI327676 ONE327676 OXA327676 PGW327676 PQS327676 QAO327676 QKK327676 QUG327676 REC327676 RNY327676 RXU327676 SHQ327676 SRM327676 TBI327676 TLE327676 TVA327676 UEW327676 UOS327676 UYO327676 VIK327676 VSG327676 WCC327676 WLY327676 WVU327676 L393212:S393212 JI393212 TE393212 ADA393212 AMW393212 AWS393212 BGO393212 BQK393212 CAG393212 CKC393212 CTY393212 DDU393212 DNQ393212 DXM393212 EHI393212 ERE393212 FBA393212 FKW393212 FUS393212 GEO393212 GOK393212 GYG393212 HIC393212 HRY393212 IBU393212 ILQ393212 IVM393212 JFI393212 JPE393212 JZA393212 KIW393212 KSS393212 LCO393212 LMK393212 LWG393212 MGC393212 MPY393212 MZU393212 NJQ393212 NTM393212 ODI393212 ONE393212 OXA393212 PGW393212 PQS393212 QAO393212 QKK393212 QUG393212 REC393212 RNY393212 RXU393212 SHQ393212 SRM393212 TBI393212 TLE393212 TVA393212 UEW393212 UOS393212 UYO393212 VIK393212 VSG393212 WCC393212 WLY393212 WVU393212 L458748:S458748 JI458748 TE458748 ADA458748 AMW458748 AWS458748 BGO458748 BQK458748 CAG458748 CKC458748 CTY458748 DDU458748 DNQ458748 DXM458748 EHI458748 ERE458748 FBA458748 FKW458748 FUS458748 GEO458748 GOK458748 GYG458748 HIC458748 HRY458748 IBU458748 ILQ458748 IVM458748 JFI458748 JPE458748 JZA458748 KIW458748 KSS458748 LCO458748 LMK458748 LWG458748 MGC458748 MPY458748 MZU458748 NJQ458748 NTM458748 ODI458748 ONE458748 OXA458748 PGW458748 PQS458748 QAO458748 QKK458748 QUG458748 REC458748 RNY458748 RXU458748 SHQ458748 SRM458748 TBI458748 TLE458748 TVA458748 UEW458748 UOS458748 UYO458748 VIK458748 VSG458748 WCC458748 WLY458748 WVU458748 L524284:S524284 JI524284 TE524284 ADA524284 AMW524284 AWS524284 BGO524284 BQK524284 CAG524284 CKC524284 CTY524284 DDU524284 DNQ524284 DXM524284 EHI524284 ERE524284 FBA524284 FKW524284 FUS524284 GEO524284 GOK524284 GYG524284 HIC524284 HRY524284 IBU524284 ILQ524284 IVM524284 JFI524284 JPE524284 JZA524284 KIW524284 KSS524284 LCO524284 LMK524284 LWG524284 MGC524284 MPY524284 MZU524284 NJQ524284 NTM524284 ODI524284 ONE524284 OXA524284 PGW524284 PQS524284 QAO524284 QKK524284 QUG524284 REC524284 RNY524284 RXU524284 SHQ524284 SRM524284 TBI524284 TLE524284 TVA524284 UEW524284 UOS524284 UYO524284 VIK524284 VSG524284 WCC524284 WLY524284 WVU524284 L589820:S589820 JI589820 TE589820 ADA589820 AMW589820 AWS589820 BGO589820 BQK589820 CAG589820 CKC589820 CTY589820 DDU589820 DNQ589820 DXM589820 EHI589820 ERE589820 FBA589820 FKW589820 FUS589820 GEO589820 GOK589820 GYG589820 HIC589820 HRY589820 IBU589820 ILQ589820 IVM589820 JFI589820 JPE589820 JZA589820 KIW589820 KSS589820 LCO589820 LMK589820 LWG589820 MGC589820 MPY589820 MZU589820 NJQ589820 NTM589820 ODI589820 ONE589820 OXA589820 PGW589820 PQS589820 QAO589820 QKK589820 QUG589820 REC589820 RNY589820 RXU589820 SHQ589820 SRM589820 TBI589820 TLE589820 TVA589820 UEW589820 UOS589820 UYO589820 VIK589820 VSG589820 WCC589820 WLY589820 WVU589820 L655356:S655356 JI655356 TE655356 ADA655356 AMW655356 AWS655356 BGO655356 BQK655356 CAG655356 CKC655356 CTY655356 DDU655356 DNQ655356 DXM655356 EHI655356 ERE655356 FBA655356 FKW655356 FUS655356 GEO655356 GOK655356 GYG655356 HIC655356 HRY655356 IBU655356 ILQ655356 IVM655356 JFI655356 JPE655356 JZA655356 KIW655356 KSS655356 LCO655356 LMK655356 LWG655356 MGC655356 MPY655356 MZU655356 NJQ655356 NTM655356 ODI655356 ONE655356 OXA655356 PGW655356 PQS655356 QAO655356 QKK655356 QUG655356 REC655356 RNY655356 RXU655356 SHQ655356 SRM655356 TBI655356 TLE655356 TVA655356 UEW655356 UOS655356 UYO655356 VIK655356 VSG655356 WCC655356 WLY655356 WVU655356 L720892:S720892 JI720892 TE720892 ADA720892 AMW720892 AWS720892 BGO720892 BQK720892 CAG720892 CKC720892 CTY720892 DDU720892 DNQ720892 DXM720892 EHI720892 ERE720892 FBA720892 FKW720892 FUS720892 GEO720892 GOK720892 GYG720892 HIC720892 HRY720892 IBU720892 ILQ720892 IVM720892 JFI720892 JPE720892 JZA720892 KIW720892 KSS720892 LCO720892 LMK720892 LWG720892 MGC720892 MPY720892 MZU720892 NJQ720892 NTM720892 ODI720892 ONE720892 OXA720892 PGW720892 PQS720892 QAO720892 QKK720892 QUG720892 REC720892 RNY720892 RXU720892 SHQ720892 SRM720892 TBI720892 TLE720892 TVA720892 UEW720892 UOS720892 UYO720892 VIK720892 VSG720892 WCC720892 WLY720892 WVU720892 L786428:S786428 JI786428 TE786428 ADA786428 AMW786428 AWS786428 BGO786428 BQK786428 CAG786428 CKC786428 CTY786428 DDU786428 DNQ786428 DXM786428 EHI786428 ERE786428 FBA786428 FKW786428 FUS786428 GEO786428 GOK786428 GYG786428 HIC786428 HRY786428 IBU786428 ILQ786428 IVM786428 JFI786428 JPE786428 JZA786428 KIW786428 KSS786428 LCO786428 LMK786428 LWG786428 MGC786428 MPY786428 MZU786428 NJQ786428 NTM786428 ODI786428 ONE786428 OXA786428 PGW786428 PQS786428 QAO786428 QKK786428 QUG786428 REC786428 RNY786428 RXU786428 SHQ786428 SRM786428 TBI786428 TLE786428 TVA786428 UEW786428 UOS786428 UYO786428 VIK786428 VSG786428 WCC786428 WLY786428 WVU786428 L851964:S851964 JI851964 TE851964 ADA851964 AMW851964 AWS851964 BGO851964 BQK851964 CAG851964 CKC851964 CTY851964 DDU851964 DNQ851964 DXM851964 EHI851964 ERE851964 FBA851964 FKW851964 FUS851964 GEO851964 GOK851964 GYG851964 HIC851964 HRY851964 IBU851964 ILQ851964 IVM851964 JFI851964 JPE851964 JZA851964 KIW851964 KSS851964 LCO851964 LMK851964 LWG851964 MGC851964 MPY851964 MZU851964 NJQ851964 NTM851964 ODI851964 ONE851964 OXA851964 PGW851964 PQS851964 QAO851964 QKK851964 QUG851964 REC851964 RNY851964 RXU851964 SHQ851964 SRM851964 TBI851964 TLE851964 TVA851964 UEW851964 UOS851964 UYO851964 VIK851964 VSG851964 WCC851964 WLY851964 WVU851964 L917500:S917500 JI917500 TE917500 ADA917500 AMW917500 AWS917500 BGO917500 BQK917500 CAG917500 CKC917500 CTY917500 DDU917500 DNQ917500 DXM917500 EHI917500 ERE917500 FBA917500 FKW917500 FUS917500 GEO917500 GOK917500 GYG917500 HIC917500 HRY917500 IBU917500 ILQ917500 IVM917500 JFI917500 JPE917500 JZA917500 KIW917500 KSS917500 LCO917500 LMK917500 LWG917500 MGC917500 MPY917500 MZU917500 NJQ917500 NTM917500 ODI917500 ONE917500 OXA917500 PGW917500 PQS917500 QAO917500 QKK917500 QUG917500 REC917500 RNY917500 RXU917500 SHQ917500 SRM917500 TBI917500 TLE917500 TVA917500 UEW917500 UOS917500 UYO917500 VIK917500 VSG917500 WCC917500 WLY917500 WVU917500 L983036:S983036 JI983036 TE983036 ADA983036 AMW983036 AWS983036 BGO983036 BQK983036 CAG983036 CKC983036 CTY983036 DDU983036 DNQ983036 DXM983036 EHI983036 ERE983036 FBA983036 FKW983036 FUS983036 GEO983036 GOK983036 GYG983036 HIC983036 HRY983036 IBU983036 ILQ983036 IVM983036 JFI983036 JPE983036 JZA983036 KIW983036 KSS983036 LCO983036 LMK983036 LWG983036 MGC983036 MPY983036 MZU983036 NJQ983036 NTM983036 ODI983036 ONE983036 OXA983036 PGW983036 PQS983036 QAO983036 QKK983036 QUG983036 REC983036 RNY983036 RXU983036 SHQ983036 SRM983036 TBI983036 TLE983036 TVA983036 UEW983036 UOS983036 UYO983036 VIK983036 VSG983036 WCC983036 WLY983036 WVU983036 L65545:S65545 JI65545 TE65545 ADA65545 AMW65545 AWS65545 BGO65545 BQK65545 CAG65545 CKC65545 CTY65545 DDU65545 DNQ65545 DXM65545 EHI65545 ERE65545 FBA65545 FKW65545 FUS65545 GEO65545 GOK65545 GYG65545 HIC65545 HRY65545 IBU65545 ILQ65545 IVM65545 JFI65545 JPE65545 JZA65545 KIW65545 KSS65545 LCO65545 LMK65545 LWG65545 MGC65545 MPY65545 MZU65545 NJQ65545 NTM65545 ODI65545 ONE65545 OXA65545 PGW65545 PQS65545 QAO65545 QKK65545 QUG65545 REC65545 RNY65545 RXU65545 SHQ65545 SRM65545 TBI65545 TLE65545 TVA65545 UEW65545 UOS65545 UYO65545 VIK65545 VSG65545 WCC65545 WLY65545 WVU65545 L131081:S131081 JI131081 TE131081 ADA131081 AMW131081 AWS131081 BGO131081 BQK131081 CAG131081 CKC131081 CTY131081 DDU131081 DNQ131081 DXM131081 EHI131081 ERE131081 FBA131081 FKW131081 FUS131081 GEO131081 GOK131081 GYG131081 HIC131081 HRY131081 IBU131081 ILQ131081 IVM131081 JFI131081 JPE131081 JZA131081 KIW131081 KSS131081 LCO131081 LMK131081 LWG131081 MGC131081 MPY131081 MZU131081 NJQ131081 NTM131081 ODI131081 ONE131081 OXA131081 PGW131081 PQS131081 QAO131081 QKK131081 QUG131081 REC131081 RNY131081 RXU131081 SHQ131081 SRM131081 TBI131081 TLE131081 TVA131081 UEW131081 UOS131081 UYO131081 VIK131081 VSG131081 WCC131081 WLY131081 WVU131081 L196617:S196617 JI196617 TE196617 ADA196617 AMW196617 AWS196617 BGO196617 BQK196617 CAG196617 CKC196617 CTY196617 DDU196617 DNQ196617 DXM196617 EHI196617 ERE196617 FBA196617 FKW196617 FUS196617 GEO196617 GOK196617 GYG196617 HIC196617 HRY196617 IBU196617 ILQ196617 IVM196617 JFI196617 JPE196617 JZA196617 KIW196617 KSS196617 LCO196617 LMK196617 LWG196617 MGC196617 MPY196617 MZU196617 NJQ196617 NTM196617 ODI196617 ONE196617 OXA196617 PGW196617 PQS196617 QAO196617 QKK196617 QUG196617 REC196617 RNY196617 RXU196617 SHQ196617 SRM196617 TBI196617 TLE196617 TVA196617 UEW196617 UOS196617 UYO196617 VIK196617 VSG196617 WCC196617 WLY196617 WVU196617 L262153:S262153 JI262153 TE262153 ADA262153 AMW262153 AWS262153 BGO262153 BQK262153 CAG262153 CKC262153 CTY262153 DDU262153 DNQ262153 DXM262153 EHI262153 ERE262153 FBA262153 FKW262153 FUS262153 GEO262153 GOK262153 GYG262153 HIC262153 HRY262153 IBU262153 ILQ262153 IVM262153 JFI262153 JPE262153 JZA262153 KIW262153 KSS262153 LCO262153 LMK262153 LWG262153 MGC262153 MPY262153 MZU262153 NJQ262153 NTM262153 ODI262153 ONE262153 OXA262153 PGW262153 PQS262153 QAO262153 QKK262153 QUG262153 REC262153 RNY262153 RXU262153 SHQ262153 SRM262153 TBI262153 TLE262153 TVA262153 UEW262153 UOS262153 UYO262153 VIK262153 VSG262153 WCC262153 WLY262153 WVU262153 L327689:S327689 JI327689 TE327689 ADA327689 AMW327689 AWS327689 BGO327689 BQK327689 CAG327689 CKC327689 CTY327689 DDU327689 DNQ327689 DXM327689 EHI327689 ERE327689 FBA327689 FKW327689 FUS327689 GEO327689 GOK327689 GYG327689 HIC327689 HRY327689 IBU327689 ILQ327689 IVM327689 JFI327689 JPE327689 JZA327689 KIW327689 KSS327689 LCO327689 LMK327689 LWG327689 MGC327689 MPY327689 MZU327689 NJQ327689 NTM327689 ODI327689 ONE327689 OXA327689 PGW327689 PQS327689 QAO327689 QKK327689 QUG327689 REC327689 RNY327689 RXU327689 SHQ327689 SRM327689 TBI327689 TLE327689 TVA327689 UEW327689 UOS327689 UYO327689 VIK327689 VSG327689 WCC327689 WLY327689 WVU327689 L393225:S393225 JI393225 TE393225 ADA393225 AMW393225 AWS393225 BGO393225 BQK393225 CAG393225 CKC393225 CTY393225 DDU393225 DNQ393225 DXM393225 EHI393225 ERE393225 FBA393225 FKW393225 FUS393225 GEO393225 GOK393225 GYG393225 HIC393225 HRY393225 IBU393225 ILQ393225 IVM393225 JFI393225 JPE393225 JZA393225 KIW393225 KSS393225 LCO393225 LMK393225 LWG393225 MGC393225 MPY393225 MZU393225 NJQ393225 NTM393225 ODI393225 ONE393225 OXA393225 PGW393225 PQS393225 QAO393225 QKK393225 QUG393225 REC393225 RNY393225 RXU393225 SHQ393225 SRM393225 TBI393225 TLE393225 TVA393225 UEW393225 UOS393225 UYO393225 VIK393225 VSG393225 WCC393225 WLY393225 WVU393225 L458761:S458761 JI458761 TE458761 ADA458761 AMW458761 AWS458761 BGO458761 BQK458761 CAG458761 CKC458761 CTY458761 DDU458761 DNQ458761 DXM458761 EHI458761 ERE458761 FBA458761 FKW458761 FUS458761 GEO458761 GOK458761 GYG458761 HIC458761 HRY458761 IBU458761 ILQ458761 IVM458761 JFI458761 JPE458761 JZA458761 KIW458761 KSS458761 LCO458761 LMK458761 LWG458761 MGC458761 MPY458761 MZU458761 NJQ458761 NTM458761 ODI458761 ONE458761 OXA458761 PGW458761 PQS458761 QAO458761 QKK458761 QUG458761 REC458761 RNY458761 RXU458761 SHQ458761 SRM458761 TBI458761 TLE458761 TVA458761 UEW458761 UOS458761 UYO458761 VIK458761 VSG458761 WCC458761 WLY458761 WVU458761 L524297:S524297 JI524297 TE524297 ADA524297 AMW524297 AWS524297 BGO524297 BQK524297 CAG524297 CKC524297 CTY524297 DDU524297 DNQ524297 DXM524297 EHI524297 ERE524297 FBA524297 FKW524297 FUS524297 GEO524297 GOK524297 GYG524297 HIC524297 HRY524297 IBU524297 ILQ524297 IVM524297 JFI524297 JPE524297 JZA524297 KIW524297 KSS524297 LCO524297 LMK524297 LWG524297 MGC524297 MPY524297 MZU524297 NJQ524297 NTM524297 ODI524297 ONE524297 OXA524297 PGW524297 PQS524297 QAO524297 QKK524297 QUG524297 REC524297 RNY524297 RXU524297 SHQ524297 SRM524297 TBI524297 TLE524297 TVA524297 UEW524297 UOS524297 UYO524297 VIK524297 VSG524297 WCC524297 WLY524297 WVU524297 L589833:S589833 JI589833 TE589833 ADA589833 AMW589833 AWS589833 BGO589833 BQK589833 CAG589833 CKC589833 CTY589833 DDU589833 DNQ589833 DXM589833 EHI589833 ERE589833 FBA589833 FKW589833 FUS589833 GEO589833 GOK589833 GYG589833 HIC589833 HRY589833 IBU589833 ILQ589833 IVM589833 JFI589833 JPE589833 JZA589833 KIW589833 KSS589833 LCO589833 LMK589833 LWG589833 MGC589833 MPY589833 MZU589833 NJQ589833 NTM589833 ODI589833 ONE589833 OXA589833 PGW589833 PQS589833 QAO589833 QKK589833 QUG589833 REC589833 RNY589833 RXU589833 SHQ589833 SRM589833 TBI589833 TLE589833 TVA589833 UEW589833 UOS589833 UYO589833 VIK589833 VSG589833 WCC589833 WLY589833 WVU589833 L655369:S655369 JI655369 TE655369 ADA655369 AMW655369 AWS655369 BGO655369 BQK655369 CAG655369 CKC655369 CTY655369 DDU655369 DNQ655369 DXM655369 EHI655369 ERE655369 FBA655369 FKW655369 FUS655369 GEO655369 GOK655369 GYG655369 HIC655369 HRY655369 IBU655369 ILQ655369 IVM655369 JFI655369 JPE655369 JZA655369 KIW655369 KSS655369 LCO655369 LMK655369 LWG655369 MGC655369 MPY655369 MZU655369 NJQ655369 NTM655369 ODI655369 ONE655369 OXA655369 PGW655369 PQS655369 QAO655369 QKK655369 QUG655369 REC655369 RNY655369 RXU655369 SHQ655369 SRM655369 TBI655369 TLE655369 TVA655369 UEW655369 UOS655369 UYO655369 VIK655369 VSG655369 WCC655369 WLY655369 WVU655369 L720905:S720905 JI720905 TE720905 ADA720905 AMW720905 AWS720905 BGO720905 BQK720905 CAG720905 CKC720905 CTY720905 DDU720905 DNQ720905 DXM720905 EHI720905 ERE720905 FBA720905 FKW720905 FUS720905 GEO720905 GOK720905 GYG720905 HIC720905 HRY720905 IBU720905 ILQ720905 IVM720905 JFI720905 JPE720905 JZA720905 KIW720905 KSS720905 LCO720905 LMK720905 LWG720905 MGC720905 MPY720905 MZU720905 NJQ720905 NTM720905 ODI720905 ONE720905 OXA720905 PGW720905 PQS720905 QAO720905 QKK720905 QUG720905 REC720905 RNY720905 RXU720905 SHQ720905 SRM720905 TBI720905 TLE720905 TVA720905 UEW720905 UOS720905 UYO720905 VIK720905 VSG720905 WCC720905 WLY720905 WVU720905 L786441:S786441 JI786441 TE786441 ADA786441 AMW786441 AWS786441 BGO786441 BQK786441 CAG786441 CKC786441 CTY786441 DDU786441 DNQ786441 DXM786441 EHI786441 ERE786441 FBA786441 FKW786441 FUS786441 GEO786441 GOK786441 GYG786441 HIC786441 HRY786441 IBU786441 ILQ786441 IVM786441 JFI786441 JPE786441 JZA786441 KIW786441 KSS786441 LCO786441 LMK786441 LWG786441 MGC786441 MPY786441 MZU786441 NJQ786441 NTM786441 ODI786441 ONE786441 OXA786441 PGW786441 PQS786441 QAO786441 QKK786441 QUG786441 REC786441 RNY786441 RXU786441 SHQ786441 SRM786441 TBI786441 TLE786441 TVA786441 UEW786441 UOS786441 UYO786441 VIK786441 VSG786441 WCC786441 WLY786441 WVU786441 L851977:S851977 JI851977 TE851977 ADA851977 AMW851977 AWS851977 BGO851977 BQK851977 CAG851977 CKC851977 CTY851977 DDU851977 DNQ851977 DXM851977 EHI851977 ERE851977 FBA851977 FKW851977 FUS851977 GEO851977 GOK851977 GYG851977 HIC851977 HRY851977 IBU851977 ILQ851977 IVM851977 JFI851977 JPE851977 JZA851977 KIW851977 KSS851977 LCO851977 LMK851977 LWG851977 MGC851977 MPY851977 MZU851977 NJQ851977 NTM851977 ODI851977 ONE851977 OXA851977 PGW851977 PQS851977 QAO851977 QKK851977 QUG851977 REC851977 RNY851977 RXU851977 SHQ851977 SRM851977 TBI851977 TLE851977 TVA851977 UEW851977 UOS851977 UYO851977 VIK851977 VSG851977 WCC851977 WLY851977 WVU851977 L917513:S917513 JI917513 TE917513 ADA917513 AMW917513 AWS917513 BGO917513 BQK917513 CAG917513 CKC917513 CTY917513 DDU917513 DNQ917513 DXM917513 EHI917513 ERE917513 FBA917513 FKW917513 FUS917513 GEO917513 GOK917513 GYG917513 HIC917513 HRY917513 IBU917513 ILQ917513 IVM917513 JFI917513 JPE917513 JZA917513 KIW917513 KSS917513 LCO917513 LMK917513 LWG917513 MGC917513 MPY917513 MZU917513 NJQ917513 NTM917513 ODI917513 ONE917513 OXA917513 PGW917513 PQS917513 QAO917513 QKK917513 QUG917513 REC917513 RNY917513 RXU917513 SHQ917513 SRM917513 TBI917513 TLE917513 TVA917513 UEW917513 UOS917513 UYO917513 VIK917513 VSG917513 WCC917513 WLY917513 WVU917513 L983049:S983049 JI983049 TE983049 ADA983049 AMW983049 AWS983049 BGO983049 BQK983049 CAG983049 CKC983049 CTY983049 DDU983049 DNQ983049 DXM983049 EHI983049 ERE983049 FBA983049 FKW983049 FUS983049 GEO983049 GOK983049 GYG983049 HIC983049 HRY983049 IBU983049 ILQ983049 IVM983049 JFI983049 JPE983049 JZA983049 KIW983049 KSS983049 LCO983049 LMK983049 LWG983049 MGC983049 MPY983049 MZU983049 NJQ983049 NTM983049 ODI983049 ONE983049 OXA983049 PGW983049 PQS983049 QAO983049 QKK983049 QUG983049 REC983049 RNY983049 RXU983049 SHQ983049 SRM983049 TBI983049 TLE983049 TVA983049 UEW983049 UOS983049 UYO983049 VIK983049 VSG983049 WCC983049 WLY983049 WVU983049 L65541:S65541 JI65541 TE65541 ADA65541 AMW65541 AWS65541 BGO65541 BQK65541 CAG65541 CKC65541 CTY65541 DDU65541 DNQ65541 DXM65541 EHI65541 ERE65541 FBA65541 FKW65541 FUS65541 GEO65541 GOK65541 GYG65541 HIC65541 HRY65541 IBU65541 ILQ65541 IVM65541 JFI65541 JPE65541 JZA65541 KIW65541 KSS65541 LCO65541 LMK65541 LWG65541 MGC65541 MPY65541 MZU65541 NJQ65541 NTM65541 ODI65541 ONE65541 OXA65541 PGW65541 PQS65541 QAO65541 QKK65541 QUG65541 REC65541 RNY65541 RXU65541 SHQ65541 SRM65541 TBI65541 TLE65541 TVA65541 UEW65541 UOS65541 UYO65541 VIK65541 VSG65541 WCC65541 WLY65541 WVU65541 L131077:S131077 JI131077 TE131077 ADA131077 AMW131077 AWS131077 BGO131077 BQK131077 CAG131077 CKC131077 CTY131077 DDU131077 DNQ131077 DXM131077 EHI131077 ERE131077 FBA131077 FKW131077 FUS131077 GEO131077 GOK131077 GYG131077 HIC131077 HRY131077 IBU131077 ILQ131077 IVM131077 JFI131077 JPE131077 JZA131077 KIW131077 KSS131077 LCO131077 LMK131077 LWG131077 MGC131077 MPY131077 MZU131077 NJQ131077 NTM131077 ODI131077 ONE131077 OXA131077 PGW131077 PQS131077 QAO131077 QKK131077 QUG131077 REC131077 RNY131077 RXU131077 SHQ131077 SRM131077 TBI131077 TLE131077 TVA131077 UEW131077 UOS131077 UYO131077 VIK131077 VSG131077 WCC131077 WLY131077 WVU131077 L196613:S196613 JI196613 TE196613 ADA196613 AMW196613 AWS196613 BGO196613 BQK196613 CAG196613 CKC196613 CTY196613 DDU196613 DNQ196613 DXM196613 EHI196613 ERE196613 FBA196613 FKW196613 FUS196613 GEO196613 GOK196613 GYG196613 HIC196613 HRY196613 IBU196613 ILQ196613 IVM196613 JFI196613 JPE196613 JZA196613 KIW196613 KSS196613 LCO196613 LMK196613 LWG196613 MGC196613 MPY196613 MZU196613 NJQ196613 NTM196613 ODI196613 ONE196613 OXA196613 PGW196613 PQS196613 QAO196613 QKK196613 QUG196613 REC196613 RNY196613 RXU196613 SHQ196613 SRM196613 TBI196613 TLE196613 TVA196613 UEW196613 UOS196613 UYO196613 VIK196613 VSG196613 WCC196613 WLY196613 WVU196613 L262149:S262149 JI262149 TE262149 ADA262149 AMW262149 AWS262149 BGO262149 BQK262149 CAG262149 CKC262149 CTY262149 DDU262149 DNQ262149 DXM262149 EHI262149 ERE262149 FBA262149 FKW262149 FUS262149 GEO262149 GOK262149 GYG262149 HIC262149 HRY262149 IBU262149 ILQ262149 IVM262149 JFI262149 JPE262149 JZA262149 KIW262149 KSS262149 LCO262149 LMK262149 LWG262149 MGC262149 MPY262149 MZU262149 NJQ262149 NTM262149 ODI262149 ONE262149 OXA262149 PGW262149 PQS262149 QAO262149 QKK262149 QUG262149 REC262149 RNY262149 RXU262149 SHQ262149 SRM262149 TBI262149 TLE262149 TVA262149 UEW262149 UOS262149 UYO262149 VIK262149 VSG262149 WCC262149 WLY262149 WVU262149 L327685:S327685 JI327685 TE327685 ADA327685 AMW327685 AWS327685 BGO327685 BQK327685 CAG327685 CKC327685 CTY327685 DDU327685 DNQ327685 DXM327685 EHI327685 ERE327685 FBA327685 FKW327685 FUS327685 GEO327685 GOK327685 GYG327685 HIC327685 HRY327685 IBU327685 ILQ327685 IVM327685 JFI327685 JPE327685 JZA327685 KIW327685 KSS327685 LCO327685 LMK327685 LWG327685 MGC327685 MPY327685 MZU327685 NJQ327685 NTM327685 ODI327685 ONE327685 OXA327685 PGW327685 PQS327685 QAO327685 QKK327685 QUG327685 REC327685 RNY327685 RXU327685 SHQ327685 SRM327685 TBI327685 TLE327685 TVA327685 UEW327685 UOS327685 UYO327685 VIK327685 VSG327685 WCC327685 WLY327685 WVU327685 L393221:S393221 JI393221 TE393221 ADA393221 AMW393221 AWS393221 BGO393221 BQK393221 CAG393221 CKC393221 CTY393221 DDU393221 DNQ393221 DXM393221 EHI393221 ERE393221 FBA393221 FKW393221 FUS393221 GEO393221 GOK393221 GYG393221 HIC393221 HRY393221 IBU393221 ILQ393221 IVM393221 JFI393221 JPE393221 JZA393221 KIW393221 KSS393221 LCO393221 LMK393221 LWG393221 MGC393221 MPY393221 MZU393221 NJQ393221 NTM393221 ODI393221 ONE393221 OXA393221 PGW393221 PQS393221 QAO393221 QKK393221 QUG393221 REC393221 RNY393221 RXU393221 SHQ393221 SRM393221 TBI393221 TLE393221 TVA393221 UEW393221 UOS393221 UYO393221 VIK393221 VSG393221 WCC393221 WLY393221 WVU393221 L458757:S458757 JI458757 TE458757 ADA458757 AMW458757 AWS458757 BGO458757 BQK458757 CAG458757 CKC458757 CTY458757 DDU458757 DNQ458757 DXM458757 EHI458757 ERE458757 FBA458757 FKW458757 FUS458757 GEO458757 GOK458757 GYG458757 HIC458757 HRY458757 IBU458757 ILQ458757 IVM458757 JFI458757 JPE458757 JZA458757 KIW458757 KSS458757 LCO458757 LMK458757 LWG458757 MGC458757 MPY458757 MZU458757 NJQ458757 NTM458757 ODI458757 ONE458757 OXA458757 PGW458757 PQS458757 QAO458757 QKK458757 QUG458757 REC458757 RNY458757 RXU458757 SHQ458757 SRM458757 TBI458757 TLE458757 TVA458757 UEW458757 UOS458757 UYO458757 VIK458757 VSG458757 WCC458757 WLY458757 WVU458757 L524293:S524293 JI524293 TE524293 ADA524293 AMW524293 AWS524293 BGO524293 BQK524293 CAG524293 CKC524293 CTY524293 DDU524293 DNQ524293 DXM524293 EHI524293 ERE524293 FBA524293 FKW524293 FUS524293 GEO524293 GOK524293 GYG524293 HIC524293 HRY524293 IBU524293 ILQ524293 IVM524293 JFI524293 JPE524293 JZA524293 KIW524293 KSS524293 LCO524293 LMK524293 LWG524293 MGC524293 MPY524293 MZU524293 NJQ524293 NTM524293 ODI524293 ONE524293 OXA524293 PGW524293 PQS524293 QAO524293 QKK524293 QUG524293 REC524293 RNY524293 RXU524293 SHQ524293 SRM524293 TBI524293 TLE524293 TVA524293 UEW524293 UOS524293 UYO524293 VIK524293 VSG524293 WCC524293 WLY524293 WVU524293 L589829:S589829 JI589829 TE589829 ADA589829 AMW589829 AWS589829 BGO589829 BQK589829 CAG589829 CKC589829 CTY589829 DDU589829 DNQ589829 DXM589829 EHI589829 ERE589829 FBA589829 FKW589829 FUS589829 GEO589829 GOK589829 GYG589829 HIC589829 HRY589829 IBU589829 ILQ589829 IVM589829 JFI589829 JPE589829 JZA589829 KIW589829 KSS589829 LCO589829 LMK589829 LWG589829 MGC589829 MPY589829 MZU589829 NJQ589829 NTM589829 ODI589829 ONE589829 OXA589829 PGW589829 PQS589829 QAO589829 QKK589829 QUG589829 REC589829 RNY589829 RXU589829 SHQ589829 SRM589829 TBI589829 TLE589829 TVA589829 UEW589829 UOS589829 UYO589829 VIK589829 VSG589829 WCC589829 WLY589829 WVU589829 L655365:S655365 JI655365 TE655365 ADA655365 AMW655365 AWS655365 BGO655365 BQK655365 CAG655365 CKC655365 CTY655365 DDU655365 DNQ655365 DXM655365 EHI655365 ERE655365 FBA655365 FKW655365 FUS655365 GEO655365 GOK655365 GYG655365 HIC655365 HRY655365 IBU655365 ILQ655365 IVM655365 JFI655365 JPE655365 JZA655365 KIW655365 KSS655365 LCO655365 LMK655365 LWG655365 MGC655365 MPY655365 MZU655365 NJQ655365 NTM655365 ODI655365 ONE655365 OXA655365 PGW655365 PQS655365 QAO655365 QKK655365 QUG655365 REC655365 RNY655365 RXU655365 SHQ655365 SRM655365 TBI655365 TLE655365 TVA655365 UEW655365 UOS655365 UYO655365 VIK655365 VSG655365 WCC655365 WLY655365 WVU655365 L720901:S720901 JI720901 TE720901 ADA720901 AMW720901 AWS720901 BGO720901 BQK720901 CAG720901 CKC720901 CTY720901 DDU720901 DNQ720901 DXM720901 EHI720901 ERE720901 FBA720901 FKW720901 FUS720901 GEO720901 GOK720901 GYG720901 HIC720901 HRY720901 IBU720901 ILQ720901 IVM720901 JFI720901 JPE720901 JZA720901 KIW720901 KSS720901 LCO720901 LMK720901 LWG720901 MGC720901 MPY720901 MZU720901 NJQ720901 NTM720901 ODI720901 ONE720901 OXA720901 PGW720901 PQS720901 QAO720901 QKK720901 QUG720901 REC720901 RNY720901 RXU720901 SHQ720901 SRM720901 TBI720901 TLE720901 TVA720901 UEW720901 UOS720901 UYO720901 VIK720901 VSG720901 WCC720901 WLY720901 WVU720901 L786437:S786437 JI786437 TE786437 ADA786437 AMW786437 AWS786437 BGO786437 BQK786437 CAG786437 CKC786437 CTY786437 DDU786437 DNQ786437 DXM786437 EHI786437 ERE786437 FBA786437 FKW786437 FUS786437 GEO786437 GOK786437 GYG786437 HIC786437 HRY786437 IBU786437 ILQ786437 IVM786437 JFI786437 JPE786437 JZA786437 KIW786437 KSS786437 LCO786437 LMK786437 LWG786437 MGC786437 MPY786437 MZU786437 NJQ786437 NTM786437 ODI786437 ONE786437 OXA786437 PGW786437 PQS786437 QAO786437 QKK786437 QUG786437 REC786437 RNY786437 RXU786437 SHQ786437 SRM786437 TBI786437 TLE786437 TVA786437 UEW786437 UOS786437 UYO786437 VIK786437 VSG786437 WCC786437 WLY786437 WVU786437 L851973:S851973 JI851973 TE851973 ADA851973 AMW851973 AWS851973 BGO851973 BQK851973 CAG851973 CKC851973 CTY851973 DDU851973 DNQ851973 DXM851973 EHI851973 ERE851973 FBA851973 FKW851973 FUS851973 GEO851973 GOK851973 GYG851973 HIC851973 HRY851973 IBU851973 ILQ851973 IVM851973 JFI851973 JPE851973 JZA851973 KIW851973 KSS851973 LCO851973 LMK851973 LWG851973 MGC851973 MPY851973 MZU851973 NJQ851973 NTM851973 ODI851973 ONE851973 OXA851973 PGW851973 PQS851973 QAO851973 QKK851973 QUG851973 REC851973 RNY851973 RXU851973 SHQ851973 SRM851973 TBI851973 TLE851973 TVA851973 UEW851973 UOS851973 UYO851973 VIK851973 VSG851973 WCC851973 WLY851973 WVU851973 L917509:S917509 JI917509 TE917509 ADA917509 AMW917509 AWS917509 BGO917509 BQK917509 CAG917509 CKC917509 CTY917509 DDU917509 DNQ917509 DXM917509 EHI917509 ERE917509 FBA917509 FKW917509 FUS917509 GEO917509 GOK917509 GYG917509 HIC917509 HRY917509 IBU917509 ILQ917509 IVM917509 JFI917509 JPE917509 JZA917509 KIW917509 KSS917509 LCO917509 LMK917509 LWG917509 MGC917509 MPY917509 MZU917509 NJQ917509 NTM917509 ODI917509 ONE917509 OXA917509 PGW917509 PQS917509 QAO917509 QKK917509 QUG917509 REC917509 RNY917509 RXU917509 SHQ917509 SRM917509 TBI917509 TLE917509 TVA917509 UEW917509 UOS917509 UYO917509 VIK917509 VSG917509 WCC917509 WLY917509 WVU917509 L983045:S983045 JI983045 TE983045 ADA983045 AMW983045 AWS983045 BGO983045 BQK983045 CAG983045 CKC983045 CTY983045 DDU983045 DNQ983045 DXM983045 EHI983045 ERE983045 FBA983045 FKW983045 FUS983045 GEO983045 GOK983045 GYG983045 HIC983045 HRY983045 IBU983045 ILQ983045 IVM983045 JFI983045 JPE983045 JZA983045 KIW983045 KSS983045 LCO983045 LMK983045 LWG983045 MGC983045 MPY983045 MZU983045 NJQ983045 NTM983045 ODI983045 ONE983045 OXA983045 PGW983045 PQS983045 QAO983045 QKK983045 QUG983045 REC983045 RNY983045 RXU983045 SHQ983045 SRM983045 TBI983045 TLE983045 TVA983045 UEW983045 UOS983045 UYO983045 VIK983045 VSG983045 WCC983045 WLY983045 WVU983045 L65548:S65548 JI65548 TE65548 ADA65548 AMW65548 AWS65548 BGO65548 BQK65548 CAG65548 CKC65548 CTY65548 DDU65548 DNQ65548 DXM65548 EHI65548 ERE65548 FBA65548 FKW65548 FUS65548 GEO65548 GOK65548 GYG65548 HIC65548 HRY65548 IBU65548 ILQ65548 IVM65548 JFI65548 JPE65548 JZA65548 KIW65548 KSS65548 LCO65548 LMK65548 LWG65548 MGC65548 MPY65548 MZU65548 NJQ65548 NTM65548 ODI65548 ONE65548 OXA65548 PGW65548 PQS65548 QAO65548 QKK65548 QUG65548 REC65548 RNY65548 RXU65548 SHQ65548 SRM65548 TBI65548 TLE65548 TVA65548 UEW65548 UOS65548 UYO65548 VIK65548 VSG65548 WCC65548 WLY65548 WVU65548 L131084:S131084 JI131084 TE131084 ADA131084 AMW131084 AWS131084 BGO131084 BQK131084 CAG131084 CKC131084 CTY131084 DDU131084 DNQ131084 DXM131084 EHI131084 ERE131084 FBA131084 FKW131084 FUS131084 GEO131084 GOK131084 GYG131084 HIC131084 HRY131084 IBU131084 ILQ131084 IVM131084 JFI131084 JPE131084 JZA131084 KIW131084 KSS131084 LCO131084 LMK131084 LWG131084 MGC131084 MPY131084 MZU131084 NJQ131084 NTM131084 ODI131084 ONE131084 OXA131084 PGW131084 PQS131084 QAO131084 QKK131084 QUG131084 REC131084 RNY131084 RXU131084 SHQ131084 SRM131084 TBI131084 TLE131084 TVA131084 UEW131084 UOS131084 UYO131084 VIK131084 VSG131084 WCC131084 WLY131084 WVU131084 L196620:S196620 JI196620 TE196620 ADA196620 AMW196620 AWS196620 BGO196620 BQK196620 CAG196620 CKC196620 CTY196620 DDU196620 DNQ196620 DXM196620 EHI196620 ERE196620 FBA196620 FKW196620 FUS196620 GEO196620 GOK196620 GYG196620 HIC196620 HRY196620 IBU196620 ILQ196620 IVM196620 JFI196620 JPE196620 JZA196620 KIW196620 KSS196620 LCO196620 LMK196620 LWG196620 MGC196620 MPY196620 MZU196620 NJQ196620 NTM196620 ODI196620 ONE196620 OXA196620 PGW196620 PQS196620 QAO196620 QKK196620 QUG196620 REC196620 RNY196620 RXU196620 SHQ196620 SRM196620 TBI196620 TLE196620 TVA196620 UEW196620 UOS196620 UYO196620 VIK196620 VSG196620 WCC196620 WLY196620 WVU196620 L262156:S262156 JI262156 TE262156 ADA262156 AMW262156 AWS262156 BGO262156 BQK262156 CAG262156 CKC262156 CTY262156 DDU262156 DNQ262156 DXM262156 EHI262156 ERE262156 FBA262156 FKW262156 FUS262156 GEO262156 GOK262156 GYG262156 HIC262156 HRY262156 IBU262156 ILQ262156 IVM262156 JFI262156 JPE262156 JZA262156 KIW262156 KSS262156 LCO262156 LMK262156 LWG262156 MGC262156 MPY262156 MZU262156 NJQ262156 NTM262156 ODI262156 ONE262156 OXA262156 PGW262156 PQS262156 QAO262156 QKK262156 QUG262156 REC262156 RNY262156 RXU262156 SHQ262156 SRM262156 TBI262156 TLE262156 TVA262156 UEW262156 UOS262156 UYO262156 VIK262156 VSG262156 WCC262156 WLY262156 WVU262156 L327692:S327692 JI327692 TE327692 ADA327692 AMW327692 AWS327692 BGO327692 BQK327692 CAG327692 CKC327692 CTY327692 DDU327692 DNQ327692 DXM327692 EHI327692 ERE327692 FBA327692 FKW327692 FUS327692 GEO327692 GOK327692 GYG327692 HIC327692 HRY327692 IBU327692 ILQ327692 IVM327692 JFI327692 JPE327692 JZA327692 KIW327692 KSS327692 LCO327692 LMK327692 LWG327692 MGC327692 MPY327692 MZU327692 NJQ327692 NTM327692 ODI327692 ONE327692 OXA327692 PGW327692 PQS327692 QAO327692 QKK327692 QUG327692 REC327692 RNY327692 RXU327692 SHQ327692 SRM327692 TBI327692 TLE327692 TVA327692 UEW327692 UOS327692 UYO327692 VIK327692 VSG327692 WCC327692 WLY327692 WVU327692 L393228:S393228 JI393228 TE393228 ADA393228 AMW393228 AWS393228 BGO393228 BQK393228 CAG393228 CKC393228 CTY393228 DDU393228 DNQ393228 DXM393228 EHI393228 ERE393228 FBA393228 FKW393228 FUS393228 GEO393228 GOK393228 GYG393228 HIC393228 HRY393228 IBU393228 ILQ393228 IVM393228 JFI393228 JPE393228 JZA393228 KIW393228 KSS393228 LCO393228 LMK393228 LWG393228 MGC393228 MPY393228 MZU393228 NJQ393228 NTM393228 ODI393228 ONE393228 OXA393228 PGW393228 PQS393228 QAO393228 QKK393228 QUG393228 REC393228 RNY393228 RXU393228 SHQ393228 SRM393228 TBI393228 TLE393228 TVA393228 UEW393228 UOS393228 UYO393228 VIK393228 VSG393228 WCC393228 WLY393228 WVU393228 L458764:S458764 JI458764 TE458764 ADA458764 AMW458764 AWS458764 BGO458764 BQK458764 CAG458764 CKC458764 CTY458764 DDU458764 DNQ458764 DXM458764 EHI458764 ERE458764 FBA458764 FKW458764 FUS458764 GEO458764 GOK458764 GYG458764 HIC458764 HRY458764 IBU458764 ILQ458764 IVM458764 JFI458764 JPE458764 JZA458764 KIW458764 KSS458764 LCO458764 LMK458764 LWG458764 MGC458764 MPY458764 MZU458764 NJQ458764 NTM458764 ODI458764 ONE458764 OXA458764 PGW458764 PQS458764 QAO458764 QKK458764 QUG458764 REC458764 RNY458764 RXU458764 SHQ458764 SRM458764 TBI458764 TLE458764 TVA458764 UEW458764 UOS458764 UYO458764 VIK458764 VSG458764 WCC458764 WLY458764 WVU458764 L524300:S524300 JI524300 TE524300 ADA524300 AMW524300 AWS524300 BGO524300 BQK524300 CAG524300 CKC524300 CTY524300 DDU524300 DNQ524300 DXM524300 EHI524300 ERE524300 FBA524300 FKW524300 FUS524300 GEO524300 GOK524300 GYG524300 HIC524300 HRY524300 IBU524300 ILQ524300 IVM524300 JFI524300 JPE524300 JZA524300 KIW524300 KSS524300 LCO524300 LMK524300 LWG524300 MGC524300 MPY524300 MZU524300 NJQ524300 NTM524300 ODI524300 ONE524300 OXA524300 PGW524300 PQS524300 QAO524300 QKK524300 QUG524300 REC524300 RNY524300 RXU524300 SHQ524300 SRM524300 TBI524300 TLE524300 TVA524300 UEW524300 UOS524300 UYO524300 VIK524300 VSG524300 WCC524300 WLY524300 WVU524300 L589836:S589836 JI589836 TE589836 ADA589836 AMW589836 AWS589836 BGO589836 BQK589836 CAG589836 CKC589836 CTY589836 DDU589836 DNQ589836 DXM589836 EHI589836 ERE589836 FBA589836 FKW589836 FUS589836 GEO589836 GOK589836 GYG589836 HIC589836 HRY589836 IBU589836 ILQ589836 IVM589836 JFI589836 JPE589836 JZA589836 KIW589836 KSS589836 LCO589836 LMK589836 LWG589836 MGC589836 MPY589836 MZU589836 NJQ589836 NTM589836 ODI589836 ONE589836 OXA589836 PGW589836 PQS589836 QAO589836 QKK589836 QUG589836 REC589836 RNY589836 RXU589836 SHQ589836 SRM589836 TBI589836 TLE589836 TVA589836 UEW589836 UOS589836 UYO589836 VIK589836 VSG589836 WCC589836 WLY589836 WVU589836 L655372:S655372 JI655372 TE655372 ADA655372 AMW655372 AWS655372 BGO655372 BQK655372 CAG655372 CKC655372 CTY655372 DDU655372 DNQ655372 DXM655372 EHI655372 ERE655372 FBA655372 FKW655372 FUS655372 GEO655372 GOK655372 GYG655372 HIC655372 HRY655372 IBU655372 ILQ655372 IVM655372 JFI655372 JPE655372 JZA655372 KIW655372 KSS655372 LCO655372 LMK655372 LWG655372 MGC655372 MPY655372 MZU655372 NJQ655372 NTM655372 ODI655372 ONE655372 OXA655372 PGW655372 PQS655372 QAO655372 QKK655372 QUG655372 REC655372 RNY655372 RXU655372 SHQ655372 SRM655372 TBI655372 TLE655372 TVA655372 UEW655372 UOS655372 UYO655372 VIK655372 VSG655372 WCC655372 WLY655372 WVU655372 L720908:S720908 JI720908 TE720908 ADA720908 AMW720908 AWS720908 BGO720908 BQK720908 CAG720908 CKC720908 CTY720908 DDU720908 DNQ720908 DXM720908 EHI720908 ERE720908 FBA720908 FKW720908 FUS720908 GEO720908 GOK720908 GYG720908 HIC720908 HRY720908 IBU720908 ILQ720908 IVM720908 JFI720908 JPE720908 JZA720908 KIW720908 KSS720908 LCO720908 LMK720908 LWG720908 MGC720908 MPY720908 MZU720908 NJQ720908 NTM720908 ODI720908 ONE720908 OXA720908 PGW720908 PQS720908 QAO720908 QKK720908 QUG720908 REC720908 RNY720908 RXU720908 SHQ720908 SRM720908 TBI720908 TLE720908 TVA720908 UEW720908 UOS720908 UYO720908 VIK720908 VSG720908 WCC720908 WLY720908 WVU720908 L786444:S786444 JI786444 TE786444 ADA786444 AMW786444 AWS786444 BGO786444 BQK786444 CAG786444 CKC786444 CTY786444 DDU786444 DNQ786444 DXM786444 EHI786444 ERE786444 FBA786444 FKW786444 FUS786444 GEO786444 GOK786444 GYG786444 HIC786444 HRY786444 IBU786444 ILQ786444 IVM786444 JFI786444 JPE786444 JZA786444 KIW786444 KSS786444 LCO786444 LMK786444 LWG786444 MGC786444 MPY786444 MZU786444 NJQ786444 NTM786444 ODI786444 ONE786444 OXA786444 PGW786444 PQS786444 QAO786444 QKK786444 QUG786444 REC786444 RNY786444 RXU786444 SHQ786444 SRM786444 TBI786444 TLE786444 TVA786444 UEW786444 UOS786444 UYO786444 VIK786444 VSG786444 WCC786444 WLY786444 WVU786444 L851980:S851980 JI851980 TE851980 ADA851980 AMW851980 AWS851980 BGO851980 BQK851980 CAG851980 CKC851980 CTY851980 DDU851980 DNQ851980 DXM851980 EHI851980 ERE851980 FBA851980 FKW851980 FUS851980 GEO851980 GOK851980 GYG851980 HIC851980 HRY851980 IBU851980 ILQ851980 IVM851980 JFI851980 JPE851980 JZA851980 KIW851980 KSS851980 LCO851980 LMK851980 LWG851980 MGC851980 MPY851980 MZU851980 NJQ851980 NTM851980 ODI851980 ONE851980 OXA851980 PGW851980 PQS851980 QAO851980 QKK851980 QUG851980 REC851980 RNY851980 RXU851980 SHQ851980 SRM851980 TBI851980 TLE851980 TVA851980 UEW851980 UOS851980 UYO851980 VIK851980 VSG851980 WCC851980 WLY851980 WVU851980 L917516:S917516 JI917516 TE917516 ADA917516 AMW917516 AWS917516 BGO917516 BQK917516 CAG917516 CKC917516 CTY917516 DDU917516 DNQ917516 DXM917516 EHI917516 ERE917516 FBA917516 FKW917516 FUS917516 GEO917516 GOK917516 GYG917516 HIC917516 HRY917516 IBU917516 ILQ917516 IVM917516 JFI917516 JPE917516 JZA917516 KIW917516 KSS917516 LCO917516 LMK917516 LWG917516 MGC917516 MPY917516 MZU917516 NJQ917516 NTM917516 ODI917516 ONE917516 OXA917516 PGW917516 PQS917516 QAO917516 QKK917516 QUG917516 REC917516 RNY917516 RXU917516 SHQ917516 SRM917516 TBI917516 TLE917516 TVA917516 UEW917516 UOS917516 UYO917516 VIK917516 VSG917516 WCC917516 WLY917516 WVU917516 L983052:S983052 JI983052 TE983052 ADA983052 AMW983052 AWS983052 BGO983052 BQK983052 CAG983052 CKC983052 CTY983052 DDU983052 DNQ983052 DXM983052 EHI983052 ERE983052 FBA983052 FKW983052 FUS983052 GEO983052 GOK983052 GYG983052 HIC983052 HRY983052 IBU983052 ILQ983052 IVM983052 JFI983052 JPE983052 JZA983052 KIW983052 KSS983052 LCO983052 LMK983052 LWG983052 MGC983052 MPY983052 MZU983052 NJQ983052 NTM983052 ODI983052 ONE983052 OXA983052 PGW983052 PQS983052 QAO983052 QKK983052 QUG983052 REC983052 RNY983052 RXU983052 SHQ983052 SRM983052 TBI983052 TLE983052 TVA983052 UEW983052 UOS983052 UYO983052 VIK983052 VSG983052 WCC983052 WLY983052 WVU983052 L65538:S65538 JI65538 TE65538 ADA65538 AMW65538 AWS65538 BGO65538 BQK65538 CAG65538 CKC65538 CTY65538 DDU65538 DNQ65538 DXM65538 EHI65538 ERE65538 FBA65538 FKW65538 FUS65538 GEO65538 GOK65538 GYG65538 HIC65538 HRY65538 IBU65538 ILQ65538 IVM65538 JFI65538 JPE65538 JZA65538 KIW65538 KSS65538 LCO65538 LMK65538 LWG65538 MGC65538 MPY65538 MZU65538 NJQ65538 NTM65538 ODI65538 ONE65538 OXA65538 PGW65538 PQS65538 QAO65538 QKK65538 QUG65538 REC65538 RNY65538 RXU65538 SHQ65538 SRM65538 TBI65538 TLE65538 TVA65538 UEW65538 UOS65538 UYO65538 VIK65538 VSG65538 WCC65538 WLY65538 WVU65538 L131074:S131074 JI131074 TE131074 ADA131074 AMW131074 AWS131074 BGO131074 BQK131074 CAG131074 CKC131074 CTY131074 DDU131074 DNQ131074 DXM131074 EHI131074 ERE131074 FBA131074 FKW131074 FUS131074 GEO131074 GOK131074 GYG131074 HIC131074 HRY131074 IBU131074 ILQ131074 IVM131074 JFI131074 JPE131074 JZA131074 KIW131074 KSS131074 LCO131074 LMK131074 LWG131074 MGC131074 MPY131074 MZU131074 NJQ131074 NTM131074 ODI131074 ONE131074 OXA131074 PGW131074 PQS131074 QAO131074 QKK131074 QUG131074 REC131074 RNY131074 RXU131074 SHQ131074 SRM131074 TBI131074 TLE131074 TVA131074 UEW131074 UOS131074 UYO131074 VIK131074 VSG131074 WCC131074 WLY131074 WVU131074 L196610:S196610 JI196610 TE196610 ADA196610 AMW196610 AWS196610 BGO196610 BQK196610 CAG196610 CKC196610 CTY196610 DDU196610 DNQ196610 DXM196610 EHI196610 ERE196610 FBA196610 FKW196610 FUS196610 GEO196610 GOK196610 GYG196610 HIC196610 HRY196610 IBU196610 ILQ196610 IVM196610 JFI196610 JPE196610 JZA196610 KIW196610 KSS196610 LCO196610 LMK196610 LWG196610 MGC196610 MPY196610 MZU196610 NJQ196610 NTM196610 ODI196610 ONE196610 OXA196610 PGW196610 PQS196610 QAO196610 QKK196610 QUG196610 REC196610 RNY196610 RXU196610 SHQ196610 SRM196610 TBI196610 TLE196610 TVA196610 UEW196610 UOS196610 UYO196610 VIK196610 VSG196610 WCC196610 WLY196610 WVU196610 L262146:S262146 JI262146 TE262146 ADA262146 AMW262146 AWS262146 BGO262146 BQK262146 CAG262146 CKC262146 CTY262146 DDU262146 DNQ262146 DXM262146 EHI262146 ERE262146 FBA262146 FKW262146 FUS262146 GEO262146 GOK262146 GYG262146 HIC262146 HRY262146 IBU262146 ILQ262146 IVM262146 JFI262146 JPE262146 JZA262146 KIW262146 KSS262146 LCO262146 LMK262146 LWG262146 MGC262146 MPY262146 MZU262146 NJQ262146 NTM262146 ODI262146 ONE262146 OXA262146 PGW262146 PQS262146 QAO262146 QKK262146 QUG262146 REC262146 RNY262146 RXU262146 SHQ262146 SRM262146 TBI262146 TLE262146 TVA262146 UEW262146 UOS262146 UYO262146 VIK262146 VSG262146 WCC262146 WLY262146 WVU262146 L327682:S327682 JI327682 TE327682 ADA327682 AMW327682 AWS327682 BGO327682 BQK327682 CAG327682 CKC327682 CTY327682 DDU327682 DNQ327682 DXM327682 EHI327682 ERE327682 FBA327682 FKW327682 FUS327682 GEO327682 GOK327682 GYG327682 HIC327682 HRY327682 IBU327682 ILQ327682 IVM327682 JFI327682 JPE327682 JZA327682 KIW327682 KSS327682 LCO327682 LMK327682 LWG327682 MGC327682 MPY327682 MZU327682 NJQ327682 NTM327682 ODI327682 ONE327682 OXA327682 PGW327682 PQS327682 QAO327682 QKK327682 QUG327682 REC327682 RNY327682 RXU327682 SHQ327682 SRM327682 TBI327682 TLE327682 TVA327682 UEW327682 UOS327682 UYO327682 VIK327682 VSG327682 WCC327682 WLY327682 WVU327682 L393218:S393218 JI393218 TE393218 ADA393218 AMW393218 AWS393218 BGO393218 BQK393218 CAG393218 CKC393218 CTY393218 DDU393218 DNQ393218 DXM393218 EHI393218 ERE393218 FBA393218 FKW393218 FUS393218 GEO393218 GOK393218 GYG393218 HIC393218 HRY393218 IBU393218 ILQ393218 IVM393218 JFI393218 JPE393218 JZA393218 KIW393218 KSS393218 LCO393218 LMK393218 LWG393218 MGC393218 MPY393218 MZU393218 NJQ393218 NTM393218 ODI393218 ONE393218 OXA393218 PGW393218 PQS393218 QAO393218 QKK393218 QUG393218 REC393218 RNY393218 RXU393218 SHQ393218 SRM393218 TBI393218 TLE393218 TVA393218 UEW393218 UOS393218 UYO393218 VIK393218 VSG393218 WCC393218 WLY393218 WVU393218 L458754:S458754 JI458754 TE458754 ADA458754 AMW458754 AWS458754 BGO458754 BQK458754 CAG458754 CKC458754 CTY458754 DDU458754 DNQ458754 DXM458754 EHI458754 ERE458754 FBA458754 FKW458754 FUS458754 GEO458754 GOK458754 GYG458754 HIC458754 HRY458754 IBU458754 ILQ458754 IVM458754 JFI458754 JPE458754 JZA458754 KIW458754 KSS458754 LCO458754 LMK458754 LWG458754 MGC458754 MPY458754 MZU458754 NJQ458754 NTM458754 ODI458754 ONE458754 OXA458754 PGW458754 PQS458754 QAO458754 QKK458754 QUG458754 REC458754 RNY458754 RXU458754 SHQ458754 SRM458754 TBI458754 TLE458754 TVA458754 UEW458754 UOS458754 UYO458754 VIK458754 VSG458754 WCC458754 WLY458754 WVU458754 L524290:S524290 JI524290 TE524290 ADA524290 AMW524290 AWS524290 BGO524290 BQK524290 CAG524290 CKC524290 CTY524290 DDU524290 DNQ524290 DXM524290 EHI524290 ERE524290 FBA524290 FKW524290 FUS524290 GEO524290 GOK524290 GYG524290 HIC524290 HRY524290 IBU524290 ILQ524290 IVM524290 JFI524290 JPE524290 JZA524290 KIW524290 KSS524290 LCO524290 LMK524290 LWG524290 MGC524290 MPY524290 MZU524290 NJQ524290 NTM524290 ODI524290 ONE524290 OXA524290 PGW524290 PQS524290 QAO524290 QKK524290 QUG524290 REC524290 RNY524290 RXU524290 SHQ524290 SRM524290 TBI524290 TLE524290 TVA524290 UEW524290 UOS524290 UYO524290 VIK524290 VSG524290 WCC524290 WLY524290 WVU524290 L589826:S589826 JI589826 TE589826 ADA589826 AMW589826 AWS589826 BGO589826 BQK589826 CAG589826 CKC589826 CTY589826 DDU589826 DNQ589826 DXM589826 EHI589826 ERE589826 FBA589826 FKW589826 FUS589826 GEO589826 GOK589826 GYG589826 HIC589826 HRY589826 IBU589826 ILQ589826 IVM589826 JFI589826 JPE589826 JZA589826 KIW589826 KSS589826 LCO589826 LMK589826 LWG589826 MGC589826 MPY589826 MZU589826 NJQ589826 NTM589826 ODI589826 ONE589826 OXA589826 PGW589826 PQS589826 QAO589826 QKK589826 QUG589826 REC589826 RNY589826 RXU589826 SHQ589826 SRM589826 TBI589826 TLE589826 TVA589826 UEW589826 UOS589826 UYO589826 VIK589826 VSG589826 WCC589826 WLY589826 WVU589826 L655362:S655362 JI655362 TE655362 ADA655362 AMW655362 AWS655362 BGO655362 BQK655362 CAG655362 CKC655362 CTY655362 DDU655362 DNQ655362 DXM655362 EHI655362 ERE655362 FBA655362 FKW655362 FUS655362 GEO655362 GOK655362 GYG655362 HIC655362 HRY655362 IBU655362 ILQ655362 IVM655362 JFI655362 JPE655362 JZA655362 KIW655362 KSS655362 LCO655362 LMK655362 LWG655362 MGC655362 MPY655362 MZU655362 NJQ655362 NTM655362 ODI655362 ONE655362 OXA655362 PGW655362 PQS655362 QAO655362 QKK655362 QUG655362 REC655362 RNY655362 RXU655362 SHQ655362 SRM655362 TBI655362 TLE655362 TVA655362 UEW655362 UOS655362 UYO655362 VIK655362 VSG655362 WCC655362 WLY655362 WVU655362 L720898:S720898 JI720898 TE720898 ADA720898 AMW720898 AWS720898 BGO720898 BQK720898 CAG720898 CKC720898 CTY720898 DDU720898 DNQ720898 DXM720898 EHI720898 ERE720898 FBA720898 FKW720898 FUS720898 GEO720898 GOK720898 GYG720898 HIC720898 HRY720898 IBU720898 ILQ720898 IVM720898 JFI720898 JPE720898 JZA720898 KIW720898 KSS720898 LCO720898 LMK720898 LWG720898 MGC720898 MPY720898 MZU720898 NJQ720898 NTM720898 ODI720898 ONE720898 OXA720898 PGW720898 PQS720898 QAO720898 QKK720898 QUG720898 REC720898 RNY720898 RXU720898 SHQ720898 SRM720898 TBI720898 TLE720898 TVA720898 UEW720898 UOS720898 UYO720898 VIK720898 VSG720898 WCC720898 WLY720898 WVU720898 L786434:S786434 JI786434 TE786434 ADA786434 AMW786434 AWS786434 BGO786434 BQK786434 CAG786434 CKC786434 CTY786434 DDU786434 DNQ786434 DXM786434 EHI786434 ERE786434 FBA786434 FKW786434 FUS786434 GEO786434 GOK786434 GYG786434 HIC786434 HRY786434 IBU786434 ILQ786434 IVM786434 JFI786434 JPE786434 JZA786434 KIW786434 KSS786434 LCO786434 LMK786434 LWG786434 MGC786434 MPY786434 MZU786434 NJQ786434 NTM786434 ODI786434 ONE786434 OXA786434 PGW786434 PQS786434 QAO786434 QKK786434 QUG786434 REC786434 RNY786434 RXU786434 SHQ786434 SRM786434 TBI786434 TLE786434 TVA786434 UEW786434 UOS786434 UYO786434 VIK786434 VSG786434 WCC786434 WLY786434 WVU786434 L851970:S851970 JI851970 TE851970 ADA851970 AMW851970 AWS851970 BGO851970 BQK851970 CAG851970 CKC851970 CTY851970 DDU851970 DNQ851970 DXM851970 EHI851970 ERE851970 FBA851970 FKW851970 FUS851970 GEO851970 GOK851970 GYG851970 HIC851970 HRY851970 IBU851970 ILQ851970 IVM851970 JFI851970 JPE851970 JZA851970 KIW851970 KSS851970 LCO851970 LMK851970 LWG851970 MGC851970 MPY851970 MZU851970 NJQ851970 NTM851970 ODI851970 ONE851970 OXA851970 PGW851970 PQS851970 QAO851970 QKK851970 QUG851970 REC851970 RNY851970 RXU851970 SHQ851970 SRM851970 TBI851970 TLE851970 TVA851970 UEW851970 UOS851970 UYO851970 VIK851970 VSG851970 WCC851970 WLY851970 WVU851970 L917506:S917506 JI917506 TE917506 ADA917506 AMW917506 AWS917506 BGO917506 BQK917506 CAG917506 CKC917506 CTY917506 DDU917506 DNQ917506 DXM917506 EHI917506 ERE917506 FBA917506 FKW917506 FUS917506 GEO917506 GOK917506 GYG917506 HIC917506 HRY917506 IBU917506 ILQ917506 IVM917506 JFI917506 JPE917506 JZA917506 KIW917506 KSS917506 LCO917506 LMK917506 LWG917506 MGC917506 MPY917506 MZU917506 NJQ917506 NTM917506 ODI917506 ONE917506 OXA917506 PGW917506 PQS917506 QAO917506 QKK917506 QUG917506 REC917506 RNY917506 RXU917506 SHQ917506 SRM917506 TBI917506 TLE917506 TVA917506 UEW917506 UOS917506 UYO917506 VIK917506 VSG917506 WCC917506 WLY917506 WVU917506 L983042:S983042 JI983042 TE983042 ADA983042 AMW983042 AWS983042 BGO983042 BQK983042 CAG983042 CKC983042 CTY983042 DDU983042 DNQ983042 DXM983042 EHI983042 ERE983042 FBA983042 FKW983042 FUS983042 GEO983042 GOK983042 GYG983042 HIC983042 HRY983042 IBU983042 ILQ983042 IVM983042 JFI983042 JPE983042 JZA983042 KIW983042 KSS983042 LCO983042 LMK983042 LWG983042 MGC983042 MPY983042 MZU983042 NJQ983042 NTM983042 ODI983042 ONE983042 OXA983042 PGW983042 PQS983042 QAO983042 QKK983042 QUG983042 REC983042 RNY983042 RXU983042 SHQ983042 SRM983042 TBI983042 TLE983042 TVA983042 UEW983042 UOS983042 UYO983042 VIK983042 VSG983042 WCC983042 WLY983042 WVU983042 L65535:S65535 JI65535 TE65535 ADA65535 AMW65535 AWS65535 BGO65535 BQK65535 CAG65535 CKC65535 CTY65535 DDU65535 DNQ65535 DXM65535 EHI65535 ERE65535 FBA65535 FKW65535 FUS65535 GEO65535 GOK65535 GYG65535 HIC65535 HRY65535 IBU65535 ILQ65535 IVM65535 JFI65535 JPE65535 JZA65535 KIW65535 KSS65535 LCO65535 LMK65535 LWG65535 MGC65535 MPY65535 MZU65535 NJQ65535 NTM65535 ODI65535 ONE65535 OXA65535 PGW65535 PQS65535 QAO65535 QKK65535 QUG65535 REC65535 RNY65535 RXU65535 SHQ65535 SRM65535 TBI65535 TLE65535 TVA65535 UEW65535 UOS65535 UYO65535 VIK65535 VSG65535 WCC65535 WLY65535 WVU65535 L131071:S131071 JI131071 TE131071 ADA131071 AMW131071 AWS131071 BGO131071 BQK131071 CAG131071 CKC131071 CTY131071 DDU131071 DNQ131071 DXM131071 EHI131071 ERE131071 FBA131071 FKW131071 FUS131071 GEO131071 GOK131071 GYG131071 HIC131071 HRY131071 IBU131071 ILQ131071 IVM131071 JFI131071 JPE131071 JZA131071 KIW131071 KSS131071 LCO131071 LMK131071 LWG131071 MGC131071 MPY131071 MZU131071 NJQ131071 NTM131071 ODI131071 ONE131071 OXA131071 PGW131071 PQS131071 QAO131071 QKK131071 QUG131071 REC131071 RNY131071 RXU131071 SHQ131071 SRM131071 TBI131071 TLE131071 TVA131071 UEW131071 UOS131071 UYO131071 VIK131071 VSG131071 WCC131071 WLY131071 WVU131071 L196607:S196607 JI196607 TE196607 ADA196607 AMW196607 AWS196607 BGO196607 BQK196607 CAG196607 CKC196607 CTY196607 DDU196607 DNQ196607 DXM196607 EHI196607 ERE196607 FBA196607 FKW196607 FUS196607 GEO196607 GOK196607 GYG196607 HIC196607 HRY196607 IBU196607 ILQ196607 IVM196607 JFI196607 JPE196607 JZA196607 KIW196607 KSS196607 LCO196607 LMK196607 LWG196607 MGC196607 MPY196607 MZU196607 NJQ196607 NTM196607 ODI196607 ONE196607 OXA196607 PGW196607 PQS196607 QAO196607 QKK196607 QUG196607 REC196607 RNY196607 RXU196607 SHQ196607 SRM196607 TBI196607 TLE196607 TVA196607 UEW196607 UOS196607 UYO196607 VIK196607 VSG196607 WCC196607 WLY196607 WVU196607 L262143:S262143 JI262143 TE262143 ADA262143 AMW262143 AWS262143 BGO262143 BQK262143 CAG262143 CKC262143 CTY262143 DDU262143 DNQ262143 DXM262143 EHI262143 ERE262143 FBA262143 FKW262143 FUS262143 GEO262143 GOK262143 GYG262143 HIC262143 HRY262143 IBU262143 ILQ262143 IVM262143 JFI262143 JPE262143 JZA262143 KIW262143 KSS262143 LCO262143 LMK262143 LWG262143 MGC262143 MPY262143 MZU262143 NJQ262143 NTM262143 ODI262143 ONE262143 OXA262143 PGW262143 PQS262143 QAO262143 QKK262143 QUG262143 REC262143 RNY262143 RXU262143 SHQ262143 SRM262143 TBI262143 TLE262143 TVA262143 UEW262143 UOS262143 UYO262143 VIK262143 VSG262143 WCC262143 WLY262143 WVU262143 L327679:S327679 JI327679 TE327679 ADA327679 AMW327679 AWS327679 BGO327679 BQK327679 CAG327679 CKC327679 CTY327679 DDU327679 DNQ327679 DXM327679 EHI327679 ERE327679 FBA327679 FKW327679 FUS327679 GEO327679 GOK327679 GYG327679 HIC327679 HRY327679 IBU327679 ILQ327679 IVM327679 JFI327679 JPE327679 JZA327679 KIW327679 KSS327679 LCO327679 LMK327679 LWG327679 MGC327679 MPY327679 MZU327679 NJQ327679 NTM327679 ODI327679 ONE327679 OXA327679 PGW327679 PQS327679 QAO327679 QKK327679 QUG327679 REC327679 RNY327679 RXU327679 SHQ327679 SRM327679 TBI327679 TLE327679 TVA327679 UEW327679 UOS327679 UYO327679 VIK327679 VSG327679 WCC327679 WLY327679 WVU327679 L393215:S393215 JI393215 TE393215 ADA393215 AMW393215 AWS393215 BGO393215 BQK393215 CAG393215 CKC393215 CTY393215 DDU393215 DNQ393215 DXM393215 EHI393215 ERE393215 FBA393215 FKW393215 FUS393215 GEO393215 GOK393215 GYG393215 HIC393215 HRY393215 IBU393215 ILQ393215 IVM393215 JFI393215 JPE393215 JZA393215 KIW393215 KSS393215 LCO393215 LMK393215 LWG393215 MGC393215 MPY393215 MZU393215 NJQ393215 NTM393215 ODI393215 ONE393215 OXA393215 PGW393215 PQS393215 QAO393215 QKK393215 QUG393215 REC393215 RNY393215 RXU393215 SHQ393215 SRM393215 TBI393215 TLE393215 TVA393215 UEW393215 UOS393215 UYO393215 VIK393215 VSG393215 WCC393215 WLY393215 WVU393215 L458751:S458751 JI458751 TE458751 ADA458751 AMW458751 AWS458751 BGO458751 BQK458751 CAG458751 CKC458751 CTY458751 DDU458751 DNQ458751 DXM458751 EHI458751 ERE458751 FBA458751 FKW458751 FUS458751 GEO458751 GOK458751 GYG458751 HIC458751 HRY458751 IBU458751 ILQ458751 IVM458751 JFI458751 JPE458751 JZA458751 KIW458751 KSS458751 LCO458751 LMK458751 LWG458751 MGC458751 MPY458751 MZU458751 NJQ458751 NTM458751 ODI458751 ONE458751 OXA458751 PGW458751 PQS458751 QAO458751 QKK458751 QUG458751 REC458751 RNY458751 RXU458751 SHQ458751 SRM458751 TBI458751 TLE458751 TVA458751 UEW458751 UOS458751 UYO458751 VIK458751 VSG458751 WCC458751 WLY458751 WVU458751 L524287:S524287 JI524287 TE524287 ADA524287 AMW524287 AWS524287 BGO524287 BQK524287 CAG524287 CKC524287 CTY524287 DDU524287 DNQ524287 DXM524287 EHI524287 ERE524287 FBA524287 FKW524287 FUS524287 GEO524287 GOK524287 GYG524287 HIC524287 HRY524287 IBU524287 ILQ524287 IVM524287 JFI524287 JPE524287 JZA524287 KIW524287 KSS524287 LCO524287 LMK524287 LWG524287 MGC524287 MPY524287 MZU524287 NJQ524287 NTM524287 ODI524287 ONE524287 OXA524287 PGW524287 PQS524287 QAO524287 QKK524287 QUG524287 REC524287 RNY524287 RXU524287 SHQ524287 SRM524287 TBI524287 TLE524287 TVA524287 UEW524287 UOS524287 UYO524287 VIK524287 VSG524287 WCC524287 WLY524287 WVU524287 L589823:S589823 JI589823 TE589823 ADA589823 AMW589823 AWS589823 BGO589823 BQK589823 CAG589823 CKC589823 CTY589823 DDU589823 DNQ589823 DXM589823 EHI589823 ERE589823 FBA589823 FKW589823 FUS589823 GEO589823 GOK589823 GYG589823 HIC589823 HRY589823 IBU589823 ILQ589823 IVM589823 JFI589823 JPE589823 JZA589823 KIW589823 KSS589823 LCO589823 LMK589823 LWG589823 MGC589823 MPY589823 MZU589823 NJQ589823 NTM589823 ODI589823 ONE589823 OXA589823 PGW589823 PQS589823 QAO589823 QKK589823 QUG589823 REC589823 RNY589823 RXU589823 SHQ589823 SRM589823 TBI589823 TLE589823 TVA589823 UEW589823 UOS589823 UYO589823 VIK589823 VSG589823 WCC589823 WLY589823 WVU589823 L655359:S655359 JI655359 TE655359 ADA655359 AMW655359 AWS655359 BGO655359 BQK655359 CAG655359 CKC655359 CTY655359 DDU655359 DNQ655359 DXM655359 EHI655359 ERE655359 FBA655359 FKW655359 FUS655359 GEO655359 GOK655359 GYG655359 HIC655359 HRY655359 IBU655359 ILQ655359 IVM655359 JFI655359 JPE655359 JZA655359 KIW655359 KSS655359 LCO655359 LMK655359 LWG655359 MGC655359 MPY655359 MZU655359 NJQ655359 NTM655359 ODI655359 ONE655359 OXA655359 PGW655359 PQS655359 QAO655359 QKK655359 QUG655359 REC655359 RNY655359 RXU655359 SHQ655359 SRM655359 TBI655359 TLE655359 TVA655359 UEW655359 UOS655359 UYO655359 VIK655359 VSG655359 WCC655359 WLY655359 WVU655359 L720895:S720895 JI720895 TE720895 ADA720895 AMW720895 AWS720895 BGO720895 BQK720895 CAG720895 CKC720895 CTY720895 DDU720895 DNQ720895 DXM720895 EHI720895 ERE720895 FBA720895 FKW720895 FUS720895 GEO720895 GOK720895 GYG720895 HIC720895 HRY720895 IBU720895 ILQ720895 IVM720895 JFI720895 JPE720895 JZA720895 KIW720895 KSS720895 LCO720895 LMK720895 LWG720895 MGC720895 MPY720895 MZU720895 NJQ720895 NTM720895 ODI720895 ONE720895 OXA720895 PGW720895 PQS720895 QAO720895 QKK720895 QUG720895 REC720895 RNY720895 RXU720895 SHQ720895 SRM720895 TBI720895 TLE720895 TVA720895 UEW720895 UOS720895 UYO720895 VIK720895 VSG720895 WCC720895 WLY720895 WVU720895 L786431:S786431 JI786431 TE786431 ADA786431 AMW786431 AWS786431 BGO786431 BQK786431 CAG786431 CKC786431 CTY786431 DDU786431 DNQ786431 DXM786431 EHI786431 ERE786431 FBA786431 FKW786431 FUS786431 GEO786431 GOK786431 GYG786431 HIC786431 HRY786431 IBU786431 ILQ786431 IVM786431 JFI786431 JPE786431 JZA786431 KIW786431 KSS786431 LCO786431 LMK786431 LWG786431 MGC786431 MPY786431 MZU786431 NJQ786431 NTM786431 ODI786431 ONE786431 OXA786431 PGW786431 PQS786431 QAO786431 QKK786431 QUG786431 REC786431 RNY786431 RXU786431 SHQ786431 SRM786431 TBI786431 TLE786431 TVA786431 UEW786431 UOS786431 UYO786431 VIK786431 VSG786431 WCC786431 WLY786431 WVU786431 L851967:S851967 JI851967 TE851967 ADA851967 AMW851967 AWS851967 BGO851967 BQK851967 CAG851967 CKC851967 CTY851967 DDU851967 DNQ851967 DXM851967 EHI851967 ERE851967 FBA851967 FKW851967 FUS851967 GEO851967 GOK851967 GYG851967 HIC851967 HRY851967 IBU851967 ILQ851967 IVM851967 JFI851967 JPE851967 JZA851967 KIW851967 KSS851967 LCO851967 LMK851967 LWG851967 MGC851967 MPY851967 MZU851967 NJQ851967 NTM851967 ODI851967 ONE851967 OXA851967 PGW851967 PQS851967 QAO851967 QKK851967 QUG851967 REC851967 RNY851967 RXU851967 SHQ851967 SRM851967 TBI851967 TLE851967 TVA851967 UEW851967 UOS851967 UYO851967 VIK851967 VSG851967 WCC851967 WLY851967 WVU851967 L917503:S917503 JI917503 TE917503 ADA917503 AMW917503 AWS917503 BGO917503 BQK917503 CAG917503 CKC917503 CTY917503 DDU917503 DNQ917503 DXM917503 EHI917503 ERE917503 FBA917503 FKW917503 FUS917503 GEO917503 GOK917503 GYG917503 HIC917503 HRY917503 IBU917503 ILQ917503 IVM917503 JFI917503 JPE917503 JZA917503 KIW917503 KSS917503 LCO917503 LMK917503 LWG917503 MGC917503 MPY917503 MZU917503 NJQ917503 NTM917503 ODI917503 ONE917503 OXA917503 PGW917503 PQS917503 QAO917503 QKK917503 QUG917503 REC917503 RNY917503 RXU917503 SHQ917503 SRM917503 TBI917503 TLE917503 TVA917503 UEW917503 UOS917503 UYO917503 VIK917503 VSG917503 WCC917503 WLY917503 WVU917503 L983039:S983039 JI983039 TE983039 ADA983039 AMW983039 AWS983039 BGO983039 BQK983039 CAG983039 CKC983039 CTY983039 DDU983039 DNQ983039 DXM983039 EHI983039 ERE983039 FBA983039 FKW983039 FUS983039 GEO983039 GOK983039 GYG983039 HIC983039 HRY983039 IBU983039 ILQ983039 IVM983039 JFI983039 JPE983039 JZA983039 KIW983039 KSS983039 LCO983039 LMK983039 LWG983039 MGC983039 MPY983039 MZU983039 NJQ983039 NTM983039 ODI983039 ONE983039 OXA983039 PGW983039 PQS983039 QAO983039 QKK983039 QUG983039 REC983039 RNY983039 RXU983039 SHQ983039 SRM983039 TBI983039 TLE983039 TVA983039 UEW983039 UOS983039 UYO983039 VIK983039 VSG983039 WCC983039 WLY983039 WVU983039 AH65545:AH65548 JQ65545:JQ65548 TM65545:TM65548 ADI65545:ADI65548 ANE65545:ANE65548 AXA65545:AXA65548 BGW65545:BGW65548 BQS65545:BQS65548 CAO65545:CAO65548 CKK65545:CKK65548 CUG65545:CUG65548 DEC65545:DEC65548 DNY65545:DNY65548 DXU65545:DXU65548 EHQ65545:EHQ65548 ERM65545:ERM65548 FBI65545:FBI65548 FLE65545:FLE65548 FVA65545:FVA65548 GEW65545:GEW65548 GOS65545:GOS65548 GYO65545:GYO65548 HIK65545:HIK65548 HSG65545:HSG65548 ICC65545:ICC65548 ILY65545:ILY65548 IVU65545:IVU65548 JFQ65545:JFQ65548 JPM65545:JPM65548 JZI65545:JZI65548 KJE65545:KJE65548 KTA65545:KTA65548 LCW65545:LCW65548 LMS65545:LMS65548 LWO65545:LWO65548 MGK65545:MGK65548 MQG65545:MQG65548 NAC65545:NAC65548 NJY65545:NJY65548 NTU65545:NTU65548 ODQ65545:ODQ65548 ONM65545:ONM65548 OXI65545:OXI65548 PHE65545:PHE65548 PRA65545:PRA65548 QAW65545:QAW65548 QKS65545:QKS65548 QUO65545:QUO65548 REK65545:REK65548 ROG65545:ROG65548 RYC65545:RYC65548 SHY65545:SHY65548 SRU65545:SRU65548 TBQ65545:TBQ65548 TLM65545:TLM65548 TVI65545:TVI65548 UFE65545:UFE65548 UPA65545:UPA65548 UYW65545:UYW65548 VIS65545:VIS65548 VSO65545:VSO65548 WCK65545:WCK65548 WMG65545:WMG65548 WWC65545:WWC65548 AH131081:AH131084 JQ131081:JQ131084 TM131081:TM131084 ADI131081:ADI131084 ANE131081:ANE131084 AXA131081:AXA131084 BGW131081:BGW131084 BQS131081:BQS131084 CAO131081:CAO131084 CKK131081:CKK131084 CUG131081:CUG131084 DEC131081:DEC131084 DNY131081:DNY131084 DXU131081:DXU131084 EHQ131081:EHQ131084 ERM131081:ERM131084 FBI131081:FBI131084 FLE131081:FLE131084 FVA131081:FVA131084 GEW131081:GEW131084 GOS131081:GOS131084 GYO131081:GYO131084 HIK131081:HIK131084 HSG131081:HSG131084 ICC131081:ICC131084 ILY131081:ILY131084 IVU131081:IVU131084 JFQ131081:JFQ131084 JPM131081:JPM131084 JZI131081:JZI131084 KJE131081:KJE131084 KTA131081:KTA131084 LCW131081:LCW131084 LMS131081:LMS131084 LWO131081:LWO131084 MGK131081:MGK131084 MQG131081:MQG131084 NAC131081:NAC131084 NJY131081:NJY131084 NTU131081:NTU131084 ODQ131081:ODQ131084 ONM131081:ONM131084 OXI131081:OXI131084 PHE131081:PHE131084 PRA131081:PRA131084 QAW131081:QAW131084 QKS131081:QKS131084 QUO131081:QUO131084 REK131081:REK131084 ROG131081:ROG131084 RYC131081:RYC131084 SHY131081:SHY131084 SRU131081:SRU131084 TBQ131081:TBQ131084 TLM131081:TLM131084 TVI131081:TVI131084 UFE131081:UFE131084 UPA131081:UPA131084 UYW131081:UYW131084 VIS131081:VIS131084 VSO131081:VSO131084 WCK131081:WCK131084 WMG131081:WMG131084 WWC131081:WWC131084 AH196617:AH196620 JQ196617:JQ196620 TM196617:TM196620 ADI196617:ADI196620 ANE196617:ANE196620 AXA196617:AXA196620 BGW196617:BGW196620 BQS196617:BQS196620 CAO196617:CAO196620 CKK196617:CKK196620 CUG196617:CUG196620 DEC196617:DEC196620 DNY196617:DNY196620 DXU196617:DXU196620 EHQ196617:EHQ196620 ERM196617:ERM196620 FBI196617:FBI196620 FLE196617:FLE196620 FVA196617:FVA196620 GEW196617:GEW196620 GOS196617:GOS196620 GYO196617:GYO196620 HIK196617:HIK196620 HSG196617:HSG196620 ICC196617:ICC196620 ILY196617:ILY196620 IVU196617:IVU196620 JFQ196617:JFQ196620 JPM196617:JPM196620 JZI196617:JZI196620 KJE196617:KJE196620 KTA196617:KTA196620 LCW196617:LCW196620 LMS196617:LMS196620 LWO196617:LWO196620 MGK196617:MGK196620 MQG196617:MQG196620 NAC196617:NAC196620 NJY196617:NJY196620 NTU196617:NTU196620 ODQ196617:ODQ196620 ONM196617:ONM196620 OXI196617:OXI196620 PHE196617:PHE196620 PRA196617:PRA196620 QAW196617:QAW196620 QKS196617:QKS196620 QUO196617:QUO196620 REK196617:REK196620 ROG196617:ROG196620 RYC196617:RYC196620 SHY196617:SHY196620 SRU196617:SRU196620 TBQ196617:TBQ196620 TLM196617:TLM196620 TVI196617:TVI196620 UFE196617:UFE196620 UPA196617:UPA196620 UYW196617:UYW196620 VIS196617:VIS196620 VSO196617:VSO196620 WCK196617:WCK196620 WMG196617:WMG196620 WWC196617:WWC196620 AH262153:AH262156 JQ262153:JQ262156 TM262153:TM262156 ADI262153:ADI262156 ANE262153:ANE262156 AXA262153:AXA262156 BGW262153:BGW262156 BQS262153:BQS262156 CAO262153:CAO262156 CKK262153:CKK262156 CUG262153:CUG262156 DEC262153:DEC262156 DNY262153:DNY262156 DXU262153:DXU262156 EHQ262153:EHQ262156 ERM262153:ERM262156 FBI262153:FBI262156 FLE262153:FLE262156 FVA262153:FVA262156 GEW262153:GEW262156 GOS262153:GOS262156 GYO262153:GYO262156 HIK262153:HIK262156 HSG262153:HSG262156 ICC262153:ICC262156 ILY262153:ILY262156 IVU262153:IVU262156 JFQ262153:JFQ262156 JPM262153:JPM262156 JZI262153:JZI262156 KJE262153:KJE262156 KTA262153:KTA262156 LCW262153:LCW262156 LMS262153:LMS262156 LWO262153:LWO262156 MGK262153:MGK262156 MQG262153:MQG262156 NAC262153:NAC262156 NJY262153:NJY262156 NTU262153:NTU262156 ODQ262153:ODQ262156 ONM262153:ONM262156 OXI262153:OXI262156 PHE262153:PHE262156 PRA262153:PRA262156 QAW262153:QAW262156 QKS262153:QKS262156 QUO262153:QUO262156 REK262153:REK262156 ROG262153:ROG262156 RYC262153:RYC262156 SHY262153:SHY262156 SRU262153:SRU262156 TBQ262153:TBQ262156 TLM262153:TLM262156 TVI262153:TVI262156 UFE262153:UFE262156 UPA262153:UPA262156 UYW262153:UYW262156 VIS262153:VIS262156 VSO262153:VSO262156 WCK262153:WCK262156 WMG262153:WMG262156 WWC262153:WWC262156 AH327689:AH327692 JQ327689:JQ327692 TM327689:TM327692 ADI327689:ADI327692 ANE327689:ANE327692 AXA327689:AXA327692 BGW327689:BGW327692 BQS327689:BQS327692 CAO327689:CAO327692 CKK327689:CKK327692 CUG327689:CUG327692 DEC327689:DEC327692 DNY327689:DNY327692 DXU327689:DXU327692 EHQ327689:EHQ327692 ERM327689:ERM327692 FBI327689:FBI327692 FLE327689:FLE327692 FVA327689:FVA327692 GEW327689:GEW327692 GOS327689:GOS327692 GYO327689:GYO327692 HIK327689:HIK327692 HSG327689:HSG327692 ICC327689:ICC327692 ILY327689:ILY327692 IVU327689:IVU327692 JFQ327689:JFQ327692 JPM327689:JPM327692 JZI327689:JZI327692 KJE327689:KJE327692 KTA327689:KTA327692 LCW327689:LCW327692 LMS327689:LMS327692 LWO327689:LWO327692 MGK327689:MGK327692 MQG327689:MQG327692 NAC327689:NAC327692 NJY327689:NJY327692 NTU327689:NTU327692 ODQ327689:ODQ327692 ONM327689:ONM327692 OXI327689:OXI327692 PHE327689:PHE327692 PRA327689:PRA327692 QAW327689:QAW327692 QKS327689:QKS327692 QUO327689:QUO327692 REK327689:REK327692 ROG327689:ROG327692 RYC327689:RYC327692 SHY327689:SHY327692 SRU327689:SRU327692 TBQ327689:TBQ327692 TLM327689:TLM327692 TVI327689:TVI327692 UFE327689:UFE327692 UPA327689:UPA327692 UYW327689:UYW327692 VIS327689:VIS327692 VSO327689:VSO327692 WCK327689:WCK327692 WMG327689:WMG327692 WWC327689:WWC327692 AH393225:AH393228 JQ393225:JQ393228 TM393225:TM393228 ADI393225:ADI393228 ANE393225:ANE393228 AXA393225:AXA393228 BGW393225:BGW393228 BQS393225:BQS393228 CAO393225:CAO393228 CKK393225:CKK393228 CUG393225:CUG393228 DEC393225:DEC393228 DNY393225:DNY393228 DXU393225:DXU393228 EHQ393225:EHQ393228 ERM393225:ERM393228 FBI393225:FBI393228 FLE393225:FLE393228 FVA393225:FVA393228 GEW393225:GEW393228 GOS393225:GOS393228 GYO393225:GYO393228 HIK393225:HIK393228 HSG393225:HSG393228 ICC393225:ICC393228 ILY393225:ILY393228 IVU393225:IVU393228 JFQ393225:JFQ393228 JPM393225:JPM393228 JZI393225:JZI393228 KJE393225:KJE393228 KTA393225:KTA393228 LCW393225:LCW393228 LMS393225:LMS393228 LWO393225:LWO393228 MGK393225:MGK393228 MQG393225:MQG393228 NAC393225:NAC393228 NJY393225:NJY393228 NTU393225:NTU393228 ODQ393225:ODQ393228 ONM393225:ONM393228 OXI393225:OXI393228 PHE393225:PHE393228 PRA393225:PRA393228 QAW393225:QAW393228 QKS393225:QKS393228 QUO393225:QUO393228 REK393225:REK393228 ROG393225:ROG393228 RYC393225:RYC393228 SHY393225:SHY393228 SRU393225:SRU393228 TBQ393225:TBQ393228 TLM393225:TLM393228 TVI393225:TVI393228 UFE393225:UFE393228 UPA393225:UPA393228 UYW393225:UYW393228 VIS393225:VIS393228 VSO393225:VSO393228 WCK393225:WCK393228 WMG393225:WMG393228 WWC393225:WWC393228 AH458761:AH458764 JQ458761:JQ458764 TM458761:TM458764 ADI458761:ADI458764 ANE458761:ANE458764 AXA458761:AXA458764 BGW458761:BGW458764 BQS458761:BQS458764 CAO458761:CAO458764 CKK458761:CKK458764 CUG458761:CUG458764 DEC458761:DEC458764 DNY458761:DNY458764 DXU458761:DXU458764 EHQ458761:EHQ458764 ERM458761:ERM458764 FBI458761:FBI458764 FLE458761:FLE458764 FVA458761:FVA458764 GEW458761:GEW458764 GOS458761:GOS458764 GYO458761:GYO458764 HIK458761:HIK458764 HSG458761:HSG458764 ICC458761:ICC458764 ILY458761:ILY458764 IVU458761:IVU458764 JFQ458761:JFQ458764 JPM458761:JPM458764 JZI458761:JZI458764 KJE458761:KJE458764 KTA458761:KTA458764 LCW458761:LCW458764 LMS458761:LMS458764 LWO458761:LWO458764 MGK458761:MGK458764 MQG458761:MQG458764 NAC458761:NAC458764 NJY458761:NJY458764 NTU458761:NTU458764 ODQ458761:ODQ458764 ONM458761:ONM458764 OXI458761:OXI458764 PHE458761:PHE458764 PRA458761:PRA458764 QAW458761:QAW458764 QKS458761:QKS458764 QUO458761:QUO458764 REK458761:REK458764 ROG458761:ROG458764 RYC458761:RYC458764 SHY458761:SHY458764 SRU458761:SRU458764 TBQ458761:TBQ458764 TLM458761:TLM458764 TVI458761:TVI458764 UFE458761:UFE458764 UPA458761:UPA458764 UYW458761:UYW458764 VIS458761:VIS458764 VSO458761:VSO458764 WCK458761:WCK458764 WMG458761:WMG458764 WWC458761:WWC458764 AH524297:AH524300 JQ524297:JQ524300 TM524297:TM524300 ADI524297:ADI524300 ANE524297:ANE524300 AXA524297:AXA524300 BGW524297:BGW524300 BQS524297:BQS524300 CAO524297:CAO524300 CKK524297:CKK524300 CUG524297:CUG524300 DEC524297:DEC524300 DNY524297:DNY524300 DXU524297:DXU524300 EHQ524297:EHQ524300 ERM524297:ERM524300 FBI524297:FBI524300 FLE524297:FLE524300 FVA524297:FVA524300 GEW524297:GEW524300 GOS524297:GOS524300 GYO524297:GYO524300 HIK524297:HIK524300 HSG524297:HSG524300 ICC524297:ICC524300 ILY524297:ILY524300 IVU524297:IVU524300 JFQ524297:JFQ524300 JPM524297:JPM524300 JZI524297:JZI524300 KJE524297:KJE524300 KTA524297:KTA524300 LCW524297:LCW524300 LMS524297:LMS524300 LWO524297:LWO524300 MGK524297:MGK524300 MQG524297:MQG524300 NAC524297:NAC524300 NJY524297:NJY524300 NTU524297:NTU524300 ODQ524297:ODQ524300 ONM524297:ONM524300 OXI524297:OXI524300 PHE524297:PHE524300 PRA524297:PRA524300 QAW524297:QAW524300 QKS524297:QKS524300 QUO524297:QUO524300 REK524297:REK524300 ROG524297:ROG524300 RYC524297:RYC524300 SHY524297:SHY524300 SRU524297:SRU524300 TBQ524297:TBQ524300 TLM524297:TLM524300 TVI524297:TVI524300 UFE524297:UFE524300 UPA524297:UPA524300 UYW524297:UYW524300 VIS524297:VIS524300 VSO524297:VSO524300 WCK524297:WCK524300 WMG524297:WMG524300 WWC524297:WWC524300 AH589833:AH589836 JQ589833:JQ589836 TM589833:TM589836 ADI589833:ADI589836 ANE589833:ANE589836 AXA589833:AXA589836 BGW589833:BGW589836 BQS589833:BQS589836 CAO589833:CAO589836 CKK589833:CKK589836 CUG589833:CUG589836 DEC589833:DEC589836 DNY589833:DNY589836 DXU589833:DXU589836 EHQ589833:EHQ589836 ERM589833:ERM589836 FBI589833:FBI589836 FLE589833:FLE589836 FVA589833:FVA589836 GEW589833:GEW589836 GOS589833:GOS589836 GYO589833:GYO589836 HIK589833:HIK589836 HSG589833:HSG589836 ICC589833:ICC589836 ILY589833:ILY589836 IVU589833:IVU589836 JFQ589833:JFQ589836 JPM589833:JPM589836 JZI589833:JZI589836 KJE589833:KJE589836 KTA589833:KTA589836 LCW589833:LCW589836 LMS589833:LMS589836 LWO589833:LWO589836 MGK589833:MGK589836 MQG589833:MQG589836 NAC589833:NAC589836 NJY589833:NJY589836 NTU589833:NTU589836 ODQ589833:ODQ589836 ONM589833:ONM589836 OXI589833:OXI589836 PHE589833:PHE589836 PRA589833:PRA589836 QAW589833:QAW589836 QKS589833:QKS589836 QUO589833:QUO589836 REK589833:REK589836 ROG589833:ROG589836 RYC589833:RYC589836 SHY589833:SHY589836 SRU589833:SRU589836 TBQ589833:TBQ589836 TLM589833:TLM589836 TVI589833:TVI589836 UFE589833:UFE589836 UPA589833:UPA589836 UYW589833:UYW589836 VIS589833:VIS589836 VSO589833:VSO589836 WCK589833:WCK589836 WMG589833:WMG589836 WWC589833:WWC589836 AH655369:AH655372 JQ655369:JQ655372 TM655369:TM655372 ADI655369:ADI655372 ANE655369:ANE655372 AXA655369:AXA655372 BGW655369:BGW655372 BQS655369:BQS655372 CAO655369:CAO655372 CKK655369:CKK655372 CUG655369:CUG655372 DEC655369:DEC655372 DNY655369:DNY655372 DXU655369:DXU655372 EHQ655369:EHQ655372 ERM655369:ERM655372 FBI655369:FBI655372 FLE655369:FLE655372 FVA655369:FVA655372 GEW655369:GEW655372 GOS655369:GOS655372 GYO655369:GYO655372 HIK655369:HIK655372 HSG655369:HSG655372 ICC655369:ICC655372 ILY655369:ILY655372 IVU655369:IVU655372 JFQ655369:JFQ655372 JPM655369:JPM655372 JZI655369:JZI655372 KJE655369:KJE655372 KTA655369:KTA655372 LCW655369:LCW655372 LMS655369:LMS655372 LWO655369:LWO655372 MGK655369:MGK655372 MQG655369:MQG655372 NAC655369:NAC655372 NJY655369:NJY655372 NTU655369:NTU655372 ODQ655369:ODQ655372 ONM655369:ONM655372 OXI655369:OXI655372 PHE655369:PHE655372 PRA655369:PRA655372 QAW655369:QAW655372 QKS655369:QKS655372 QUO655369:QUO655372 REK655369:REK655372 ROG655369:ROG655372 RYC655369:RYC655372 SHY655369:SHY655372 SRU655369:SRU655372 TBQ655369:TBQ655372 TLM655369:TLM655372 TVI655369:TVI655372 UFE655369:UFE655372 UPA655369:UPA655372 UYW655369:UYW655372 VIS655369:VIS655372 VSO655369:VSO655372 WCK655369:WCK655372 WMG655369:WMG655372 WWC655369:WWC655372 AH720905:AH720908 JQ720905:JQ720908 TM720905:TM720908 ADI720905:ADI720908 ANE720905:ANE720908 AXA720905:AXA720908 BGW720905:BGW720908 BQS720905:BQS720908 CAO720905:CAO720908 CKK720905:CKK720908 CUG720905:CUG720908 DEC720905:DEC720908 DNY720905:DNY720908 DXU720905:DXU720908 EHQ720905:EHQ720908 ERM720905:ERM720908 FBI720905:FBI720908 FLE720905:FLE720908 FVA720905:FVA720908 GEW720905:GEW720908 GOS720905:GOS720908 GYO720905:GYO720908 HIK720905:HIK720908 HSG720905:HSG720908 ICC720905:ICC720908 ILY720905:ILY720908 IVU720905:IVU720908 JFQ720905:JFQ720908 JPM720905:JPM720908 JZI720905:JZI720908 KJE720905:KJE720908 KTA720905:KTA720908 LCW720905:LCW720908 LMS720905:LMS720908 LWO720905:LWO720908 MGK720905:MGK720908 MQG720905:MQG720908 NAC720905:NAC720908 NJY720905:NJY720908 NTU720905:NTU720908 ODQ720905:ODQ720908 ONM720905:ONM720908 OXI720905:OXI720908 PHE720905:PHE720908 PRA720905:PRA720908 QAW720905:QAW720908 QKS720905:QKS720908 QUO720905:QUO720908 REK720905:REK720908 ROG720905:ROG720908 RYC720905:RYC720908 SHY720905:SHY720908 SRU720905:SRU720908 TBQ720905:TBQ720908 TLM720905:TLM720908 TVI720905:TVI720908 UFE720905:UFE720908 UPA720905:UPA720908 UYW720905:UYW720908 VIS720905:VIS720908 VSO720905:VSO720908 WCK720905:WCK720908 WMG720905:WMG720908 WWC720905:WWC720908 AH786441:AH786444 JQ786441:JQ786444 TM786441:TM786444 ADI786441:ADI786444 ANE786441:ANE786444 AXA786441:AXA786444 BGW786441:BGW786444 BQS786441:BQS786444 CAO786441:CAO786444 CKK786441:CKK786444 CUG786441:CUG786444 DEC786441:DEC786444 DNY786441:DNY786444 DXU786441:DXU786444 EHQ786441:EHQ786444 ERM786441:ERM786444 FBI786441:FBI786444 FLE786441:FLE786444 FVA786441:FVA786444 GEW786441:GEW786444 GOS786441:GOS786444 GYO786441:GYO786444 HIK786441:HIK786444 HSG786441:HSG786444 ICC786441:ICC786444 ILY786441:ILY786444 IVU786441:IVU786444 JFQ786441:JFQ786444 JPM786441:JPM786444 JZI786441:JZI786444 KJE786441:KJE786444 KTA786441:KTA786444 LCW786441:LCW786444 LMS786441:LMS786444 LWO786441:LWO786444 MGK786441:MGK786444 MQG786441:MQG786444 NAC786441:NAC786444 NJY786441:NJY786444 NTU786441:NTU786444 ODQ786441:ODQ786444 ONM786441:ONM786444 OXI786441:OXI786444 PHE786441:PHE786444 PRA786441:PRA786444 QAW786441:QAW786444 QKS786441:QKS786444 QUO786441:QUO786444 REK786441:REK786444 ROG786441:ROG786444 RYC786441:RYC786444 SHY786441:SHY786444 SRU786441:SRU786444 TBQ786441:TBQ786444 TLM786441:TLM786444 TVI786441:TVI786444 UFE786441:UFE786444 UPA786441:UPA786444 UYW786441:UYW786444 VIS786441:VIS786444 VSO786441:VSO786444 WCK786441:WCK786444 WMG786441:WMG786444 WWC786441:WWC786444 AH851977:AH851980 JQ851977:JQ851980 TM851977:TM851980 ADI851977:ADI851980 ANE851977:ANE851980 AXA851977:AXA851980 BGW851977:BGW851980 BQS851977:BQS851980 CAO851977:CAO851980 CKK851977:CKK851980 CUG851977:CUG851980 DEC851977:DEC851980 DNY851977:DNY851980 DXU851977:DXU851980 EHQ851977:EHQ851980 ERM851977:ERM851980 FBI851977:FBI851980 FLE851977:FLE851980 FVA851977:FVA851980 GEW851977:GEW851980 GOS851977:GOS851980 GYO851977:GYO851980 HIK851977:HIK851980 HSG851977:HSG851980 ICC851977:ICC851980 ILY851977:ILY851980 IVU851977:IVU851980 JFQ851977:JFQ851980 JPM851977:JPM851980 JZI851977:JZI851980 KJE851977:KJE851980 KTA851977:KTA851980 LCW851977:LCW851980 LMS851977:LMS851980 LWO851977:LWO851980 MGK851977:MGK851980 MQG851977:MQG851980 NAC851977:NAC851980 NJY851977:NJY851980 NTU851977:NTU851980 ODQ851977:ODQ851980 ONM851977:ONM851980 OXI851977:OXI851980 PHE851977:PHE851980 PRA851977:PRA851980 QAW851977:QAW851980 QKS851977:QKS851980 QUO851977:QUO851980 REK851977:REK851980 ROG851977:ROG851980 RYC851977:RYC851980 SHY851977:SHY851980 SRU851977:SRU851980 TBQ851977:TBQ851980 TLM851977:TLM851980 TVI851977:TVI851980 UFE851977:UFE851980 UPA851977:UPA851980 UYW851977:UYW851980 VIS851977:VIS851980 VSO851977:VSO851980 WCK851977:WCK851980 WMG851977:WMG851980 WWC851977:WWC851980 AH917513:AH917516 JQ917513:JQ917516 TM917513:TM917516 ADI917513:ADI917516 ANE917513:ANE917516 AXA917513:AXA917516 BGW917513:BGW917516 BQS917513:BQS917516 CAO917513:CAO917516 CKK917513:CKK917516 CUG917513:CUG917516 DEC917513:DEC917516 DNY917513:DNY917516 DXU917513:DXU917516 EHQ917513:EHQ917516 ERM917513:ERM917516 FBI917513:FBI917516 FLE917513:FLE917516 FVA917513:FVA917516 GEW917513:GEW917516 GOS917513:GOS917516 GYO917513:GYO917516 HIK917513:HIK917516 HSG917513:HSG917516 ICC917513:ICC917516 ILY917513:ILY917516 IVU917513:IVU917516 JFQ917513:JFQ917516 JPM917513:JPM917516 JZI917513:JZI917516 KJE917513:KJE917516 KTA917513:KTA917516 LCW917513:LCW917516 LMS917513:LMS917516 LWO917513:LWO917516 MGK917513:MGK917516 MQG917513:MQG917516 NAC917513:NAC917516 NJY917513:NJY917516 NTU917513:NTU917516 ODQ917513:ODQ917516 ONM917513:ONM917516 OXI917513:OXI917516 PHE917513:PHE917516 PRA917513:PRA917516 QAW917513:QAW917516 QKS917513:QKS917516 QUO917513:QUO917516 REK917513:REK917516 ROG917513:ROG917516 RYC917513:RYC917516 SHY917513:SHY917516 SRU917513:SRU917516 TBQ917513:TBQ917516 TLM917513:TLM917516 TVI917513:TVI917516 UFE917513:UFE917516 UPA917513:UPA917516 UYW917513:UYW917516 VIS917513:VIS917516 VSO917513:VSO917516 WCK917513:WCK917516 WMG917513:WMG917516 WWC917513:WWC917516 AH983049:AH983052 JQ983049:JQ983052 TM983049:TM983052 ADI983049:ADI983052 ANE983049:ANE983052 AXA983049:AXA983052 BGW983049:BGW983052 BQS983049:BQS983052 CAO983049:CAO983052 CKK983049:CKK983052 CUG983049:CUG983052 DEC983049:DEC983052 DNY983049:DNY983052 DXU983049:DXU983052 EHQ983049:EHQ983052 ERM983049:ERM983052 FBI983049:FBI983052 FLE983049:FLE983052 FVA983049:FVA983052 GEW983049:GEW983052 GOS983049:GOS983052 GYO983049:GYO983052 HIK983049:HIK983052 HSG983049:HSG983052 ICC983049:ICC983052 ILY983049:ILY983052 IVU983049:IVU983052 JFQ983049:JFQ983052 JPM983049:JPM983052 JZI983049:JZI983052 KJE983049:KJE983052 KTA983049:KTA983052 LCW983049:LCW983052 LMS983049:LMS983052 LWO983049:LWO983052 MGK983049:MGK983052 MQG983049:MQG983052 NAC983049:NAC983052 NJY983049:NJY983052 NTU983049:NTU983052 ODQ983049:ODQ983052 ONM983049:ONM983052 OXI983049:OXI983052 PHE983049:PHE983052 PRA983049:PRA983052 QAW983049:QAW983052 QKS983049:QKS983052 QUO983049:QUO983052 REK983049:REK983052 ROG983049:ROG983052 RYC983049:RYC983052 SHY983049:SHY983052 SRU983049:SRU983052 TBQ983049:TBQ983052 TLM983049:TLM983052 TVI983049:TVI983052 UFE983049:UFE983052 UPA983049:UPA983052 UYW983049:UYW983052 VIS983049:VIS983052 VSO983049:VSO983052 WCK983049:WCK983052 WMG983049:WMG983052 WWC983049:WWC983052 AH65532:AH65541 JQ65532:JQ65541 TM65532:TM65541 ADI65532:ADI65541 ANE65532:ANE65541 AXA65532:AXA65541 BGW65532:BGW65541 BQS65532:BQS65541 CAO65532:CAO65541 CKK65532:CKK65541 CUG65532:CUG65541 DEC65532:DEC65541 DNY65532:DNY65541 DXU65532:DXU65541 EHQ65532:EHQ65541 ERM65532:ERM65541 FBI65532:FBI65541 FLE65532:FLE65541 FVA65532:FVA65541 GEW65532:GEW65541 GOS65532:GOS65541 GYO65532:GYO65541 HIK65532:HIK65541 HSG65532:HSG65541 ICC65532:ICC65541 ILY65532:ILY65541 IVU65532:IVU65541 JFQ65532:JFQ65541 JPM65532:JPM65541 JZI65532:JZI65541 KJE65532:KJE65541 KTA65532:KTA65541 LCW65532:LCW65541 LMS65532:LMS65541 LWO65532:LWO65541 MGK65532:MGK65541 MQG65532:MQG65541 NAC65532:NAC65541 NJY65532:NJY65541 NTU65532:NTU65541 ODQ65532:ODQ65541 ONM65532:ONM65541 OXI65532:OXI65541 PHE65532:PHE65541 PRA65532:PRA65541 QAW65532:QAW65541 QKS65532:QKS65541 QUO65532:QUO65541 REK65532:REK65541 ROG65532:ROG65541 RYC65532:RYC65541 SHY65532:SHY65541 SRU65532:SRU65541 TBQ65532:TBQ65541 TLM65532:TLM65541 TVI65532:TVI65541 UFE65532:UFE65541 UPA65532:UPA65541 UYW65532:UYW65541 VIS65532:VIS65541 VSO65532:VSO65541 WCK65532:WCK65541 WMG65532:WMG65541 WWC65532:WWC65541 AH131068:AH131077 JQ131068:JQ131077 TM131068:TM131077 ADI131068:ADI131077 ANE131068:ANE131077 AXA131068:AXA131077 BGW131068:BGW131077 BQS131068:BQS131077 CAO131068:CAO131077 CKK131068:CKK131077 CUG131068:CUG131077 DEC131068:DEC131077 DNY131068:DNY131077 DXU131068:DXU131077 EHQ131068:EHQ131077 ERM131068:ERM131077 FBI131068:FBI131077 FLE131068:FLE131077 FVA131068:FVA131077 GEW131068:GEW131077 GOS131068:GOS131077 GYO131068:GYO131077 HIK131068:HIK131077 HSG131068:HSG131077 ICC131068:ICC131077 ILY131068:ILY131077 IVU131068:IVU131077 JFQ131068:JFQ131077 JPM131068:JPM131077 JZI131068:JZI131077 KJE131068:KJE131077 KTA131068:KTA131077 LCW131068:LCW131077 LMS131068:LMS131077 LWO131068:LWO131077 MGK131068:MGK131077 MQG131068:MQG131077 NAC131068:NAC131077 NJY131068:NJY131077 NTU131068:NTU131077 ODQ131068:ODQ131077 ONM131068:ONM131077 OXI131068:OXI131077 PHE131068:PHE131077 PRA131068:PRA131077 QAW131068:QAW131077 QKS131068:QKS131077 QUO131068:QUO131077 REK131068:REK131077 ROG131068:ROG131077 RYC131068:RYC131077 SHY131068:SHY131077 SRU131068:SRU131077 TBQ131068:TBQ131077 TLM131068:TLM131077 TVI131068:TVI131077 UFE131068:UFE131077 UPA131068:UPA131077 UYW131068:UYW131077 VIS131068:VIS131077 VSO131068:VSO131077 WCK131068:WCK131077 WMG131068:WMG131077 WWC131068:WWC131077 AH196604:AH196613 JQ196604:JQ196613 TM196604:TM196613 ADI196604:ADI196613 ANE196604:ANE196613 AXA196604:AXA196613 BGW196604:BGW196613 BQS196604:BQS196613 CAO196604:CAO196613 CKK196604:CKK196613 CUG196604:CUG196613 DEC196604:DEC196613 DNY196604:DNY196613 DXU196604:DXU196613 EHQ196604:EHQ196613 ERM196604:ERM196613 FBI196604:FBI196613 FLE196604:FLE196613 FVA196604:FVA196613 GEW196604:GEW196613 GOS196604:GOS196613 GYO196604:GYO196613 HIK196604:HIK196613 HSG196604:HSG196613 ICC196604:ICC196613 ILY196604:ILY196613 IVU196604:IVU196613 JFQ196604:JFQ196613 JPM196604:JPM196613 JZI196604:JZI196613 KJE196604:KJE196613 KTA196604:KTA196613 LCW196604:LCW196613 LMS196604:LMS196613 LWO196604:LWO196613 MGK196604:MGK196613 MQG196604:MQG196613 NAC196604:NAC196613 NJY196604:NJY196613 NTU196604:NTU196613 ODQ196604:ODQ196613 ONM196604:ONM196613 OXI196604:OXI196613 PHE196604:PHE196613 PRA196604:PRA196613 QAW196604:QAW196613 QKS196604:QKS196613 QUO196604:QUO196613 REK196604:REK196613 ROG196604:ROG196613 RYC196604:RYC196613 SHY196604:SHY196613 SRU196604:SRU196613 TBQ196604:TBQ196613 TLM196604:TLM196613 TVI196604:TVI196613 UFE196604:UFE196613 UPA196604:UPA196613 UYW196604:UYW196613 VIS196604:VIS196613 VSO196604:VSO196613 WCK196604:WCK196613 WMG196604:WMG196613 WWC196604:WWC196613 AH262140:AH262149 JQ262140:JQ262149 TM262140:TM262149 ADI262140:ADI262149 ANE262140:ANE262149 AXA262140:AXA262149 BGW262140:BGW262149 BQS262140:BQS262149 CAO262140:CAO262149 CKK262140:CKK262149 CUG262140:CUG262149 DEC262140:DEC262149 DNY262140:DNY262149 DXU262140:DXU262149 EHQ262140:EHQ262149 ERM262140:ERM262149 FBI262140:FBI262149 FLE262140:FLE262149 FVA262140:FVA262149 GEW262140:GEW262149 GOS262140:GOS262149 GYO262140:GYO262149 HIK262140:HIK262149 HSG262140:HSG262149 ICC262140:ICC262149 ILY262140:ILY262149 IVU262140:IVU262149 JFQ262140:JFQ262149 JPM262140:JPM262149 JZI262140:JZI262149 KJE262140:KJE262149 KTA262140:KTA262149 LCW262140:LCW262149 LMS262140:LMS262149 LWO262140:LWO262149 MGK262140:MGK262149 MQG262140:MQG262149 NAC262140:NAC262149 NJY262140:NJY262149 NTU262140:NTU262149 ODQ262140:ODQ262149 ONM262140:ONM262149 OXI262140:OXI262149 PHE262140:PHE262149 PRA262140:PRA262149 QAW262140:QAW262149 QKS262140:QKS262149 QUO262140:QUO262149 REK262140:REK262149 ROG262140:ROG262149 RYC262140:RYC262149 SHY262140:SHY262149 SRU262140:SRU262149 TBQ262140:TBQ262149 TLM262140:TLM262149 TVI262140:TVI262149 UFE262140:UFE262149 UPA262140:UPA262149 UYW262140:UYW262149 VIS262140:VIS262149 VSO262140:VSO262149 WCK262140:WCK262149 WMG262140:WMG262149 WWC262140:WWC262149 AH327676:AH327685 JQ327676:JQ327685 TM327676:TM327685 ADI327676:ADI327685 ANE327676:ANE327685 AXA327676:AXA327685 BGW327676:BGW327685 BQS327676:BQS327685 CAO327676:CAO327685 CKK327676:CKK327685 CUG327676:CUG327685 DEC327676:DEC327685 DNY327676:DNY327685 DXU327676:DXU327685 EHQ327676:EHQ327685 ERM327676:ERM327685 FBI327676:FBI327685 FLE327676:FLE327685 FVA327676:FVA327685 GEW327676:GEW327685 GOS327676:GOS327685 GYO327676:GYO327685 HIK327676:HIK327685 HSG327676:HSG327685 ICC327676:ICC327685 ILY327676:ILY327685 IVU327676:IVU327685 JFQ327676:JFQ327685 JPM327676:JPM327685 JZI327676:JZI327685 KJE327676:KJE327685 KTA327676:KTA327685 LCW327676:LCW327685 LMS327676:LMS327685 LWO327676:LWO327685 MGK327676:MGK327685 MQG327676:MQG327685 NAC327676:NAC327685 NJY327676:NJY327685 NTU327676:NTU327685 ODQ327676:ODQ327685 ONM327676:ONM327685 OXI327676:OXI327685 PHE327676:PHE327685 PRA327676:PRA327685 QAW327676:QAW327685 QKS327676:QKS327685 QUO327676:QUO327685 REK327676:REK327685 ROG327676:ROG327685 RYC327676:RYC327685 SHY327676:SHY327685 SRU327676:SRU327685 TBQ327676:TBQ327685 TLM327676:TLM327685 TVI327676:TVI327685 UFE327676:UFE327685 UPA327676:UPA327685 UYW327676:UYW327685 VIS327676:VIS327685 VSO327676:VSO327685 WCK327676:WCK327685 WMG327676:WMG327685 WWC327676:WWC327685 AH393212:AH393221 JQ393212:JQ393221 TM393212:TM393221 ADI393212:ADI393221 ANE393212:ANE393221 AXA393212:AXA393221 BGW393212:BGW393221 BQS393212:BQS393221 CAO393212:CAO393221 CKK393212:CKK393221 CUG393212:CUG393221 DEC393212:DEC393221 DNY393212:DNY393221 DXU393212:DXU393221 EHQ393212:EHQ393221 ERM393212:ERM393221 FBI393212:FBI393221 FLE393212:FLE393221 FVA393212:FVA393221 GEW393212:GEW393221 GOS393212:GOS393221 GYO393212:GYO393221 HIK393212:HIK393221 HSG393212:HSG393221 ICC393212:ICC393221 ILY393212:ILY393221 IVU393212:IVU393221 JFQ393212:JFQ393221 JPM393212:JPM393221 JZI393212:JZI393221 KJE393212:KJE393221 KTA393212:KTA393221 LCW393212:LCW393221 LMS393212:LMS393221 LWO393212:LWO393221 MGK393212:MGK393221 MQG393212:MQG393221 NAC393212:NAC393221 NJY393212:NJY393221 NTU393212:NTU393221 ODQ393212:ODQ393221 ONM393212:ONM393221 OXI393212:OXI393221 PHE393212:PHE393221 PRA393212:PRA393221 QAW393212:QAW393221 QKS393212:QKS393221 QUO393212:QUO393221 REK393212:REK393221 ROG393212:ROG393221 RYC393212:RYC393221 SHY393212:SHY393221 SRU393212:SRU393221 TBQ393212:TBQ393221 TLM393212:TLM393221 TVI393212:TVI393221 UFE393212:UFE393221 UPA393212:UPA393221 UYW393212:UYW393221 VIS393212:VIS393221 VSO393212:VSO393221 WCK393212:WCK393221 WMG393212:WMG393221 WWC393212:WWC393221 AH458748:AH458757 JQ458748:JQ458757 TM458748:TM458757 ADI458748:ADI458757 ANE458748:ANE458757 AXA458748:AXA458757 BGW458748:BGW458757 BQS458748:BQS458757 CAO458748:CAO458757 CKK458748:CKK458757 CUG458748:CUG458757 DEC458748:DEC458757 DNY458748:DNY458757 DXU458748:DXU458757 EHQ458748:EHQ458757 ERM458748:ERM458757 FBI458748:FBI458757 FLE458748:FLE458757 FVA458748:FVA458757 GEW458748:GEW458757 GOS458748:GOS458757 GYO458748:GYO458757 HIK458748:HIK458757 HSG458748:HSG458757 ICC458748:ICC458757 ILY458748:ILY458757 IVU458748:IVU458757 JFQ458748:JFQ458757 JPM458748:JPM458757 JZI458748:JZI458757 KJE458748:KJE458757 KTA458748:KTA458757 LCW458748:LCW458757 LMS458748:LMS458757 LWO458748:LWO458757 MGK458748:MGK458757 MQG458748:MQG458757 NAC458748:NAC458757 NJY458748:NJY458757 NTU458748:NTU458757 ODQ458748:ODQ458757 ONM458748:ONM458757 OXI458748:OXI458757 PHE458748:PHE458757 PRA458748:PRA458757 QAW458748:QAW458757 QKS458748:QKS458757 QUO458748:QUO458757 REK458748:REK458757 ROG458748:ROG458757 RYC458748:RYC458757 SHY458748:SHY458757 SRU458748:SRU458757 TBQ458748:TBQ458757 TLM458748:TLM458757 TVI458748:TVI458757 UFE458748:UFE458757 UPA458748:UPA458757 UYW458748:UYW458757 VIS458748:VIS458757 VSO458748:VSO458757 WCK458748:WCK458757 WMG458748:WMG458757 WWC458748:WWC458757 AH524284:AH524293 JQ524284:JQ524293 TM524284:TM524293 ADI524284:ADI524293 ANE524284:ANE524293 AXA524284:AXA524293 BGW524284:BGW524293 BQS524284:BQS524293 CAO524284:CAO524293 CKK524284:CKK524293 CUG524284:CUG524293 DEC524284:DEC524293 DNY524284:DNY524293 DXU524284:DXU524293 EHQ524284:EHQ524293 ERM524284:ERM524293 FBI524284:FBI524293 FLE524284:FLE524293 FVA524284:FVA524293 GEW524284:GEW524293 GOS524284:GOS524293 GYO524284:GYO524293 HIK524284:HIK524293 HSG524284:HSG524293 ICC524284:ICC524293 ILY524284:ILY524293 IVU524284:IVU524293 JFQ524284:JFQ524293 JPM524284:JPM524293 JZI524284:JZI524293 KJE524284:KJE524293 KTA524284:KTA524293 LCW524284:LCW524293 LMS524284:LMS524293 LWO524284:LWO524293 MGK524284:MGK524293 MQG524284:MQG524293 NAC524284:NAC524293 NJY524284:NJY524293 NTU524284:NTU524293 ODQ524284:ODQ524293 ONM524284:ONM524293 OXI524284:OXI524293 PHE524284:PHE524293 PRA524284:PRA524293 QAW524284:QAW524293 QKS524284:QKS524293 QUO524284:QUO524293 REK524284:REK524293 ROG524284:ROG524293 RYC524284:RYC524293 SHY524284:SHY524293 SRU524284:SRU524293 TBQ524284:TBQ524293 TLM524284:TLM524293 TVI524284:TVI524293 UFE524284:UFE524293 UPA524284:UPA524293 UYW524284:UYW524293 VIS524284:VIS524293 VSO524284:VSO524293 WCK524284:WCK524293 WMG524284:WMG524293 WWC524284:WWC524293 AH589820:AH589829 JQ589820:JQ589829 TM589820:TM589829 ADI589820:ADI589829 ANE589820:ANE589829 AXA589820:AXA589829 BGW589820:BGW589829 BQS589820:BQS589829 CAO589820:CAO589829 CKK589820:CKK589829 CUG589820:CUG589829 DEC589820:DEC589829 DNY589820:DNY589829 DXU589820:DXU589829 EHQ589820:EHQ589829 ERM589820:ERM589829 FBI589820:FBI589829 FLE589820:FLE589829 FVA589820:FVA589829 GEW589820:GEW589829 GOS589820:GOS589829 GYO589820:GYO589829 HIK589820:HIK589829 HSG589820:HSG589829 ICC589820:ICC589829 ILY589820:ILY589829 IVU589820:IVU589829 JFQ589820:JFQ589829 JPM589820:JPM589829 JZI589820:JZI589829 KJE589820:KJE589829 KTA589820:KTA589829 LCW589820:LCW589829 LMS589820:LMS589829 LWO589820:LWO589829 MGK589820:MGK589829 MQG589820:MQG589829 NAC589820:NAC589829 NJY589820:NJY589829 NTU589820:NTU589829 ODQ589820:ODQ589829 ONM589820:ONM589829 OXI589820:OXI589829 PHE589820:PHE589829 PRA589820:PRA589829 QAW589820:QAW589829 QKS589820:QKS589829 QUO589820:QUO589829 REK589820:REK589829 ROG589820:ROG589829 RYC589820:RYC589829 SHY589820:SHY589829 SRU589820:SRU589829 TBQ589820:TBQ589829 TLM589820:TLM589829 TVI589820:TVI589829 UFE589820:UFE589829 UPA589820:UPA589829 UYW589820:UYW589829 VIS589820:VIS589829 VSO589820:VSO589829 WCK589820:WCK589829 WMG589820:WMG589829 WWC589820:WWC589829 AH655356:AH655365 JQ655356:JQ655365 TM655356:TM655365 ADI655356:ADI655365 ANE655356:ANE655365 AXA655356:AXA655365 BGW655356:BGW655365 BQS655356:BQS655365 CAO655356:CAO655365 CKK655356:CKK655365 CUG655356:CUG655365 DEC655356:DEC655365 DNY655356:DNY655365 DXU655356:DXU655365 EHQ655356:EHQ655365 ERM655356:ERM655365 FBI655356:FBI655365 FLE655356:FLE655365 FVA655356:FVA655365 GEW655356:GEW655365 GOS655356:GOS655365 GYO655356:GYO655365 HIK655356:HIK655365 HSG655356:HSG655365 ICC655356:ICC655365 ILY655356:ILY655365 IVU655356:IVU655365 JFQ655356:JFQ655365 JPM655356:JPM655365 JZI655356:JZI655365 KJE655356:KJE655365 KTA655356:KTA655365 LCW655356:LCW655365 LMS655356:LMS655365 LWO655356:LWO655365 MGK655356:MGK655365 MQG655356:MQG655365 NAC655356:NAC655365 NJY655356:NJY655365 NTU655356:NTU655365 ODQ655356:ODQ655365 ONM655356:ONM655365 OXI655356:OXI655365 PHE655356:PHE655365 PRA655356:PRA655365 QAW655356:QAW655365 QKS655356:QKS655365 QUO655356:QUO655365 REK655356:REK655365 ROG655356:ROG655365 RYC655356:RYC655365 SHY655356:SHY655365 SRU655356:SRU655365 TBQ655356:TBQ655365 TLM655356:TLM655365 TVI655356:TVI655365 UFE655356:UFE655365 UPA655356:UPA655365 UYW655356:UYW655365 VIS655356:VIS655365 VSO655356:VSO655365 WCK655356:WCK655365 WMG655356:WMG655365 WWC655356:WWC655365 AH720892:AH720901 JQ720892:JQ720901 TM720892:TM720901 ADI720892:ADI720901 ANE720892:ANE720901 AXA720892:AXA720901 BGW720892:BGW720901 BQS720892:BQS720901 CAO720892:CAO720901 CKK720892:CKK720901 CUG720892:CUG720901 DEC720892:DEC720901 DNY720892:DNY720901 DXU720892:DXU720901 EHQ720892:EHQ720901 ERM720892:ERM720901 FBI720892:FBI720901 FLE720892:FLE720901 FVA720892:FVA720901 GEW720892:GEW720901 GOS720892:GOS720901 GYO720892:GYO720901 HIK720892:HIK720901 HSG720892:HSG720901 ICC720892:ICC720901 ILY720892:ILY720901 IVU720892:IVU720901 JFQ720892:JFQ720901 JPM720892:JPM720901 JZI720892:JZI720901 KJE720892:KJE720901 KTA720892:KTA720901 LCW720892:LCW720901 LMS720892:LMS720901 LWO720892:LWO720901 MGK720892:MGK720901 MQG720892:MQG720901 NAC720892:NAC720901 NJY720892:NJY720901 NTU720892:NTU720901 ODQ720892:ODQ720901 ONM720892:ONM720901 OXI720892:OXI720901 PHE720892:PHE720901 PRA720892:PRA720901 QAW720892:QAW720901 QKS720892:QKS720901 QUO720892:QUO720901 REK720892:REK720901 ROG720892:ROG720901 RYC720892:RYC720901 SHY720892:SHY720901 SRU720892:SRU720901 TBQ720892:TBQ720901 TLM720892:TLM720901 TVI720892:TVI720901 UFE720892:UFE720901 UPA720892:UPA720901 UYW720892:UYW720901 VIS720892:VIS720901 VSO720892:VSO720901 WCK720892:WCK720901 WMG720892:WMG720901 WWC720892:WWC720901 AH786428:AH786437 JQ786428:JQ786437 TM786428:TM786437 ADI786428:ADI786437 ANE786428:ANE786437 AXA786428:AXA786437 BGW786428:BGW786437 BQS786428:BQS786437 CAO786428:CAO786437 CKK786428:CKK786437 CUG786428:CUG786437 DEC786428:DEC786437 DNY786428:DNY786437 DXU786428:DXU786437 EHQ786428:EHQ786437 ERM786428:ERM786437 FBI786428:FBI786437 FLE786428:FLE786437 FVA786428:FVA786437 GEW786428:GEW786437 GOS786428:GOS786437 GYO786428:GYO786437 HIK786428:HIK786437 HSG786428:HSG786437 ICC786428:ICC786437 ILY786428:ILY786437 IVU786428:IVU786437 JFQ786428:JFQ786437 JPM786428:JPM786437 JZI786428:JZI786437 KJE786428:KJE786437 KTA786428:KTA786437 LCW786428:LCW786437 LMS786428:LMS786437 LWO786428:LWO786437 MGK786428:MGK786437 MQG786428:MQG786437 NAC786428:NAC786437 NJY786428:NJY786437 NTU786428:NTU786437 ODQ786428:ODQ786437 ONM786428:ONM786437 OXI786428:OXI786437 PHE786428:PHE786437 PRA786428:PRA786437 QAW786428:QAW786437 QKS786428:QKS786437 QUO786428:QUO786437 REK786428:REK786437 ROG786428:ROG786437 RYC786428:RYC786437 SHY786428:SHY786437 SRU786428:SRU786437 TBQ786428:TBQ786437 TLM786428:TLM786437 TVI786428:TVI786437 UFE786428:UFE786437 UPA786428:UPA786437 UYW786428:UYW786437 VIS786428:VIS786437 VSO786428:VSO786437 WCK786428:WCK786437 WMG786428:WMG786437 WWC786428:WWC786437 AH851964:AH851973 JQ851964:JQ851973 TM851964:TM851973 ADI851964:ADI851973 ANE851964:ANE851973 AXA851964:AXA851973 BGW851964:BGW851973 BQS851964:BQS851973 CAO851964:CAO851973 CKK851964:CKK851973 CUG851964:CUG851973 DEC851964:DEC851973 DNY851964:DNY851973 DXU851964:DXU851973 EHQ851964:EHQ851973 ERM851964:ERM851973 FBI851964:FBI851973 FLE851964:FLE851973 FVA851964:FVA851973 GEW851964:GEW851973 GOS851964:GOS851973 GYO851964:GYO851973 HIK851964:HIK851973 HSG851964:HSG851973 ICC851964:ICC851973 ILY851964:ILY851973 IVU851964:IVU851973 JFQ851964:JFQ851973 JPM851964:JPM851973 JZI851964:JZI851973 KJE851964:KJE851973 KTA851964:KTA851973 LCW851964:LCW851973 LMS851964:LMS851973 LWO851964:LWO851973 MGK851964:MGK851973 MQG851964:MQG851973 NAC851964:NAC851973 NJY851964:NJY851973 NTU851964:NTU851973 ODQ851964:ODQ851973 ONM851964:ONM851973 OXI851964:OXI851973 PHE851964:PHE851973 PRA851964:PRA851973 QAW851964:QAW851973 QKS851964:QKS851973 QUO851964:QUO851973 REK851964:REK851973 ROG851964:ROG851973 RYC851964:RYC851973 SHY851964:SHY851973 SRU851964:SRU851973 TBQ851964:TBQ851973 TLM851964:TLM851973 TVI851964:TVI851973 UFE851964:UFE851973 UPA851964:UPA851973 UYW851964:UYW851973 VIS851964:VIS851973 VSO851964:VSO851973 WCK851964:WCK851973 WMG851964:WMG851973 WWC851964:WWC851973 AH917500:AH917509 JQ917500:JQ917509 TM917500:TM917509 ADI917500:ADI917509 ANE917500:ANE917509 AXA917500:AXA917509 BGW917500:BGW917509 BQS917500:BQS917509 CAO917500:CAO917509 CKK917500:CKK917509 CUG917500:CUG917509 DEC917500:DEC917509 DNY917500:DNY917509 DXU917500:DXU917509 EHQ917500:EHQ917509 ERM917500:ERM917509 FBI917500:FBI917509 FLE917500:FLE917509 FVA917500:FVA917509 GEW917500:GEW917509 GOS917500:GOS917509 GYO917500:GYO917509 HIK917500:HIK917509 HSG917500:HSG917509 ICC917500:ICC917509 ILY917500:ILY917509 IVU917500:IVU917509 JFQ917500:JFQ917509 JPM917500:JPM917509 JZI917500:JZI917509 KJE917500:KJE917509 KTA917500:KTA917509 LCW917500:LCW917509 LMS917500:LMS917509 LWO917500:LWO917509 MGK917500:MGK917509 MQG917500:MQG917509 NAC917500:NAC917509 NJY917500:NJY917509 NTU917500:NTU917509 ODQ917500:ODQ917509 ONM917500:ONM917509 OXI917500:OXI917509 PHE917500:PHE917509 PRA917500:PRA917509 QAW917500:QAW917509 QKS917500:QKS917509 QUO917500:QUO917509 REK917500:REK917509 ROG917500:ROG917509 RYC917500:RYC917509 SHY917500:SHY917509 SRU917500:SRU917509 TBQ917500:TBQ917509 TLM917500:TLM917509 TVI917500:TVI917509 UFE917500:UFE917509 UPA917500:UPA917509 UYW917500:UYW917509 VIS917500:VIS917509 VSO917500:VSO917509 WCK917500:WCK917509 WMG917500:WMG917509 WWC917500:WWC917509 AH983036:AH983045 JQ983036:JQ983045 TM983036:TM983045 ADI983036:ADI983045 ANE983036:ANE983045 AXA983036:AXA983045 BGW983036:BGW983045 BQS983036:BQS983045 CAO983036:CAO983045 CKK983036:CKK983045 CUG983036:CUG983045 DEC983036:DEC983045 DNY983036:DNY983045 DXU983036:DXU983045 EHQ983036:EHQ983045 ERM983036:ERM983045 FBI983036:FBI983045 FLE983036:FLE983045 FVA983036:FVA983045 GEW983036:GEW983045 GOS983036:GOS983045 GYO983036:GYO983045 HIK983036:HIK983045 HSG983036:HSG983045 ICC983036:ICC983045 ILY983036:ILY983045 IVU983036:IVU983045 JFQ983036:JFQ983045 JPM983036:JPM983045 JZI983036:JZI983045 KJE983036:KJE983045 KTA983036:KTA983045 LCW983036:LCW983045 LMS983036:LMS983045 LWO983036:LWO983045 MGK983036:MGK983045 MQG983036:MQG983045 NAC983036:NAC983045 NJY983036:NJY983045 NTU983036:NTU983045 ODQ983036:ODQ983045 ONM983036:ONM983045 OXI983036:OXI983045 PHE983036:PHE983045 PRA983036:PRA983045 QAW983036:QAW983045 QKS983036:QKS983045 QUO983036:QUO983045 REK983036:REK983045 ROG983036:ROG983045 RYC983036:RYC983045 SHY983036:SHY983045 SRU983036:SRU983045 TBQ983036:TBQ983045 TLM983036:TLM983045 TVI983036:TVI983045 UFE983036:UFE983045 UPA983036:UPA983045 UYW983036:UYW983045 VIS983036:VIS983045 VSO983036:VSO983045 WCK983036:WCK983045 WMG983036:WMG983045 WWC983036:WWC983045 WVU982964 E65446 JB65446 SX65446 ACT65446 AMP65446 AWL65446 BGH65446 BQD65446 BZZ65446 CJV65446 CTR65446 DDN65446 DNJ65446 DXF65446 EHB65446 EQX65446 FAT65446 FKP65446 FUL65446 GEH65446 GOD65446 GXZ65446 HHV65446 HRR65446 IBN65446 ILJ65446 IVF65446 JFB65446 JOX65446 JYT65446 KIP65446 KSL65446 LCH65446 LMD65446 LVZ65446 MFV65446 MPR65446 MZN65446 NJJ65446 NTF65446 ODB65446 OMX65446 OWT65446 PGP65446 PQL65446 QAH65446 QKD65446 QTZ65446 RDV65446 RNR65446 RXN65446 SHJ65446 SRF65446 TBB65446 TKX65446 TUT65446 UEP65446 UOL65446 UYH65446 VID65446 VRZ65446 WBV65446 WLR65446 WVN65446 E130982 JB130982 SX130982 ACT130982 AMP130982 AWL130982 BGH130982 BQD130982 BZZ130982 CJV130982 CTR130982 DDN130982 DNJ130982 DXF130982 EHB130982 EQX130982 FAT130982 FKP130982 FUL130982 GEH130982 GOD130982 GXZ130982 HHV130982 HRR130982 IBN130982 ILJ130982 IVF130982 JFB130982 JOX130982 JYT130982 KIP130982 KSL130982 LCH130982 LMD130982 LVZ130982 MFV130982 MPR130982 MZN130982 NJJ130982 NTF130982 ODB130982 OMX130982 OWT130982 PGP130982 PQL130982 QAH130982 QKD130982 QTZ130982 RDV130982 RNR130982 RXN130982 SHJ130982 SRF130982 TBB130982 TKX130982 TUT130982 UEP130982 UOL130982 UYH130982 VID130982 VRZ130982 WBV130982 WLR130982 WVN130982 E196518 JB196518 SX196518 ACT196518 AMP196518 AWL196518 BGH196518 BQD196518 BZZ196518 CJV196518 CTR196518 DDN196518 DNJ196518 DXF196518 EHB196518 EQX196518 FAT196518 FKP196518 FUL196518 GEH196518 GOD196518 GXZ196518 HHV196518 HRR196518 IBN196518 ILJ196518 IVF196518 JFB196518 JOX196518 JYT196518 KIP196518 KSL196518 LCH196518 LMD196518 LVZ196518 MFV196518 MPR196518 MZN196518 NJJ196518 NTF196518 ODB196518 OMX196518 OWT196518 PGP196518 PQL196518 QAH196518 QKD196518 QTZ196518 RDV196518 RNR196518 RXN196518 SHJ196518 SRF196518 TBB196518 TKX196518 TUT196518 UEP196518 UOL196518 UYH196518 VID196518 VRZ196518 WBV196518 WLR196518 WVN196518 E262054 JB262054 SX262054 ACT262054 AMP262054 AWL262054 BGH262054 BQD262054 BZZ262054 CJV262054 CTR262054 DDN262054 DNJ262054 DXF262054 EHB262054 EQX262054 FAT262054 FKP262054 FUL262054 GEH262054 GOD262054 GXZ262054 HHV262054 HRR262054 IBN262054 ILJ262054 IVF262054 JFB262054 JOX262054 JYT262054 KIP262054 KSL262054 LCH262054 LMD262054 LVZ262054 MFV262054 MPR262054 MZN262054 NJJ262054 NTF262054 ODB262054 OMX262054 OWT262054 PGP262054 PQL262054 QAH262054 QKD262054 QTZ262054 RDV262054 RNR262054 RXN262054 SHJ262054 SRF262054 TBB262054 TKX262054 TUT262054 UEP262054 UOL262054 UYH262054 VID262054 VRZ262054 WBV262054 WLR262054 WVN262054 E327590 JB327590 SX327590 ACT327590 AMP327590 AWL327590 BGH327590 BQD327590 BZZ327590 CJV327590 CTR327590 DDN327590 DNJ327590 DXF327590 EHB327590 EQX327590 FAT327590 FKP327590 FUL327590 GEH327590 GOD327590 GXZ327590 HHV327590 HRR327590 IBN327590 ILJ327590 IVF327590 JFB327590 JOX327590 JYT327590 KIP327590 KSL327590 LCH327590 LMD327590 LVZ327590 MFV327590 MPR327590 MZN327590 NJJ327590 NTF327590 ODB327590 OMX327590 OWT327590 PGP327590 PQL327590 QAH327590 QKD327590 QTZ327590 RDV327590 RNR327590 RXN327590 SHJ327590 SRF327590 TBB327590 TKX327590 TUT327590 UEP327590 UOL327590 UYH327590 VID327590 VRZ327590 WBV327590 WLR327590 WVN327590 E393126 JB393126 SX393126 ACT393126 AMP393126 AWL393126 BGH393126 BQD393126 BZZ393126 CJV393126 CTR393126 DDN393126 DNJ393126 DXF393126 EHB393126 EQX393126 FAT393126 FKP393126 FUL393126 GEH393126 GOD393126 GXZ393126 HHV393126 HRR393126 IBN393126 ILJ393126 IVF393126 JFB393126 JOX393126 JYT393126 KIP393126 KSL393126 LCH393126 LMD393126 LVZ393126 MFV393126 MPR393126 MZN393126 NJJ393126 NTF393126 ODB393126 OMX393126 OWT393126 PGP393126 PQL393126 QAH393126 QKD393126 QTZ393126 RDV393126 RNR393126 RXN393126 SHJ393126 SRF393126 TBB393126 TKX393126 TUT393126 UEP393126 UOL393126 UYH393126 VID393126 VRZ393126 WBV393126 WLR393126 WVN393126 E458662 JB458662 SX458662 ACT458662 AMP458662 AWL458662 BGH458662 BQD458662 BZZ458662 CJV458662 CTR458662 DDN458662 DNJ458662 DXF458662 EHB458662 EQX458662 FAT458662 FKP458662 FUL458662 GEH458662 GOD458662 GXZ458662 HHV458662 HRR458662 IBN458662 ILJ458662 IVF458662 JFB458662 JOX458662 JYT458662 KIP458662 KSL458662 LCH458662 LMD458662 LVZ458662 MFV458662 MPR458662 MZN458662 NJJ458662 NTF458662 ODB458662 OMX458662 OWT458662 PGP458662 PQL458662 QAH458662 QKD458662 QTZ458662 RDV458662 RNR458662 RXN458662 SHJ458662 SRF458662 TBB458662 TKX458662 TUT458662 UEP458662 UOL458662 UYH458662 VID458662 VRZ458662 WBV458662 WLR458662 WVN458662 E524198 JB524198 SX524198 ACT524198 AMP524198 AWL524198 BGH524198 BQD524198 BZZ524198 CJV524198 CTR524198 DDN524198 DNJ524198 DXF524198 EHB524198 EQX524198 FAT524198 FKP524198 FUL524198 GEH524198 GOD524198 GXZ524198 HHV524198 HRR524198 IBN524198 ILJ524198 IVF524198 JFB524198 JOX524198 JYT524198 KIP524198 KSL524198 LCH524198 LMD524198 LVZ524198 MFV524198 MPR524198 MZN524198 NJJ524198 NTF524198 ODB524198 OMX524198 OWT524198 PGP524198 PQL524198 QAH524198 QKD524198 QTZ524198 RDV524198 RNR524198 RXN524198 SHJ524198 SRF524198 TBB524198 TKX524198 TUT524198 UEP524198 UOL524198 UYH524198 VID524198 VRZ524198 WBV524198 WLR524198 WVN524198 E589734 JB589734 SX589734 ACT589734 AMP589734 AWL589734 BGH589734 BQD589734 BZZ589734 CJV589734 CTR589734 DDN589734 DNJ589734 DXF589734 EHB589734 EQX589734 FAT589734 FKP589734 FUL589734 GEH589734 GOD589734 GXZ589734 HHV589734 HRR589734 IBN589734 ILJ589734 IVF589734 JFB589734 JOX589734 JYT589734 KIP589734 KSL589734 LCH589734 LMD589734 LVZ589734 MFV589734 MPR589734 MZN589734 NJJ589734 NTF589734 ODB589734 OMX589734 OWT589734 PGP589734 PQL589734 QAH589734 QKD589734 QTZ589734 RDV589734 RNR589734 RXN589734 SHJ589734 SRF589734 TBB589734 TKX589734 TUT589734 UEP589734 UOL589734 UYH589734 VID589734 VRZ589734 WBV589734 WLR589734 WVN589734 E655270 JB655270 SX655270 ACT655270 AMP655270 AWL655270 BGH655270 BQD655270 BZZ655270 CJV655270 CTR655270 DDN655270 DNJ655270 DXF655270 EHB655270 EQX655270 FAT655270 FKP655270 FUL655270 GEH655270 GOD655270 GXZ655270 HHV655270 HRR655270 IBN655270 ILJ655270 IVF655270 JFB655270 JOX655270 JYT655270 KIP655270 KSL655270 LCH655270 LMD655270 LVZ655270 MFV655270 MPR655270 MZN655270 NJJ655270 NTF655270 ODB655270 OMX655270 OWT655270 PGP655270 PQL655270 QAH655270 QKD655270 QTZ655270 RDV655270 RNR655270 RXN655270 SHJ655270 SRF655270 TBB655270 TKX655270 TUT655270 UEP655270 UOL655270 UYH655270 VID655270 VRZ655270 WBV655270 WLR655270 WVN655270 E720806 JB720806 SX720806 ACT720806 AMP720806 AWL720806 BGH720806 BQD720806 BZZ720806 CJV720806 CTR720806 DDN720806 DNJ720806 DXF720806 EHB720806 EQX720806 FAT720806 FKP720806 FUL720806 GEH720806 GOD720806 GXZ720806 HHV720806 HRR720806 IBN720806 ILJ720806 IVF720806 JFB720806 JOX720806 JYT720806 KIP720806 KSL720806 LCH720806 LMD720806 LVZ720806 MFV720806 MPR720806 MZN720806 NJJ720806 NTF720806 ODB720806 OMX720806 OWT720806 PGP720806 PQL720806 QAH720806 QKD720806 QTZ720806 RDV720806 RNR720806 RXN720806 SHJ720806 SRF720806 TBB720806 TKX720806 TUT720806 UEP720806 UOL720806 UYH720806 VID720806 VRZ720806 WBV720806 WLR720806 WVN720806 E786342 JB786342 SX786342 ACT786342 AMP786342 AWL786342 BGH786342 BQD786342 BZZ786342 CJV786342 CTR786342 DDN786342 DNJ786342 DXF786342 EHB786342 EQX786342 FAT786342 FKP786342 FUL786342 GEH786342 GOD786342 GXZ786342 HHV786342 HRR786342 IBN786342 ILJ786342 IVF786342 JFB786342 JOX786342 JYT786342 KIP786342 KSL786342 LCH786342 LMD786342 LVZ786342 MFV786342 MPR786342 MZN786342 NJJ786342 NTF786342 ODB786342 OMX786342 OWT786342 PGP786342 PQL786342 QAH786342 QKD786342 QTZ786342 RDV786342 RNR786342 RXN786342 SHJ786342 SRF786342 TBB786342 TKX786342 TUT786342 UEP786342 UOL786342 UYH786342 VID786342 VRZ786342 WBV786342 WLR786342 WVN786342 E851878 JB851878 SX851878 ACT851878 AMP851878 AWL851878 BGH851878 BQD851878 BZZ851878 CJV851878 CTR851878 DDN851878 DNJ851878 DXF851878 EHB851878 EQX851878 FAT851878 FKP851878 FUL851878 GEH851878 GOD851878 GXZ851878 HHV851878 HRR851878 IBN851878 ILJ851878 IVF851878 JFB851878 JOX851878 JYT851878 KIP851878 KSL851878 LCH851878 LMD851878 LVZ851878 MFV851878 MPR851878 MZN851878 NJJ851878 NTF851878 ODB851878 OMX851878 OWT851878 PGP851878 PQL851878 QAH851878 QKD851878 QTZ851878 RDV851878 RNR851878 RXN851878 SHJ851878 SRF851878 TBB851878 TKX851878 TUT851878 UEP851878 UOL851878 UYH851878 VID851878 VRZ851878 WBV851878 WLR851878 WVN851878 E917414 JB917414 SX917414 ACT917414 AMP917414 AWL917414 BGH917414 BQD917414 BZZ917414 CJV917414 CTR917414 DDN917414 DNJ917414 DXF917414 EHB917414 EQX917414 FAT917414 FKP917414 FUL917414 GEH917414 GOD917414 GXZ917414 HHV917414 HRR917414 IBN917414 ILJ917414 IVF917414 JFB917414 JOX917414 JYT917414 KIP917414 KSL917414 LCH917414 LMD917414 LVZ917414 MFV917414 MPR917414 MZN917414 NJJ917414 NTF917414 ODB917414 OMX917414 OWT917414 PGP917414 PQL917414 QAH917414 QKD917414 QTZ917414 RDV917414 RNR917414 RXN917414 SHJ917414 SRF917414 TBB917414 TKX917414 TUT917414 UEP917414 UOL917414 UYH917414 VID917414 VRZ917414 WBV917414 WLR917414 WVN917414 E982950 JB982950 SX982950 ACT982950 AMP982950 AWL982950 BGH982950 BQD982950 BZZ982950 CJV982950 CTR982950 DDN982950 DNJ982950 DXF982950 EHB982950 EQX982950 FAT982950 FKP982950 FUL982950 GEH982950 GOD982950 GXZ982950 HHV982950 HRR982950 IBN982950 ILJ982950 IVF982950 JFB982950 JOX982950 JYT982950 KIP982950 KSL982950 LCH982950 LMD982950 LVZ982950 MFV982950 MPR982950 MZN982950 NJJ982950 NTF982950 ODB982950 OMX982950 OWT982950 PGP982950 PQL982950 QAH982950 QKD982950 QTZ982950 RDV982950 RNR982950 RXN982950 SHJ982950 SRF982950 TBB982950 TKX982950 TUT982950 UEP982950 UOL982950 UYH982950 VID982950 VRZ982950 WBV982950 WLR982950 WVN982950 E65548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E131084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E196620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E262156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E327692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E393228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E458764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E524300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E589836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E655372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E720908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E786444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E851980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E917516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E983052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E65545 JB65545 SX65545 ACT65545 AMP65545 AWL65545 BGH65545 BQD65545 BZZ65545 CJV65545 CTR65545 DDN65545 DNJ65545 DXF65545 EHB65545 EQX65545 FAT65545 FKP65545 FUL65545 GEH65545 GOD65545 GXZ65545 HHV65545 HRR65545 IBN65545 ILJ65545 IVF65545 JFB65545 JOX65545 JYT65545 KIP65545 KSL65545 LCH65545 LMD65545 LVZ65545 MFV65545 MPR65545 MZN65545 NJJ65545 NTF65545 ODB65545 OMX65545 OWT65545 PGP65545 PQL65545 QAH65545 QKD65545 QTZ65545 RDV65545 RNR65545 RXN65545 SHJ65545 SRF65545 TBB65545 TKX65545 TUT65545 UEP65545 UOL65545 UYH65545 VID65545 VRZ65545 WBV65545 WLR65545 WVN65545 E131081 JB131081 SX131081 ACT131081 AMP131081 AWL131081 BGH131081 BQD131081 BZZ131081 CJV131081 CTR131081 DDN131081 DNJ131081 DXF131081 EHB131081 EQX131081 FAT131081 FKP131081 FUL131081 GEH131081 GOD131081 GXZ131081 HHV131081 HRR131081 IBN131081 ILJ131081 IVF131081 JFB131081 JOX131081 JYT131081 KIP131081 KSL131081 LCH131081 LMD131081 LVZ131081 MFV131081 MPR131081 MZN131081 NJJ131081 NTF131081 ODB131081 OMX131081 OWT131081 PGP131081 PQL131081 QAH131081 QKD131081 QTZ131081 RDV131081 RNR131081 RXN131081 SHJ131081 SRF131081 TBB131081 TKX131081 TUT131081 UEP131081 UOL131081 UYH131081 VID131081 VRZ131081 WBV131081 WLR131081 WVN131081 E196617 JB196617 SX196617 ACT196617 AMP196617 AWL196617 BGH196617 BQD196617 BZZ196617 CJV196617 CTR196617 DDN196617 DNJ196617 DXF196617 EHB196617 EQX196617 FAT196617 FKP196617 FUL196617 GEH196617 GOD196617 GXZ196617 HHV196617 HRR196617 IBN196617 ILJ196617 IVF196617 JFB196617 JOX196617 JYT196617 KIP196617 KSL196617 LCH196617 LMD196617 LVZ196617 MFV196617 MPR196617 MZN196617 NJJ196617 NTF196617 ODB196617 OMX196617 OWT196617 PGP196617 PQL196617 QAH196617 QKD196617 QTZ196617 RDV196617 RNR196617 RXN196617 SHJ196617 SRF196617 TBB196617 TKX196617 TUT196617 UEP196617 UOL196617 UYH196617 VID196617 VRZ196617 WBV196617 WLR196617 WVN196617 E262153 JB262153 SX262153 ACT262153 AMP262153 AWL262153 BGH262153 BQD262153 BZZ262153 CJV262153 CTR262153 DDN262153 DNJ262153 DXF262153 EHB262153 EQX262153 FAT262153 FKP262153 FUL262153 GEH262153 GOD262153 GXZ262153 HHV262153 HRR262153 IBN262153 ILJ262153 IVF262153 JFB262153 JOX262153 JYT262153 KIP262153 KSL262153 LCH262153 LMD262153 LVZ262153 MFV262153 MPR262153 MZN262153 NJJ262153 NTF262153 ODB262153 OMX262153 OWT262153 PGP262153 PQL262153 QAH262153 QKD262153 QTZ262153 RDV262153 RNR262153 RXN262153 SHJ262153 SRF262153 TBB262153 TKX262153 TUT262153 UEP262153 UOL262153 UYH262153 VID262153 VRZ262153 WBV262153 WLR262153 WVN262153 E327689 JB327689 SX327689 ACT327689 AMP327689 AWL327689 BGH327689 BQD327689 BZZ327689 CJV327689 CTR327689 DDN327689 DNJ327689 DXF327689 EHB327689 EQX327689 FAT327689 FKP327689 FUL327689 GEH327689 GOD327689 GXZ327689 HHV327689 HRR327689 IBN327689 ILJ327689 IVF327689 JFB327689 JOX327689 JYT327689 KIP327689 KSL327689 LCH327689 LMD327689 LVZ327689 MFV327689 MPR327689 MZN327689 NJJ327689 NTF327689 ODB327689 OMX327689 OWT327689 PGP327689 PQL327689 QAH327689 QKD327689 QTZ327689 RDV327689 RNR327689 RXN327689 SHJ327689 SRF327689 TBB327689 TKX327689 TUT327689 UEP327689 UOL327689 UYH327689 VID327689 VRZ327689 WBV327689 WLR327689 WVN327689 E393225 JB393225 SX393225 ACT393225 AMP393225 AWL393225 BGH393225 BQD393225 BZZ393225 CJV393225 CTR393225 DDN393225 DNJ393225 DXF393225 EHB393225 EQX393225 FAT393225 FKP393225 FUL393225 GEH393225 GOD393225 GXZ393225 HHV393225 HRR393225 IBN393225 ILJ393225 IVF393225 JFB393225 JOX393225 JYT393225 KIP393225 KSL393225 LCH393225 LMD393225 LVZ393225 MFV393225 MPR393225 MZN393225 NJJ393225 NTF393225 ODB393225 OMX393225 OWT393225 PGP393225 PQL393225 QAH393225 QKD393225 QTZ393225 RDV393225 RNR393225 RXN393225 SHJ393225 SRF393225 TBB393225 TKX393225 TUT393225 UEP393225 UOL393225 UYH393225 VID393225 VRZ393225 WBV393225 WLR393225 WVN393225 E458761 JB458761 SX458761 ACT458761 AMP458761 AWL458761 BGH458761 BQD458761 BZZ458761 CJV458761 CTR458761 DDN458761 DNJ458761 DXF458761 EHB458761 EQX458761 FAT458761 FKP458761 FUL458761 GEH458761 GOD458761 GXZ458761 HHV458761 HRR458761 IBN458761 ILJ458761 IVF458761 JFB458761 JOX458761 JYT458761 KIP458761 KSL458761 LCH458761 LMD458761 LVZ458761 MFV458761 MPR458761 MZN458761 NJJ458761 NTF458761 ODB458761 OMX458761 OWT458761 PGP458761 PQL458761 QAH458761 QKD458761 QTZ458761 RDV458761 RNR458761 RXN458761 SHJ458761 SRF458761 TBB458761 TKX458761 TUT458761 UEP458761 UOL458761 UYH458761 VID458761 VRZ458761 WBV458761 WLR458761 WVN458761 E524297 JB524297 SX524297 ACT524297 AMP524297 AWL524297 BGH524297 BQD524297 BZZ524297 CJV524297 CTR524297 DDN524297 DNJ524297 DXF524297 EHB524297 EQX524297 FAT524297 FKP524297 FUL524297 GEH524297 GOD524297 GXZ524297 HHV524297 HRR524297 IBN524297 ILJ524297 IVF524297 JFB524297 JOX524297 JYT524297 KIP524297 KSL524297 LCH524297 LMD524297 LVZ524297 MFV524297 MPR524297 MZN524297 NJJ524297 NTF524297 ODB524297 OMX524297 OWT524297 PGP524297 PQL524297 QAH524297 QKD524297 QTZ524297 RDV524297 RNR524297 RXN524297 SHJ524297 SRF524297 TBB524297 TKX524297 TUT524297 UEP524297 UOL524297 UYH524297 VID524297 VRZ524297 WBV524297 WLR524297 WVN524297 E589833 JB589833 SX589833 ACT589833 AMP589833 AWL589833 BGH589833 BQD589833 BZZ589833 CJV589833 CTR589833 DDN589833 DNJ589833 DXF589833 EHB589833 EQX589833 FAT589833 FKP589833 FUL589833 GEH589833 GOD589833 GXZ589833 HHV589833 HRR589833 IBN589833 ILJ589833 IVF589833 JFB589833 JOX589833 JYT589833 KIP589833 KSL589833 LCH589833 LMD589833 LVZ589833 MFV589833 MPR589833 MZN589833 NJJ589833 NTF589833 ODB589833 OMX589833 OWT589833 PGP589833 PQL589833 QAH589833 QKD589833 QTZ589833 RDV589833 RNR589833 RXN589833 SHJ589833 SRF589833 TBB589833 TKX589833 TUT589833 UEP589833 UOL589833 UYH589833 VID589833 VRZ589833 WBV589833 WLR589833 WVN589833 E655369 JB655369 SX655369 ACT655369 AMP655369 AWL655369 BGH655369 BQD655369 BZZ655369 CJV655369 CTR655369 DDN655369 DNJ655369 DXF655369 EHB655369 EQX655369 FAT655369 FKP655369 FUL655369 GEH655369 GOD655369 GXZ655369 HHV655369 HRR655369 IBN655369 ILJ655369 IVF655369 JFB655369 JOX655369 JYT655369 KIP655369 KSL655369 LCH655369 LMD655369 LVZ655369 MFV655369 MPR655369 MZN655369 NJJ655369 NTF655369 ODB655369 OMX655369 OWT655369 PGP655369 PQL655369 QAH655369 QKD655369 QTZ655369 RDV655369 RNR655369 RXN655369 SHJ655369 SRF655369 TBB655369 TKX655369 TUT655369 UEP655369 UOL655369 UYH655369 VID655369 VRZ655369 WBV655369 WLR655369 WVN655369 E720905 JB720905 SX720905 ACT720905 AMP720905 AWL720905 BGH720905 BQD720905 BZZ720905 CJV720905 CTR720905 DDN720905 DNJ720905 DXF720905 EHB720905 EQX720905 FAT720905 FKP720905 FUL720905 GEH720905 GOD720905 GXZ720905 HHV720905 HRR720905 IBN720905 ILJ720905 IVF720905 JFB720905 JOX720905 JYT720905 KIP720905 KSL720905 LCH720905 LMD720905 LVZ720905 MFV720905 MPR720905 MZN720905 NJJ720905 NTF720905 ODB720905 OMX720905 OWT720905 PGP720905 PQL720905 QAH720905 QKD720905 QTZ720905 RDV720905 RNR720905 RXN720905 SHJ720905 SRF720905 TBB720905 TKX720905 TUT720905 UEP720905 UOL720905 UYH720905 VID720905 VRZ720905 WBV720905 WLR720905 WVN720905 E786441 JB786441 SX786441 ACT786441 AMP786441 AWL786441 BGH786441 BQD786441 BZZ786441 CJV786441 CTR786441 DDN786441 DNJ786441 DXF786441 EHB786441 EQX786441 FAT786441 FKP786441 FUL786441 GEH786441 GOD786441 GXZ786441 HHV786441 HRR786441 IBN786441 ILJ786441 IVF786441 JFB786441 JOX786441 JYT786441 KIP786441 KSL786441 LCH786441 LMD786441 LVZ786441 MFV786441 MPR786441 MZN786441 NJJ786441 NTF786441 ODB786441 OMX786441 OWT786441 PGP786441 PQL786441 QAH786441 QKD786441 QTZ786441 RDV786441 RNR786441 RXN786441 SHJ786441 SRF786441 TBB786441 TKX786441 TUT786441 UEP786441 UOL786441 UYH786441 VID786441 VRZ786441 WBV786441 WLR786441 WVN786441 E851977 JB851977 SX851977 ACT851977 AMP851977 AWL851977 BGH851977 BQD851977 BZZ851977 CJV851977 CTR851977 DDN851977 DNJ851977 DXF851977 EHB851977 EQX851977 FAT851977 FKP851977 FUL851977 GEH851977 GOD851977 GXZ851977 HHV851977 HRR851977 IBN851977 ILJ851977 IVF851977 JFB851977 JOX851977 JYT851977 KIP851977 KSL851977 LCH851977 LMD851977 LVZ851977 MFV851977 MPR851977 MZN851977 NJJ851977 NTF851977 ODB851977 OMX851977 OWT851977 PGP851977 PQL851977 QAH851977 QKD851977 QTZ851977 RDV851977 RNR851977 RXN851977 SHJ851977 SRF851977 TBB851977 TKX851977 TUT851977 UEP851977 UOL851977 UYH851977 VID851977 VRZ851977 WBV851977 WLR851977 WVN851977 E917513 JB917513 SX917513 ACT917513 AMP917513 AWL917513 BGH917513 BQD917513 BZZ917513 CJV917513 CTR917513 DDN917513 DNJ917513 DXF917513 EHB917513 EQX917513 FAT917513 FKP917513 FUL917513 GEH917513 GOD917513 GXZ917513 HHV917513 HRR917513 IBN917513 ILJ917513 IVF917513 JFB917513 JOX917513 JYT917513 KIP917513 KSL917513 LCH917513 LMD917513 LVZ917513 MFV917513 MPR917513 MZN917513 NJJ917513 NTF917513 ODB917513 OMX917513 OWT917513 PGP917513 PQL917513 QAH917513 QKD917513 QTZ917513 RDV917513 RNR917513 RXN917513 SHJ917513 SRF917513 TBB917513 TKX917513 TUT917513 UEP917513 UOL917513 UYH917513 VID917513 VRZ917513 WBV917513 WLR917513 WVN917513 E983049 JB983049 SX983049 ACT983049 AMP983049 AWL983049 BGH983049 BQD983049 BZZ983049 CJV983049 CTR983049 DDN983049 DNJ983049 DXF983049 EHB983049 EQX983049 FAT983049 FKP983049 FUL983049 GEH983049 GOD983049 GXZ983049 HHV983049 HRR983049 IBN983049 ILJ983049 IVF983049 JFB983049 JOX983049 JYT983049 KIP983049 KSL983049 LCH983049 LMD983049 LVZ983049 MFV983049 MPR983049 MZN983049 NJJ983049 NTF983049 ODB983049 OMX983049 OWT983049 PGP983049 PQL983049 QAH983049 QKD983049 QTZ983049 RDV983049 RNR983049 RXN983049 SHJ983049 SRF983049 TBB983049 TKX983049 TUT983049 UEP983049 UOL983049 UYH983049 VID983049 VRZ983049 WBV983049 WLR983049 WVN983049 E65541 JB65541 SX65541 ACT65541 AMP65541 AWL65541 BGH65541 BQD65541 BZZ65541 CJV65541 CTR65541 DDN65541 DNJ65541 DXF65541 EHB65541 EQX65541 FAT65541 FKP65541 FUL65541 GEH65541 GOD65541 GXZ65541 HHV65541 HRR65541 IBN65541 ILJ65541 IVF65541 JFB65541 JOX65541 JYT65541 KIP65541 KSL65541 LCH65541 LMD65541 LVZ65541 MFV65541 MPR65541 MZN65541 NJJ65541 NTF65541 ODB65541 OMX65541 OWT65541 PGP65541 PQL65541 QAH65541 QKD65541 QTZ65541 RDV65541 RNR65541 RXN65541 SHJ65541 SRF65541 TBB65541 TKX65541 TUT65541 UEP65541 UOL65541 UYH65541 VID65541 VRZ65541 WBV65541 WLR65541 WVN65541 E131077 JB131077 SX131077 ACT131077 AMP131077 AWL131077 BGH131077 BQD131077 BZZ131077 CJV131077 CTR131077 DDN131077 DNJ131077 DXF131077 EHB131077 EQX131077 FAT131077 FKP131077 FUL131077 GEH131077 GOD131077 GXZ131077 HHV131077 HRR131077 IBN131077 ILJ131077 IVF131077 JFB131077 JOX131077 JYT131077 KIP131077 KSL131077 LCH131077 LMD131077 LVZ131077 MFV131077 MPR131077 MZN131077 NJJ131077 NTF131077 ODB131077 OMX131077 OWT131077 PGP131077 PQL131077 QAH131077 QKD131077 QTZ131077 RDV131077 RNR131077 RXN131077 SHJ131077 SRF131077 TBB131077 TKX131077 TUT131077 UEP131077 UOL131077 UYH131077 VID131077 VRZ131077 WBV131077 WLR131077 WVN131077 E196613 JB196613 SX196613 ACT196613 AMP196613 AWL196613 BGH196613 BQD196613 BZZ196613 CJV196613 CTR196613 DDN196613 DNJ196613 DXF196613 EHB196613 EQX196613 FAT196613 FKP196613 FUL196613 GEH196613 GOD196613 GXZ196613 HHV196613 HRR196613 IBN196613 ILJ196613 IVF196613 JFB196613 JOX196613 JYT196613 KIP196613 KSL196613 LCH196613 LMD196613 LVZ196613 MFV196613 MPR196613 MZN196613 NJJ196613 NTF196613 ODB196613 OMX196613 OWT196613 PGP196613 PQL196613 QAH196613 QKD196613 QTZ196613 RDV196613 RNR196613 RXN196613 SHJ196613 SRF196613 TBB196613 TKX196613 TUT196613 UEP196613 UOL196613 UYH196613 VID196613 VRZ196613 WBV196613 WLR196613 WVN196613 E262149 JB262149 SX262149 ACT262149 AMP262149 AWL262149 BGH262149 BQD262149 BZZ262149 CJV262149 CTR262149 DDN262149 DNJ262149 DXF262149 EHB262149 EQX262149 FAT262149 FKP262149 FUL262149 GEH262149 GOD262149 GXZ262149 HHV262149 HRR262149 IBN262149 ILJ262149 IVF262149 JFB262149 JOX262149 JYT262149 KIP262149 KSL262149 LCH262149 LMD262149 LVZ262149 MFV262149 MPR262149 MZN262149 NJJ262149 NTF262149 ODB262149 OMX262149 OWT262149 PGP262149 PQL262149 QAH262149 QKD262149 QTZ262149 RDV262149 RNR262149 RXN262149 SHJ262149 SRF262149 TBB262149 TKX262149 TUT262149 UEP262149 UOL262149 UYH262149 VID262149 VRZ262149 WBV262149 WLR262149 WVN262149 E327685 JB327685 SX327685 ACT327685 AMP327685 AWL327685 BGH327685 BQD327685 BZZ327685 CJV327685 CTR327685 DDN327685 DNJ327685 DXF327685 EHB327685 EQX327685 FAT327685 FKP327685 FUL327685 GEH327685 GOD327685 GXZ327685 HHV327685 HRR327685 IBN327685 ILJ327685 IVF327685 JFB327685 JOX327685 JYT327685 KIP327685 KSL327685 LCH327685 LMD327685 LVZ327685 MFV327685 MPR327685 MZN327685 NJJ327685 NTF327685 ODB327685 OMX327685 OWT327685 PGP327685 PQL327685 QAH327685 QKD327685 QTZ327685 RDV327685 RNR327685 RXN327685 SHJ327685 SRF327685 TBB327685 TKX327685 TUT327685 UEP327685 UOL327685 UYH327685 VID327685 VRZ327685 WBV327685 WLR327685 WVN327685 E393221 JB393221 SX393221 ACT393221 AMP393221 AWL393221 BGH393221 BQD393221 BZZ393221 CJV393221 CTR393221 DDN393221 DNJ393221 DXF393221 EHB393221 EQX393221 FAT393221 FKP393221 FUL393221 GEH393221 GOD393221 GXZ393221 HHV393221 HRR393221 IBN393221 ILJ393221 IVF393221 JFB393221 JOX393221 JYT393221 KIP393221 KSL393221 LCH393221 LMD393221 LVZ393221 MFV393221 MPR393221 MZN393221 NJJ393221 NTF393221 ODB393221 OMX393221 OWT393221 PGP393221 PQL393221 QAH393221 QKD393221 QTZ393221 RDV393221 RNR393221 RXN393221 SHJ393221 SRF393221 TBB393221 TKX393221 TUT393221 UEP393221 UOL393221 UYH393221 VID393221 VRZ393221 WBV393221 WLR393221 WVN393221 E458757 JB458757 SX458757 ACT458757 AMP458757 AWL458757 BGH458757 BQD458757 BZZ458757 CJV458757 CTR458757 DDN458757 DNJ458757 DXF458757 EHB458757 EQX458757 FAT458757 FKP458757 FUL458757 GEH458757 GOD458757 GXZ458757 HHV458757 HRR458757 IBN458757 ILJ458757 IVF458757 JFB458757 JOX458757 JYT458757 KIP458757 KSL458757 LCH458757 LMD458757 LVZ458757 MFV458757 MPR458757 MZN458757 NJJ458757 NTF458757 ODB458757 OMX458757 OWT458757 PGP458757 PQL458757 QAH458757 QKD458757 QTZ458757 RDV458757 RNR458757 RXN458757 SHJ458757 SRF458757 TBB458757 TKX458757 TUT458757 UEP458757 UOL458757 UYH458757 VID458757 VRZ458757 WBV458757 WLR458757 WVN458757 E524293 JB524293 SX524293 ACT524293 AMP524293 AWL524293 BGH524293 BQD524293 BZZ524293 CJV524293 CTR524293 DDN524293 DNJ524293 DXF524293 EHB524293 EQX524293 FAT524293 FKP524293 FUL524293 GEH524293 GOD524293 GXZ524293 HHV524293 HRR524293 IBN524293 ILJ524293 IVF524293 JFB524293 JOX524293 JYT524293 KIP524293 KSL524293 LCH524293 LMD524293 LVZ524293 MFV524293 MPR524293 MZN524293 NJJ524293 NTF524293 ODB524293 OMX524293 OWT524293 PGP524293 PQL524293 QAH524293 QKD524293 QTZ524293 RDV524293 RNR524293 RXN524293 SHJ524293 SRF524293 TBB524293 TKX524293 TUT524293 UEP524293 UOL524293 UYH524293 VID524293 VRZ524293 WBV524293 WLR524293 WVN524293 E589829 JB589829 SX589829 ACT589829 AMP589829 AWL589829 BGH589829 BQD589829 BZZ589829 CJV589829 CTR589829 DDN589829 DNJ589829 DXF589829 EHB589829 EQX589829 FAT589829 FKP589829 FUL589829 GEH589829 GOD589829 GXZ589829 HHV589829 HRR589829 IBN589829 ILJ589829 IVF589829 JFB589829 JOX589829 JYT589829 KIP589829 KSL589829 LCH589829 LMD589829 LVZ589829 MFV589829 MPR589829 MZN589829 NJJ589829 NTF589829 ODB589829 OMX589829 OWT589829 PGP589829 PQL589829 QAH589829 QKD589829 QTZ589829 RDV589829 RNR589829 RXN589829 SHJ589829 SRF589829 TBB589829 TKX589829 TUT589829 UEP589829 UOL589829 UYH589829 VID589829 VRZ589829 WBV589829 WLR589829 WVN589829 E655365 JB655365 SX655365 ACT655365 AMP655365 AWL655365 BGH655365 BQD655365 BZZ655365 CJV655365 CTR655365 DDN655365 DNJ655365 DXF655365 EHB655365 EQX655365 FAT655365 FKP655365 FUL655365 GEH655365 GOD655365 GXZ655365 HHV655365 HRR655365 IBN655365 ILJ655365 IVF655365 JFB655365 JOX655365 JYT655365 KIP655365 KSL655365 LCH655365 LMD655365 LVZ655365 MFV655365 MPR655365 MZN655365 NJJ655365 NTF655365 ODB655365 OMX655365 OWT655365 PGP655365 PQL655365 QAH655365 QKD655365 QTZ655365 RDV655365 RNR655365 RXN655365 SHJ655365 SRF655365 TBB655365 TKX655365 TUT655365 UEP655365 UOL655365 UYH655365 VID655365 VRZ655365 WBV655365 WLR655365 WVN655365 E720901 JB720901 SX720901 ACT720901 AMP720901 AWL720901 BGH720901 BQD720901 BZZ720901 CJV720901 CTR720901 DDN720901 DNJ720901 DXF720901 EHB720901 EQX720901 FAT720901 FKP720901 FUL720901 GEH720901 GOD720901 GXZ720901 HHV720901 HRR720901 IBN720901 ILJ720901 IVF720901 JFB720901 JOX720901 JYT720901 KIP720901 KSL720901 LCH720901 LMD720901 LVZ720901 MFV720901 MPR720901 MZN720901 NJJ720901 NTF720901 ODB720901 OMX720901 OWT720901 PGP720901 PQL720901 QAH720901 QKD720901 QTZ720901 RDV720901 RNR720901 RXN720901 SHJ720901 SRF720901 TBB720901 TKX720901 TUT720901 UEP720901 UOL720901 UYH720901 VID720901 VRZ720901 WBV720901 WLR720901 WVN720901 E786437 JB786437 SX786437 ACT786437 AMP786437 AWL786437 BGH786437 BQD786437 BZZ786437 CJV786437 CTR786437 DDN786437 DNJ786437 DXF786437 EHB786437 EQX786437 FAT786437 FKP786437 FUL786437 GEH786437 GOD786437 GXZ786437 HHV786437 HRR786437 IBN786437 ILJ786437 IVF786437 JFB786437 JOX786437 JYT786437 KIP786437 KSL786437 LCH786437 LMD786437 LVZ786437 MFV786437 MPR786437 MZN786437 NJJ786437 NTF786437 ODB786437 OMX786437 OWT786437 PGP786437 PQL786437 QAH786437 QKD786437 QTZ786437 RDV786437 RNR786437 RXN786437 SHJ786437 SRF786437 TBB786437 TKX786437 TUT786437 UEP786437 UOL786437 UYH786437 VID786437 VRZ786437 WBV786437 WLR786437 WVN786437 E851973 JB851973 SX851973 ACT851973 AMP851973 AWL851973 BGH851973 BQD851973 BZZ851973 CJV851973 CTR851973 DDN851973 DNJ851973 DXF851973 EHB851973 EQX851973 FAT851973 FKP851973 FUL851973 GEH851973 GOD851973 GXZ851973 HHV851973 HRR851973 IBN851973 ILJ851973 IVF851973 JFB851973 JOX851973 JYT851973 KIP851973 KSL851973 LCH851973 LMD851973 LVZ851973 MFV851973 MPR851973 MZN851973 NJJ851973 NTF851973 ODB851973 OMX851973 OWT851973 PGP851973 PQL851973 QAH851973 QKD851973 QTZ851973 RDV851973 RNR851973 RXN851973 SHJ851973 SRF851973 TBB851973 TKX851973 TUT851973 UEP851973 UOL851973 UYH851973 VID851973 VRZ851973 WBV851973 WLR851973 WVN851973 E917509 JB917509 SX917509 ACT917509 AMP917509 AWL917509 BGH917509 BQD917509 BZZ917509 CJV917509 CTR917509 DDN917509 DNJ917509 DXF917509 EHB917509 EQX917509 FAT917509 FKP917509 FUL917509 GEH917509 GOD917509 GXZ917509 HHV917509 HRR917509 IBN917509 ILJ917509 IVF917509 JFB917509 JOX917509 JYT917509 KIP917509 KSL917509 LCH917509 LMD917509 LVZ917509 MFV917509 MPR917509 MZN917509 NJJ917509 NTF917509 ODB917509 OMX917509 OWT917509 PGP917509 PQL917509 QAH917509 QKD917509 QTZ917509 RDV917509 RNR917509 RXN917509 SHJ917509 SRF917509 TBB917509 TKX917509 TUT917509 UEP917509 UOL917509 UYH917509 VID917509 VRZ917509 WBV917509 WLR917509 WVN917509 E983045 JB983045 SX983045 ACT983045 AMP983045 AWL983045 BGH983045 BQD983045 BZZ983045 CJV983045 CTR983045 DDN983045 DNJ983045 DXF983045 EHB983045 EQX983045 FAT983045 FKP983045 FUL983045 GEH983045 GOD983045 GXZ983045 HHV983045 HRR983045 IBN983045 ILJ983045 IVF983045 JFB983045 JOX983045 JYT983045 KIP983045 KSL983045 LCH983045 LMD983045 LVZ983045 MFV983045 MPR983045 MZN983045 NJJ983045 NTF983045 ODB983045 OMX983045 OWT983045 PGP983045 PQL983045 QAH983045 QKD983045 QTZ983045 RDV983045 RNR983045 RXN983045 SHJ983045 SRF983045 TBB983045 TKX983045 TUT983045 UEP983045 UOL983045 UYH983045 VID983045 VRZ983045 WBV983045 WLR983045 WVN983045 E65538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E131074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E196610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E262146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E327682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E393218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E458754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E524290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E589826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E655362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E720898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E786434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E851970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E917506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E983042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E65535 JB65535 SX65535 ACT65535 AMP65535 AWL65535 BGH65535 BQD65535 BZZ65535 CJV65535 CTR65535 DDN65535 DNJ65535 DXF65535 EHB65535 EQX65535 FAT65535 FKP65535 FUL65535 GEH65535 GOD65535 GXZ65535 HHV65535 HRR65535 IBN65535 ILJ65535 IVF65535 JFB65535 JOX65535 JYT65535 KIP65535 KSL65535 LCH65535 LMD65535 LVZ65535 MFV65535 MPR65535 MZN65535 NJJ65535 NTF65535 ODB65535 OMX65535 OWT65535 PGP65535 PQL65535 QAH65535 QKD65535 QTZ65535 RDV65535 RNR65535 RXN65535 SHJ65535 SRF65535 TBB65535 TKX65535 TUT65535 UEP65535 UOL65535 UYH65535 VID65535 VRZ65535 WBV65535 WLR65535 WVN65535 E131071 JB131071 SX131071 ACT131071 AMP131071 AWL131071 BGH131071 BQD131071 BZZ131071 CJV131071 CTR131071 DDN131071 DNJ131071 DXF131071 EHB131071 EQX131071 FAT131071 FKP131071 FUL131071 GEH131071 GOD131071 GXZ131071 HHV131071 HRR131071 IBN131071 ILJ131071 IVF131071 JFB131071 JOX131071 JYT131071 KIP131071 KSL131071 LCH131071 LMD131071 LVZ131071 MFV131071 MPR131071 MZN131071 NJJ131071 NTF131071 ODB131071 OMX131071 OWT131071 PGP131071 PQL131071 QAH131071 QKD131071 QTZ131071 RDV131071 RNR131071 RXN131071 SHJ131071 SRF131071 TBB131071 TKX131071 TUT131071 UEP131071 UOL131071 UYH131071 VID131071 VRZ131071 WBV131071 WLR131071 WVN131071 E196607 JB196607 SX196607 ACT196607 AMP196607 AWL196607 BGH196607 BQD196607 BZZ196607 CJV196607 CTR196607 DDN196607 DNJ196607 DXF196607 EHB196607 EQX196607 FAT196607 FKP196607 FUL196607 GEH196607 GOD196607 GXZ196607 HHV196607 HRR196607 IBN196607 ILJ196607 IVF196607 JFB196607 JOX196607 JYT196607 KIP196607 KSL196607 LCH196607 LMD196607 LVZ196607 MFV196607 MPR196607 MZN196607 NJJ196607 NTF196607 ODB196607 OMX196607 OWT196607 PGP196607 PQL196607 QAH196607 QKD196607 QTZ196607 RDV196607 RNR196607 RXN196607 SHJ196607 SRF196607 TBB196607 TKX196607 TUT196607 UEP196607 UOL196607 UYH196607 VID196607 VRZ196607 WBV196607 WLR196607 WVN196607 E262143 JB262143 SX262143 ACT262143 AMP262143 AWL262143 BGH262143 BQD262143 BZZ262143 CJV262143 CTR262143 DDN262143 DNJ262143 DXF262143 EHB262143 EQX262143 FAT262143 FKP262143 FUL262143 GEH262143 GOD262143 GXZ262143 HHV262143 HRR262143 IBN262143 ILJ262143 IVF262143 JFB262143 JOX262143 JYT262143 KIP262143 KSL262143 LCH262143 LMD262143 LVZ262143 MFV262143 MPR262143 MZN262143 NJJ262143 NTF262143 ODB262143 OMX262143 OWT262143 PGP262143 PQL262143 QAH262143 QKD262143 QTZ262143 RDV262143 RNR262143 RXN262143 SHJ262143 SRF262143 TBB262143 TKX262143 TUT262143 UEP262143 UOL262143 UYH262143 VID262143 VRZ262143 WBV262143 WLR262143 WVN262143 E327679 JB327679 SX327679 ACT327679 AMP327679 AWL327679 BGH327679 BQD327679 BZZ327679 CJV327679 CTR327679 DDN327679 DNJ327679 DXF327679 EHB327679 EQX327679 FAT327679 FKP327679 FUL327679 GEH327679 GOD327679 GXZ327679 HHV327679 HRR327679 IBN327679 ILJ327679 IVF327679 JFB327679 JOX327679 JYT327679 KIP327679 KSL327679 LCH327679 LMD327679 LVZ327679 MFV327679 MPR327679 MZN327679 NJJ327679 NTF327679 ODB327679 OMX327679 OWT327679 PGP327679 PQL327679 QAH327679 QKD327679 QTZ327679 RDV327679 RNR327679 RXN327679 SHJ327679 SRF327679 TBB327679 TKX327679 TUT327679 UEP327679 UOL327679 UYH327679 VID327679 VRZ327679 WBV327679 WLR327679 WVN327679 E393215 JB393215 SX393215 ACT393215 AMP393215 AWL393215 BGH393215 BQD393215 BZZ393215 CJV393215 CTR393215 DDN393215 DNJ393215 DXF393215 EHB393215 EQX393215 FAT393215 FKP393215 FUL393215 GEH393215 GOD393215 GXZ393215 HHV393215 HRR393215 IBN393215 ILJ393215 IVF393215 JFB393215 JOX393215 JYT393215 KIP393215 KSL393215 LCH393215 LMD393215 LVZ393215 MFV393215 MPR393215 MZN393215 NJJ393215 NTF393215 ODB393215 OMX393215 OWT393215 PGP393215 PQL393215 QAH393215 QKD393215 QTZ393215 RDV393215 RNR393215 RXN393215 SHJ393215 SRF393215 TBB393215 TKX393215 TUT393215 UEP393215 UOL393215 UYH393215 VID393215 VRZ393215 WBV393215 WLR393215 WVN393215 E458751 JB458751 SX458751 ACT458751 AMP458751 AWL458751 BGH458751 BQD458751 BZZ458751 CJV458751 CTR458751 DDN458751 DNJ458751 DXF458751 EHB458751 EQX458751 FAT458751 FKP458751 FUL458751 GEH458751 GOD458751 GXZ458751 HHV458751 HRR458751 IBN458751 ILJ458751 IVF458751 JFB458751 JOX458751 JYT458751 KIP458751 KSL458751 LCH458751 LMD458751 LVZ458751 MFV458751 MPR458751 MZN458751 NJJ458751 NTF458751 ODB458751 OMX458751 OWT458751 PGP458751 PQL458751 QAH458751 QKD458751 QTZ458751 RDV458751 RNR458751 RXN458751 SHJ458751 SRF458751 TBB458751 TKX458751 TUT458751 UEP458751 UOL458751 UYH458751 VID458751 VRZ458751 WBV458751 WLR458751 WVN458751 E524287 JB524287 SX524287 ACT524287 AMP524287 AWL524287 BGH524287 BQD524287 BZZ524287 CJV524287 CTR524287 DDN524287 DNJ524287 DXF524287 EHB524287 EQX524287 FAT524287 FKP524287 FUL524287 GEH524287 GOD524287 GXZ524287 HHV524287 HRR524287 IBN524287 ILJ524287 IVF524287 JFB524287 JOX524287 JYT524287 KIP524287 KSL524287 LCH524287 LMD524287 LVZ524287 MFV524287 MPR524287 MZN524287 NJJ524287 NTF524287 ODB524287 OMX524287 OWT524287 PGP524287 PQL524287 QAH524287 QKD524287 QTZ524287 RDV524287 RNR524287 RXN524287 SHJ524287 SRF524287 TBB524287 TKX524287 TUT524287 UEP524287 UOL524287 UYH524287 VID524287 VRZ524287 WBV524287 WLR524287 WVN524287 E589823 JB589823 SX589823 ACT589823 AMP589823 AWL589823 BGH589823 BQD589823 BZZ589823 CJV589823 CTR589823 DDN589823 DNJ589823 DXF589823 EHB589823 EQX589823 FAT589823 FKP589823 FUL589823 GEH589823 GOD589823 GXZ589823 HHV589823 HRR589823 IBN589823 ILJ589823 IVF589823 JFB589823 JOX589823 JYT589823 KIP589823 KSL589823 LCH589823 LMD589823 LVZ589823 MFV589823 MPR589823 MZN589823 NJJ589823 NTF589823 ODB589823 OMX589823 OWT589823 PGP589823 PQL589823 QAH589823 QKD589823 QTZ589823 RDV589823 RNR589823 RXN589823 SHJ589823 SRF589823 TBB589823 TKX589823 TUT589823 UEP589823 UOL589823 UYH589823 VID589823 VRZ589823 WBV589823 WLR589823 WVN589823 E655359 JB655359 SX655359 ACT655359 AMP655359 AWL655359 BGH655359 BQD655359 BZZ655359 CJV655359 CTR655359 DDN655359 DNJ655359 DXF655359 EHB655359 EQX655359 FAT655359 FKP655359 FUL655359 GEH655359 GOD655359 GXZ655359 HHV655359 HRR655359 IBN655359 ILJ655359 IVF655359 JFB655359 JOX655359 JYT655359 KIP655359 KSL655359 LCH655359 LMD655359 LVZ655359 MFV655359 MPR655359 MZN655359 NJJ655359 NTF655359 ODB655359 OMX655359 OWT655359 PGP655359 PQL655359 QAH655359 QKD655359 QTZ655359 RDV655359 RNR655359 RXN655359 SHJ655359 SRF655359 TBB655359 TKX655359 TUT655359 UEP655359 UOL655359 UYH655359 VID655359 VRZ655359 WBV655359 WLR655359 WVN655359 E720895 JB720895 SX720895 ACT720895 AMP720895 AWL720895 BGH720895 BQD720895 BZZ720895 CJV720895 CTR720895 DDN720895 DNJ720895 DXF720895 EHB720895 EQX720895 FAT720895 FKP720895 FUL720895 GEH720895 GOD720895 GXZ720895 HHV720895 HRR720895 IBN720895 ILJ720895 IVF720895 JFB720895 JOX720895 JYT720895 KIP720895 KSL720895 LCH720895 LMD720895 LVZ720895 MFV720895 MPR720895 MZN720895 NJJ720895 NTF720895 ODB720895 OMX720895 OWT720895 PGP720895 PQL720895 QAH720895 QKD720895 QTZ720895 RDV720895 RNR720895 RXN720895 SHJ720895 SRF720895 TBB720895 TKX720895 TUT720895 UEP720895 UOL720895 UYH720895 VID720895 VRZ720895 WBV720895 WLR720895 WVN720895 E786431 JB786431 SX786431 ACT786431 AMP786431 AWL786431 BGH786431 BQD786431 BZZ786431 CJV786431 CTR786431 DDN786431 DNJ786431 DXF786431 EHB786431 EQX786431 FAT786431 FKP786431 FUL786431 GEH786431 GOD786431 GXZ786431 HHV786431 HRR786431 IBN786431 ILJ786431 IVF786431 JFB786431 JOX786431 JYT786431 KIP786431 KSL786431 LCH786431 LMD786431 LVZ786431 MFV786431 MPR786431 MZN786431 NJJ786431 NTF786431 ODB786431 OMX786431 OWT786431 PGP786431 PQL786431 QAH786431 QKD786431 QTZ786431 RDV786431 RNR786431 RXN786431 SHJ786431 SRF786431 TBB786431 TKX786431 TUT786431 UEP786431 UOL786431 UYH786431 VID786431 VRZ786431 WBV786431 WLR786431 WVN786431 E851967 JB851967 SX851967 ACT851967 AMP851967 AWL851967 BGH851967 BQD851967 BZZ851967 CJV851967 CTR851967 DDN851967 DNJ851967 DXF851967 EHB851967 EQX851967 FAT851967 FKP851967 FUL851967 GEH851967 GOD851967 GXZ851967 HHV851967 HRR851967 IBN851967 ILJ851967 IVF851967 JFB851967 JOX851967 JYT851967 KIP851967 KSL851967 LCH851967 LMD851967 LVZ851967 MFV851967 MPR851967 MZN851967 NJJ851967 NTF851967 ODB851967 OMX851967 OWT851967 PGP851967 PQL851967 QAH851967 QKD851967 QTZ851967 RDV851967 RNR851967 RXN851967 SHJ851967 SRF851967 TBB851967 TKX851967 TUT851967 UEP851967 UOL851967 UYH851967 VID851967 VRZ851967 WBV851967 WLR851967 WVN851967 E917503 JB917503 SX917503 ACT917503 AMP917503 AWL917503 BGH917503 BQD917503 BZZ917503 CJV917503 CTR917503 DDN917503 DNJ917503 DXF917503 EHB917503 EQX917503 FAT917503 FKP917503 FUL917503 GEH917503 GOD917503 GXZ917503 HHV917503 HRR917503 IBN917503 ILJ917503 IVF917503 JFB917503 JOX917503 JYT917503 KIP917503 KSL917503 LCH917503 LMD917503 LVZ917503 MFV917503 MPR917503 MZN917503 NJJ917503 NTF917503 ODB917503 OMX917503 OWT917503 PGP917503 PQL917503 QAH917503 QKD917503 QTZ917503 RDV917503 RNR917503 RXN917503 SHJ917503 SRF917503 TBB917503 TKX917503 TUT917503 UEP917503 UOL917503 UYH917503 VID917503 VRZ917503 WBV917503 WLR917503 WVN917503 E983039 JB983039 SX983039 ACT983039 AMP983039 AWL983039 BGH983039 BQD983039 BZZ983039 CJV983039 CTR983039 DDN983039 DNJ983039 DXF983039 EHB983039 EQX983039 FAT983039 FKP983039 FUL983039 GEH983039 GOD983039 GXZ983039 HHV983039 HRR983039 IBN983039 ILJ983039 IVF983039 JFB983039 JOX983039 JYT983039 KIP983039 KSL983039 LCH983039 LMD983039 LVZ983039 MFV983039 MPR983039 MZN983039 NJJ983039 NTF983039 ODB983039 OMX983039 OWT983039 PGP983039 PQL983039 QAH983039 QKD983039 QTZ983039 RDV983039 RNR983039 RXN983039 SHJ983039 SRF983039 TBB983039 TKX983039 TUT983039 UEP983039 UOL983039 UYH983039 VID983039 VRZ983039 WBV983039 WLR983039 WVN983039 E65532 JB65532 SX65532 ACT65532 AMP65532 AWL65532 BGH65532 BQD65532 BZZ65532 CJV65532 CTR65532 DDN65532 DNJ65532 DXF65532 EHB65532 EQX65532 FAT65532 FKP65532 FUL65532 GEH65532 GOD65532 GXZ65532 HHV65532 HRR65532 IBN65532 ILJ65532 IVF65532 JFB65532 JOX65532 JYT65532 KIP65532 KSL65532 LCH65532 LMD65532 LVZ65532 MFV65532 MPR65532 MZN65532 NJJ65532 NTF65532 ODB65532 OMX65532 OWT65532 PGP65532 PQL65532 QAH65532 QKD65532 QTZ65532 RDV65532 RNR65532 RXN65532 SHJ65532 SRF65532 TBB65532 TKX65532 TUT65532 UEP65532 UOL65532 UYH65532 VID65532 VRZ65532 WBV65532 WLR65532 WVN65532 E131068 JB131068 SX131068 ACT131068 AMP131068 AWL131068 BGH131068 BQD131068 BZZ131068 CJV131068 CTR131068 DDN131068 DNJ131068 DXF131068 EHB131068 EQX131068 FAT131068 FKP131068 FUL131068 GEH131068 GOD131068 GXZ131068 HHV131068 HRR131068 IBN131068 ILJ131068 IVF131068 JFB131068 JOX131068 JYT131068 KIP131068 KSL131068 LCH131068 LMD131068 LVZ131068 MFV131068 MPR131068 MZN131068 NJJ131068 NTF131068 ODB131068 OMX131068 OWT131068 PGP131068 PQL131068 QAH131068 QKD131068 QTZ131068 RDV131068 RNR131068 RXN131068 SHJ131068 SRF131068 TBB131068 TKX131068 TUT131068 UEP131068 UOL131068 UYH131068 VID131068 VRZ131068 WBV131068 WLR131068 WVN131068 E196604 JB196604 SX196604 ACT196604 AMP196604 AWL196604 BGH196604 BQD196604 BZZ196604 CJV196604 CTR196604 DDN196604 DNJ196604 DXF196604 EHB196604 EQX196604 FAT196604 FKP196604 FUL196604 GEH196604 GOD196604 GXZ196604 HHV196604 HRR196604 IBN196604 ILJ196604 IVF196604 JFB196604 JOX196604 JYT196604 KIP196604 KSL196604 LCH196604 LMD196604 LVZ196604 MFV196604 MPR196604 MZN196604 NJJ196604 NTF196604 ODB196604 OMX196604 OWT196604 PGP196604 PQL196604 QAH196604 QKD196604 QTZ196604 RDV196604 RNR196604 RXN196604 SHJ196604 SRF196604 TBB196604 TKX196604 TUT196604 UEP196604 UOL196604 UYH196604 VID196604 VRZ196604 WBV196604 WLR196604 WVN196604 E262140 JB262140 SX262140 ACT262140 AMP262140 AWL262140 BGH262140 BQD262140 BZZ262140 CJV262140 CTR262140 DDN262140 DNJ262140 DXF262140 EHB262140 EQX262140 FAT262140 FKP262140 FUL262140 GEH262140 GOD262140 GXZ262140 HHV262140 HRR262140 IBN262140 ILJ262140 IVF262140 JFB262140 JOX262140 JYT262140 KIP262140 KSL262140 LCH262140 LMD262140 LVZ262140 MFV262140 MPR262140 MZN262140 NJJ262140 NTF262140 ODB262140 OMX262140 OWT262140 PGP262140 PQL262140 QAH262140 QKD262140 QTZ262140 RDV262140 RNR262140 RXN262140 SHJ262140 SRF262140 TBB262140 TKX262140 TUT262140 UEP262140 UOL262140 UYH262140 VID262140 VRZ262140 WBV262140 WLR262140 WVN262140 E327676 JB327676 SX327676 ACT327676 AMP327676 AWL327676 BGH327676 BQD327676 BZZ327676 CJV327676 CTR327676 DDN327676 DNJ327676 DXF327676 EHB327676 EQX327676 FAT327676 FKP327676 FUL327676 GEH327676 GOD327676 GXZ327676 HHV327676 HRR327676 IBN327676 ILJ327676 IVF327676 JFB327676 JOX327676 JYT327676 KIP327676 KSL327676 LCH327676 LMD327676 LVZ327676 MFV327676 MPR327676 MZN327676 NJJ327676 NTF327676 ODB327676 OMX327676 OWT327676 PGP327676 PQL327676 QAH327676 QKD327676 QTZ327676 RDV327676 RNR327676 RXN327676 SHJ327676 SRF327676 TBB327676 TKX327676 TUT327676 UEP327676 UOL327676 UYH327676 VID327676 VRZ327676 WBV327676 WLR327676 WVN327676 E393212 JB393212 SX393212 ACT393212 AMP393212 AWL393212 BGH393212 BQD393212 BZZ393212 CJV393212 CTR393212 DDN393212 DNJ393212 DXF393212 EHB393212 EQX393212 FAT393212 FKP393212 FUL393212 GEH393212 GOD393212 GXZ393212 HHV393212 HRR393212 IBN393212 ILJ393212 IVF393212 JFB393212 JOX393212 JYT393212 KIP393212 KSL393212 LCH393212 LMD393212 LVZ393212 MFV393212 MPR393212 MZN393212 NJJ393212 NTF393212 ODB393212 OMX393212 OWT393212 PGP393212 PQL393212 QAH393212 QKD393212 QTZ393212 RDV393212 RNR393212 RXN393212 SHJ393212 SRF393212 TBB393212 TKX393212 TUT393212 UEP393212 UOL393212 UYH393212 VID393212 VRZ393212 WBV393212 WLR393212 WVN393212 E458748 JB458748 SX458748 ACT458748 AMP458748 AWL458748 BGH458748 BQD458748 BZZ458748 CJV458748 CTR458748 DDN458748 DNJ458748 DXF458748 EHB458748 EQX458748 FAT458748 FKP458748 FUL458748 GEH458748 GOD458748 GXZ458748 HHV458748 HRR458748 IBN458748 ILJ458748 IVF458748 JFB458748 JOX458748 JYT458748 KIP458748 KSL458748 LCH458748 LMD458748 LVZ458748 MFV458748 MPR458748 MZN458748 NJJ458748 NTF458748 ODB458748 OMX458748 OWT458748 PGP458748 PQL458748 QAH458748 QKD458748 QTZ458748 RDV458748 RNR458748 RXN458748 SHJ458748 SRF458748 TBB458748 TKX458748 TUT458748 UEP458748 UOL458748 UYH458748 VID458748 VRZ458748 WBV458748 WLR458748 WVN458748 E524284 JB524284 SX524284 ACT524284 AMP524284 AWL524284 BGH524284 BQD524284 BZZ524284 CJV524284 CTR524284 DDN524284 DNJ524284 DXF524284 EHB524284 EQX524284 FAT524284 FKP524284 FUL524284 GEH524284 GOD524284 GXZ524284 HHV524284 HRR524284 IBN524284 ILJ524284 IVF524284 JFB524284 JOX524284 JYT524284 KIP524284 KSL524284 LCH524284 LMD524284 LVZ524284 MFV524284 MPR524284 MZN524284 NJJ524284 NTF524284 ODB524284 OMX524284 OWT524284 PGP524284 PQL524284 QAH524284 QKD524284 QTZ524284 RDV524284 RNR524284 RXN524284 SHJ524284 SRF524284 TBB524284 TKX524284 TUT524284 UEP524284 UOL524284 UYH524284 VID524284 VRZ524284 WBV524284 WLR524284 WVN524284 E589820 JB589820 SX589820 ACT589820 AMP589820 AWL589820 BGH589820 BQD589820 BZZ589820 CJV589820 CTR589820 DDN589820 DNJ589820 DXF589820 EHB589820 EQX589820 FAT589820 FKP589820 FUL589820 GEH589820 GOD589820 GXZ589820 HHV589820 HRR589820 IBN589820 ILJ589820 IVF589820 JFB589820 JOX589820 JYT589820 KIP589820 KSL589820 LCH589820 LMD589820 LVZ589820 MFV589820 MPR589820 MZN589820 NJJ589820 NTF589820 ODB589820 OMX589820 OWT589820 PGP589820 PQL589820 QAH589820 QKD589820 QTZ589820 RDV589820 RNR589820 RXN589820 SHJ589820 SRF589820 TBB589820 TKX589820 TUT589820 UEP589820 UOL589820 UYH589820 VID589820 VRZ589820 WBV589820 WLR589820 WVN589820 E655356 JB655356 SX655356 ACT655356 AMP655356 AWL655356 BGH655356 BQD655356 BZZ655356 CJV655356 CTR655356 DDN655356 DNJ655356 DXF655356 EHB655356 EQX655356 FAT655356 FKP655356 FUL655356 GEH655356 GOD655356 GXZ655356 HHV655356 HRR655356 IBN655356 ILJ655356 IVF655356 JFB655356 JOX655356 JYT655356 KIP655356 KSL655356 LCH655356 LMD655356 LVZ655356 MFV655356 MPR655356 MZN655356 NJJ655356 NTF655356 ODB655356 OMX655356 OWT655356 PGP655356 PQL655356 QAH655356 QKD655356 QTZ655356 RDV655356 RNR655356 RXN655356 SHJ655356 SRF655356 TBB655356 TKX655356 TUT655356 UEP655356 UOL655356 UYH655356 VID655356 VRZ655356 WBV655356 WLR655356 WVN655356 E720892 JB720892 SX720892 ACT720892 AMP720892 AWL720892 BGH720892 BQD720892 BZZ720892 CJV720892 CTR720892 DDN720892 DNJ720892 DXF720892 EHB720892 EQX720892 FAT720892 FKP720892 FUL720892 GEH720892 GOD720892 GXZ720892 HHV720892 HRR720892 IBN720892 ILJ720892 IVF720892 JFB720892 JOX720892 JYT720892 KIP720892 KSL720892 LCH720892 LMD720892 LVZ720892 MFV720892 MPR720892 MZN720892 NJJ720892 NTF720892 ODB720892 OMX720892 OWT720892 PGP720892 PQL720892 QAH720892 QKD720892 QTZ720892 RDV720892 RNR720892 RXN720892 SHJ720892 SRF720892 TBB720892 TKX720892 TUT720892 UEP720892 UOL720892 UYH720892 VID720892 VRZ720892 WBV720892 WLR720892 WVN720892 E786428 JB786428 SX786428 ACT786428 AMP786428 AWL786428 BGH786428 BQD786428 BZZ786428 CJV786428 CTR786428 DDN786428 DNJ786428 DXF786428 EHB786428 EQX786428 FAT786428 FKP786428 FUL786428 GEH786428 GOD786428 GXZ786428 HHV786428 HRR786428 IBN786428 ILJ786428 IVF786428 JFB786428 JOX786428 JYT786428 KIP786428 KSL786428 LCH786428 LMD786428 LVZ786428 MFV786428 MPR786428 MZN786428 NJJ786428 NTF786428 ODB786428 OMX786428 OWT786428 PGP786428 PQL786428 QAH786428 QKD786428 QTZ786428 RDV786428 RNR786428 RXN786428 SHJ786428 SRF786428 TBB786428 TKX786428 TUT786428 UEP786428 UOL786428 UYH786428 VID786428 VRZ786428 WBV786428 WLR786428 WVN786428 E851964 JB851964 SX851964 ACT851964 AMP851964 AWL851964 BGH851964 BQD851964 BZZ851964 CJV851964 CTR851964 DDN851964 DNJ851964 DXF851964 EHB851964 EQX851964 FAT851964 FKP851964 FUL851964 GEH851964 GOD851964 GXZ851964 HHV851964 HRR851964 IBN851964 ILJ851964 IVF851964 JFB851964 JOX851964 JYT851964 KIP851964 KSL851964 LCH851964 LMD851964 LVZ851964 MFV851964 MPR851964 MZN851964 NJJ851964 NTF851964 ODB851964 OMX851964 OWT851964 PGP851964 PQL851964 QAH851964 QKD851964 QTZ851964 RDV851964 RNR851964 RXN851964 SHJ851964 SRF851964 TBB851964 TKX851964 TUT851964 UEP851964 UOL851964 UYH851964 VID851964 VRZ851964 WBV851964 WLR851964 WVN851964 E917500 JB917500 SX917500 ACT917500 AMP917500 AWL917500 BGH917500 BQD917500 BZZ917500 CJV917500 CTR917500 DDN917500 DNJ917500 DXF917500 EHB917500 EQX917500 FAT917500 FKP917500 FUL917500 GEH917500 GOD917500 GXZ917500 HHV917500 HRR917500 IBN917500 ILJ917500 IVF917500 JFB917500 JOX917500 JYT917500 KIP917500 KSL917500 LCH917500 LMD917500 LVZ917500 MFV917500 MPR917500 MZN917500 NJJ917500 NTF917500 ODB917500 OMX917500 OWT917500 PGP917500 PQL917500 QAH917500 QKD917500 QTZ917500 RDV917500 RNR917500 RXN917500 SHJ917500 SRF917500 TBB917500 TKX917500 TUT917500 UEP917500 UOL917500 UYH917500 VID917500 VRZ917500 WBV917500 WLR917500 WVN917500 E983036 JB983036 SX983036 ACT983036 AMP983036 AWL983036 BGH983036 BQD983036 BZZ983036 CJV983036 CTR983036 DDN983036 DNJ983036 DXF983036 EHB983036 EQX983036 FAT983036 FKP983036 FUL983036 GEH983036 GOD983036 GXZ983036 HHV983036 HRR983036 IBN983036 ILJ983036 IVF983036 JFB983036 JOX983036 JYT983036 KIP983036 KSL983036 LCH983036 LMD983036 LVZ983036 MFV983036 MPR983036 MZN983036 NJJ983036 NTF983036 ODB983036 OMX983036 OWT983036 PGP983036 PQL983036 QAH983036 QKD983036 QTZ983036 RDV983036 RNR983036 RXN983036 SHJ983036 SRF983036 TBB983036 TKX983036 TUT983036 UEP983036 UOL983036 UYH983036 VID983036 VRZ983036 WBV983036 WLR983036 WVN983036 E65487:E65490 JB65487:JB65490 SX65487:SX65490 ACT65487:ACT65490 AMP65487:AMP65490 AWL65487:AWL65490 BGH65487:BGH65490 BQD65487:BQD65490 BZZ65487:BZZ65490 CJV65487:CJV65490 CTR65487:CTR65490 DDN65487:DDN65490 DNJ65487:DNJ65490 DXF65487:DXF65490 EHB65487:EHB65490 EQX65487:EQX65490 FAT65487:FAT65490 FKP65487:FKP65490 FUL65487:FUL65490 GEH65487:GEH65490 GOD65487:GOD65490 GXZ65487:GXZ65490 HHV65487:HHV65490 HRR65487:HRR65490 IBN65487:IBN65490 ILJ65487:ILJ65490 IVF65487:IVF65490 JFB65487:JFB65490 JOX65487:JOX65490 JYT65487:JYT65490 KIP65487:KIP65490 KSL65487:KSL65490 LCH65487:LCH65490 LMD65487:LMD65490 LVZ65487:LVZ65490 MFV65487:MFV65490 MPR65487:MPR65490 MZN65487:MZN65490 NJJ65487:NJJ65490 NTF65487:NTF65490 ODB65487:ODB65490 OMX65487:OMX65490 OWT65487:OWT65490 PGP65487:PGP65490 PQL65487:PQL65490 QAH65487:QAH65490 QKD65487:QKD65490 QTZ65487:QTZ65490 RDV65487:RDV65490 RNR65487:RNR65490 RXN65487:RXN65490 SHJ65487:SHJ65490 SRF65487:SRF65490 TBB65487:TBB65490 TKX65487:TKX65490 TUT65487:TUT65490 UEP65487:UEP65490 UOL65487:UOL65490 UYH65487:UYH65490 VID65487:VID65490 VRZ65487:VRZ65490 WBV65487:WBV65490 WLR65487:WLR65490 WVN65487:WVN65490 E131023:E131026 JB131023:JB131026 SX131023:SX131026 ACT131023:ACT131026 AMP131023:AMP131026 AWL131023:AWL131026 BGH131023:BGH131026 BQD131023:BQD131026 BZZ131023:BZZ131026 CJV131023:CJV131026 CTR131023:CTR131026 DDN131023:DDN131026 DNJ131023:DNJ131026 DXF131023:DXF131026 EHB131023:EHB131026 EQX131023:EQX131026 FAT131023:FAT131026 FKP131023:FKP131026 FUL131023:FUL131026 GEH131023:GEH131026 GOD131023:GOD131026 GXZ131023:GXZ131026 HHV131023:HHV131026 HRR131023:HRR131026 IBN131023:IBN131026 ILJ131023:ILJ131026 IVF131023:IVF131026 JFB131023:JFB131026 JOX131023:JOX131026 JYT131023:JYT131026 KIP131023:KIP131026 KSL131023:KSL131026 LCH131023:LCH131026 LMD131023:LMD131026 LVZ131023:LVZ131026 MFV131023:MFV131026 MPR131023:MPR131026 MZN131023:MZN131026 NJJ131023:NJJ131026 NTF131023:NTF131026 ODB131023:ODB131026 OMX131023:OMX131026 OWT131023:OWT131026 PGP131023:PGP131026 PQL131023:PQL131026 QAH131023:QAH131026 QKD131023:QKD131026 QTZ131023:QTZ131026 RDV131023:RDV131026 RNR131023:RNR131026 RXN131023:RXN131026 SHJ131023:SHJ131026 SRF131023:SRF131026 TBB131023:TBB131026 TKX131023:TKX131026 TUT131023:TUT131026 UEP131023:UEP131026 UOL131023:UOL131026 UYH131023:UYH131026 VID131023:VID131026 VRZ131023:VRZ131026 WBV131023:WBV131026 WLR131023:WLR131026 WVN131023:WVN131026 E196559:E196562 JB196559:JB196562 SX196559:SX196562 ACT196559:ACT196562 AMP196559:AMP196562 AWL196559:AWL196562 BGH196559:BGH196562 BQD196559:BQD196562 BZZ196559:BZZ196562 CJV196559:CJV196562 CTR196559:CTR196562 DDN196559:DDN196562 DNJ196559:DNJ196562 DXF196559:DXF196562 EHB196559:EHB196562 EQX196559:EQX196562 FAT196559:FAT196562 FKP196559:FKP196562 FUL196559:FUL196562 GEH196559:GEH196562 GOD196559:GOD196562 GXZ196559:GXZ196562 HHV196559:HHV196562 HRR196559:HRR196562 IBN196559:IBN196562 ILJ196559:ILJ196562 IVF196559:IVF196562 JFB196559:JFB196562 JOX196559:JOX196562 JYT196559:JYT196562 KIP196559:KIP196562 KSL196559:KSL196562 LCH196559:LCH196562 LMD196559:LMD196562 LVZ196559:LVZ196562 MFV196559:MFV196562 MPR196559:MPR196562 MZN196559:MZN196562 NJJ196559:NJJ196562 NTF196559:NTF196562 ODB196559:ODB196562 OMX196559:OMX196562 OWT196559:OWT196562 PGP196559:PGP196562 PQL196559:PQL196562 QAH196559:QAH196562 QKD196559:QKD196562 QTZ196559:QTZ196562 RDV196559:RDV196562 RNR196559:RNR196562 RXN196559:RXN196562 SHJ196559:SHJ196562 SRF196559:SRF196562 TBB196559:TBB196562 TKX196559:TKX196562 TUT196559:TUT196562 UEP196559:UEP196562 UOL196559:UOL196562 UYH196559:UYH196562 VID196559:VID196562 VRZ196559:VRZ196562 WBV196559:WBV196562 WLR196559:WLR196562 WVN196559:WVN196562 E262095:E262098 JB262095:JB262098 SX262095:SX262098 ACT262095:ACT262098 AMP262095:AMP262098 AWL262095:AWL262098 BGH262095:BGH262098 BQD262095:BQD262098 BZZ262095:BZZ262098 CJV262095:CJV262098 CTR262095:CTR262098 DDN262095:DDN262098 DNJ262095:DNJ262098 DXF262095:DXF262098 EHB262095:EHB262098 EQX262095:EQX262098 FAT262095:FAT262098 FKP262095:FKP262098 FUL262095:FUL262098 GEH262095:GEH262098 GOD262095:GOD262098 GXZ262095:GXZ262098 HHV262095:HHV262098 HRR262095:HRR262098 IBN262095:IBN262098 ILJ262095:ILJ262098 IVF262095:IVF262098 JFB262095:JFB262098 JOX262095:JOX262098 JYT262095:JYT262098 KIP262095:KIP262098 KSL262095:KSL262098 LCH262095:LCH262098 LMD262095:LMD262098 LVZ262095:LVZ262098 MFV262095:MFV262098 MPR262095:MPR262098 MZN262095:MZN262098 NJJ262095:NJJ262098 NTF262095:NTF262098 ODB262095:ODB262098 OMX262095:OMX262098 OWT262095:OWT262098 PGP262095:PGP262098 PQL262095:PQL262098 QAH262095:QAH262098 QKD262095:QKD262098 QTZ262095:QTZ262098 RDV262095:RDV262098 RNR262095:RNR262098 RXN262095:RXN262098 SHJ262095:SHJ262098 SRF262095:SRF262098 TBB262095:TBB262098 TKX262095:TKX262098 TUT262095:TUT262098 UEP262095:UEP262098 UOL262095:UOL262098 UYH262095:UYH262098 VID262095:VID262098 VRZ262095:VRZ262098 WBV262095:WBV262098 WLR262095:WLR262098 WVN262095:WVN262098 E327631:E327634 JB327631:JB327634 SX327631:SX327634 ACT327631:ACT327634 AMP327631:AMP327634 AWL327631:AWL327634 BGH327631:BGH327634 BQD327631:BQD327634 BZZ327631:BZZ327634 CJV327631:CJV327634 CTR327631:CTR327634 DDN327631:DDN327634 DNJ327631:DNJ327634 DXF327631:DXF327634 EHB327631:EHB327634 EQX327631:EQX327634 FAT327631:FAT327634 FKP327631:FKP327634 FUL327631:FUL327634 GEH327631:GEH327634 GOD327631:GOD327634 GXZ327631:GXZ327634 HHV327631:HHV327634 HRR327631:HRR327634 IBN327631:IBN327634 ILJ327631:ILJ327634 IVF327631:IVF327634 JFB327631:JFB327634 JOX327631:JOX327634 JYT327631:JYT327634 KIP327631:KIP327634 KSL327631:KSL327634 LCH327631:LCH327634 LMD327631:LMD327634 LVZ327631:LVZ327634 MFV327631:MFV327634 MPR327631:MPR327634 MZN327631:MZN327634 NJJ327631:NJJ327634 NTF327631:NTF327634 ODB327631:ODB327634 OMX327631:OMX327634 OWT327631:OWT327634 PGP327631:PGP327634 PQL327631:PQL327634 QAH327631:QAH327634 QKD327631:QKD327634 QTZ327631:QTZ327634 RDV327631:RDV327634 RNR327631:RNR327634 RXN327631:RXN327634 SHJ327631:SHJ327634 SRF327631:SRF327634 TBB327631:TBB327634 TKX327631:TKX327634 TUT327631:TUT327634 UEP327631:UEP327634 UOL327631:UOL327634 UYH327631:UYH327634 VID327631:VID327634 VRZ327631:VRZ327634 WBV327631:WBV327634 WLR327631:WLR327634 WVN327631:WVN327634 E393167:E393170 JB393167:JB393170 SX393167:SX393170 ACT393167:ACT393170 AMP393167:AMP393170 AWL393167:AWL393170 BGH393167:BGH393170 BQD393167:BQD393170 BZZ393167:BZZ393170 CJV393167:CJV393170 CTR393167:CTR393170 DDN393167:DDN393170 DNJ393167:DNJ393170 DXF393167:DXF393170 EHB393167:EHB393170 EQX393167:EQX393170 FAT393167:FAT393170 FKP393167:FKP393170 FUL393167:FUL393170 GEH393167:GEH393170 GOD393167:GOD393170 GXZ393167:GXZ393170 HHV393167:HHV393170 HRR393167:HRR393170 IBN393167:IBN393170 ILJ393167:ILJ393170 IVF393167:IVF393170 JFB393167:JFB393170 JOX393167:JOX393170 JYT393167:JYT393170 KIP393167:KIP393170 KSL393167:KSL393170 LCH393167:LCH393170 LMD393167:LMD393170 LVZ393167:LVZ393170 MFV393167:MFV393170 MPR393167:MPR393170 MZN393167:MZN393170 NJJ393167:NJJ393170 NTF393167:NTF393170 ODB393167:ODB393170 OMX393167:OMX393170 OWT393167:OWT393170 PGP393167:PGP393170 PQL393167:PQL393170 QAH393167:QAH393170 QKD393167:QKD393170 QTZ393167:QTZ393170 RDV393167:RDV393170 RNR393167:RNR393170 RXN393167:RXN393170 SHJ393167:SHJ393170 SRF393167:SRF393170 TBB393167:TBB393170 TKX393167:TKX393170 TUT393167:TUT393170 UEP393167:UEP393170 UOL393167:UOL393170 UYH393167:UYH393170 VID393167:VID393170 VRZ393167:VRZ393170 WBV393167:WBV393170 WLR393167:WLR393170 WVN393167:WVN393170 E458703:E458706 JB458703:JB458706 SX458703:SX458706 ACT458703:ACT458706 AMP458703:AMP458706 AWL458703:AWL458706 BGH458703:BGH458706 BQD458703:BQD458706 BZZ458703:BZZ458706 CJV458703:CJV458706 CTR458703:CTR458706 DDN458703:DDN458706 DNJ458703:DNJ458706 DXF458703:DXF458706 EHB458703:EHB458706 EQX458703:EQX458706 FAT458703:FAT458706 FKP458703:FKP458706 FUL458703:FUL458706 GEH458703:GEH458706 GOD458703:GOD458706 GXZ458703:GXZ458706 HHV458703:HHV458706 HRR458703:HRR458706 IBN458703:IBN458706 ILJ458703:ILJ458706 IVF458703:IVF458706 JFB458703:JFB458706 JOX458703:JOX458706 JYT458703:JYT458706 KIP458703:KIP458706 KSL458703:KSL458706 LCH458703:LCH458706 LMD458703:LMD458706 LVZ458703:LVZ458706 MFV458703:MFV458706 MPR458703:MPR458706 MZN458703:MZN458706 NJJ458703:NJJ458706 NTF458703:NTF458706 ODB458703:ODB458706 OMX458703:OMX458706 OWT458703:OWT458706 PGP458703:PGP458706 PQL458703:PQL458706 QAH458703:QAH458706 QKD458703:QKD458706 QTZ458703:QTZ458706 RDV458703:RDV458706 RNR458703:RNR458706 RXN458703:RXN458706 SHJ458703:SHJ458706 SRF458703:SRF458706 TBB458703:TBB458706 TKX458703:TKX458706 TUT458703:TUT458706 UEP458703:UEP458706 UOL458703:UOL458706 UYH458703:UYH458706 VID458703:VID458706 VRZ458703:VRZ458706 WBV458703:WBV458706 WLR458703:WLR458706 WVN458703:WVN458706 E524239:E524242 JB524239:JB524242 SX524239:SX524242 ACT524239:ACT524242 AMP524239:AMP524242 AWL524239:AWL524242 BGH524239:BGH524242 BQD524239:BQD524242 BZZ524239:BZZ524242 CJV524239:CJV524242 CTR524239:CTR524242 DDN524239:DDN524242 DNJ524239:DNJ524242 DXF524239:DXF524242 EHB524239:EHB524242 EQX524239:EQX524242 FAT524239:FAT524242 FKP524239:FKP524242 FUL524239:FUL524242 GEH524239:GEH524242 GOD524239:GOD524242 GXZ524239:GXZ524242 HHV524239:HHV524242 HRR524239:HRR524242 IBN524239:IBN524242 ILJ524239:ILJ524242 IVF524239:IVF524242 JFB524239:JFB524242 JOX524239:JOX524242 JYT524239:JYT524242 KIP524239:KIP524242 KSL524239:KSL524242 LCH524239:LCH524242 LMD524239:LMD524242 LVZ524239:LVZ524242 MFV524239:MFV524242 MPR524239:MPR524242 MZN524239:MZN524242 NJJ524239:NJJ524242 NTF524239:NTF524242 ODB524239:ODB524242 OMX524239:OMX524242 OWT524239:OWT524242 PGP524239:PGP524242 PQL524239:PQL524242 QAH524239:QAH524242 QKD524239:QKD524242 QTZ524239:QTZ524242 RDV524239:RDV524242 RNR524239:RNR524242 RXN524239:RXN524242 SHJ524239:SHJ524242 SRF524239:SRF524242 TBB524239:TBB524242 TKX524239:TKX524242 TUT524239:TUT524242 UEP524239:UEP524242 UOL524239:UOL524242 UYH524239:UYH524242 VID524239:VID524242 VRZ524239:VRZ524242 WBV524239:WBV524242 WLR524239:WLR524242 WVN524239:WVN524242 E589775:E589778 JB589775:JB589778 SX589775:SX589778 ACT589775:ACT589778 AMP589775:AMP589778 AWL589775:AWL589778 BGH589775:BGH589778 BQD589775:BQD589778 BZZ589775:BZZ589778 CJV589775:CJV589778 CTR589775:CTR589778 DDN589775:DDN589778 DNJ589775:DNJ589778 DXF589775:DXF589778 EHB589775:EHB589778 EQX589775:EQX589778 FAT589775:FAT589778 FKP589775:FKP589778 FUL589775:FUL589778 GEH589775:GEH589778 GOD589775:GOD589778 GXZ589775:GXZ589778 HHV589775:HHV589778 HRR589775:HRR589778 IBN589775:IBN589778 ILJ589775:ILJ589778 IVF589775:IVF589778 JFB589775:JFB589778 JOX589775:JOX589778 JYT589775:JYT589778 KIP589775:KIP589778 KSL589775:KSL589778 LCH589775:LCH589778 LMD589775:LMD589778 LVZ589775:LVZ589778 MFV589775:MFV589778 MPR589775:MPR589778 MZN589775:MZN589778 NJJ589775:NJJ589778 NTF589775:NTF589778 ODB589775:ODB589778 OMX589775:OMX589778 OWT589775:OWT589778 PGP589775:PGP589778 PQL589775:PQL589778 QAH589775:QAH589778 QKD589775:QKD589778 QTZ589775:QTZ589778 RDV589775:RDV589778 RNR589775:RNR589778 RXN589775:RXN589778 SHJ589775:SHJ589778 SRF589775:SRF589778 TBB589775:TBB589778 TKX589775:TKX589778 TUT589775:TUT589778 UEP589775:UEP589778 UOL589775:UOL589778 UYH589775:UYH589778 VID589775:VID589778 VRZ589775:VRZ589778 WBV589775:WBV589778 WLR589775:WLR589778 WVN589775:WVN589778 E655311:E655314 JB655311:JB655314 SX655311:SX655314 ACT655311:ACT655314 AMP655311:AMP655314 AWL655311:AWL655314 BGH655311:BGH655314 BQD655311:BQD655314 BZZ655311:BZZ655314 CJV655311:CJV655314 CTR655311:CTR655314 DDN655311:DDN655314 DNJ655311:DNJ655314 DXF655311:DXF655314 EHB655311:EHB655314 EQX655311:EQX655314 FAT655311:FAT655314 FKP655311:FKP655314 FUL655311:FUL655314 GEH655311:GEH655314 GOD655311:GOD655314 GXZ655311:GXZ655314 HHV655311:HHV655314 HRR655311:HRR655314 IBN655311:IBN655314 ILJ655311:ILJ655314 IVF655311:IVF655314 JFB655311:JFB655314 JOX655311:JOX655314 JYT655311:JYT655314 KIP655311:KIP655314 KSL655311:KSL655314 LCH655311:LCH655314 LMD655311:LMD655314 LVZ655311:LVZ655314 MFV655311:MFV655314 MPR655311:MPR655314 MZN655311:MZN655314 NJJ655311:NJJ655314 NTF655311:NTF655314 ODB655311:ODB655314 OMX655311:OMX655314 OWT655311:OWT655314 PGP655311:PGP655314 PQL655311:PQL655314 QAH655311:QAH655314 QKD655311:QKD655314 QTZ655311:QTZ655314 RDV655311:RDV655314 RNR655311:RNR655314 RXN655311:RXN655314 SHJ655311:SHJ655314 SRF655311:SRF655314 TBB655311:TBB655314 TKX655311:TKX655314 TUT655311:TUT655314 UEP655311:UEP655314 UOL655311:UOL655314 UYH655311:UYH655314 VID655311:VID655314 VRZ655311:VRZ655314 WBV655311:WBV655314 WLR655311:WLR655314 WVN655311:WVN655314 E720847:E720850 JB720847:JB720850 SX720847:SX720850 ACT720847:ACT720850 AMP720847:AMP720850 AWL720847:AWL720850 BGH720847:BGH720850 BQD720847:BQD720850 BZZ720847:BZZ720850 CJV720847:CJV720850 CTR720847:CTR720850 DDN720847:DDN720850 DNJ720847:DNJ720850 DXF720847:DXF720850 EHB720847:EHB720850 EQX720847:EQX720850 FAT720847:FAT720850 FKP720847:FKP720850 FUL720847:FUL720850 GEH720847:GEH720850 GOD720847:GOD720850 GXZ720847:GXZ720850 HHV720847:HHV720850 HRR720847:HRR720850 IBN720847:IBN720850 ILJ720847:ILJ720850 IVF720847:IVF720850 JFB720847:JFB720850 JOX720847:JOX720850 JYT720847:JYT720850 KIP720847:KIP720850 KSL720847:KSL720850 LCH720847:LCH720850 LMD720847:LMD720850 LVZ720847:LVZ720850 MFV720847:MFV720850 MPR720847:MPR720850 MZN720847:MZN720850 NJJ720847:NJJ720850 NTF720847:NTF720850 ODB720847:ODB720850 OMX720847:OMX720850 OWT720847:OWT720850 PGP720847:PGP720850 PQL720847:PQL720850 QAH720847:QAH720850 QKD720847:QKD720850 QTZ720847:QTZ720850 RDV720847:RDV720850 RNR720847:RNR720850 RXN720847:RXN720850 SHJ720847:SHJ720850 SRF720847:SRF720850 TBB720847:TBB720850 TKX720847:TKX720850 TUT720847:TUT720850 UEP720847:UEP720850 UOL720847:UOL720850 UYH720847:UYH720850 VID720847:VID720850 VRZ720847:VRZ720850 WBV720847:WBV720850 WLR720847:WLR720850 WVN720847:WVN720850 E786383:E786386 JB786383:JB786386 SX786383:SX786386 ACT786383:ACT786386 AMP786383:AMP786386 AWL786383:AWL786386 BGH786383:BGH786386 BQD786383:BQD786386 BZZ786383:BZZ786386 CJV786383:CJV786386 CTR786383:CTR786386 DDN786383:DDN786386 DNJ786383:DNJ786386 DXF786383:DXF786386 EHB786383:EHB786386 EQX786383:EQX786386 FAT786383:FAT786386 FKP786383:FKP786386 FUL786383:FUL786386 GEH786383:GEH786386 GOD786383:GOD786386 GXZ786383:GXZ786386 HHV786383:HHV786386 HRR786383:HRR786386 IBN786383:IBN786386 ILJ786383:ILJ786386 IVF786383:IVF786386 JFB786383:JFB786386 JOX786383:JOX786386 JYT786383:JYT786386 KIP786383:KIP786386 KSL786383:KSL786386 LCH786383:LCH786386 LMD786383:LMD786386 LVZ786383:LVZ786386 MFV786383:MFV786386 MPR786383:MPR786386 MZN786383:MZN786386 NJJ786383:NJJ786386 NTF786383:NTF786386 ODB786383:ODB786386 OMX786383:OMX786386 OWT786383:OWT786386 PGP786383:PGP786386 PQL786383:PQL786386 QAH786383:QAH786386 QKD786383:QKD786386 QTZ786383:QTZ786386 RDV786383:RDV786386 RNR786383:RNR786386 RXN786383:RXN786386 SHJ786383:SHJ786386 SRF786383:SRF786386 TBB786383:TBB786386 TKX786383:TKX786386 TUT786383:TUT786386 UEP786383:UEP786386 UOL786383:UOL786386 UYH786383:UYH786386 VID786383:VID786386 VRZ786383:VRZ786386 WBV786383:WBV786386 WLR786383:WLR786386 WVN786383:WVN786386 E851919:E851922 JB851919:JB851922 SX851919:SX851922 ACT851919:ACT851922 AMP851919:AMP851922 AWL851919:AWL851922 BGH851919:BGH851922 BQD851919:BQD851922 BZZ851919:BZZ851922 CJV851919:CJV851922 CTR851919:CTR851922 DDN851919:DDN851922 DNJ851919:DNJ851922 DXF851919:DXF851922 EHB851919:EHB851922 EQX851919:EQX851922 FAT851919:FAT851922 FKP851919:FKP851922 FUL851919:FUL851922 GEH851919:GEH851922 GOD851919:GOD851922 GXZ851919:GXZ851922 HHV851919:HHV851922 HRR851919:HRR851922 IBN851919:IBN851922 ILJ851919:ILJ851922 IVF851919:IVF851922 JFB851919:JFB851922 JOX851919:JOX851922 JYT851919:JYT851922 KIP851919:KIP851922 KSL851919:KSL851922 LCH851919:LCH851922 LMD851919:LMD851922 LVZ851919:LVZ851922 MFV851919:MFV851922 MPR851919:MPR851922 MZN851919:MZN851922 NJJ851919:NJJ851922 NTF851919:NTF851922 ODB851919:ODB851922 OMX851919:OMX851922 OWT851919:OWT851922 PGP851919:PGP851922 PQL851919:PQL851922 QAH851919:QAH851922 QKD851919:QKD851922 QTZ851919:QTZ851922 RDV851919:RDV851922 RNR851919:RNR851922 RXN851919:RXN851922 SHJ851919:SHJ851922 SRF851919:SRF851922 TBB851919:TBB851922 TKX851919:TKX851922 TUT851919:TUT851922 UEP851919:UEP851922 UOL851919:UOL851922 UYH851919:UYH851922 VID851919:VID851922 VRZ851919:VRZ851922 WBV851919:WBV851922 WLR851919:WLR851922 WVN851919:WVN851922 E917455:E917458 JB917455:JB917458 SX917455:SX917458 ACT917455:ACT917458 AMP917455:AMP917458 AWL917455:AWL917458 BGH917455:BGH917458 BQD917455:BQD917458 BZZ917455:BZZ917458 CJV917455:CJV917458 CTR917455:CTR917458 DDN917455:DDN917458 DNJ917455:DNJ917458 DXF917455:DXF917458 EHB917455:EHB917458 EQX917455:EQX917458 FAT917455:FAT917458 FKP917455:FKP917458 FUL917455:FUL917458 GEH917455:GEH917458 GOD917455:GOD917458 GXZ917455:GXZ917458 HHV917455:HHV917458 HRR917455:HRR917458 IBN917455:IBN917458 ILJ917455:ILJ917458 IVF917455:IVF917458 JFB917455:JFB917458 JOX917455:JOX917458 JYT917455:JYT917458 KIP917455:KIP917458 KSL917455:KSL917458 LCH917455:LCH917458 LMD917455:LMD917458 LVZ917455:LVZ917458 MFV917455:MFV917458 MPR917455:MPR917458 MZN917455:MZN917458 NJJ917455:NJJ917458 NTF917455:NTF917458 ODB917455:ODB917458 OMX917455:OMX917458 OWT917455:OWT917458 PGP917455:PGP917458 PQL917455:PQL917458 QAH917455:QAH917458 QKD917455:QKD917458 QTZ917455:QTZ917458 RDV917455:RDV917458 RNR917455:RNR917458 RXN917455:RXN917458 SHJ917455:SHJ917458 SRF917455:SRF917458 TBB917455:TBB917458 TKX917455:TKX917458 TUT917455:TUT917458 UEP917455:UEP917458 UOL917455:UOL917458 UYH917455:UYH917458 VID917455:VID917458 VRZ917455:VRZ917458 WBV917455:WBV917458 WLR917455:WLR917458 WVN917455:WVN917458 E982991:E982994 JB982991:JB982994 SX982991:SX982994 ACT982991:ACT982994 AMP982991:AMP982994 AWL982991:AWL982994 BGH982991:BGH982994 BQD982991:BQD982994 BZZ982991:BZZ982994 CJV982991:CJV982994 CTR982991:CTR982994 DDN982991:DDN982994 DNJ982991:DNJ982994 DXF982991:DXF982994 EHB982991:EHB982994 EQX982991:EQX982994 FAT982991:FAT982994 FKP982991:FKP982994 FUL982991:FUL982994 GEH982991:GEH982994 GOD982991:GOD982994 GXZ982991:GXZ982994 HHV982991:HHV982994 HRR982991:HRR982994 IBN982991:IBN982994 ILJ982991:ILJ982994 IVF982991:IVF982994 JFB982991:JFB982994 JOX982991:JOX982994 JYT982991:JYT982994 KIP982991:KIP982994 KSL982991:KSL982994 LCH982991:LCH982994 LMD982991:LMD982994 LVZ982991:LVZ982994 MFV982991:MFV982994 MPR982991:MPR982994 MZN982991:MZN982994 NJJ982991:NJJ982994 NTF982991:NTF982994 ODB982991:ODB982994 OMX982991:OMX982994 OWT982991:OWT982994 PGP982991:PGP982994 PQL982991:PQL982994 QAH982991:QAH982994 QKD982991:QKD982994 QTZ982991:QTZ982994 RDV982991:RDV982994 RNR982991:RNR982994 RXN982991:RXN982994 SHJ982991:SHJ982994 SRF982991:SRF982994 TBB982991:TBB982994 TKX982991:TKX982994 TUT982991:TUT982994 UEP982991:UEP982994 UOL982991:UOL982994 UYH982991:UYH982994 VID982991:VID982994 VRZ982991:VRZ982994 WBV982991:WBV982994 WLR982991:WLR982994 WVN982991:WVN982994 E65442 JB65442 SX65442 ACT65442 AMP65442 AWL65442 BGH65442 BQD65442 BZZ65442 CJV65442 CTR65442 DDN65442 DNJ65442 DXF65442 EHB65442 EQX65442 FAT65442 FKP65442 FUL65442 GEH65442 GOD65442 GXZ65442 HHV65442 HRR65442 IBN65442 ILJ65442 IVF65442 JFB65442 JOX65442 JYT65442 KIP65442 KSL65442 LCH65442 LMD65442 LVZ65442 MFV65442 MPR65442 MZN65442 NJJ65442 NTF65442 ODB65442 OMX65442 OWT65442 PGP65442 PQL65442 QAH65442 QKD65442 QTZ65442 RDV65442 RNR65442 RXN65442 SHJ65442 SRF65442 TBB65442 TKX65442 TUT65442 UEP65442 UOL65442 UYH65442 VID65442 VRZ65442 WBV65442 WLR65442 WVN65442 E130978 JB130978 SX130978 ACT130978 AMP130978 AWL130978 BGH130978 BQD130978 BZZ130978 CJV130978 CTR130978 DDN130978 DNJ130978 DXF130978 EHB130978 EQX130978 FAT130978 FKP130978 FUL130978 GEH130978 GOD130978 GXZ130978 HHV130978 HRR130978 IBN130978 ILJ130978 IVF130978 JFB130978 JOX130978 JYT130978 KIP130978 KSL130978 LCH130978 LMD130978 LVZ130978 MFV130978 MPR130978 MZN130978 NJJ130978 NTF130978 ODB130978 OMX130978 OWT130978 PGP130978 PQL130978 QAH130978 QKD130978 QTZ130978 RDV130978 RNR130978 RXN130978 SHJ130978 SRF130978 TBB130978 TKX130978 TUT130978 UEP130978 UOL130978 UYH130978 VID130978 VRZ130978 WBV130978 WLR130978 WVN130978 E196514 JB196514 SX196514 ACT196514 AMP196514 AWL196514 BGH196514 BQD196514 BZZ196514 CJV196514 CTR196514 DDN196514 DNJ196514 DXF196514 EHB196514 EQX196514 FAT196514 FKP196514 FUL196514 GEH196514 GOD196514 GXZ196514 HHV196514 HRR196514 IBN196514 ILJ196514 IVF196514 JFB196514 JOX196514 JYT196514 KIP196514 KSL196514 LCH196514 LMD196514 LVZ196514 MFV196514 MPR196514 MZN196514 NJJ196514 NTF196514 ODB196514 OMX196514 OWT196514 PGP196514 PQL196514 QAH196514 QKD196514 QTZ196514 RDV196514 RNR196514 RXN196514 SHJ196514 SRF196514 TBB196514 TKX196514 TUT196514 UEP196514 UOL196514 UYH196514 VID196514 VRZ196514 WBV196514 WLR196514 WVN196514 E262050 JB262050 SX262050 ACT262050 AMP262050 AWL262050 BGH262050 BQD262050 BZZ262050 CJV262050 CTR262050 DDN262050 DNJ262050 DXF262050 EHB262050 EQX262050 FAT262050 FKP262050 FUL262050 GEH262050 GOD262050 GXZ262050 HHV262050 HRR262050 IBN262050 ILJ262050 IVF262050 JFB262050 JOX262050 JYT262050 KIP262050 KSL262050 LCH262050 LMD262050 LVZ262050 MFV262050 MPR262050 MZN262050 NJJ262050 NTF262050 ODB262050 OMX262050 OWT262050 PGP262050 PQL262050 QAH262050 QKD262050 QTZ262050 RDV262050 RNR262050 RXN262050 SHJ262050 SRF262050 TBB262050 TKX262050 TUT262050 UEP262050 UOL262050 UYH262050 VID262050 VRZ262050 WBV262050 WLR262050 WVN262050 E327586 JB327586 SX327586 ACT327586 AMP327586 AWL327586 BGH327586 BQD327586 BZZ327586 CJV327586 CTR327586 DDN327586 DNJ327586 DXF327586 EHB327586 EQX327586 FAT327586 FKP327586 FUL327586 GEH327586 GOD327586 GXZ327586 HHV327586 HRR327586 IBN327586 ILJ327586 IVF327586 JFB327586 JOX327586 JYT327586 KIP327586 KSL327586 LCH327586 LMD327586 LVZ327586 MFV327586 MPR327586 MZN327586 NJJ327586 NTF327586 ODB327586 OMX327586 OWT327586 PGP327586 PQL327586 QAH327586 QKD327586 QTZ327586 RDV327586 RNR327586 RXN327586 SHJ327586 SRF327586 TBB327586 TKX327586 TUT327586 UEP327586 UOL327586 UYH327586 VID327586 VRZ327586 WBV327586 WLR327586 WVN327586 E393122 JB393122 SX393122 ACT393122 AMP393122 AWL393122 BGH393122 BQD393122 BZZ393122 CJV393122 CTR393122 DDN393122 DNJ393122 DXF393122 EHB393122 EQX393122 FAT393122 FKP393122 FUL393122 GEH393122 GOD393122 GXZ393122 HHV393122 HRR393122 IBN393122 ILJ393122 IVF393122 JFB393122 JOX393122 JYT393122 KIP393122 KSL393122 LCH393122 LMD393122 LVZ393122 MFV393122 MPR393122 MZN393122 NJJ393122 NTF393122 ODB393122 OMX393122 OWT393122 PGP393122 PQL393122 QAH393122 QKD393122 QTZ393122 RDV393122 RNR393122 RXN393122 SHJ393122 SRF393122 TBB393122 TKX393122 TUT393122 UEP393122 UOL393122 UYH393122 VID393122 VRZ393122 WBV393122 WLR393122 WVN393122 E458658 JB458658 SX458658 ACT458658 AMP458658 AWL458658 BGH458658 BQD458658 BZZ458658 CJV458658 CTR458658 DDN458658 DNJ458658 DXF458658 EHB458658 EQX458658 FAT458658 FKP458658 FUL458658 GEH458658 GOD458658 GXZ458658 HHV458658 HRR458658 IBN458658 ILJ458658 IVF458658 JFB458658 JOX458658 JYT458658 KIP458658 KSL458658 LCH458658 LMD458658 LVZ458658 MFV458658 MPR458658 MZN458658 NJJ458658 NTF458658 ODB458658 OMX458658 OWT458658 PGP458658 PQL458658 QAH458658 QKD458658 QTZ458658 RDV458658 RNR458658 RXN458658 SHJ458658 SRF458658 TBB458658 TKX458658 TUT458658 UEP458658 UOL458658 UYH458658 VID458658 VRZ458658 WBV458658 WLR458658 WVN458658 E524194 JB524194 SX524194 ACT524194 AMP524194 AWL524194 BGH524194 BQD524194 BZZ524194 CJV524194 CTR524194 DDN524194 DNJ524194 DXF524194 EHB524194 EQX524194 FAT524194 FKP524194 FUL524194 GEH524194 GOD524194 GXZ524194 HHV524194 HRR524194 IBN524194 ILJ524194 IVF524194 JFB524194 JOX524194 JYT524194 KIP524194 KSL524194 LCH524194 LMD524194 LVZ524194 MFV524194 MPR524194 MZN524194 NJJ524194 NTF524194 ODB524194 OMX524194 OWT524194 PGP524194 PQL524194 QAH524194 QKD524194 QTZ524194 RDV524194 RNR524194 RXN524194 SHJ524194 SRF524194 TBB524194 TKX524194 TUT524194 UEP524194 UOL524194 UYH524194 VID524194 VRZ524194 WBV524194 WLR524194 WVN524194 E589730 JB589730 SX589730 ACT589730 AMP589730 AWL589730 BGH589730 BQD589730 BZZ589730 CJV589730 CTR589730 DDN589730 DNJ589730 DXF589730 EHB589730 EQX589730 FAT589730 FKP589730 FUL589730 GEH589730 GOD589730 GXZ589730 HHV589730 HRR589730 IBN589730 ILJ589730 IVF589730 JFB589730 JOX589730 JYT589730 KIP589730 KSL589730 LCH589730 LMD589730 LVZ589730 MFV589730 MPR589730 MZN589730 NJJ589730 NTF589730 ODB589730 OMX589730 OWT589730 PGP589730 PQL589730 QAH589730 QKD589730 QTZ589730 RDV589730 RNR589730 RXN589730 SHJ589730 SRF589730 TBB589730 TKX589730 TUT589730 UEP589730 UOL589730 UYH589730 VID589730 VRZ589730 WBV589730 WLR589730 WVN589730 E655266 JB655266 SX655266 ACT655266 AMP655266 AWL655266 BGH655266 BQD655266 BZZ655266 CJV655266 CTR655266 DDN655266 DNJ655266 DXF655266 EHB655266 EQX655266 FAT655266 FKP655266 FUL655266 GEH655266 GOD655266 GXZ655266 HHV655266 HRR655266 IBN655266 ILJ655266 IVF655266 JFB655266 JOX655266 JYT655266 KIP655266 KSL655266 LCH655266 LMD655266 LVZ655266 MFV655266 MPR655266 MZN655266 NJJ655266 NTF655266 ODB655266 OMX655266 OWT655266 PGP655266 PQL655266 QAH655266 QKD655266 QTZ655266 RDV655266 RNR655266 RXN655266 SHJ655266 SRF655266 TBB655266 TKX655266 TUT655266 UEP655266 UOL655266 UYH655266 VID655266 VRZ655266 WBV655266 WLR655266 WVN655266 E720802 JB720802 SX720802 ACT720802 AMP720802 AWL720802 BGH720802 BQD720802 BZZ720802 CJV720802 CTR720802 DDN720802 DNJ720802 DXF720802 EHB720802 EQX720802 FAT720802 FKP720802 FUL720802 GEH720802 GOD720802 GXZ720802 HHV720802 HRR720802 IBN720802 ILJ720802 IVF720802 JFB720802 JOX720802 JYT720802 KIP720802 KSL720802 LCH720802 LMD720802 LVZ720802 MFV720802 MPR720802 MZN720802 NJJ720802 NTF720802 ODB720802 OMX720802 OWT720802 PGP720802 PQL720802 QAH720802 QKD720802 QTZ720802 RDV720802 RNR720802 RXN720802 SHJ720802 SRF720802 TBB720802 TKX720802 TUT720802 UEP720802 UOL720802 UYH720802 VID720802 VRZ720802 WBV720802 WLR720802 WVN720802 E786338 JB786338 SX786338 ACT786338 AMP786338 AWL786338 BGH786338 BQD786338 BZZ786338 CJV786338 CTR786338 DDN786338 DNJ786338 DXF786338 EHB786338 EQX786338 FAT786338 FKP786338 FUL786338 GEH786338 GOD786338 GXZ786338 HHV786338 HRR786338 IBN786338 ILJ786338 IVF786338 JFB786338 JOX786338 JYT786338 KIP786338 KSL786338 LCH786338 LMD786338 LVZ786338 MFV786338 MPR786338 MZN786338 NJJ786338 NTF786338 ODB786338 OMX786338 OWT786338 PGP786338 PQL786338 QAH786338 QKD786338 QTZ786338 RDV786338 RNR786338 RXN786338 SHJ786338 SRF786338 TBB786338 TKX786338 TUT786338 UEP786338 UOL786338 UYH786338 VID786338 VRZ786338 WBV786338 WLR786338 WVN786338 E851874 JB851874 SX851874 ACT851874 AMP851874 AWL851874 BGH851874 BQD851874 BZZ851874 CJV851874 CTR851874 DDN851874 DNJ851874 DXF851874 EHB851874 EQX851874 FAT851874 FKP851874 FUL851874 GEH851874 GOD851874 GXZ851874 HHV851874 HRR851874 IBN851874 ILJ851874 IVF851874 JFB851874 JOX851874 JYT851874 KIP851874 KSL851874 LCH851874 LMD851874 LVZ851874 MFV851874 MPR851874 MZN851874 NJJ851874 NTF851874 ODB851874 OMX851874 OWT851874 PGP851874 PQL851874 QAH851874 QKD851874 QTZ851874 RDV851874 RNR851874 RXN851874 SHJ851874 SRF851874 TBB851874 TKX851874 TUT851874 UEP851874 UOL851874 UYH851874 VID851874 VRZ851874 WBV851874 WLR851874 WVN851874 E917410 JB917410 SX917410 ACT917410 AMP917410 AWL917410 BGH917410 BQD917410 BZZ917410 CJV917410 CTR917410 DDN917410 DNJ917410 DXF917410 EHB917410 EQX917410 FAT917410 FKP917410 FUL917410 GEH917410 GOD917410 GXZ917410 HHV917410 HRR917410 IBN917410 ILJ917410 IVF917410 JFB917410 JOX917410 JYT917410 KIP917410 KSL917410 LCH917410 LMD917410 LVZ917410 MFV917410 MPR917410 MZN917410 NJJ917410 NTF917410 ODB917410 OMX917410 OWT917410 PGP917410 PQL917410 QAH917410 QKD917410 QTZ917410 RDV917410 RNR917410 RXN917410 SHJ917410 SRF917410 TBB917410 TKX917410 TUT917410 UEP917410 UOL917410 UYH917410 VID917410 VRZ917410 WBV917410 WLR917410 WVN917410 E982946 JB982946 SX982946 ACT982946 AMP982946 AWL982946 BGH982946 BQD982946 BZZ982946 CJV982946 CTR982946 DDN982946 DNJ982946 DXF982946 EHB982946 EQX982946 FAT982946 FKP982946 FUL982946 GEH982946 GOD982946 GXZ982946 HHV982946 HRR982946 IBN982946 ILJ982946 IVF982946 JFB982946 JOX982946 JYT982946 KIP982946 KSL982946 LCH982946 LMD982946 LVZ982946 MFV982946 MPR982946 MZN982946 NJJ982946 NTF982946 ODB982946 OMX982946 OWT982946 PGP982946 PQL982946 QAH982946 QKD982946 QTZ982946 RDV982946 RNR982946 RXN982946 SHJ982946 SRF982946 TBB982946 TKX982946 TUT982946 UEP982946 UOL982946 UYH982946 VID982946 VRZ982946 WBV982946 WLR982946 WVN982946 L65508:S65508 JI65508 TE65508 ADA65508 AMW65508 AWS65508 BGO65508 BQK65508 CAG65508 CKC65508 CTY65508 DDU65508 DNQ65508 DXM65508 EHI65508 ERE65508 FBA65508 FKW65508 FUS65508 GEO65508 GOK65508 GYG65508 HIC65508 HRY65508 IBU65508 ILQ65508 IVM65508 JFI65508 JPE65508 JZA65508 KIW65508 KSS65508 LCO65508 LMK65508 LWG65508 MGC65508 MPY65508 MZU65508 NJQ65508 NTM65508 ODI65508 ONE65508 OXA65508 PGW65508 PQS65508 QAO65508 QKK65508 QUG65508 REC65508 RNY65508 RXU65508 SHQ65508 SRM65508 TBI65508 TLE65508 TVA65508 UEW65508 UOS65508 UYO65508 VIK65508 VSG65508 WCC65508 WLY65508 WVU65508 L131044:S131044 JI131044 TE131044 ADA131044 AMW131044 AWS131044 BGO131044 BQK131044 CAG131044 CKC131044 CTY131044 DDU131044 DNQ131044 DXM131044 EHI131044 ERE131044 FBA131044 FKW131044 FUS131044 GEO131044 GOK131044 GYG131044 HIC131044 HRY131044 IBU131044 ILQ131044 IVM131044 JFI131044 JPE131044 JZA131044 KIW131044 KSS131044 LCO131044 LMK131044 LWG131044 MGC131044 MPY131044 MZU131044 NJQ131044 NTM131044 ODI131044 ONE131044 OXA131044 PGW131044 PQS131044 QAO131044 QKK131044 QUG131044 REC131044 RNY131044 RXU131044 SHQ131044 SRM131044 TBI131044 TLE131044 TVA131044 UEW131044 UOS131044 UYO131044 VIK131044 VSG131044 WCC131044 WLY131044 WVU131044 L196580:S196580 JI196580 TE196580 ADA196580 AMW196580 AWS196580 BGO196580 BQK196580 CAG196580 CKC196580 CTY196580 DDU196580 DNQ196580 DXM196580 EHI196580 ERE196580 FBA196580 FKW196580 FUS196580 GEO196580 GOK196580 GYG196580 HIC196580 HRY196580 IBU196580 ILQ196580 IVM196580 JFI196580 JPE196580 JZA196580 KIW196580 KSS196580 LCO196580 LMK196580 LWG196580 MGC196580 MPY196580 MZU196580 NJQ196580 NTM196580 ODI196580 ONE196580 OXA196580 PGW196580 PQS196580 QAO196580 QKK196580 QUG196580 REC196580 RNY196580 RXU196580 SHQ196580 SRM196580 TBI196580 TLE196580 TVA196580 UEW196580 UOS196580 UYO196580 VIK196580 VSG196580 WCC196580 WLY196580 WVU196580 L262116:S262116 JI262116 TE262116 ADA262116 AMW262116 AWS262116 BGO262116 BQK262116 CAG262116 CKC262116 CTY262116 DDU262116 DNQ262116 DXM262116 EHI262116 ERE262116 FBA262116 FKW262116 FUS262116 GEO262116 GOK262116 GYG262116 HIC262116 HRY262116 IBU262116 ILQ262116 IVM262116 JFI262116 JPE262116 JZA262116 KIW262116 KSS262116 LCO262116 LMK262116 LWG262116 MGC262116 MPY262116 MZU262116 NJQ262116 NTM262116 ODI262116 ONE262116 OXA262116 PGW262116 PQS262116 QAO262116 QKK262116 QUG262116 REC262116 RNY262116 RXU262116 SHQ262116 SRM262116 TBI262116 TLE262116 TVA262116 UEW262116 UOS262116 UYO262116 VIK262116 VSG262116 WCC262116 WLY262116 WVU262116 L327652:S327652 JI327652 TE327652 ADA327652 AMW327652 AWS327652 BGO327652 BQK327652 CAG327652 CKC327652 CTY327652 DDU327652 DNQ327652 DXM327652 EHI327652 ERE327652 FBA327652 FKW327652 FUS327652 GEO327652 GOK327652 GYG327652 HIC327652 HRY327652 IBU327652 ILQ327652 IVM327652 JFI327652 JPE327652 JZA327652 KIW327652 KSS327652 LCO327652 LMK327652 LWG327652 MGC327652 MPY327652 MZU327652 NJQ327652 NTM327652 ODI327652 ONE327652 OXA327652 PGW327652 PQS327652 QAO327652 QKK327652 QUG327652 REC327652 RNY327652 RXU327652 SHQ327652 SRM327652 TBI327652 TLE327652 TVA327652 UEW327652 UOS327652 UYO327652 VIK327652 VSG327652 WCC327652 WLY327652 WVU327652 L393188:S393188 JI393188 TE393188 ADA393188 AMW393188 AWS393188 BGO393188 BQK393188 CAG393188 CKC393188 CTY393188 DDU393188 DNQ393188 DXM393188 EHI393188 ERE393188 FBA393188 FKW393188 FUS393188 GEO393188 GOK393188 GYG393188 HIC393188 HRY393188 IBU393188 ILQ393188 IVM393188 JFI393188 JPE393188 JZA393188 KIW393188 KSS393188 LCO393188 LMK393188 LWG393188 MGC393188 MPY393188 MZU393188 NJQ393188 NTM393188 ODI393188 ONE393188 OXA393188 PGW393188 PQS393188 QAO393188 QKK393188 QUG393188 REC393188 RNY393188 RXU393188 SHQ393188 SRM393188 TBI393188 TLE393188 TVA393188 UEW393188 UOS393188 UYO393188 VIK393188 VSG393188 WCC393188 WLY393188 WVU393188 L458724:S458724 JI458724 TE458724 ADA458724 AMW458724 AWS458724 BGO458724 BQK458724 CAG458724 CKC458724 CTY458724 DDU458724 DNQ458724 DXM458724 EHI458724 ERE458724 FBA458724 FKW458724 FUS458724 GEO458724 GOK458724 GYG458724 HIC458724 HRY458724 IBU458724 ILQ458724 IVM458724 JFI458724 JPE458724 JZA458724 KIW458724 KSS458724 LCO458724 LMK458724 LWG458724 MGC458724 MPY458724 MZU458724 NJQ458724 NTM458724 ODI458724 ONE458724 OXA458724 PGW458724 PQS458724 QAO458724 QKK458724 QUG458724 REC458724 RNY458724 RXU458724 SHQ458724 SRM458724 TBI458724 TLE458724 TVA458724 UEW458724 UOS458724 UYO458724 VIK458724 VSG458724 WCC458724 WLY458724 WVU458724 L524260:S524260 JI524260 TE524260 ADA524260 AMW524260 AWS524260 BGO524260 BQK524260 CAG524260 CKC524260 CTY524260 DDU524260 DNQ524260 DXM524260 EHI524260 ERE524260 FBA524260 FKW524260 FUS524260 GEO524260 GOK524260 GYG524260 HIC524260 HRY524260 IBU524260 ILQ524260 IVM524260 JFI524260 JPE524260 JZA524260 KIW524260 KSS524260 LCO524260 LMK524260 LWG524260 MGC524260 MPY524260 MZU524260 NJQ524260 NTM524260 ODI524260 ONE524260 OXA524260 PGW524260 PQS524260 QAO524260 QKK524260 QUG524260 REC524260 RNY524260 RXU524260 SHQ524260 SRM524260 TBI524260 TLE524260 TVA524260 UEW524260 UOS524260 UYO524260 VIK524260 VSG524260 WCC524260 WLY524260 WVU524260 L589796:S589796 JI589796 TE589796 ADA589796 AMW589796 AWS589796 BGO589796 BQK589796 CAG589796 CKC589796 CTY589796 DDU589796 DNQ589796 DXM589796 EHI589796 ERE589796 FBA589796 FKW589796 FUS589796 GEO589796 GOK589796 GYG589796 HIC589796 HRY589796 IBU589796 ILQ589796 IVM589796 JFI589796 JPE589796 JZA589796 KIW589796 KSS589796 LCO589796 LMK589796 LWG589796 MGC589796 MPY589796 MZU589796 NJQ589796 NTM589796 ODI589796 ONE589796 OXA589796 PGW589796 PQS589796 QAO589796 QKK589796 QUG589796 REC589796 RNY589796 RXU589796 SHQ589796 SRM589796 TBI589796 TLE589796 TVA589796 UEW589796 UOS589796 UYO589796 VIK589796 VSG589796 WCC589796 WLY589796 WVU589796 L655332:S655332 JI655332 TE655332 ADA655332 AMW655332 AWS655332 BGO655332 BQK655332 CAG655332 CKC655332 CTY655332 DDU655332 DNQ655332 DXM655332 EHI655332 ERE655332 FBA655332 FKW655332 FUS655332 GEO655332 GOK655332 GYG655332 HIC655332 HRY655332 IBU655332 ILQ655332 IVM655332 JFI655332 JPE655332 JZA655332 KIW655332 KSS655332 LCO655332 LMK655332 LWG655332 MGC655332 MPY655332 MZU655332 NJQ655332 NTM655332 ODI655332 ONE655332 OXA655332 PGW655332 PQS655332 QAO655332 QKK655332 QUG655332 REC655332 RNY655332 RXU655332 SHQ655332 SRM655332 TBI655332 TLE655332 TVA655332 UEW655332 UOS655332 UYO655332 VIK655332 VSG655332 WCC655332 WLY655332 WVU655332 L720868:S720868 JI720868 TE720868 ADA720868 AMW720868 AWS720868 BGO720868 BQK720868 CAG720868 CKC720868 CTY720868 DDU720868 DNQ720868 DXM720868 EHI720868 ERE720868 FBA720868 FKW720868 FUS720868 GEO720868 GOK720868 GYG720868 HIC720868 HRY720868 IBU720868 ILQ720868 IVM720868 JFI720868 JPE720868 JZA720868 KIW720868 KSS720868 LCO720868 LMK720868 LWG720868 MGC720868 MPY720868 MZU720868 NJQ720868 NTM720868 ODI720868 ONE720868 OXA720868 PGW720868 PQS720868 QAO720868 QKK720868 QUG720868 REC720868 RNY720868 RXU720868 SHQ720868 SRM720868 TBI720868 TLE720868 TVA720868 UEW720868 UOS720868 UYO720868 VIK720868 VSG720868 WCC720868 WLY720868 WVU720868 L786404:S786404 JI786404 TE786404 ADA786404 AMW786404 AWS786404 BGO786404 BQK786404 CAG786404 CKC786404 CTY786404 DDU786404 DNQ786404 DXM786404 EHI786404 ERE786404 FBA786404 FKW786404 FUS786404 GEO786404 GOK786404 GYG786404 HIC786404 HRY786404 IBU786404 ILQ786404 IVM786404 JFI786404 JPE786404 JZA786404 KIW786404 KSS786404 LCO786404 LMK786404 LWG786404 MGC786404 MPY786404 MZU786404 NJQ786404 NTM786404 ODI786404 ONE786404 OXA786404 PGW786404 PQS786404 QAO786404 QKK786404 QUG786404 REC786404 RNY786404 RXU786404 SHQ786404 SRM786404 TBI786404 TLE786404 TVA786404 UEW786404 UOS786404 UYO786404 VIK786404 VSG786404 WCC786404 WLY786404 WVU786404 L851940:S851940 JI851940 TE851940 ADA851940 AMW851940 AWS851940 BGO851940 BQK851940 CAG851940 CKC851940 CTY851940 DDU851940 DNQ851940 DXM851940 EHI851940 ERE851940 FBA851940 FKW851940 FUS851940 GEO851940 GOK851940 GYG851940 HIC851940 HRY851940 IBU851940 ILQ851940 IVM851940 JFI851940 JPE851940 JZA851940 KIW851940 KSS851940 LCO851940 LMK851940 LWG851940 MGC851940 MPY851940 MZU851940 NJQ851940 NTM851940 ODI851940 ONE851940 OXA851940 PGW851940 PQS851940 QAO851940 QKK851940 QUG851940 REC851940 RNY851940 RXU851940 SHQ851940 SRM851940 TBI851940 TLE851940 TVA851940 UEW851940 UOS851940 UYO851940 VIK851940 VSG851940 WCC851940 WLY851940 WVU851940 L917476:S917476 JI917476 TE917476 ADA917476 AMW917476 AWS917476 BGO917476 BQK917476 CAG917476 CKC917476 CTY917476 DDU917476 DNQ917476 DXM917476 EHI917476 ERE917476 FBA917476 FKW917476 FUS917476 GEO917476 GOK917476 GYG917476 HIC917476 HRY917476 IBU917476 ILQ917476 IVM917476 JFI917476 JPE917476 JZA917476 KIW917476 KSS917476 LCO917476 LMK917476 LWG917476 MGC917476 MPY917476 MZU917476 NJQ917476 NTM917476 ODI917476 ONE917476 OXA917476 PGW917476 PQS917476 QAO917476 QKK917476 QUG917476 REC917476 RNY917476 RXU917476 SHQ917476 SRM917476 TBI917476 TLE917476 TVA917476 UEW917476 UOS917476 UYO917476 VIK917476 VSG917476 WCC917476 WLY917476 WVU917476 L983012:S983012 JI983012 TE983012 ADA983012 AMW983012 AWS983012 BGO983012 BQK983012 CAG983012 CKC983012 CTY983012 DDU983012 DNQ983012 DXM983012 EHI983012 ERE983012 FBA983012 FKW983012 FUS983012 GEO983012 GOK983012 GYG983012 HIC983012 HRY983012 IBU983012 ILQ983012 IVM983012 JFI983012 JPE983012 JZA983012 KIW983012 KSS983012 LCO983012 LMK983012 LWG983012 MGC983012 MPY983012 MZU983012 NJQ983012 NTM983012 ODI983012 ONE983012 OXA983012 PGW983012 PQS983012 QAO983012 QKK983012 QUG983012 REC983012 RNY983012 RXU983012 SHQ983012 SRM983012 TBI983012 TLE983012 TVA983012 UEW983012 UOS983012 UYO983012 VIK983012 VSG983012 WCC983012 WLY983012 WVU983012 AH65506 JQ65506 TM65506 ADI65506 ANE65506 AXA65506 BGW65506 BQS65506 CAO65506 CKK65506 CUG65506 DEC65506 DNY65506 DXU65506 EHQ65506 ERM65506 FBI65506 FLE65506 FVA65506 GEW65506 GOS65506 GYO65506 HIK65506 HSG65506 ICC65506 ILY65506 IVU65506 JFQ65506 JPM65506 JZI65506 KJE65506 KTA65506 LCW65506 LMS65506 LWO65506 MGK65506 MQG65506 NAC65506 NJY65506 NTU65506 ODQ65506 ONM65506 OXI65506 PHE65506 PRA65506 QAW65506 QKS65506 QUO65506 REK65506 ROG65506 RYC65506 SHY65506 SRU65506 TBQ65506 TLM65506 TVI65506 UFE65506 UPA65506 UYW65506 VIS65506 VSO65506 WCK65506 WMG65506 WWC65506 AH131042 JQ131042 TM131042 ADI131042 ANE131042 AXA131042 BGW131042 BQS131042 CAO131042 CKK131042 CUG131042 DEC131042 DNY131042 DXU131042 EHQ131042 ERM131042 FBI131042 FLE131042 FVA131042 GEW131042 GOS131042 GYO131042 HIK131042 HSG131042 ICC131042 ILY131042 IVU131042 JFQ131042 JPM131042 JZI131042 KJE131042 KTA131042 LCW131042 LMS131042 LWO131042 MGK131042 MQG131042 NAC131042 NJY131042 NTU131042 ODQ131042 ONM131042 OXI131042 PHE131042 PRA131042 QAW131042 QKS131042 QUO131042 REK131042 ROG131042 RYC131042 SHY131042 SRU131042 TBQ131042 TLM131042 TVI131042 UFE131042 UPA131042 UYW131042 VIS131042 VSO131042 WCK131042 WMG131042 WWC131042 AH196578 JQ196578 TM196578 ADI196578 ANE196578 AXA196578 BGW196578 BQS196578 CAO196578 CKK196578 CUG196578 DEC196578 DNY196578 DXU196578 EHQ196578 ERM196578 FBI196578 FLE196578 FVA196578 GEW196578 GOS196578 GYO196578 HIK196578 HSG196578 ICC196578 ILY196578 IVU196578 JFQ196578 JPM196578 JZI196578 KJE196578 KTA196578 LCW196578 LMS196578 LWO196578 MGK196578 MQG196578 NAC196578 NJY196578 NTU196578 ODQ196578 ONM196578 OXI196578 PHE196578 PRA196578 QAW196578 QKS196578 QUO196578 REK196578 ROG196578 RYC196578 SHY196578 SRU196578 TBQ196578 TLM196578 TVI196578 UFE196578 UPA196578 UYW196578 VIS196578 VSO196578 WCK196578 WMG196578 WWC196578 AH262114 JQ262114 TM262114 ADI262114 ANE262114 AXA262114 BGW262114 BQS262114 CAO262114 CKK262114 CUG262114 DEC262114 DNY262114 DXU262114 EHQ262114 ERM262114 FBI262114 FLE262114 FVA262114 GEW262114 GOS262114 GYO262114 HIK262114 HSG262114 ICC262114 ILY262114 IVU262114 JFQ262114 JPM262114 JZI262114 KJE262114 KTA262114 LCW262114 LMS262114 LWO262114 MGK262114 MQG262114 NAC262114 NJY262114 NTU262114 ODQ262114 ONM262114 OXI262114 PHE262114 PRA262114 QAW262114 QKS262114 QUO262114 REK262114 ROG262114 RYC262114 SHY262114 SRU262114 TBQ262114 TLM262114 TVI262114 UFE262114 UPA262114 UYW262114 VIS262114 VSO262114 WCK262114 WMG262114 WWC262114 AH327650 JQ327650 TM327650 ADI327650 ANE327650 AXA327650 BGW327650 BQS327650 CAO327650 CKK327650 CUG327650 DEC327650 DNY327650 DXU327650 EHQ327650 ERM327650 FBI327650 FLE327650 FVA327650 GEW327650 GOS327650 GYO327650 HIK327650 HSG327650 ICC327650 ILY327650 IVU327650 JFQ327650 JPM327650 JZI327650 KJE327650 KTA327650 LCW327650 LMS327650 LWO327650 MGK327650 MQG327650 NAC327650 NJY327650 NTU327650 ODQ327650 ONM327650 OXI327650 PHE327650 PRA327650 QAW327650 QKS327650 QUO327650 REK327650 ROG327650 RYC327650 SHY327650 SRU327650 TBQ327650 TLM327650 TVI327650 UFE327650 UPA327650 UYW327650 VIS327650 VSO327650 WCK327650 WMG327650 WWC327650 AH393186 JQ393186 TM393186 ADI393186 ANE393186 AXA393186 BGW393186 BQS393186 CAO393186 CKK393186 CUG393186 DEC393186 DNY393186 DXU393186 EHQ393186 ERM393186 FBI393186 FLE393186 FVA393186 GEW393186 GOS393186 GYO393186 HIK393186 HSG393186 ICC393186 ILY393186 IVU393186 JFQ393186 JPM393186 JZI393186 KJE393186 KTA393186 LCW393186 LMS393186 LWO393186 MGK393186 MQG393186 NAC393186 NJY393186 NTU393186 ODQ393186 ONM393186 OXI393186 PHE393186 PRA393186 QAW393186 QKS393186 QUO393186 REK393186 ROG393186 RYC393186 SHY393186 SRU393186 TBQ393186 TLM393186 TVI393186 UFE393186 UPA393186 UYW393186 VIS393186 VSO393186 WCK393186 WMG393186 WWC393186 AH458722 JQ458722 TM458722 ADI458722 ANE458722 AXA458722 BGW458722 BQS458722 CAO458722 CKK458722 CUG458722 DEC458722 DNY458722 DXU458722 EHQ458722 ERM458722 FBI458722 FLE458722 FVA458722 GEW458722 GOS458722 GYO458722 HIK458722 HSG458722 ICC458722 ILY458722 IVU458722 JFQ458722 JPM458722 JZI458722 KJE458722 KTA458722 LCW458722 LMS458722 LWO458722 MGK458722 MQG458722 NAC458722 NJY458722 NTU458722 ODQ458722 ONM458722 OXI458722 PHE458722 PRA458722 QAW458722 QKS458722 QUO458722 REK458722 ROG458722 RYC458722 SHY458722 SRU458722 TBQ458722 TLM458722 TVI458722 UFE458722 UPA458722 UYW458722 VIS458722 VSO458722 WCK458722 WMG458722 WWC458722 AH524258 JQ524258 TM524258 ADI524258 ANE524258 AXA524258 BGW524258 BQS524258 CAO524258 CKK524258 CUG524258 DEC524258 DNY524258 DXU524258 EHQ524258 ERM524258 FBI524258 FLE524258 FVA524258 GEW524258 GOS524258 GYO524258 HIK524258 HSG524258 ICC524258 ILY524258 IVU524258 JFQ524258 JPM524258 JZI524258 KJE524258 KTA524258 LCW524258 LMS524258 LWO524258 MGK524258 MQG524258 NAC524258 NJY524258 NTU524258 ODQ524258 ONM524258 OXI524258 PHE524258 PRA524258 QAW524258 QKS524258 QUO524258 REK524258 ROG524258 RYC524258 SHY524258 SRU524258 TBQ524258 TLM524258 TVI524258 UFE524258 UPA524258 UYW524258 VIS524258 VSO524258 WCK524258 WMG524258 WWC524258 AH589794 JQ589794 TM589794 ADI589794 ANE589794 AXA589794 BGW589794 BQS589794 CAO589794 CKK589794 CUG589794 DEC589794 DNY589794 DXU589794 EHQ589794 ERM589794 FBI589794 FLE589794 FVA589794 GEW589794 GOS589794 GYO589794 HIK589794 HSG589794 ICC589794 ILY589794 IVU589794 JFQ589794 JPM589794 JZI589794 KJE589794 KTA589794 LCW589794 LMS589794 LWO589794 MGK589794 MQG589794 NAC589794 NJY589794 NTU589794 ODQ589794 ONM589794 OXI589794 PHE589794 PRA589794 QAW589794 QKS589794 QUO589794 REK589794 ROG589794 RYC589794 SHY589794 SRU589794 TBQ589794 TLM589794 TVI589794 UFE589794 UPA589794 UYW589794 VIS589794 VSO589794 WCK589794 WMG589794 WWC589794 AH655330 JQ655330 TM655330 ADI655330 ANE655330 AXA655330 BGW655330 BQS655330 CAO655330 CKK655330 CUG655330 DEC655330 DNY655330 DXU655330 EHQ655330 ERM655330 FBI655330 FLE655330 FVA655330 GEW655330 GOS655330 GYO655330 HIK655330 HSG655330 ICC655330 ILY655330 IVU655330 JFQ655330 JPM655330 JZI655330 KJE655330 KTA655330 LCW655330 LMS655330 LWO655330 MGK655330 MQG655330 NAC655330 NJY655330 NTU655330 ODQ655330 ONM655330 OXI655330 PHE655330 PRA655330 QAW655330 QKS655330 QUO655330 REK655330 ROG655330 RYC655330 SHY655330 SRU655330 TBQ655330 TLM655330 TVI655330 UFE655330 UPA655330 UYW655330 VIS655330 VSO655330 WCK655330 WMG655330 WWC655330 AH720866 JQ720866 TM720866 ADI720866 ANE720866 AXA720866 BGW720866 BQS720866 CAO720866 CKK720866 CUG720866 DEC720866 DNY720866 DXU720866 EHQ720866 ERM720866 FBI720866 FLE720866 FVA720866 GEW720866 GOS720866 GYO720866 HIK720866 HSG720866 ICC720866 ILY720866 IVU720866 JFQ720866 JPM720866 JZI720866 KJE720866 KTA720866 LCW720866 LMS720866 LWO720866 MGK720866 MQG720866 NAC720866 NJY720866 NTU720866 ODQ720866 ONM720866 OXI720866 PHE720866 PRA720866 QAW720866 QKS720866 QUO720866 REK720866 ROG720866 RYC720866 SHY720866 SRU720866 TBQ720866 TLM720866 TVI720866 UFE720866 UPA720866 UYW720866 VIS720866 VSO720866 WCK720866 WMG720866 WWC720866 AH786402 JQ786402 TM786402 ADI786402 ANE786402 AXA786402 BGW786402 BQS786402 CAO786402 CKK786402 CUG786402 DEC786402 DNY786402 DXU786402 EHQ786402 ERM786402 FBI786402 FLE786402 FVA786402 GEW786402 GOS786402 GYO786402 HIK786402 HSG786402 ICC786402 ILY786402 IVU786402 JFQ786402 JPM786402 JZI786402 KJE786402 KTA786402 LCW786402 LMS786402 LWO786402 MGK786402 MQG786402 NAC786402 NJY786402 NTU786402 ODQ786402 ONM786402 OXI786402 PHE786402 PRA786402 QAW786402 QKS786402 QUO786402 REK786402 ROG786402 RYC786402 SHY786402 SRU786402 TBQ786402 TLM786402 TVI786402 UFE786402 UPA786402 UYW786402 VIS786402 VSO786402 WCK786402 WMG786402 WWC786402 AH851938 JQ851938 TM851938 ADI851938 ANE851938 AXA851938 BGW851938 BQS851938 CAO851938 CKK851938 CUG851938 DEC851938 DNY851938 DXU851938 EHQ851938 ERM851938 FBI851938 FLE851938 FVA851938 GEW851938 GOS851938 GYO851938 HIK851938 HSG851938 ICC851938 ILY851938 IVU851938 JFQ851938 JPM851938 JZI851938 KJE851938 KTA851938 LCW851938 LMS851938 LWO851938 MGK851938 MQG851938 NAC851938 NJY851938 NTU851938 ODQ851938 ONM851938 OXI851938 PHE851938 PRA851938 QAW851938 QKS851938 QUO851938 REK851938 ROG851938 RYC851938 SHY851938 SRU851938 TBQ851938 TLM851938 TVI851938 UFE851938 UPA851938 UYW851938 VIS851938 VSO851938 WCK851938 WMG851938 WWC851938 AH917474 JQ917474 TM917474 ADI917474 ANE917474 AXA917474 BGW917474 BQS917474 CAO917474 CKK917474 CUG917474 DEC917474 DNY917474 DXU917474 EHQ917474 ERM917474 FBI917474 FLE917474 FVA917474 GEW917474 GOS917474 GYO917474 HIK917474 HSG917474 ICC917474 ILY917474 IVU917474 JFQ917474 JPM917474 JZI917474 KJE917474 KTA917474 LCW917474 LMS917474 LWO917474 MGK917474 MQG917474 NAC917474 NJY917474 NTU917474 ODQ917474 ONM917474 OXI917474 PHE917474 PRA917474 QAW917474 QKS917474 QUO917474 REK917474 ROG917474 RYC917474 SHY917474 SRU917474 TBQ917474 TLM917474 TVI917474 UFE917474 UPA917474 UYW917474 VIS917474 VSO917474 WCK917474 WMG917474 WWC917474 AH983010 JQ983010 TM983010 ADI983010 ANE983010 AXA983010 BGW983010 BQS983010 CAO983010 CKK983010 CUG983010 DEC983010 DNY983010 DXU983010 EHQ983010 ERM983010 FBI983010 FLE983010 FVA983010 GEW983010 GOS983010 GYO983010 HIK983010 HSG983010 ICC983010 ILY983010 IVU983010 JFQ983010 JPM983010 JZI983010 KJE983010 KTA983010 LCW983010 LMS983010 LWO983010 MGK983010 MQG983010 NAC983010 NJY983010 NTU983010 ODQ983010 ONM983010 OXI983010 PHE983010 PRA983010 QAW983010 QKS983010 QUO983010 REK983010 ROG983010 RYC983010 SHY983010 SRU983010 TBQ983010 TLM983010 TVI983010 UFE983010 UPA983010 UYW983010 VIS983010 VSO983010 WCK983010 WMG983010 WWC983010 L65487:S65490 JI65487:JI65490 TE65487:TE65490 ADA65487:ADA65490 AMW65487:AMW65490 AWS65487:AWS65490 BGO65487:BGO65490 BQK65487:BQK65490 CAG65487:CAG65490 CKC65487:CKC65490 CTY65487:CTY65490 DDU65487:DDU65490 DNQ65487:DNQ65490 DXM65487:DXM65490 EHI65487:EHI65490 ERE65487:ERE65490 FBA65487:FBA65490 FKW65487:FKW65490 FUS65487:FUS65490 GEO65487:GEO65490 GOK65487:GOK65490 GYG65487:GYG65490 HIC65487:HIC65490 HRY65487:HRY65490 IBU65487:IBU65490 ILQ65487:ILQ65490 IVM65487:IVM65490 JFI65487:JFI65490 JPE65487:JPE65490 JZA65487:JZA65490 KIW65487:KIW65490 KSS65487:KSS65490 LCO65487:LCO65490 LMK65487:LMK65490 LWG65487:LWG65490 MGC65487:MGC65490 MPY65487:MPY65490 MZU65487:MZU65490 NJQ65487:NJQ65490 NTM65487:NTM65490 ODI65487:ODI65490 ONE65487:ONE65490 OXA65487:OXA65490 PGW65487:PGW65490 PQS65487:PQS65490 QAO65487:QAO65490 QKK65487:QKK65490 QUG65487:QUG65490 REC65487:REC65490 RNY65487:RNY65490 RXU65487:RXU65490 SHQ65487:SHQ65490 SRM65487:SRM65490 TBI65487:TBI65490 TLE65487:TLE65490 TVA65487:TVA65490 UEW65487:UEW65490 UOS65487:UOS65490 UYO65487:UYO65490 VIK65487:VIK65490 VSG65487:VSG65490 WCC65487:WCC65490 WLY65487:WLY65490 WVU65487:WVU65490 L131023:S131026 JI131023:JI131026 TE131023:TE131026 ADA131023:ADA131026 AMW131023:AMW131026 AWS131023:AWS131026 BGO131023:BGO131026 BQK131023:BQK131026 CAG131023:CAG131026 CKC131023:CKC131026 CTY131023:CTY131026 DDU131023:DDU131026 DNQ131023:DNQ131026 DXM131023:DXM131026 EHI131023:EHI131026 ERE131023:ERE131026 FBA131023:FBA131026 FKW131023:FKW131026 FUS131023:FUS131026 GEO131023:GEO131026 GOK131023:GOK131026 GYG131023:GYG131026 HIC131023:HIC131026 HRY131023:HRY131026 IBU131023:IBU131026 ILQ131023:ILQ131026 IVM131023:IVM131026 JFI131023:JFI131026 JPE131023:JPE131026 JZA131023:JZA131026 KIW131023:KIW131026 KSS131023:KSS131026 LCO131023:LCO131026 LMK131023:LMK131026 LWG131023:LWG131026 MGC131023:MGC131026 MPY131023:MPY131026 MZU131023:MZU131026 NJQ131023:NJQ131026 NTM131023:NTM131026 ODI131023:ODI131026 ONE131023:ONE131026 OXA131023:OXA131026 PGW131023:PGW131026 PQS131023:PQS131026 QAO131023:QAO131026 QKK131023:QKK131026 QUG131023:QUG131026 REC131023:REC131026 RNY131023:RNY131026 RXU131023:RXU131026 SHQ131023:SHQ131026 SRM131023:SRM131026 TBI131023:TBI131026 TLE131023:TLE131026 TVA131023:TVA131026 UEW131023:UEW131026 UOS131023:UOS131026 UYO131023:UYO131026 VIK131023:VIK131026 VSG131023:VSG131026 WCC131023:WCC131026 WLY131023:WLY131026 WVU131023:WVU131026 L196559:S196562 JI196559:JI196562 TE196559:TE196562 ADA196559:ADA196562 AMW196559:AMW196562 AWS196559:AWS196562 BGO196559:BGO196562 BQK196559:BQK196562 CAG196559:CAG196562 CKC196559:CKC196562 CTY196559:CTY196562 DDU196559:DDU196562 DNQ196559:DNQ196562 DXM196559:DXM196562 EHI196559:EHI196562 ERE196559:ERE196562 FBA196559:FBA196562 FKW196559:FKW196562 FUS196559:FUS196562 GEO196559:GEO196562 GOK196559:GOK196562 GYG196559:GYG196562 HIC196559:HIC196562 HRY196559:HRY196562 IBU196559:IBU196562 ILQ196559:ILQ196562 IVM196559:IVM196562 JFI196559:JFI196562 JPE196559:JPE196562 JZA196559:JZA196562 KIW196559:KIW196562 KSS196559:KSS196562 LCO196559:LCO196562 LMK196559:LMK196562 LWG196559:LWG196562 MGC196559:MGC196562 MPY196559:MPY196562 MZU196559:MZU196562 NJQ196559:NJQ196562 NTM196559:NTM196562 ODI196559:ODI196562 ONE196559:ONE196562 OXA196559:OXA196562 PGW196559:PGW196562 PQS196559:PQS196562 QAO196559:QAO196562 QKK196559:QKK196562 QUG196559:QUG196562 REC196559:REC196562 RNY196559:RNY196562 RXU196559:RXU196562 SHQ196559:SHQ196562 SRM196559:SRM196562 TBI196559:TBI196562 TLE196559:TLE196562 TVA196559:TVA196562 UEW196559:UEW196562 UOS196559:UOS196562 UYO196559:UYO196562 VIK196559:VIK196562 VSG196559:VSG196562 WCC196559:WCC196562 WLY196559:WLY196562 WVU196559:WVU196562 L262095:S262098 JI262095:JI262098 TE262095:TE262098 ADA262095:ADA262098 AMW262095:AMW262098 AWS262095:AWS262098 BGO262095:BGO262098 BQK262095:BQK262098 CAG262095:CAG262098 CKC262095:CKC262098 CTY262095:CTY262098 DDU262095:DDU262098 DNQ262095:DNQ262098 DXM262095:DXM262098 EHI262095:EHI262098 ERE262095:ERE262098 FBA262095:FBA262098 FKW262095:FKW262098 FUS262095:FUS262098 GEO262095:GEO262098 GOK262095:GOK262098 GYG262095:GYG262098 HIC262095:HIC262098 HRY262095:HRY262098 IBU262095:IBU262098 ILQ262095:ILQ262098 IVM262095:IVM262098 JFI262095:JFI262098 JPE262095:JPE262098 JZA262095:JZA262098 KIW262095:KIW262098 KSS262095:KSS262098 LCO262095:LCO262098 LMK262095:LMK262098 LWG262095:LWG262098 MGC262095:MGC262098 MPY262095:MPY262098 MZU262095:MZU262098 NJQ262095:NJQ262098 NTM262095:NTM262098 ODI262095:ODI262098 ONE262095:ONE262098 OXA262095:OXA262098 PGW262095:PGW262098 PQS262095:PQS262098 QAO262095:QAO262098 QKK262095:QKK262098 QUG262095:QUG262098 REC262095:REC262098 RNY262095:RNY262098 RXU262095:RXU262098 SHQ262095:SHQ262098 SRM262095:SRM262098 TBI262095:TBI262098 TLE262095:TLE262098 TVA262095:TVA262098 UEW262095:UEW262098 UOS262095:UOS262098 UYO262095:UYO262098 VIK262095:VIK262098 VSG262095:VSG262098 WCC262095:WCC262098 WLY262095:WLY262098 WVU262095:WVU262098 L327631:S327634 JI327631:JI327634 TE327631:TE327634 ADA327631:ADA327634 AMW327631:AMW327634 AWS327631:AWS327634 BGO327631:BGO327634 BQK327631:BQK327634 CAG327631:CAG327634 CKC327631:CKC327634 CTY327631:CTY327634 DDU327631:DDU327634 DNQ327631:DNQ327634 DXM327631:DXM327634 EHI327631:EHI327634 ERE327631:ERE327634 FBA327631:FBA327634 FKW327631:FKW327634 FUS327631:FUS327634 GEO327631:GEO327634 GOK327631:GOK327634 GYG327631:GYG327634 HIC327631:HIC327634 HRY327631:HRY327634 IBU327631:IBU327634 ILQ327631:ILQ327634 IVM327631:IVM327634 JFI327631:JFI327634 JPE327631:JPE327634 JZA327631:JZA327634 KIW327631:KIW327634 KSS327631:KSS327634 LCO327631:LCO327634 LMK327631:LMK327634 LWG327631:LWG327634 MGC327631:MGC327634 MPY327631:MPY327634 MZU327631:MZU327634 NJQ327631:NJQ327634 NTM327631:NTM327634 ODI327631:ODI327634 ONE327631:ONE327634 OXA327631:OXA327634 PGW327631:PGW327634 PQS327631:PQS327634 QAO327631:QAO327634 QKK327631:QKK327634 QUG327631:QUG327634 REC327631:REC327634 RNY327631:RNY327634 RXU327631:RXU327634 SHQ327631:SHQ327634 SRM327631:SRM327634 TBI327631:TBI327634 TLE327631:TLE327634 TVA327631:TVA327634 UEW327631:UEW327634 UOS327631:UOS327634 UYO327631:UYO327634 VIK327631:VIK327634 VSG327631:VSG327634 WCC327631:WCC327634 WLY327631:WLY327634 WVU327631:WVU327634 L393167:S393170 JI393167:JI393170 TE393167:TE393170 ADA393167:ADA393170 AMW393167:AMW393170 AWS393167:AWS393170 BGO393167:BGO393170 BQK393167:BQK393170 CAG393167:CAG393170 CKC393167:CKC393170 CTY393167:CTY393170 DDU393167:DDU393170 DNQ393167:DNQ393170 DXM393167:DXM393170 EHI393167:EHI393170 ERE393167:ERE393170 FBA393167:FBA393170 FKW393167:FKW393170 FUS393167:FUS393170 GEO393167:GEO393170 GOK393167:GOK393170 GYG393167:GYG393170 HIC393167:HIC393170 HRY393167:HRY393170 IBU393167:IBU393170 ILQ393167:ILQ393170 IVM393167:IVM393170 JFI393167:JFI393170 JPE393167:JPE393170 JZA393167:JZA393170 KIW393167:KIW393170 KSS393167:KSS393170 LCO393167:LCO393170 LMK393167:LMK393170 LWG393167:LWG393170 MGC393167:MGC393170 MPY393167:MPY393170 MZU393167:MZU393170 NJQ393167:NJQ393170 NTM393167:NTM393170 ODI393167:ODI393170 ONE393167:ONE393170 OXA393167:OXA393170 PGW393167:PGW393170 PQS393167:PQS393170 QAO393167:QAO393170 QKK393167:QKK393170 QUG393167:QUG393170 REC393167:REC393170 RNY393167:RNY393170 RXU393167:RXU393170 SHQ393167:SHQ393170 SRM393167:SRM393170 TBI393167:TBI393170 TLE393167:TLE393170 TVA393167:TVA393170 UEW393167:UEW393170 UOS393167:UOS393170 UYO393167:UYO393170 VIK393167:VIK393170 VSG393167:VSG393170 WCC393167:WCC393170 WLY393167:WLY393170 WVU393167:WVU393170 L458703:S458706 JI458703:JI458706 TE458703:TE458706 ADA458703:ADA458706 AMW458703:AMW458706 AWS458703:AWS458706 BGO458703:BGO458706 BQK458703:BQK458706 CAG458703:CAG458706 CKC458703:CKC458706 CTY458703:CTY458706 DDU458703:DDU458706 DNQ458703:DNQ458706 DXM458703:DXM458706 EHI458703:EHI458706 ERE458703:ERE458706 FBA458703:FBA458706 FKW458703:FKW458706 FUS458703:FUS458706 GEO458703:GEO458706 GOK458703:GOK458706 GYG458703:GYG458706 HIC458703:HIC458706 HRY458703:HRY458706 IBU458703:IBU458706 ILQ458703:ILQ458706 IVM458703:IVM458706 JFI458703:JFI458706 JPE458703:JPE458706 JZA458703:JZA458706 KIW458703:KIW458706 KSS458703:KSS458706 LCO458703:LCO458706 LMK458703:LMK458706 LWG458703:LWG458706 MGC458703:MGC458706 MPY458703:MPY458706 MZU458703:MZU458706 NJQ458703:NJQ458706 NTM458703:NTM458706 ODI458703:ODI458706 ONE458703:ONE458706 OXA458703:OXA458706 PGW458703:PGW458706 PQS458703:PQS458706 QAO458703:QAO458706 QKK458703:QKK458706 QUG458703:QUG458706 REC458703:REC458706 RNY458703:RNY458706 RXU458703:RXU458706 SHQ458703:SHQ458706 SRM458703:SRM458706 TBI458703:TBI458706 TLE458703:TLE458706 TVA458703:TVA458706 UEW458703:UEW458706 UOS458703:UOS458706 UYO458703:UYO458706 VIK458703:VIK458706 VSG458703:VSG458706 WCC458703:WCC458706 WLY458703:WLY458706 WVU458703:WVU458706 L524239:S524242 JI524239:JI524242 TE524239:TE524242 ADA524239:ADA524242 AMW524239:AMW524242 AWS524239:AWS524242 BGO524239:BGO524242 BQK524239:BQK524242 CAG524239:CAG524242 CKC524239:CKC524242 CTY524239:CTY524242 DDU524239:DDU524242 DNQ524239:DNQ524242 DXM524239:DXM524242 EHI524239:EHI524242 ERE524239:ERE524242 FBA524239:FBA524242 FKW524239:FKW524242 FUS524239:FUS524242 GEO524239:GEO524242 GOK524239:GOK524242 GYG524239:GYG524242 HIC524239:HIC524242 HRY524239:HRY524242 IBU524239:IBU524242 ILQ524239:ILQ524242 IVM524239:IVM524242 JFI524239:JFI524242 JPE524239:JPE524242 JZA524239:JZA524242 KIW524239:KIW524242 KSS524239:KSS524242 LCO524239:LCO524242 LMK524239:LMK524242 LWG524239:LWG524242 MGC524239:MGC524242 MPY524239:MPY524242 MZU524239:MZU524242 NJQ524239:NJQ524242 NTM524239:NTM524242 ODI524239:ODI524242 ONE524239:ONE524242 OXA524239:OXA524242 PGW524239:PGW524242 PQS524239:PQS524242 QAO524239:QAO524242 QKK524239:QKK524242 QUG524239:QUG524242 REC524239:REC524242 RNY524239:RNY524242 RXU524239:RXU524242 SHQ524239:SHQ524242 SRM524239:SRM524242 TBI524239:TBI524242 TLE524239:TLE524242 TVA524239:TVA524242 UEW524239:UEW524242 UOS524239:UOS524242 UYO524239:UYO524242 VIK524239:VIK524242 VSG524239:VSG524242 WCC524239:WCC524242 WLY524239:WLY524242 WVU524239:WVU524242 L589775:S589778 JI589775:JI589778 TE589775:TE589778 ADA589775:ADA589778 AMW589775:AMW589778 AWS589775:AWS589778 BGO589775:BGO589778 BQK589775:BQK589778 CAG589775:CAG589778 CKC589775:CKC589778 CTY589775:CTY589778 DDU589775:DDU589778 DNQ589775:DNQ589778 DXM589775:DXM589778 EHI589775:EHI589778 ERE589775:ERE589778 FBA589775:FBA589778 FKW589775:FKW589778 FUS589775:FUS589778 GEO589775:GEO589778 GOK589775:GOK589778 GYG589775:GYG589778 HIC589775:HIC589778 HRY589775:HRY589778 IBU589775:IBU589778 ILQ589775:ILQ589778 IVM589775:IVM589778 JFI589775:JFI589778 JPE589775:JPE589778 JZA589775:JZA589778 KIW589775:KIW589778 KSS589775:KSS589778 LCO589775:LCO589778 LMK589775:LMK589778 LWG589775:LWG589778 MGC589775:MGC589778 MPY589775:MPY589778 MZU589775:MZU589778 NJQ589775:NJQ589778 NTM589775:NTM589778 ODI589775:ODI589778 ONE589775:ONE589778 OXA589775:OXA589778 PGW589775:PGW589778 PQS589775:PQS589778 QAO589775:QAO589778 QKK589775:QKK589778 QUG589775:QUG589778 REC589775:REC589778 RNY589775:RNY589778 RXU589775:RXU589778 SHQ589775:SHQ589778 SRM589775:SRM589778 TBI589775:TBI589778 TLE589775:TLE589778 TVA589775:TVA589778 UEW589775:UEW589778 UOS589775:UOS589778 UYO589775:UYO589778 VIK589775:VIK589778 VSG589775:VSG589778 WCC589775:WCC589778 WLY589775:WLY589778 WVU589775:WVU589778 L655311:S655314 JI655311:JI655314 TE655311:TE655314 ADA655311:ADA655314 AMW655311:AMW655314 AWS655311:AWS655314 BGO655311:BGO655314 BQK655311:BQK655314 CAG655311:CAG655314 CKC655311:CKC655314 CTY655311:CTY655314 DDU655311:DDU655314 DNQ655311:DNQ655314 DXM655311:DXM655314 EHI655311:EHI655314 ERE655311:ERE655314 FBA655311:FBA655314 FKW655311:FKW655314 FUS655311:FUS655314 GEO655311:GEO655314 GOK655311:GOK655314 GYG655311:GYG655314 HIC655311:HIC655314 HRY655311:HRY655314 IBU655311:IBU655314 ILQ655311:ILQ655314 IVM655311:IVM655314 JFI655311:JFI655314 JPE655311:JPE655314 JZA655311:JZA655314 KIW655311:KIW655314 KSS655311:KSS655314 LCO655311:LCO655314 LMK655311:LMK655314 LWG655311:LWG655314 MGC655311:MGC655314 MPY655311:MPY655314 MZU655311:MZU655314 NJQ655311:NJQ655314 NTM655311:NTM655314 ODI655311:ODI655314 ONE655311:ONE655314 OXA655311:OXA655314 PGW655311:PGW655314 PQS655311:PQS655314 QAO655311:QAO655314 QKK655311:QKK655314 QUG655311:QUG655314 REC655311:REC655314 RNY655311:RNY655314 RXU655311:RXU655314 SHQ655311:SHQ655314 SRM655311:SRM655314 TBI655311:TBI655314 TLE655311:TLE655314 TVA655311:TVA655314 UEW655311:UEW655314 UOS655311:UOS655314 UYO655311:UYO655314 VIK655311:VIK655314 VSG655311:VSG655314 WCC655311:WCC655314 WLY655311:WLY655314 WVU655311:WVU655314 L720847:S720850 JI720847:JI720850 TE720847:TE720850 ADA720847:ADA720850 AMW720847:AMW720850 AWS720847:AWS720850 BGO720847:BGO720850 BQK720847:BQK720850 CAG720847:CAG720850 CKC720847:CKC720850 CTY720847:CTY720850 DDU720847:DDU720850 DNQ720847:DNQ720850 DXM720847:DXM720850 EHI720847:EHI720850 ERE720847:ERE720850 FBA720847:FBA720850 FKW720847:FKW720850 FUS720847:FUS720850 GEO720847:GEO720850 GOK720847:GOK720850 GYG720847:GYG720850 HIC720847:HIC720850 HRY720847:HRY720850 IBU720847:IBU720850 ILQ720847:ILQ720850 IVM720847:IVM720850 JFI720847:JFI720850 JPE720847:JPE720850 JZA720847:JZA720850 KIW720847:KIW720850 KSS720847:KSS720850 LCO720847:LCO720850 LMK720847:LMK720850 LWG720847:LWG720850 MGC720847:MGC720850 MPY720847:MPY720850 MZU720847:MZU720850 NJQ720847:NJQ720850 NTM720847:NTM720850 ODI720847:ODI720850 ONE720847:ONE720850 OXA720847:OXA720850 PGW720847:PGW720850 PQS720847:PQS720850 QAO720847:QAO720850 QKK720847:QKK720850 QUG720847:QUG720850 REC720847:REC720850 RNY720847:RNY720850 RXU720847:RXU720850 SHQ720847:SHQ720850 SRM720847:SRM720850 TBI720847:TBI720850 TLE720847:TLE720850 TVA720847:TVA720850 UEW720847:UEW720850 UOS720847:UOS720850 UYO720847:UYO720850 VIK720847:VIK720850 VSG720847:VSG720850 WCC720847:WCC720850 WLY720847:WLY720850 WVU720847:WVU720850 L786383:S786386 JI786383:JI786386 TE786383:TE786386 ADA786383:ADA786386 AMW786383:AMW786386 AWS786383:AWS786386 BGO786383:BGO786386 BQK786383:BQK786386 CAG786383:CAG786386 CKC786383:CKC786386 CTY786383:CTY786386 DDU786383:DDU786386 DNQ786383:DNQ786386 DXM786383:DXM786386 EHI786383:EHI786386 ERE786383:ERE786386 FBA786383:FBA786386 FKW786383:FKW786386 FUS786383:FUS786386 GEO786383:GEO786386 GOK786383:GOK786386 GYG786383:GYG786386 HIC786383:HIC786386 HRY786383:HRY786386 IBU786383:IBU786386 ILQ786383:ILQ786386 IVM786383:IVM786386 JFI786383:JFI786386 JPE786383:JPE786386 JZA786383:JZA786386 KIW786383:KIW786386 KSS786383:KSS786386 LCO786383:LCO786386 LMK786383:LMK786386 LWG786383:LWG786386 MGC786383:MGC786386 MPY786383:MPY786386 MZU786383:MZU786386 NJQ786383:NJQ786386 NTM786383:NTM786386 ODI786383:ODI786386 ONE786383:ONE786386 OXA786383:OXA786386 PGW786383:PGW786386 PQS786383:PQS786386 QAO786383:QAO786386 QKK786383:QKK786386 QUG786383:QUG786386 REC786383:REC786386 RNY786383:RNY786386 RXU786383:RXU786386 SHQ786383:SHQ786386 SRM786383:SRM786386 TBI786383:TBI786386 TLE786383:TLE786386 TVA786383:TVA786386 UEW786383:UEW786386 UOS786383:UOS786386 UYO786383:UYO786386 VIK786383:VIK786386 VSG786383:VSG786386 WCC786383:WCC786386 WLY786383:WLY786386 WVU786383:WVU786386 L851919:S851922 JI851919:JI851922 TE851919:TE851922 ADA851919:ADA851922 AMW851919:AMW851922 AWS851919:AWS851922 BGO851919:BGO851922 BQK851919:BQK851922 CAG851919:CAG851922 CKC851919:CKC851922 CTY851919:CTY851922 DDU851919:DDU851922 DNQ851919:DNQ851922 DXM851919:DXM851922 EHI851919:EHI851922 ERE851919:ERE851922 FBA851919:FBA851922 FKW851919:FKW851922 FUS851919:FUS851922 GEO851919:GEO851922 GOK851919:GOK851922 GYG851919:GYG851922 HIC851919:HIC851922 HRY851919:HRY851922 IBU851919:IBU851922 ILQ851919:ILQ851922 IVM851919:IVM851922 JFI851919:JFI851922 JPE851919:JPE851922 JZA851919:JZA851922 KIW851919:KIW851922 KSS851919:KSS851922 LCO851919:LCO851922 LMK851919:LMK851922 LWG851919:LWG851922 MGC851919:MGC851922 MPY851919:MPY851922 MZU851919:MZU851922 NJQ851919:NJQ851922 NTM851919:NTM851922 ODI851919:ODI851922 ONE851919:ONE851922 OXA851919:OXA851922 PGW851919:PGW851922 PQS851919:PQS851922 QAO851919:QAO851922 QKK851919:QKK851922 QUG851919:QUG851922 REC851919:REC851922 RNY851919:RNY851922 RXU851919:RXU851922 SHQ851919:SHQ851922 SRM851919:SRM851922 TBI851919:TBI851922 TLE851919:TLE851922 TVA851919:TVA851922 UEW851919:UEW851922 UOS851919:UOS851922 UYO851919:UYO851922 VIK851919:VIK851922 VSG851919:VSG851922 WCC851919:WCC851922 WLY851919:WLY851922 WVU851919:WVU851922 L917455:S917458 JI917455:JI917458 TE917455:TE917458 ADA917455:ADA917458 AMW917455:AMW917458 AWS917455:AWS917458 BGO917455:BGO917458 BQK917455:BQK917458 CAG917455:CAG917458 CKC917455:CKC917458 CTY917455:CTY917458 DDU917455:DDU917458 DNQ917455:DNQ917458 DXM917455:DXM917458 EHI917455:EHI917458 ERE917455:ERE917458 FBA917455:FBA917458 FKW917455:FKW917458 FUS917455:FUS917458 GEO917455:GEO917458 GOK917455:GOK917458 GYG917455:GYG917458 HIC917455:HIC917458 HRY917455:HRY917458 IBU917455:IBU917458 ILQ917455:ILQ917458 IVM917455:IVM917458 JFI917455:JFI917458 JPE917455:JPE917458 JZA917455:JZA917458 KIW917455:KIW917458 KSS917455:KSS917458 LCO917455:LCO917458 LMK917455:LMK917458 LWG917455:LWG917458 MGC917455:MGC917458 MPY917455:MPY917458 MZU917455:MZU917458 NJQ917455:NJQ917458 NTM917455:NTM917458 ODI917455:ODI917458 ONE917455:ONE917458 OXA917455:OXA917458 PGW917455:PGW917458 PQS917455:PQS917458 QAO917455:QAO917458 QKK917455:QKK917458 QUG917455:QUG917458 REC917455:REC917458 RNY917455:RNY917458 RXU917455:RXU917458 SHQ917455:SHQ917458 SRM917455:SRM917458 TBI917455:TBI917458 TLE917455:TLE917458 TVA917455:TVA917458 UEW917455:UEW917458 UOS917455:UOS917458 UYO917455:UYO917458 VIK917455:VIK917458 VSG917455:VSG917458 WCC917455:WCC917458 WLY917455:WLY917458 WVU917455:WVU917458 L982991:S982994 JI982991:JI982994 TE982991:TE982994 ADA982991:ADA982994 AMW982991:AMW982994 AWS982991:AWS982994 BGO982991:BGO982994 BQK982991:BQK982994 CAG982991:CAG982994 CKC982991:CKC982994 CTY982991:CTY982994 DDU982991:DDU982994 DNQ982991:DNQ982994 DXM982991:DXM982994 EHI982991:EHI982994 ERE982991:ERE982994 FBA982991:FBA982994 FKW982991:FKW982994 FUS982991:FUS982994 GEO982991:GEO982994 GOK982991:GOK982994 GYG982991:GYG982994 HIC982991:HIC982994 HRY982991:HRY982994 IBU982991:IBU982994 ILQ982991:ILQ982994 IVM982991:IVM982994 JFI982991:JFI982994 JPE982991:JPE982994 JZA982991:JZA982994 KIW982991:KIW982994 KSS982991:KSS982994 LCO982991:LCO982994 LMK982991:LMK982994 LWG982991:LWG982994 MGC982991:MGC982994 MPY982991:MPY982994 MZU982991:MZU982994 NJQ982991:NJQ982994 NTM982991:NTM982994 ODI982991:ODI982994 ONE982991:ONE982994 OXA982991:OXA982994 PGW982991:PGW982994 PQS982991:PQS982994 QAO982991:QAO982994 QKK982991:QKK982994 QUG982991:QUG982994 REC982991:REC982994 RNY982991:RNY982994 RXU982991:RXU982994 SHQ982991:SHQ982994 SRM982991:SRM982994 TBI982991:TBI982994 TLE982991:TLE982994 TVA982991:TVA982994 UEW982991:UEW982994 UOS982991:UOS982994 UYO982991:UYO982994 VIK982991:VIK982994 VSG982991:VSG982994 WCC982991:WCC982994 WLY982991:WLY982994 WVU982991:WVU982994 AH65487:AH65490 JQ65487:JQ65490 TM65487:TM65490 ADI65487:ADI65490 ANE65487:ANE65490 AXA65487:AXA65490 BGW65487:BGW65490 BQS65487:BQS65490 CAO65487:CAO65490 CKK65487:CKK65490 CUG65487:CUG65490 DEC65487:DEC65490 DNY65487:DNY65490 DXU65487:DXU65490 EHQ65487:EHQ65490 ERM65487:ERM65490 FBI65487:FBI65490 FLE65487:FLE65490 FVA65487:FVA65490 GEW65487:GEW65490 GOS65487:GOS65490 GYO65487:GYO65490 HIK65487:HIK65490 HSG65487:HSG65490 ICC65487:ICC65490 ILY65487:ILY65490 IVU65487:IVU65490 JFQ65487:JFQ65490 JPM65487:JPM65490 JZI65487:JZI65490 KJE65487:KJE65490 KTA65487:KTA65490 LCW65487:LCW65490 LMS65487:LMS65490 LWO65487:LWO65490 MGK65487:MGK65490 MQG65487:MQG65490 NAC65487:NAC65490 NJY65487:NJY65490 NTU65487:NTU65490 ODQ65487:ODQ65490 ONM65487:ONM65490 OXI65487:OXI65490 PHE65487:PHE65490 PRA65487:PRA65490 QAW65487:QAW65490 QKS65487:QKS65490 QUO65487:QUO65490 REK65487:REK65490 ROG65487:ROG65490 RYC65487:RYC65490 SHY65487:SHY65490 SRU65487:SRU65490 TBQ65487:TBQ65490 TLM65487:TLM65490 TVI65487:TVI65490 UFE65487:UFE65490 UPA65487:UPA65490 UYW65487:UYW65490 VIS65487:VIS65490 VSO65487:VSO65490 WCK65487:WCK65490 WMG65487:WMG65490 WWC65487:WWC65490 AH131023:AH131026 JQ131023:JQ131026 TM131023:TM131026 ADI131023:ADI131026 ANE131023:ANE131026 AXA131023:AXA131026 BGW131023:BGW131026 BQS131023:BQS131026 CAO131023:CAO131026 CKK131023:CKK131026 CUG131023:CUG131026 DEC131023:DEC131026 DNY131023:DNY131026 DXU131023:DXU131026 EHQ131023:EHQ131026 ERM131023:ERM131026 FBI131023:FBI131026 FLE131023:FLE131026 FVA131023:FVA131026 GEW131023:GEW131026 GOS131023:GOS131026 GYO131023:GYO131026 HIK131023:HIK131026 HSG131023:HSG131026 ICC131023:ICC131026 ILY131023:ILY131026 IVU131023:IVU131026 JFQ131023:JFQ131026 JPM131023:JPM131026 JZI131023:JZI131026 KJE131023:KJE131026 KTA131023:KTA131026 LCW131023:LCW131026 LMS131023:LMS131026 LWO131023:LWO131026 MGK131023:MGK131026 MQG131023:MQG131026 NAC131023:NAC131026 NJY131023:NJY131026 NTU131023:NTU131026 ODQ131023:ODQ131026 ONM131023:ONM131026 OXI131023:OXI131026 PHE131023:PHE131026 PRA131023:PRA131026 QAW131023:QAW131026 QKS131023:QKS131026 QUO131023:QUO131026 REK131023:REK131026 ROG131023:ROG131026 RYC131023:RYC131026 SHY131023:SHY131026 SRU131023:SRU131026 TBQ131023:TBQ131026 TLM131023:TLM131026 TVI131023:TVI131026 UFE131023:UFE131026 UPA131023:UPA131026 UYW131023:UYW131026 VIS131023:VIS131026 VSO131023:VSO131026 WCK131023:WCK131026 WMG131023:WMG131026 WWC131023:WWC131026 AH196559:AH196562 JQ196559:JQ196562 TM196559:TM196562 ADI196559:ADI196562 ANE196559:ANE196562 AXA196559:AXA196562 BGW196559:BGW196562 BQS196559:BQS196562 CAO196559:CAO196562 CKK196559:CKK196562 CUG196559:CUG196562 DEC196559:DEC196562 DNY196559:DNY196562 DXU196559:DXU196562 EHQ196559:EHQ196562 ERM196559:ERM196562 FBI196559:FBI196562 FLE196559:FLE196562 FVA196559:FVA196562 GEW196559:GEW196562 GOS196559:GOS196562 GYO196559:GYO196562 HIK196559:HIK196562 HSG196559:HSG196562 ICC196559:ICC196562 ILY196559:ILY196562 IVU196559:IVU196562 JFQ196559:JFQ196562 JPM196559:JPM196562 JZI196559:JZI196562 KJE196559:KJE196562 KTA196559:KTA196562 LCW196559:LCW196562 LMS196559:LMS196562 LWO196559:LWO196562 MGK196559:MGK196562 MQG196559:MQG196562 NAC196559:NAC196562 NJY196559:NJY196562 NTU196559:NTU196562 ODQ196559:ODQ196562 ONM196559:ONM196562 OXI196559:OXI196562 PHE196559:PHE196562 PRA196559:PRA196562 QAW196559:QAW196562 QKS196559:QKS196562 QUO196559:QUO196562 REK196559:REK196562 ROG196559:ROG196562 RYC196559:RYC196562 SHY196559:SHY196562 SRU196559:SRU196562 TBQ196559:TBQ196562 TLM196559:TLM196562 TVI196559:TVI196562 UFE196559:UFE196562 UPA196559:UPA196562 UYW196559:UYW196562 VIS196559:VIS196562 VSO196559:VSO196562 WCK196559:WCK196562 WMG196559:WMG196562 WWC196559:WWC196562 AH262095:AH262098 JQ262095:JQ262098 TM262095:TM262098 ADI262095:ADI262098 ANE262095:ANE262098 AXA262095:AXA262098 BGW262095:BGW262098 BQS262095:BQS262098 CAO262095:CAO262098 CKK262095:CKK262098 CUG262095:CUG262098 DEC262095:DEC262098 DNY262095:DNY262098 DXU262095:DXU262098 EHQ262095:EHQ262098 ERM262095:ERM262098 FBI262095:FBI262098 FLE262095:FLE262098 FVA262095:FVA262098 GEW262095:GEW262098 GOS262095:GOS262098 GYO262095:GYO262098 HIK262095:HIK262098 HSG262095:HSG262098 ICC262095:ICC262098 ILY262095:ILY262098 IVU262095:IVU262098 JFQ262095:JFQ262098 JPM262095:JPM262098 JZI262095:JZI262098 KJE262095:KJE262098 KTA262095:KTA262098 LCW262095:LCW262098 LMS262095:LMS262098 LWO262095:LWO262098 MGK262095:MGK262098 MQG262095:MQG262098 NAC262095:NAC262098 NJY262095:NJY262098 NTU262095:NTU262098 ODQ262095:ODQ262098 ONM262095:ONM262098 OXI262095:OXI262098 PHE262095:PHE262098 PRA262095:PRA262098 QAW262095:QAW262098 QKS262095:QKS262098 QUO262095:QUO262098 REK262095:REK262098 ROG262095:ROG262098 RYC262095:RYC262098 SHY262095:SHY262098 SRU262095:SRU262098 TBQ262095:TBQ262098 TLM262095:TLM262098 TVI262095:TVI262098 UFE262095:UFE262098 UPA262095:UPA262098 UYW262095:UYW262098 VIS262095:VIS262098 VSO262095:VSO262098 WCK262095:WCK262098 WMG262095:WMG262098 WWC262095:WWC262098 AH327631:AH327634 JQ327631:JQ327634 TM327631:TM327634 ADI327631:ADI327634 ANE327631:ANE327634 AXA327631:AXA327634 BGW327631:BGW327634 BQS327631:BQS327634 CAO327631:CAO327634 CKK327631:CKK327634 CUG327631:CUG327634 DEC327631:DEC327634 DNY327631:DNY327634 DXU327631:DXU327634 EHQ327631:EHQ327634 ERM327631:ERM327634 FBI327631:FBI327634 FLE327631:FLE327634 FVA327631:FVA327634 GEW327631:GEW327634 GOS327631:GOS327634 GYO327631:GYO327634 HIK327631:HIK327634 HSG327631:HSG327634 ICC327631:ICC327634 ILY327631:ILY327634 IVU327631:IVU327634 JFQ327631:JFQ327634 JPM327631:JPM327634 JZI327631:JZI327634 KJE327631:KJE327634 KTA327631:KTA327634 LCW327631:LCW327634 LMS327631:LMS327634 LWO327631:LWO327634 MGK327631:MGK327634 MQG327631:MQG327634 NAC327631:NAC327634 NJY327631:NJY327634 NTU327631:NTU327634 ODQ327631:ODQ327634 ONM327631:ONM327634 OXI327631:OXI327634 PHE327631:PHE327634 PRA327631:PRA327634 QAW327631:QAW327634 QKS327631:QKS327634 QUO327631:QUO327634 REK327631:REK327634 ROG327631:ROG327634 RYC327631:RYC327634 SHY327631:SHY327634 SRU327631:SRU327634 TBQ327631:TBQ327634 TLM327631:TLM327634 TVI327631:TVI327634 UFE327631:UFE327634 UPA327631:UPA327634 UYW327631:UYW327634 VIS327631:VIS327634 VSO327631:VSO327634 WCK327631:WCK327634 WMG327631:WMG327634 WWC327631:WWC327634 AH393167:AH393170 JQ393167:JQ393170 TM393167:TM393170 ADI393167:ADI393170 ANE393167:ANE393170 AXA393167:AXA393170 BGW393167:BGW393170 BQS393167:BQS393170 CAO393167:CAO393170 CKK393167:CKK393170 CUG393167:CUG393170 DEC393167:DEC393170 DNY393167:DNY393170 DXU393167:DXU393170 EHQ393167:EHQ393170 ERM393167:ERM393170 FBI393167:FBI393170 FLE393167:FLE393170 FVA393167:FVA393170 GEW393167:GEW393170 GOS393167:GOS393170 GYO393167:GYO393170 HIK393167:HIK393170 HSG393167:HSG393170 ICC393167:ICC393170 ILY393167:ILY393170 IVU393167:IVU393170 JFQ393167:JFQ393170 JPM393167:JPM393170 JZI393167:JZI393170 KJE393167:KJE393170 KTA393167:KTA393170 LCW393167:LCW393170 LMS393167:LMS393170 LWO393167:LWO393170 MGK393167:MGK393170 MQG393167:MQG393170 NAC393167:NAC393170 NJY393167:NJY393170 NTU393167:NTU393170 ODQ393167:ODQ393170 ONM393167:ONM393170 OXI393167:OXI393170 PHE393167:PHE393170 PRA393167:PRA393170 QAW393167:QAW393170 QKS393167:QKS393170 QUO393167:QUO393170 REK393167:REK393170 ROG393167:ROG393170 RYC393167:RYC393170 SHY393167:SHY393170 SRU393167:SRU393170 TBQ393167:TBQ393170 TLM393167:TLM393170 TVI393167:TVI393170 UFE393167:UFE393170 UPA393167:UPA393170 UYW393167:UYW393170 VIS393167:VIS393170 VSO393167:VSO393170 WCK393167:WCK393170 WMG393167:WMG393170 WWC393167:WWC393170 AH458703:AH458706 JQ458703:JQ458706 TM458703:TM458706 ADI458703:ADI458706 ANE458703:ANE458706 AXA458703:AXA458706 BGW458703:BGW458706 BQS458703:BQS458706 CAO458703:CAO458706 CKK458703:CKK458706 CUG458703:CUG458706 DEC458703:DEC458706 DNY458703:DNY458706 DXU458703:DXU458706 EHQ458703:EHQ458706 ERM458703:ERM458706 FBI458703:FBI458706 FLE458703:FLE458706 FVA458703:FVA458706 GEW458703:GEW458706 GOS458703:GOS458706 GYO458703:GYO458706 HIK458703:HIK458706 HSG458703:HSG458706 ICC458703:ICC458706 ILY458703:ILY458706 IVU458703:IVU458706 JFQ458703:JFQ458706 JPM458703:JPM458706 JZI458703:JZI458706 KJE458703:KJE458706 KTA458703:KTA458706 LCW458703:LCW458706 LMS458703:LMS458706 LWO458703:LWO458706 MGK458703:MGK458706 MQG458703:MQG458706 NAC458703:NAC458706 NJY458703:NJY458706 NTU458703:NTU458706 ODQ458703:ODQ458706 ONM458703:ONM458706 OXI458703:OXI458706 PHE458703:PHE458706 PRA458703:PRA458706 QAW458703:QAW458706 QKS458703:QKS458706 QUO458703:QUO458706 REK458703:REK458706 ROG458703:ROG458706 RYC458703:RYC458706 SHY458703:SHY458706 SRU458703:SRU458706 TBQ458703:TBQ458706 TLM458703:TLM458706 TVI458703:TVI458706 UFE458703:UFE458706 UPA458703:UPA458706 UYW458703:UYW458706 VIS458703:VIS458706 VSO458703:VSO458706 WCK458703:WCK458706 WMG458703:WMG458706 WWC458703:WWC458706 AH524239:AH524242 JQ524239:JQ524242 TM524239:TM524242 ADI524239:ADI524242 ANE524239:ANE524242 AXA524239:AXA524242 BGW524239:BGW524242 BQS524239:BQS524242 CAO524239:CAO524242 CKK524239:CKK524242 CUG524239:CUG524242 DEC524239:DEC524242 DNY524239:DNY524242 DXU524239:DXU524242 EHQ524239:EHQ524242 ERM524239:ERM524242 FBI524239:FBI524242 FLE524239:FLE524242 FVA524239:FVA524242 GEW524239:GEW524242 GOS524239:GOS524242 GYO524239:GYO524242 HIK524239:HIK524242 HSG524239:HSG524242 ICC524239:ICC524242 ILY524239:ILY524242 IVU524239:IVU524242 JFQ524239:JFQ524242 JPM524239:JPM524242 JZI524239:JZI524242 KJE524239:KJE524242 KTA524239:KTA524242 LCW524239:LCW524242 LMS524239:LMS524242 LWO524239:LWO524242 MGK524239:MGK524242 MQG524239:MQG524242 NAC524239:NAC524242 NJY524239:NJY524242 NTU524239:NTU524242 ODQ524239:ODQ524242 ONM524239:ONM524242 OXI524239:OXI524242 PHE524239:PHE524242 PRA524239:PRA524242 QAW524239:QAW524242 QKS524239:QKS524242 QUO524239:QUO524242 REK524239:REK524242 ROG524239:ROG524242 RYC524239:RYC524242 SHY524239:SHY524242 SRU524239:SRU524242 TBQ524239:TBQ524242 TLM524239:TLM524242 TVI524239:TVI524242 UFE524239:UFE524242 UPA524239:UPA524242 UYW524239:UYW524242 VIS524239:VIS524242 VSO524239:VSO524242 WCK524239:WCK524242 WMG524239:WMG524242 WWC524239:WWC524242 AH589775:AH589778 JQ589775:JQ589778 TM589775:TM589778 ADI589775:ADI589778 ANE589775:ANE589778 AXA589775:AXA589778 BGW589775:BGW589778 BQS589775:BQS589778 CAO589775:CAO589778 CKK589775:CKK589778 CUG589775:CUG589778 DEC589775:DEC589778 DNY589775:DNY589778 DXU589775:DXU589778 EHQ589775:EHQ589778 ERM589775:ERM589778 FBI589775:FBI589778 FLE589775:FLE589778 FVA589775:FVA589778 GEW589775:GEW589778 GOS589775:GOS589778 GYO589775:GYO589778 HIK589775:HIK589778 HSG589775:HSG589778 ICC589775:ICC589778 ILY589775:ILY589778 IVU589775:IVU589778 JFQ589775:JFQ589778 JPM589775:JPM589778 JZI589775:JZI589778 KJE589775:KJE589778 KTA589775:KTA589778 LCW589775:LCW589778 LMS589775:LMS589778 LWO589775:LWO589778 MGK589775:MGK589778 MQG589775:MQG589778 NAC589775:NAC589778 NJY589775:NJY589778 NTU589775:NTU589778 ODQ589775:ODQ589778 ONM589775:ONM589778 OXI589775:OXI589778 PHE589775:PHE589778 PRA589775:PRA589778 QAW589775:QAW589778 QKS589775:QKS589778 QUO589775:QUO589778 REK589775:REK589778 ROG589775:ROG589778 RYC589775:RYC589778 SHY589775:SHY589778 SRU589775:SRU589778 TBQ589775:TBQ589778 TLM589775:TLM589778 TVI589775:TVI589778 UFE589775:UFE589778 UPA589775:UPA589778 UYW589775:UYW589778 VIS589775:VIS589778 VSO589775:VSO589778 WCK589775:WCK589778 WMG589775:WMG589778 WWC589775:WWC589778 AH655311:AH655314 JQ655311:JQ655314 TM655311:TM655314 ADI655311:ADI655314 ANE655311:ANE655314 AXA655311:AXA655314 BGW655311:BGW655314 BQS655311:BQS655314 CAO655311:CAO655314 CKK655311:CKK655314 CUG655311:CUG655314 DEC655311:DEC655314 DNY655311:DNY655314 DXU655311:DXU655314 EHQ655311:EHQ655314 ERM655311:ERM655314 FBI655311:FBI655314 FLE655311:FLE655314 FVA655311:FVA655314 GEW655311:GEW655314 GOS655311:GOS655314 GYO655311:GYO655314 HIK655311:HIK655314 HSG655311:HSG655314 ICC655311:ICC655314 ILY655311:ILY655314 IVU655311:IVU655314 JFQ655311:JFQ655314 JPM655311:JPM655314 JZI655311:JZI655314 KJE655311:KJE655314 KTA655311:KTA655314 LCW655311:LCW655314 LMS655311:LMS655314 LWO655311:LWO655314 MGK655311:MGK655314 MQG655311:MQG655314 NAC655311:NAC655314 NJY655311:NJY655314 NTU655311:NTU655314 ODQ655311:ODQ655314 ONM655311:ONM655314 OXI655311:OXI655314 PHE655311:PHE655314 PRA655311:PRA655314 QAW655311:QAW655314 QKS655311:QKS655314 QUO655311:QUO655314 REK655311:REK655314 ROG655311:ROG655314 RYC655311:RYC655314 SHY655311:SHY655314 SRU655311:SRU655314 TBQ655311:TBQ655314 TLM655311:TLM655314 TVI655311:TVI655314 UFE655311:UFE655314 UPA655311:UPA655314 UYW655311:UYW655314 VIS655311:VIS655314 VSO655311:VSO655314 WCK655311:WCK655314 WMG655311:WMG655314 WWC655311:WWC655314 AH720847:AH720850 JQ720847:JQ720850 TM720847:TM720850 ADI720847:ADI720850 ANE720847:ANE720850 AXA720847:AXA720850 BGW720847:BGW720850 BQS720847:BQS720850 CAO720847:CAO720850 CKK720847:CKK720850 CUG720847:CUG720850 DEC720847:DEC720850 DNY720847:DNY720850 DXU720847:DXU720850 EHQ720847:EHQ720850 ERM720847:ERM720850 FBI720847:FBI720850 FLE720847:FLE720850 FVA720847:FVA720850 GEW720847:GEW720850 GOS720847:GOS720850 GYO720847:GYO720850 HIK720847:HIK720850 HSG720847:HSG720850 ICC720847:ICC720850 ILY720847:ILY720850 IVU720847:IVU720850 JFQ720847:JFQ720850 JPM720847:JPM720850 JZI720847:JZI720850 KJE720847:KJE720850 KTA720847:KTA720850 LCW720847:LCW720850 LMS720847:LMS720850 LWO720847:LWO720850 MGK720847:MGK720850 MQG720847:MQG720850 NAC720847:NAC720850 NJY720847:NJY720850 NTU720847:NTU720850 ODQ720847:ODQ720850 ONM720847:ONM720850 OXI720847:OXI720850 PHE720847:PHE720850 PRA720847:PRA720850 QAW720847:QAW720850 QKS720847:QKS720850 QUO720847:QUO720850 REK720847:REK720850 ROG720847:ROG720850 RYC720847:RYC720850 SHY720847:SHY720850 SRU720847:SRU720850 TBQ720847:TBQ720850 TLM720847:TLM720850 TVI720847:TVI720850 UFE720847:UFE720850 UPA720847:UPA720850 UYW720847:UYW720850 VIS720847:VIS720850 VSO720847:VSO720850 WCK720847:WCK720850 WMG720847:WMG720850 WWC720847:WWC720850 AH786383:AH786386 JQ786383:JQ786386 TM786383:TM786386 ADI786383:ADI786386 ANE786383:ANE786386 AXA786383:AXA786386 BGW786383:BGW786386 BQS786383:BQS786386 CAO786383:CAO786386 CKK786383:CKK786386 CUG786383:CUG786386 DEC786383:DEC786386 DNY786383:DNY786386 DXU786383:DXU786386 EHQ786383:EHQ786386 ERM786383:ERM786386 FBI786383:FBI786386 FLE786383:FLE786386 FVA786383:FVA786386 GEW786383:GEW786386 GOS786383:GOS786386 GYO786383:GYO786386 HIK786383:HIK786386 HSG786383:HSG786386 ICC786383:ICC786386 ILY786383:ILY786386 IVU786383:IVU786386 JFQ786383:JFQ786386 JPM786383:JPM786386 JZI786383:JZI786386 KJE786383:KJE786386 KTA786383:KTA786386 LCW786383:LCW786386 LMS786383:LMS786386 LWO786383:LWO786386 MGK786383:MGK786386 MQG786383:MQG786386 NAC786383:NAC786386 NJY786383:NJY786386 NTU786383:NTU786386 ODQ786383:ODQ786386 ONM786383:ONM786386 OXI786383:OXI786386 PHE786383:PHE786386 PRA786383:PRA786386 QAW786383:QAW786386 QKS786383:QKS786386 QUO786383:QUO786386 REK786383:REK786386 ROG786383:ROG786386 RYC786383:RYC786386 SHY786383:SHY786386 SRU786383:SRU786386 TBQ786383:TBQ786386 TLM786383:TLM786386 TVI786383:TVI786386 UFE786383:UFE786386 UPA786383:UPA786386 UYW786383:UYW786386 VIS786383:VIS786386 VSO786383:VSO786386 WCK786383:WCK786386 WMG786383:WMG786386 WWC786383:WWC786386 AH851919:AH851922 JQ851919:JQ851922 TM851919:TM851922 ADI851919:ADI851922 ANE851919:ANE851922 AXA851919:AXA851922 BGW851919:BGW851922 BQS851919:BQS851922 CAO851919:CAO851922 CKK851919:CKK851922 CUG851919:CUG851922 DEC851919:DEC851922 DNY851919:DNY851922 DXU851919:DXU851922 EHQ851919:EHQ851922 ERM851919:ERM851922 FBI851919:FBI851922 FLE851919:FLE851922 FVA851919:FVA851922 GEW851919:GEW851922 GOS851919:GOS851922 GYO851919:GYO851922 HIK851919:HIK851922 HSG851919:HSG851922 ICC851919:ICC851922 ILY851919:ILY851922 IVU851919:IVU851922 JFQ851919:JFQ851922 JPM851919:JPM851922 JZI851919:JZI851922 KJE851919:KJE851922 KTA851919:KTA851922 LCW851919:LCW851922 LMS851919:LMS851922 LWO851919:LWO851922 MGK851919:MGK851922 MQG851919:MQG851922 NAC851919:NAC851922 NJY851919:NJY851922 NTU851919:NTU851922 ODQ851919:ODQ851922 ONM851919:ONM851922 OXI851919:OXI851922 PHE851919:PHE851922 PRA851919:PRA851922 QAW851919:QAW851922 QKS851919:QKS851922 QUO851919:QUO851922 REK851919:REK851922 ROG851919:ROG851922 RYC851919:RYC851922 SHY851919:SHY851922 SRU851919:SRU851922 TBQ851919:TBQ851922 TLM851919:TLM851922 TVI851919:TVI851922 UFE851919:UFE851922 UPA851919:UPA851922 UYW851919:UYW851922 VIS851919:VIS851922 VSO851919:VSO851922 WCK851919:WCK851922 WMG851919:WMG851922 WWC851919:WWC851922 AH917455:AH917458 JQ917455:JQ917458 TM917455:TM917458 ADI917455:ADI917458 ANE917455:ANE917458 AXA917455:AXA917458 BGW917455:BGW917458 BQS917455:BQS917458 CAO917455:CAO917458 CKK917455:CKK917458 CUG917455:CUG917458 DEC917455:DEC917458 DNY917455:DNY917458 DXU917455:DXU917458 EHQ917455:EHQ917458 ERM917455:ERM917458 FBI917455:FBI917458 FLE917455:FLE917458 FVA917455:FVA917458 GEW917455:GEW917458 GOS917455:GOS917458 GYO917455:GYO917458 HIK917455:HIK917458 HSG917455:HSG917458 ICC917455:ICC917458 ILY917455:ILY917458 IVU917455:IVU917458 JFQ917455:JFQ917458 JPM917455:JPM917458 JZI917455:JZI917458 KJE917455:KJE917458 KTA917455:KTA917458 LCW917455:LCW917458 LMS917455:LMS917458 LWO917455:LWO917458 MGK917455:MGK917458 MQG917455:MQG917458 NAC917455:NAC917458 NJY917455:NJY917458 NTU917455:NTU917458 ODQ917455:ODQ917458 ONM917455:ONM917458 OXI917455:OXI917458 PHE917455:PHE917458 PRA917455:PRA917458 QAW917455:QAW917458 QKS917455:QKS917458 QUO917455:QUO917458 REK917455:REK917458 ROG917455:ROG917458 RYC917455:RYC917458 SHY917455:SHY917458 SRU917455:SRU917458 TBQ917455:TBQ917458 TLM917455:TLM917458 TVI917455:TVI917458 UFE917455:UFE917458 UPA917455:UPA917458 UYW917455:UYW917458 VIS917455:VIS917458 VSO917455:VSO917458 WCK917455:WCK917458 WMG917455:WMG917458 WWC917455:WWC917458 AH982991:AH982994 JQ982991:JQ982994 TM982991:TM982994 ADI982991:ADI982994 ANE982991:ANE982994 AXA982991:AXA982994 BGW982991:BGW982994 BQS982991:BQS982994 CAO982991:CAO982994 CKK982991:CKK982994 CUG982991:CUG982994 DEC982991:DEC982994 DNY982991:DNY982994 DXU982991:DXU982994 EHQ982991:EHQ982994 ERM982991:ERM982994 FBI982991:FBI982994 FLE982991:FLE982994 FVA982991:FVA982994 GEW982991:GEW982994 GOS982991:GOS982994 GYO982991:GYO982994 HIK982991:HIK982994 HSG982991:HSG982994 ICC982991:ICC982994 ILY982991:ILY982994 IVU982991:IVU982994 JFQ982991:JFQ982994 JPM982991:JPM982994 JZI982991:JZI982994 KJE982991:KJE982994 KTA982991:KTA982994 LCW982991:LCW982994 LMS982991:LMS982994 LWO982991:LWO982994 MGK982991:MGK982994 MQG982991:MQG982994 NAC982991:NAC982994 NJY982991:NJY982994 NTU982991:NTU982994 ODQ982991:ODQ982994 ONM982991:ONM982994 OXI982991:OXI982994 PHE982991:PHE982994 PRA982991:PRA982994 QAW982991:QAW982994 QKS982991:QKS982994 QUO982991:QUO982994 REK982991:REK982994 ROG982991:ROG982994 RYC982991:RYC982994 SHY982991:SHY982994 SRU982991:SRU982994 TBQ982991:TBQ982994 TLM982991:TLM982994 TVI982991:TVI982994 UFE982991:UFE982994 UPA982991:UPA982994 UYW982991:UYW982994 VIS982991:VIS982994 VSO982991:VSO982994 WCK982991:WCK982994 WMG982991:WMG982994 WWC982991:WWC982994 AH65480:AH65481 JQ65480:JQ65481 TM65480:TM65481 ADI65480:ADI65481 ANE65480:ANE65481 AXA65480:AXA65481 BGW65480:BGW65481 BQS65480:BQS65481 CAO65480:CAO65481 CKK65480:CKK65481 CUG65480:CUG65481 DEC65480:DEC65481 DNY65480:DNY65481 DXU65480:DXU65481 EHQ65480:EHQ65481 ERM65480:ERM65481 FBI65480:FBI65481 FLE65480:FLE65481 FVA65480:FVA65481 GEW65480:GEW65481 GOS65480:GOS65481 GYO65480:GYO65481 HIK65480:HIK65481 HSG65480:HSG65481 ICC65480:ICC65481 ILY65480:ILY65481 IVU65480:IVU65481 JFQ65480:JFQ65481 JPM65480:JPM65481 JZI65480:JZI65481 KJE65480:KJE65481 KTA65480:KTA65481 LCW65480:LCW65481 LMS65480:LMS65481 LWO65480:LWO65481 MGK65480:MGK65481 MQG65480:MQG65481 NAC65480:NAC65481 NJY65480:NJY65481 NTU65480:NTU65481 ODQ65480:ODQ65481 ONM65480:ONM65481 OXI65480:OXI65481 PHE65480:PHE65481 PRA65480:PRA65481 QAW65480:QAW65481 QKS65480:QKS65481 QUO65480:QUO65481 REK65480:REK65481 ROG65480:ROG65481 RYC65480:RYC65481 SHY65480:SHY65481 SRU65480:SRU65481 TBQ65480:TBQ65481 TLM65480:TLM65481 TVI65480:TVI65481 UFE65480:UFE65481 UPA65480:UPA65481 UYW65480:UYW65481 VIS65480:VIS65481 VSO65480:VSO65481 WCK65480:WCK65481 WMG65480:WMG65481 WWC65480:WWC65481 AH131016:AH131017 JQ131016:JQ131017 TM131016:TM131017 ADI131016:ADI131017 ANE131016:ANE131017 AXA131016:AXA131017 BGW131016:BGW131017 BQS131016:BQS131017 CAO131016:CAO131017 CKK131016:CKK131017 CUG131016:CUG131017 DEC131016:DEC131017 DNY131016:DNY131017 DXU131016:DXU131017 EHQ131016:EHQ131017 ERM131016:ERM131017 FBI131016:FBI131017 FLE131016:FLE131017 FVA131016:FVA131017 GEW131016:GEW131017 GOS131016:GOS131017 GYO131016:GYO131017 HIK131016:HIK131017 HSG131016:HSG131017 ICC131016:ICC131017 ILY131016:ILY131017 IVU131016:IVU131017 JFQ131016:JFQ131017 JPM131016:JPM131017 JZI131016:JZI131017 KJE131016:KJE131017 KTA131016:KTA131017 LCW131016:LCW131017 LMS131016:LMS131017 LWO131016:LWO131017 MGK131016:MGK131017 MQG131016:MQG131017 NAC131016:NAC131017 NJY131016:NJY131017 NTU131016:NTU131017 ODQ131016:ODQ131017 ONM131016:ONM131017 OXI131016:OXI131017 PHE131016:PHE131017 PRA131016:PRA131017 QAW131016:QAW131017 QKS131016:QKS131017 QUO131016:QUO131017 REK131016:REK131017 ROG131016:ROG131017 RYC131016:RYC131017 SHY131016:SHY131017 SRU131016:SRU131017 TBQ131016:TBQ131017 TLM131016:TLM131017 TVI131016:TVI131017 UFE131016:UFE131017 UPA131016:UPA131017 UYW131016:UYW131017 VIS131016:VIS131017 VSO131016:VSO131017 WCK131016:WCK131017 WMG131016:WMG131017 WWC131016:WWC131017 AH196552:AH196553 JQ196552:JQ196553 TM196552:TM196553 ADI196552:ADI196553 ANE196552:ANE196553 AXA196552:AXA196553 BGW196552:BGW196553 BQS196552:BQS196553 CAO196552:CAO196553 CKK196552:CKK196553 CUG196552:CUG196553 DEC196552:DEC196553 DNY196552:DNY196553 DXU196552:DXU196553 EHQ196552:EHQ196553 ERM196552:ERM196553 FBI196552:FBI196553 FLE196552:FLE196553 FVA196552:FVA196553 GEW196552:GEW196553 GOS196552:GOS196553 GYO196552:GYO196553 HIK196552:HIK196553 HSG196552:HSG196553 ICC196552:ICC196553 ILY196552:ILY196553 IVU196552:IVU196553 JFQ196552:JFQ196553 JPM196552:JPM196553 JZI196552:JZI196553 KJE196552:KJE196553 KTA196552:KTA196553 LCW196552:LCW196553 LMS196552:LMS196553 LWO196552:LWO196553 MGK196552:MGK196553 MQG196552:MQG196553 NAC196552:NAC196553 NJY196552:NJY196553 NTU196552:NTU196553 ODQ196552:ODQ196553 ONM196552:ONM196553 OXI196552:OXI196553 PHE196552:PHE196553 PRA196552:PRA196553 QAW196552:QAW196553 QKS196552:QKS196553 QUO196552:QUO196553 REK196552:REK196553 ROG196552:ROG196553 RYC196552:RYC196553 SHY196552:SHY196553 SRU196552:SRU196553 TBQ196552:TBQ196553 TLM196552:TLM196553 TVI196552:TVI196553 UFE196552:UFE196553 UPA196552:UPA196553 UYW196552:UYW196553 VIS196552:VIS196553 VSO196552:VSO196553 WCK196552:WCK196553 WMG196552:WMG196553 WWC196552:WWC196553 AH262088:AH262089 JQ262088:JQ262089 TM262088:TM262089 ADI262088:ADI262089 ANE262088:ANE262089 AXA262088:AXA262089 BGW262088:BGW262089 BQS262088:BQS262089 CAO262088:CAO262089 CKK262088:CKK262089 CUG262088:CUG262089 DEC262088:DEC262089 DNY262088:DNY262089 DXU262088:DXU262089 EHQ262088:EHQ262089 ERM262088:ERM262089 FBI262088:FBI262089 FLE262088:FLE262089 FVA262088:FVA262089 GEW262088:GEW262089 GOS262088:GOS262089 GYO262088:GYO262089 HIK262088:HIK262089 HSG262088:HSG262089 ICC262088:ICC262089 ILY262088:ILY262089 IVU262088:IVU262089 JFQ262088:JFQ262089 JPM262088:JPM262089 JZI262088:JZI262089 KJE262088:KJE262089 KTA262088:KTA262089 LCW262088:LCW262089 LMS262088:LMS262089 LWO262088:LWO262089 MGK262088:MGK262089 MQG262088:MQG262089 NAC262088:NAC262089 NJY262088:NJY262089 NTU262088:NTU262089 ODQ262088:ODQ262089 ONM262088:ONM262089 OXI262088:OXI262089 PHE262088:PHE262089 PRA262088:PRA262089 QAW262088:QAW262089 QKS262088:QKS262089 QUO262088:QUO262089 REK262088:REK262089 ROG262088:ROG262089 RYC262088:RYC262089 SHY262088:SHY262089 SRU262088:SRU262089 TBQ262088:TBQ262089 TLM262088:TLM262089 TVI262088:TVI262089 UFE262088:UFE262089 UPA262088:UPA262089 UYW262088:UYW262089 VIS262088:VIS262089 VSO262088:VSO262089 WCK262088:WCK262089 WMG262088:WMG262089 WWC262088:WWC262089 AH327624:AH327625 JQ327624:JQ327625 TM327624:TM327625 ADI327624:ADI327625 ANE327624:ANE327625 AXA327624:AXA327625 BGW327624:BGW327625 BQS327624:BQS327625 CAO327624:CAO327625 CKK327624:CKK327625 CUG327624:CUG327625 DEC327624:DEC327625 DNY327624:DNY327625 DXU327624:DXU327625 EHQ327624:EHQ327625 ERM327624:ERM327625 FBI327624:FBI327625 FLE327624:FLE327625 FVA327624:FVA327625 GEW327624:GEW327625 GOS327624:GOS327625 GYO327624:GYO327625 HIK327624:HIK327625 HSG327624:HSG327625 ICC327624:ICC327625 ILY327624:ILY327625 IVU327624:IVU327625 JFQ327624:JFQ327625 JPM327624:JPM327625 JZI327624:JZI327625 KJE327624:KJE327625 KTA327624:KTA327625 LCW327624:LCW327625 LMS327624:LMS327625 LWO327624:LWO327625 MGK327624:MGK327625 MQG327624:MQG327625 NAC327624:NAC327625 NJY327624:NJY327625 NTU327624:NTU327625 ODQ327624:ODQ327625 ONM327624:ONM327625 OXI327624:OXI327625 PHE327624:PHE327625 PRA327624:PRA327625 QAW327624:QAW327625 QKS327624:QKS327625 QUO327624:QUO327625 REK327624:REK327625 ROG327624:ROG327625 RYC327624:RYC327625 SHY327624:SHY327625 SRU327624:SRU327625 TBQ327624:TBQ327625 TLM327624:TLM327625 TVI327624:TVI327625 UFE327624:UFE327625 UPA327624:UPA327625 UYW327624:UYW327625 VIS327624:VIS327625 VSO327624:VSO327625 WCK327624:WCK327625 WMG327624:WMG327625 WWC327624:WWC327625 AH393160:AH393161 JQ393160:JQ393161 TM393160:TM393161 ADI393160:ADI393161 ANE393160:ANE393161 AXA393160:AXA393161 BGW393160:BGW393161 BQS393160:BQS393161 CAO393160:CAO393161 CKK393160:CKK393161 CUG393160:CUG393161 DEC393160:DEC393161 DNY393160:DNY393161 DXU393160:DXU393161 EHQ393160:EHQ393161 ERM393160:ERM393161 FBI393160:FBI393161 FLE393160:FLE393161 FVA393160:FVA393161 GEW393160:GEW393161 GOS393160:GOS393161 GYO393160:GYO393161 HIK393160:HIK393161 HSG393160:HSG393161 ICC393160:ICC393161 ILY393160:ILY393161 IVU393160:IVU393161 JFQ393160:JFQ393161 JPM393160:JPM393161 JZI393160:JZI393161 KJE393160:KJE393161 KTA393160:KTA393161 LCW393160:LCW393161 LMS393160:LMS393161 LWO393160:LWO393161 MGK393160:MGK393161 MQG393160:MQG393161 NAC393160:NAC393161 NJY393160:NJY393161 NTU393160:NTU393161 ODQ393160:ODQ393161 ONM393160:ONM393161 OXI393160:OXI393161 PHE393160:PHE393161 PRA393160:PRA393161 QAW393160:QAW393161 QKS393160:QKS393161 QUO393160:QUO393161 REK393160:REK393161 ROG393160:ROG393161 RYC393160:RYC393161 SHY393160:SHY393161 SRU393160:SRU393161 TBQ393160:TBQ393161 TLM393160:TLM393161 TVI393160:TVI393161 UFE393160:UFE393161 UPA393160:UPA393161 UYW393160:UYW393161 VIS393160:VIS393161 VSO393160:VSO393161 WCK393160:WCK393161 WMG393160:WMG393161 WWC393160:WWC393161 AH458696:AH458697 JQ458696:JQ458697 TM458696:TM458697 ADI458696:ADI458697 ANE458696:ANE458697 AXA458696:AXA458697 BGW458696:BGW458697 BQS458696:BQS458697 CAO458696:CAO458697 CKK458696:CKK458697 CUG458696:CUG458697 DEC458696:DEC458697 DNY458696:DNY458697 DXU458696:DXU458697 EHQ458696:EHQ458697 ERM458696:ERM458697 FBI458696:FBI458697 FLE458696:FLE458697 FVA458696:FVA458697 GEW458696:GEW458697 GOS458696:GOS458697 GYO458696:GYO458697 HIK458696:HIK458697 HSG458696:HSG458697 ICC458696:ICC458697 ILY458696:ILY458697 IVU458696:IVU458697 JFQ458696:JFQ458697 JPM458696:JPM458697 JZI458696:JZI458697 KJE458696:KJE458697 KTA458696:KTA458697 LCW458696:LCW458697 LMS458696:LMS458697 LWO458696:LWO458697 MGK458696:MGK458697 MQG458696:MQG458697 NAC458696:NAC458697 NJY458696:NJY458697 NTU458696:NTU458697 ODQ458696:ODQ458697 ONM458696:ONM458697 OXI458696:OXI458697 PHE458696:PHE458697 PRA458696:PRA458697 QAW458696:QAW458697 QKS458696:QKS458697 QUO458696:QUO458697 REK458696:REK458697 ROG458696:ROG458697 RYC458696:RYC458697 SHY458696:SHY458697 SRU458696:SRU458697 TBQ458696:TBQ458697 TLM458696:TLM458697 TVI458696:TVI458697 UFE458696:UFE458697 UPA458696:UPA458697 UYW458696:UYW458697 VIS458696:VIS458697 VSO458696:VSO458697 WCK458696:WCK458697 WMG458696:WMG458697 WWC458696:WWC458697 AH524232:AH524233 JQ524232:JQ524233 TM524232:TM524233 ADI524232:ADI524233 ANE524232:ANE524233 AXA524232:AXA524233 BGW524232:BGW524233 BQS524232:BQS524233 CAO524232:CAO524233 CKK524232:CKK524233 CUG524232:CUG524233 DEC524232:DEC524233 DNY524232:DNY524233 DXU524232:DXU524233 EHQ524232:EHQ524233 ERM524232:ERM524233 FBI524232:FBI524233 FLE524232:FLE524233 FVA524232:FVA524233 GEW524232:GEW524233 GOS524232:GOS524233 GYO524232:GYO524233 HIK524232:HIK524233 HSG524232:HSG524233 ICC524232:ICC524233 ILY524232:ILY524233 IVU524232:IVU524233 JFQ524232:JFQ524233 JPM524232:JPM524233 JZI524232:JZI524233 KJE524232:KJE524233 KTA524232:KTA524233 LCW524232:LCW524233 LMS524232:LMS524233 LWO524232:LWO524233 MGK524232:MGK524233 MQG524232:MQG524233 NAC524232:NAC524233 NJY524232:NJY524233 NTU524232:NTU524233 ODQ524232:ODQ524233 ONM524232:ONM524233 OXI524232:OXI524233 PHE524232:PHE524233 PRA524232:PRA524233 QAW524232:QAW524233 QKS524232:QKS524233 QUO524232:QUO524233 REK524232:REK524233 ROG524232:ROG524233 RYC524232:RYC524233 SHY524232:SHY524233 SRU524232:SRU524233 TBQ524232:TBQ524233 TLM524232:TLM524233 TVI524232:TVI524233 UFE524232:UFE524233 UPA524232:UPA524233 UYW524232:UYW524233 VIS524232:VIS524233 VSO524232:VSO524233 WCK524232:WCK524233 WMG524232:WMG524233 WWC524232:WWC524233 AH589768:AH589769 JQ589768:JQ589769 TM589768:TM589769 ADI589768:ADI589769 ANE589768:ANE589769 AXA589768:AXA589769 BGW589768:BGW589769 BQS589768:BQS589769 CAO589768:CAO589769 CKK589768:CKK589769 CUG589768:CUG589769 DEC589768:DEC589769 DNY589768:DNY589769 DXU589768:DXU589769 EHQ589768:EHQ589769 ERM589768:ERM589769 FBI589768:FBI589769 FLE589768:FLE589769 FVA589768:FVA589769 GEW589768:GEW589769 GOS589768:GOS589769 GYO589768:GYO589769 HIK589768:HIK589769 HSG589768:HSG589769 ICC589768:ICC589769 ILY589768:ILY589769 IVU589768:IVU589769 JFQ589768:JFQ589769 JPM589768:JPM589769 JZI589768:JZI589769 KJE589768:KJE589769 KTA589768:KTA589769 LCW589768:LCW589769 LMS589768:LMS589769 LWO589768:LWO589769 MGK589768:MGK589769 MQG589768:MQG589769 NAC589768:NAC589769 NJY589768:NJY589769 NTU589768:NTU589769 ODQ589768:ODQ589769 ONM589768:ONM589769 OXI589768:OXI589769 PHE589768:PHE589769 PRA589768:PRA589769 QAW589768:QAW589769 QKS589768:QKS589769 QUO589768:QUO589769 REK589768:REK589769 ROG589768:ROG589769 RYC589768:RYC589769 SHY589768:SHY589769 SRU589768:SRU589769 TBQ589768:TBQ589769 TLM589768:TLM589769 TVI589768:TVI589769 UFE589768:UFE589769 UPA589768:UPA589769 UYW589768:UYW589769 VIS589768:VIS589769 VSO589768:VSO589769 WCK589768:WCK589769 WMG589768:WMG589769 WWC589768:WWC589769 AH655304:AH655305 JQ655304:JQ655305 TM655304:TM655305 ADI655304:ADI655305 ANE655304:ANE655305 AXA655304:AXA655305 BGW655304:BGW655305 BQS655304:BQS655305 CAO655304:CAO655305 CKK655304:CKK655305 CUG655304:CUG655305 DEC655304:DEC655305 DNY655304:DNY655305 DXU655304:DXU655305 EHQ655304:EHQ655305 ERM655304:ERM655305 FBI655304:FBI655305 FLE655304:FLE655305 FVA655304:FVA655305 GEW655304:GEW655305 GOS655304:GOS655305 GYO655304:GYO655305 HIK655304:HIK655305 HSG655304:HSG655305 ICC655304:ICC655305 ILY655304:ILY655305 IVU655304:IVU655305 JFQ655304:JFQ655305 JPM655304:JPM655305 JZI655304:JZI655305 KJE655304:KJE655305 KTA655304:KTA655305 LCW655304:LCW655305 LMS655304:LMS655305 LWO655304:LWO655305 MGK655304:MGK655305 MQG655304:MQG655305 NAC655304:NAC655305 NJY655304:NJY655305 NTU655304:NTU655305 ODQ655304:ODQ655305 ONM655304:ONM655305 OXI655304:OXI655305 PHE655304:PHE655305 PRA655304:PRA655305 QAW655304:QAW655305 QKS655304:QKS655305 QUO655304:QUO655305 REK655304:REK655305 ROG655304:ROG655305 RYC655304:RYC655305 SHY655304:SHY655305 SRU655304:SRU655305 TBQ655304:TBQ655305 TLM655304:TLM655305 TVI655304:TVI655305 UFE655304:UFE655305 UPA655304:UPA655305 UYW655304:UYW655305 VIS655304:VIS655305 VSO655304:VSO655305 WCK655304:WCK655305 WMG655304:WMG655305 WWC655304:WWC655305 AH720840:AH720841 JQ720840:JQ720841 TM720840:TM720841 ADI720840:ADI720841 ANE720840:ANE720841 AXA720840:AXA720841 BGW720840:BGW720841 BQS720840:BQS720841 CAO720840:CAO720841 CKK720840:CKK720841 CUG720840:CUG720841 DEC720840:DEC720841 DNY720840:DNY720841 DXU720840:DXU720841 EHQ720840:EHQ720841 ERM720840:ERM720841 FBI720840:FBI720841 FLE720840:FLE720841 FVA720840:FVA720841 GEW720840:GEW720841 GOS720840:GOS720841 GYO720840:GYO720841 HIK720840:HIK720841 HSG720840:HSG720841 ICC720840:ICC720841 ILY720840:ILY720841 IVU720840:IVU720841 JFQ720840:JFQ720841 JPM720840:JPM720841 JZI720840:JZI720841 KJE720840:KJE720841 KTA720840:KTA720841 LCW720840:LCW720841 LMS720840:LMS720841 LWO720840:LWO720841 MGK720840:MGK720841 MQG720840:MQG720841 NAC720840:NAC720841 NJY720840:NJY720841 NTU720840:NTU720841 ODQ720840:ODQ720841 ONM720840:ONM720841 OXI720840:OXI720841 PHE720840:PHE720841 PRA720840:PRA720841 QAW720840:QAW720841 QKS720840:QKS720841 QUO720840:QUO720841 REK720840:REK720841 ROG720840:ROG720841 RYC720840:RYC720841 SHY720840:SHY720841 SRU720840:SRU720841 TBQ720840:TBQ720841 TLM720840:TLM720841 TVI720840:TVI720841 UFE720840:UFE720841 UPA720840:UPA720841 UYW720840:UYW720841 VIS720840:VIS720841 VSO720840:VSO720841 WCK720840:WCK720841 WMG720840:WMG720841 WWC720840:WWC720841 AH786376:AH786377 JQ786376:JQ786377 TM786376:TM786377 ADI786376:ADI786377 ANE786376:ANE786377 AXA786376:AXA786377 BGW786376:BGW786377 BQS786376:BQS786377 CAO786376:CAO786377 CKK786376:CKK786377 CUG786376:CUG786377 DEC786376:DEC786377 DNY786376:DNY786377 DXU786376:DXU786377 EHQ786376:EHQ786377 ERM786376:ERM786377 FBI786376:FBI786377 FLE786376:FLE786377 FVA786376:FVA786377 GEW786376:GEW786377 GOS786376:GOS786377 GYO786376:GYO786377 HIK786376:HIK786377 HSG786376:HSG786377 ICC786376:ICC786377 ILY786376:ILY786377 IVU786376:IVU786377 JFQ786376:JFQ786377 JPM786376:JPM786377 JZI786376:JZI786377 KJE786376:KJE786377 KTA786376:KTA786377 LCW786376:LCW786377 LMS786376:LMS786377 LWO786376:LWO786377 MGK786376:MGK786377 MQG786376:MQG786377 NAC786376:NAC786377 NJY786376:NJY786377 NTU786376:NTU786377 ODQ786376:ODQ786377 ONM786376:ONM786377 OXI786376:OXI786377 PHE786376:PHE786377 PRA786376:PRA786377 QAW786376:QAW786377 QKS786376:QKS786377 QUO786376:QUO786377 REK786376:REK786377 ROG786376:ROG786377 RYC786376:RYC786377 SHY786376:SHY786377 SRU786376:SRU786377 TBQ786376:TBQ786377 TLM786376:TLM786377 TVI786376:TVI786377 UFE786376:UFE786377 UPA786376:UPA786377 UYW786376:UYW786377 VIS786376:VIS786377 VSO786376:VSO786377 WCK786376:WCK786377 WMG786376:WMG786377 WWC786376:WWC786377 AH851912:AH851913 JQ851912:JQ851913 TM851912:TM851913 ADI851912:ADI851913 ANE851912:ANE851913 AXA851912:AXA851913 BGW851912:BGW851913 BQS851912:BQS851913 CAO851912:CAO851913 CKK851912:CKK851913 CUG851912:CUG851913 DEC851912:DEC851913 DNY851912:DNY851913 DXU851912:DXU851913 EHQ851912:EHQ851913 ERM851912:ERM851913 FBI851912:FBI851913 FLE851912:FLE851913 FVA851912:FVA851913 GEW851912:GEW851913 GOS851912:GOS851913 GYO851912:GYO851913 HIK851912:HIK851913 HSG851912:HSG851913 ICC851912:ICC851913 ILY851912:ILY851913 IVU851912:IVU851913 JFQ851912:JFQ851913 JPM851912:JPM851913 JZI851912:JZI851913 KJE851912:KJE851913 KTA851912:KTA851913 LCW851912:LCW851913 LMS851912:LMS851913 LWO851912:LWO851913 MGK851912:MGK851913 MQG851912:MQG851913 NAC851912:NAC851913 NJY851912:NJY851913 NTU851912:NTU851913 ODQ851912:ODQ851913 ONM851912:ONM851913 OXI851912:OXI851913 PHE851912:PHE851913 PRA851912:PRA851913 QAW851912:QAW851913 QKS851912:QKS851913 QUO851912:QUO851913 REK851912:REK851913 ROG851912:ROG851913 RYC851912:RYC851913 SHY851912:SHY851913 SRU851912:SRU851913 TBQ851912:TBQ851913 TLM851912:TLM851913 TVI851912:TVI851913 UFE851912:UFE851913 UPA851912:UPA851913 UYW851912:UYW851913 VIS851912:VIS851913 VSO851912:VSO851913 WCK851912:WCK851913 WMG851912:WMG851913 WWC851912:WWC851913 AH917448:AH917449 JQ917448:JQ917449 TM917448:TM917449 ADI917448:ADI917449 ANE917448:ANE917449 AXA917448:AXA917449 BGW917448:BGW917449 BQS917448:BQS917449 CAO917448:CAO917449 CKK917448:CKK917449 CUG917448:CUG917449 DEC917448:DEC917449 DNY917448:DNY917449 DXU917448:DXU917449 EHQ917448:EHQ917449 ERM917448:ERM917449 FBI917448:FBI917449 FLE917448:FLE917449 FVA917448:FVA917449 GEW917448:GEW917449 GOS917448:GOS917449 GYO917448:GYO917449 HIK917448:HIK917449 HSG917448:HSG917449 ICC917448:ICC917449 ILY917448:ILY917449 IVU917448:IVU917449 JFQ917448:JFQ917449 JPM917448:JPM917449 JZI917448:JZI917449 KJE917448:KJE917449 KTA917448:KTA917449 LCW917448:LCW917449 LMS917448:LMS917449 LWO917448:LWO917449 MGK917448:MGK917449 MQG917448:MQG917449 NAC917448:NAC917449 NJY917448:NJY917449 NTU917448:NTU917449 ODQ917448:ODQ917449 ONM917448:ONM917449 OXI917448:OXI917449 PHE917448:PHE917449 PRA917448:PRA917449 QAW917448:QAW917449 QKS917448:QKS917449 QUO917448:QUO917449 REK917448:REK917449 ROG917448:ROG917449 RYC917448:RYC917449 SHY917448:SHY917449 SRU917448:SRU917449 TBQ917448:TBQ917449 TLM917448:TLM917449 TVI917448:TVI917449 UFE917448:UFE917449 UPA917448:UPA917449 UYW917448:UYW917449 VIS917448:VIS917449 VSO917448:VSO917449 WCK917448:WCK917449 WMG917448:WMG917449 WWC917448:WWC917449 AH982984:AH982985 JQ982984:JQ982985 TM982984:TM982985 ADI982984:ADI982985 ANE982984:ANE982985 AXA982984:AXA982985 BGW982984:BGW982985 BQS982984:BQS982985 CAO982984:CAO982985 CKK982984:CKK982985 CUG982984:CUG982985 DEC982984:DEC982985 DNY982984:DNY982985 DXU982984:DXU982985 EHQ982984:EHQ982985 ERM982984:ERM982985 FBI982984:FBI982985 FLE982984:FLE982985 FVA982984:FVA982985 GEW982984:GEW982985 GOS982984:GOS982985 GYO982984:GYO982985 HIK982984:HIK982985 HSG982984:HSG982985 ICC982984:ICC982985 ILY982984:ILY982985 IVU982984:IVU982985 JFQ982984:JFQ982985 JPM982984:JPM982985 JZI982984:JZI982985 KJE982984:KJE982985 KTA982984:KTA982985 LCW982984:LCW982985 LMS982984:LMS982985 LWO982984:LWO982985 MGK982984:MGK982985 MQG982984:MQG982985 NAC982984:NAC982985 NJY982984:NJY982985 NTU982984:NTU982985 ODQ982984:ODQ982985 ONM982984:ONM982985 OXI982984:OXI982985 PHE982984:PHE982985 PRA982984:PRA982985 QAW982984:QAW982985 QKS982984:QKS982985 QUO982984:QUO982985 REK982984:REK982985 ROG982984:ROG982985 RYC982984:RYC982985 SHY982984:SHY982985 SRU982984:SRU982985 TBQ982984:TBQ982985 TLM982984:TLM982985 TVI982984:TVI982985 UFE982984:UFE982985 UPA982984:UPA982985 UYW982984:UYW982985 VIS982984:VIS982985 VSO982984:VSO982985 WCK982984:WCK982985 WMG982984:WMG982985 WWC982984:WWC982985 L65480:S65481 JI65480:JI65481 TE65480:TE65481 ADA65480:ADA65481 AMW65480:AMW65481 AWS65480:AWS65481 BGO65480:BGO65481 BQK65480:BQK65481 CAG65480:CAG65481 CKC65480:CKC65481 CTY65480:CTY65481 DDU65480:DDU65481 DNQ65480:DNQ65481 DXM65480:DXM65481 EHI65480:EHI65481 ERE65480:ERE65481 FBA65480:FBA65481 FKW65480:FKW65481 FUS65480:FUS65481 GEO65480:GEO65481 GOK65480:GOK65481 GYG65480:GYG65481 HIC65480:HIC65481 HRY65480:HRY65481 IBU65480:IBU65481 ILQ65480:ILQ65481 IVM65480:IVM65481 JFI65480:JFI65481 JPE65480:JPE65481 JZA65480:JZA65481 KIW65480:KIW65481 KSS65480:KSS65481 LCO65480:LCO65481 LMK65480:LMK65481 LWG65480:LWG65481 MGC65480:MGC65481 MPY65480:MPY65481 MZU65480:MZU65481 NJQ65480:NJQ65481 NTM65480:NTM65481 ODI65480:ODI65481 ONE65480:ONE65481 OXA65480:OXA65481 PGW65480:PGW65481 PQS65480:PQS65481 QAO65480:QAO65481 QKK65480:QKK65481 QUG65480:QUG65481 REC65480:REC65481 RNY65480:RNY65481 RXU65480:RXU65481 SHQ65480:SHQ65481 SRM65480:SRM65481 TBI65480:TBI65481 TLE65480:TLE65481 TVA65480:TVA65481 UEW65480:UEW65481 UOS65480:UOS65481 UYO65480:UYO65481 VIK65480:VIK65481 VSG65480:VSG65481 WCC65480:WCC65481 WLY65480:WLY65481 WVU65480:WVU65481 L131016:S131017 JI131016:JI131017 TE131016:TE131017 ADA131016:ADA131017 AMW131016:AMW131017 AWS131016:AWS131017 BGO131016:BGO131017 BQK131016:BQK131017 CAG131016:CAG131017 CKC131016:CKC131017 CTY131016:CTY131017 DDU131016:DDU131017 DNQ131016:DNQ131017 DXM131016:DXM131017 EHI131016:EHI131017 ERE131016:ERE131017 FBA131016:FBA131017 FKW131016:FKW131017 FUS131016:FUS131017 GEO131016:GEO131017 GOK131016:GOK131017 GYG131016:GYG131017 HIC131016:HIC131017 HRY131016:HRY131017 IBU131016:IBU131017 ILQ131016:ILQ131017 IVM131016:IVM131017 JFI131016:JFI131017 JPE131016:JPE131017 JZA131016:JZA131017 KIW131016:KIW131017 KSS131016:KSS131017 LCO131016:LCO131017 LMK131016:LMK131017 LWG131016:LWG131017 MGC131016:MGC131017 MPY131016:MPY131017 MZU131016:MZU131017 NJQ131016:NJQ131017 NTM131016:NTM131017 ODI131016:ODI131017 ONE131016:ONE131017 OXA131016:OXA131017 PGW131016:PGW131017 PQS131016:PQS131017 QAO131016:QAO131017 QKK131016:QKK131017 QUG131016:QUG131017 REC131016:REC131017 RNY131016:RNY131017 RXU131016:RXU131017 SHQ131016:SHQ131017 SRM131016:SRM131017 TBI131016:TBI131017 TLE131016:TLE131017 TVA131016:TVA131017 UEW131016:UEW131017 UOS131016:UOS131017 UYO131016:UYO131017 VIK131016:VIK131017 VSG131016:VSG131017 WCC131016:WCC131017 WLY131016:WLY131017 WVU131016:WVU131017 L196552:S196553 JI196552:JI196553 TE196552:TE196553 ADA196552:ADA196553 AMW196552:AMW196553 AWS196552:AWS196553 BGO196552:BGO196553 BQK196552:BQK196553 CAG196552:CAG196553 CKC196552:CKC196553 CTY196552:CTY196553 DDU196552:DDU196553 DNQ196552:DNQ196553 DXM196552:DXM196553 EHI196552:EHI196553 ERE196552:ERE196553 FBA196552:FBA196553 FKW196552:FKW196553 FUS196552:FUS196553 GEO196552:GEO196553 GOK196552:GOK196553 GYG196552:GYG196553 HIC196552:HIC196553 HRY196552:HRY196553 IBU196552:IBU196553 ILQ196552:ILQ196553 IVM196552:IVM196553 JFI196552:JFI196553 JPE196552:JPE196553 JZA196552:JZA196553 KIW196552:KIW196553 KSS196552:KSS196553 LCO196552:LCO196553 LMK196552:LMK196553 LWG196552:LWG196553 MGC196552:MGC196553 MPY196552:MPY196553 MZU196552:MZU196553 NJQ196552:NJQ196553 NTM196552:NTM196553 ODI196552:ODI196553 ONE196552:ONE196553 OXA196552:OXA196553 PGW196552:PGW196553 PQS196552:PQS196553 QAO196552:QAO196553 QKK196552:QKK196553 QUG196552:QUG196553 REC196552:REC196553 RNY196552:RNY196553 RXU196552:RXU196553 SHQ196552:SHQ196553 SRM196552:SRM196553 TBI196552:TBI196553 TLE196552:TLE196553 TVA196552:TVA196553 UEW196552:UEW196553 UOS196552:UOS196553 UYO196552:UYO196553 VIK196552:VIK196553 VSG196552:VSG196553 WCC196552:WCC196553 WLY196552:WLY196553 WVU196552:WVU196553 L262088:S262089 JI262088:JI262089 TE262088:TE262089 ADA262088:ADA262089 AMW262088:AMW262089 AWS262088:AWS262089 BGO262088:BGO262089 BQK262088:BQK262089 CAG262088:CAG262089 CKC262088:CKC262089 CTY262088:CTY262089 DDU262088:DDU262089 DNQ262088:DNQ262089 DXM262088:DXM262089 EHI262088:EHI262089 ERE262088:ERE262089 FBA262088:FBA262089 FKW262088:FKW262089 FUS262088:FUS262089 GEO262088:GEO262089 GOK262088:GOK262089 GYG262088:GYG262089 HIC262088:HIC262089 HRY262088:HRY262089 IBU262088:IBU262089 ILQ262088:ILQ262089 IVM262088:IVM262089 JFI262088:JFI262089 JPE262088:JPE262089 JZA262088:JZA262089 KIW262088:KIW262089 KSS262088:KSS262089 LCO262088:LCO262089 LMK262088:LMK262089 LWG262088:LWG262089 MGC262088:MGC262089 MPY262088:MPY262089 MZU262088:MZU262089 NJQ262088:NJQ262089 NTM262088:NTM262089 ODI262088:ODI262089 ONE262088:ONE262089 OXA262088:OXA262089 PGW262088:PGW262089 PQS262088:PQS262089 QAO262088:QAO262089 QKK262088:QKK262089 QUG262088:QUG262089 REC262088:REC262089 RNY262088:RNY262089 RXU262088:RXU262089 SHQ262088:SHQ262089 SRM262088:SRM262089 TBI262088:TBI262089 TLE262088:TLE262089 TVA262088:TVA262089 UEW262088:UEW262089 UOS262088:UOS262089 UYO262088:UYO262089 VIK262088:VIK262089 VSG262088:VSG262089 WCC262088:WCC262089 WLY262088:WLY262089 WVU262088:WVU262089 L327624:S327625 JI327624:JI327625 TE327624:TE327625 ADA327624:ADA327625 AMW327624:AMW327625 AWS327624:AWS327625 BGO327624:BGO327625 BQK327624:BQK327625 CAG327624:CAG327625 CKC327624:CKC327625 CTY327624:CTY327625 DDU327624:DDU327625 DNQ327624:DNQ327625 DXM327624:DXM327625 EHI327624:EHI327625 ERE327624:ERE327625 FBA327624:FBA327625 FKW327624:FKW327625 FUS327624:FUS327625 GEO327624:GEO327625 GOK327624:GOK327625 GYG327624:GYG327625 HIC327624:HIC327625 HRY327624:HRY327625 IBU327624:IBU327625 ILQ327624:ILQ327625 IVM327624:IVM327625 JFI327624:JFI327625 JPE327624:JPE327625 JZA327624:JZA327625 KIW327624:KIW327625 KSS327624:KSS327625 LCO327624:LCO327625 LMK327624:LMK327625 LWG327624:LWG327625 MGC327624:MGC327625 MPY327624:MPY327625 MZU327624:MZU327625 NJQ327624:NJQ327625 NTM327624:NTM327625 ODI327624:ODI327625 ONE327624:ONE327625 OXA327624:OXA327625 PGW327624:PGW327625 PQS327624:PQS327625 QAO327624:QAO327625 QKK327624:QKK327625 QUG327624:QUG327625 REC327624:REC327625 RNY327624:RNY327625 RXU327624:RXU327625 SHQ327624:SHQ327625 SRM327624:SRM327625 TBI327624:TBI327625 TLE327624:TLE327625 TVA327624:TVA327625 UEW327624:UEW327625 UOS327624:UOS327625 UYO327624:UYO327625 VIK327624:VIK327625 VSG327624:VSG327625 WCC327624:WCC327625 WLY327624:WLY327625 WVU327624:WVU327625 L393160:S393161 JI393160:JI393161 TE393160:TE393161 ADA393160:ADA393161 AMW393160:AMW393161 AWS393160:AWS393161 BGO393160:BGO393161 BQK393160:BQK393161 CAG393160:CAG393161 CKC393160:CKC393161 CTY393160:CTY393161 DDU393160:DDU393161 DNQ393160:DNQ393161 DXM393160:DXM393161 EHI393160:EHI393161 ERE393160:ERE393161 FBA393160:FBA393161 FKW393160:FKW393161 FUS393160:FUS393161 GEO393160:GEO393161 GOK393160:GOK393161 GYG393160:GYG393161 HIC393160:HIC393161 HRY393160:HRY393161 IBU393160:IBU393161 ILQ393160:ILQ393161 IVM393160:IVM393161 JFI393160:JFI393161 JPE393160:JPE393161 JZA393160:JZA393161 KIW393160:KIW393161 KSS393160:KSS393161 LCO393160:LCO393161 LMK393160:LMK393161 LWG393160:LWG393161 MGC393160:MGC393161 MPY393160:MPY393161 MZU393160:MZU393161 NJQ393160:NJQ393161 NTM393160:NTM393161 ODI393160:ODI393161 ONE393160:ONE393161 OXA393160:OXA393161 PGW393160:PGW393161 PQS393160:PQS393161 QAO393160:QAO393161 QKK393160:QKK393161 QUG393160:QUG393161 REC393160:REC393161 RNY393160:RNY393161 RXU393160:RXU393161 SHQ393160:SHQ393161 SRM393160:SRM393161 TBI393160:TBI393161 TLE393160:TLE393161 TVA393160:TVA393161 UEW393160:UEW393161 UOS393160:UOS393161 UYO393160:UYO393161 VIK393160:VIK393161 VSG393160:VSG393161 WCC393160:WCC393161 WLY393160:WLY393161 WVU393160:WVU393161 L458696:S458697 JI458696:JI458697 TE458696:TE458697 ADA458696:ADA458697 AMW458696:AMW458697 AWS458696:AWS458697 BGO458696:BGO458697 BQK458696:BQK458697 CAG458696:CAG458697 CKC458696:CKC458697 CTY458696:CTY458697 DDU458696:DDU458697 DNQ458696:DNQ458697 DXM458696:DXM458697 EHI458696:EHI458697 ERE458696:ERE458697 FBA458696:FBA458697 FKW458696:FKW458697 FUS458696:FUS458697 GEO458696:GEO458697 GOK458696:GOK458697 GYG458696:GYG458697 HIC458696:HIC458697 HRY458696:HRY458697 IBU458696:IBU458697 ILQ458696:ILQ458697 IVM458696:IVM458697 JFI458696:JFI458697 JPE458696:JPE458697 JZA458696:JZA458697 KIW458696:KIW458697 KSS458696:KSS458697 LCO458696:LCO458697 LMK458696:LMK458697 LWG458696:LWG458697 MGC458696:MGC458697 MPY458696:MPY458697 MZU458696:MZU458697 NJQ458696:NJQ458697 NTM458696:NTM458697 ODI458696:ODI458697 ONE458696:ONE458697 OXA458696:OXA458697 PGW458696:PGW458697 PQS458696:PQS458697 QAO458696:QAO458697 QKK458696:QKK458697 QUG458696:QUG458697 REC458696:REC458697 RNY458696:RNY458697 RXU458696:RXU458697 SHQ458696:SHQ458697 SRM458696:SRM458697 TBI458696:TBI458697 TLE458696:TLE458697 TVA458696:TVA458697 UEW458696:UEW458697 UOS458696:UOS458697 UYO458696:UYO458697 VIK458696:VIK458697 VSG458696:VSG458697 WCC458696:WCC458697 WLY458696:WLY458697 WVU458696:WVU458697 L524232:S524233 JI524232:JI524233 TE524232:TE524233 ADA524232:ADA524233 AMW524232:AMW524233 AWS524232:AWS524233 BGO524232:BGO524233 BQK524232:BQK524233 CAG524232:CAG524233 CKC524232:CKC524233 CTY524232:CTY524233 DDU524232:DDU524233 DNQ524232:DNQ524233 DXM524232:DXM524233 EHI524232:EHI524233 ERE524232:ERE524233 FBA524232:FBA524233 FKW524232:FKW524233 FUS524232:FUS524233 GEO524232:GEO524233 GOK524232:GOK524233 GYG524232:GYG524233 HIC524232:HIC524233 HRY524232:HRY524233 IBU524232:IBU524233 ILQ524232:ILQ524233 IVM524232:IVM524233 JFI524232:JFI524233 JPE524232:JPE524233 JZA524232:JZA524233 KIW524232:KIW524233 KSS524232:KSS524233 LCO524232:LCO524233 LMK524232:LMK524233 LWG524232:LWG524233 MGC524232:MGC524233 MPY524232:MPY524233 MZU524232:MZU524233 NJQ524232:NJQ524233 NTM524232:NTM524233 ODI524232:ODI524233 ONE524232:ONE524233 OXA524232:OXA524233 PGW524232:PGW524233 PQS524232:PQS524233 QAO524232:QAO524233 QKK524232:QKK524233 QUG524232:QUG524233 REC524232:REC524233 RNY524232:RNY524233 RXU524232:RXU524233 SHQ524232:SHQ524233 SRM524232:SRM524233 TBI524232:TBI524233 TLE524232:TLE524233 TVA524232:TVA524233 UEW524232:UEW524233 UOS524232:UOS524233 UYO524232:UYO524233 VIK524232:VIK524233 VSG524232:VSG524233 WCC524232:WCC524233 WLY524232:WLY524233 WVU524232:WVU524233 L589768:S589769 JI589768:JI589769 TE589768:TE589769 ADA589768:ADA589769 AMW589768:AMW589769 AWS589768:AWS589769 BGO589768:BGO589769 BQK589768:BQK589769 CAG589768:CAG589769 CKC589768:CKC589769 CTY589768:CTY589769 DDU589768:DDU589769 DNQ589768:DNQ589769 DXM589768:DXM589769 EHI589768:EHI589769 ERE589768:ERE589769 FBA589768:FBA589769 FKW589768:FKW589769 FUS589768:FUS589769 GEO589768:GEO589769 GOK589768:GOK589769 GYG589768:GYG589769 HIC589768:HIC589769 HRY589768:HRY589769 IBU589768:IBU589769 ILQ589768:ILQ589769 IVM589768:IVM589769 JFI589768:JFI589769 JPE589768:JPE589769 JZA589768:JZA589769 KIW589768:KIW589769 KSS589768:KSS589769 LCO589768:LCO589769 LMK589768:LMK589769 LWG589768:LWG589769 MGC589768:MGC589769 MPY589768:MPY589769 MZU589768:MZU589769 NJQ589768:NJQ589769 NTM589768:NTM589769 ODI589768:ODI589769 ONE589768:ONE589769 OXA589768:OXA589769 PGW589768:PGW589769 PQS589768:PQS589769 QAO589768:QAO589769 QKK589768:QKK589769 QUG589768:QUG589769 REC589768:REC589769 RNY589768:RNY589769 RXU589768:RXU589769 SHQ589768:SHQ589769 SRM589768:SRM589769 TBI589768:TBI589769 TLE589768:TLE589769 TVA589768:TVA589769 UEW589768:UEW589769 UOS589768:UOS589769 UYO589768:UYO589769 VIK589768:VIK589769 VSG589768:VSG589769 WCC589768:WCC589769 WLY589768:WLY589769 WVU589768:WVU589769 L655304:S655305 JI655304:JI655305 TE655304:TE655305 ADA655304:ADA655305 AMW655304:AMW655305 AWS655304:AWS655305 BGO655304:BGO655305 BQK655304:BQK655305 CAG655304:CAG655305 CKC655304:CKC655305 CTY655304:CTY655305 DDU655304:DDU655305 DNQ655304:DNQ655305 DXM655304:DXM655305 EHI655304:EHI655305 ERE655304:ERE655305 FBA655304:FBA655305 FKW655304:FKW655305 FUS655304:FUS655305 GEO655304:GEO655305 GOK655304:GOK655305 GYG655304:GYG655305 HIC655304:HIC655305 HRY655304:HRY655305 IBU655304:IBU655305 ILQ655304:ILQ655305 IVM655304:IVM655305 JFI655304:JFI655305 JPE655304:JPE655305 JZA655304:JZA655305 KIW655304:KIW655305 KSS655304:KSS655305 LCO655304:LCO655305 LMK655304:LMK655305 LWG655304:LWG655305 MGC655304:MGC655305 MPY655304:MPY655305 MZU655304:MZU655305 NJQ655304:NJQ655305 NTM655304:NTM655305 ODI655304:ODI655305 ONE655304:ONE655305 OXA655304:OXA655305 PGW655304:PGW655305 PQS655304:PQS655305 QAO655304:QAO655305 QKK655304:QKK655305 QUG655304:QUG655305 REC655304:REC655305 RNY655304:RNY655305 RXU655304:RXU655305 SHQ655304:SHQ655305 SRM655304:SRM655305 TBI655304:TBI655305 TLE655304:TLE655305 TVA655304:TVA655305 UEW655304:UEW655305 UOS655304:UOS655305 UYO655304:UYO655305 VIK655304:VIK655305 VSG655304:VSG655305 WCC655304:WCC655305 WLY655304:WLY655305 WVU655304:WVU655305 L720840:S720841 JI720840:JI720841 TE720840:TE720841 ADA720840:ADA720841 AMW720840:AMW720841 AWS720840:AWS720841 BGO720840:BGO720841 BQK720840:BQK720841 CAG720840:CAG720841 CKC720840:CKC720841 CTY720840:CTY720841 DDU720840:DDU720841 DNQ720840:DNQ720841 DXM720840:DXM720841 EHI720840:EHI720841 ERE720840:ERE720841 FBA720840:FBA720841 FKW720840:FKW720841 FUS720840:FUS720841 GEO720840:GEO720841 GOK720840:GOK720841 GYG720840:GYG720841 HIC720840:HIC720841 HRY720840:HRY720841 IBU720840:IBU720841 ILQ720840:ILQ720841 IVM720840:IVM720841 JFI720840:JFI720841 JPE720840:JPE720841 JZA720840:JZA720841 KIW720840:KIW720841 KSS720840:KSS720841 LCO720840:LCO720841 LMK720840:LMK720841 LWG720840:LWG720841 MGC720840:MGC720841 MPY720840:MPY720841 MZU720840:MZU720841 NJQ720840:NJQ720841 NTM720840:NTM720841 ODI720840:ODI720841 ONE720840:ONE720841 OXA720840:OXA720841 PGW720840:PGW720841 PQS720840:PQS720841 QAO720840:QAO720841 QKK720840:QKK720841 QUG720840:QUG720841 REC720840:REC720841 RNY720840:RNY720841 RXU720840:RXU720841 SHQ720840:SHQ720841 SRM720840:SRM720841 TBI720840:TBI720841 TLE720840:TLE720841 TVA720840:TVA720841 UEW720840:UEW720841 UOS720840:UOS720841 UYO720840:UYO720841 VIK720840:VIK720841 VSG720840:VSG720841 WCC720840:WCC720841 WLY720840:WLY720841 WVU720840:WVU720841 L786376:S786377 JI786376:JI786377 TE786376:TE786377 ADA786376:ADA786377 AMW786376:AMW786377 AWS786376:AWS786377 BGO786376:BGO786377 BQK786376:BQK786377 CAG786376:CAG786377 CKC786376:CKC786377 CTY786376:CTY786377 DDU786376:DDU786377 DNQ786376:DNQ786377 DXM786376:DXM786377 EHI786376:EHI786377 ERE786376:ERE786377 FBA786376:FBA786377 FKW786376:FKW786377 FUS786376:FUS786377 GEO786376:GEO786377 GOK786376:GOK786377 GYG786376:GYG786377 HIC786376:HIC786377 HRY786376:HRY786377 IBU786376:IBU786377 ILQ786376:ILQ786377 IVM786376:IVM786377 JFI786376:JFI786377 JPE786376:JPE786377 JZA786376:JZA786377 KIW786376:KIW786377 KSS786376:KSS786377 LCO786376:LCO786377 LMK786376:LMK786377 LWG786376:LWG786377 MGC786376:MGC786377 MPY786376:MPY786377 MZU786376:MZU786377 NJQ786376:NJQ786377 NTM786376:NTM786377 ODI786376:ODI786377 ONE786376:ONE786377 OXA786376:OXA786377 PGW786376:PGW786377 PQS786376:PQS786377 QAO786376:QAO786377 QKK786376:QKK786377 QUG786376:QUG786377 REC786376:REC786377 RNY786376:RNY786377 RXU786376:RXU786377 SHQ786376:SHQ786377 SRM786376:SRM786377 TBI786376:TBI786377 TLE786376:TLE786377 TVA786376:TVA786377 UEW786376:UEW786377 UOS786376:UOS786377 UYO786376:UYO786377 VIK786376:VIK786377 VSG786376:VSG786377 WCC786376:WCC786377 WLY786376:WLY786377 WVU786376:WVU786377 L851912:S851913 JI851912:JI851913 TE851912:TE851913 ADA851912:ADA851913 AMW851912:AMW851913 AWS851912:AWS851913 BGO851912:BGO851913 BQK851912:BQK851913 CAG851912:CAG851913 CKC851912:CKC851913 CTY851912:CTY851913 DDU851912:DDU851913 DNQ851912:DNQ851913 DXM851912:DXM851913 EHI851912:EHI851913 ERE851912:ERE851913 FBA851912:FBA851913 FKW851912:FKW851913 FUS851912:FUS851913 GEO851912:GEO851913 GOK851912:GOK851913 GYG851912:GYG851913 HIC851912:HIC851913 HRY851912:HRY851913 IBU851912:IBU851913 ILQ851912:ILQ851913 IVM851912:IVM851913 JFI851912:JFI851913 JPE851912:JPE851913 JZA851912:JZA851913 KIW851912:KIW851913 KSS851912:KSS851913 LCO851912:LCO851913 LMK851912:LMK851913 LWG851912:LWG851913 MGC851912:MGC851913 MPY851912:MPY851913 MZU851912:MZU851913 NJQ851912:NJQ851913 NTM851912:NTM851913 ODI851912:ODI851913 ONE851912:ONE851913 OXA851912:OXA851913 PGW851912:PGW851913 PQS851912:PQS851913 QAO851912:QAO851913 QKK851912:QKK851913 QUG851912:QUG851913 REC851912:REC851913 RNY851912:RNY851913 RXU851912:RXU851913 SHQ851912:SHQ851913 SRM851912:SRM851913 TBI851912:TBI851913 TLE851912:TLE851913 TVA851912:TVA851913 UEW851912:UEW851913 UOS851912:UOS851913 UYO851912:UYO851913 VIK851912:VIK851913 VSG851912:VSG851913 WCC851912:WCC851913 WLY851912:WLY851913 WVU851912:WVU851913 L917448:S917449 JI917448:JI917449 TE917448:TE917449 ADA917448:ADA917449 AMW917448:AMW917449 AWS917448:AWS917449 BGO917448:BGO917449 BQK917448:BQK917449 CAG917448:CAG917449 CKC917448:CKC917449 CTY917448:CTY917449 DDU917448:DDU917449 DNQ917448:DNQ917449 DXM917448:DXM917449 EHI917448:EHI917449 ERE917448:ERE917449 FBA917448:FBA917449 FKW917448:FKW917449 FUS917448:FUS917449 GEO917448:GEO917449 GOK917448:GOK917449 GYG917448:GYG917449 HIC917448:HIC917449 HRY917448:HRY917449 IBU917448:IBU917449 ILQ917448:ILQ917449 IVM917448:IVM917449 JFI917448:JFI917449 JPE917448:JPE917449 JZA917448:JZA917449 KIW917448:KIW917449 KSS917448:KSS917449 LCO917448:LCO917449 LMK917448:LMK917449 LWG917448:LWG917449 MGC917448:MGC917449 MPY917448:MPY917449 MZU917448:MZU917449 NJQ917448:NJQ917449 NTM917448:NTM917449 ODI917448:ODI917449 ONE917448:ONE917449 OXA917448:OXA917449 PGW917448:PGW917449 PQS917448:PQS917449 QAO917448:QAO917449 QKK917448:QKK917449 QUG917448:QUG917449 REC917448:REC917449 RNY917448:RNY917449 RXU917448:RXU917449 SHQ917448:SHQ917449 SRM917448:SRM917449 TBI917448:TBI917449 TLE917448:TLE917449 TVA917448:TVA917449 UEW917448:UEW917449 UOS917448:UOS917449 UYO917448:UYO917449 VIK917448:VIK917449 VSG917448:VSG917449 WCC917448:WCC917449 WLY917448:WLY917449 WVU917448:WVU917449 L982984:S982985 JI982984:JI982985 TE982984:TE982985 ADA982984:ADA982985 AMW982984:AMW982985 AWS982984:AWS982985 BGO982984:BGO982985 BQK982984:BQK982985 CAG982984:CAG982985 CKC982984:CKC982985 CTY982984:CTY982985 DDU982984:DDU982985 DNQ982984:DNQ982985 DXM982984:DXM982985 EHI982984:EHI982985 ERE982984:ERE982985 FBA982984:FBA982985 FKW982984:FKW982985 FUS982984:FUS982985 GEO982984:GEO982985 GOK982984:GOK982985 GYG982984:GYG982985 HIC982984:HIC982985 HRY982984:HRY982985 IBU982984:IBU982985 ILQ982984:ILQ982985 IVM982984:IVM982985 JFI982984:JFI982985 JPE982984:JPE982985 JZA982984:JZA982985 KIW982984:KIW982985 KSS982984:KSS982985 LCO982984:LCO982985 LMK982984:LMK982985 LWG982984:LWG982985 MGC982984:MGC982985 MPY982984:MPY982985 MZU982984:MZU982985 NJQ982984:NJQ982985 NTM982984:NTM982985 ODI982984:ODI982985 ONE982984:ONE982985 OXA982984:OXA982985 PGW982984:PGW982985 PQS982984:PQS982985 QAO982984:QAO982985 QKK982984:QKK982985 QUG982984:QUG982985 REC982984:REC982985 RNY982984:RNY982985 RXU982984:RXU982985 SHQ982984:SHQ982985 SRM982984:SRM982985 TBI982984:TBI982985 TLE982984:TLE982985 TVA982984:TVA982985 UEW982984:UEW982985 UOS982984:UOS982985 UYO982984:UYO982985 VIK982984:VIK982985 VSG982984:VSG982985 WCC982984:WCC982985 WLY982984:WLY982985 WVU982984:WVU982985 AH65469 JQ65469 TM65469 ADI65469 ANE65469 AXA65469 BGW65469 BQS65469 CAO65469 CKK65469 CUG65469 DEC65469 DNY65469 DXU65469 EHQ65469 ERM65469 FBI65469 FLE65469 FVA65469 GEW65469 GOS65469 GYO65469 HIK65469 HSG65469 ICC65469 ILY65469 IVU65469 JFQ65469 JPM65469 JZI65469 KJE65469 KTA65469 LCW65469 LMS65469 LWO65469 MGK65469 MQG65469 NAC65469 NJY65469 NTU65469 ODQ65469 ONM65469 OXI65469 PHE65469 PRA65469 QAW65469 QKS65469 QUO65469 REK65469 ROG65469 RYC65469 SHY65469 SRU65469 TBQ65469 TLM65469 TVI65469 UFE65469 UPA65469 UYW65469 VIS65469 VSO65469 WCK65469 WMG65469 WWC65469 AH131005 JQ131005 TM131005 ADI131005 ANE131005 AXA131005 BGW131005 BQS131005 CAO131005 CKK131005 CUG131005 DEC131005 DNY131005 DXU131005 EHQ131005 ERM131005 FBI131005 FLE131005 FVA131005 GEW131005 GOS131005 GYO131005 HIK131005 HSG131005 ICC131005 ILY131005 IVU131005 JFQ131005 JPM131005 JZI131005 KJE131005 KTA131005 LCW131005 LMS131005 LWO131005 MGK131005 MQG131005 NAC131005 NJY131005 NTU131005 ODQ131005 ONM131005 OXI131005 PHE131005 PRA131005 QAW131005 QKS131005 QUO131005 REK131005 ROG131005 RYC131005 SHY131005 SRU131005 TBQ131005 TLM131005 TVI131005 UFE131005 UPA131005 UYW131005 VIS131005 VSO131005 WCK131005 WMG131005 WWC131005 AH196541 JQ196541 TM196541 ADI196541 ANE196541 AXA196541 BGW196541 BQS196541 CAO196541 CKK196541 CUG196541 DEC196541 DNY196541 DXU196541 EHQ196541 ERM196541 FBI196541 FLE196541 FVA196541 GEW196541 GOS196541 GYO196541 HIK196541 HSG196541 ICC196541 ILY196541 IVU196541 JFQ196541 JPM196541 JZI196541 KJE196541 KTA196541 LCW196541 LMS196541 LWO196541 MGK196541 MQG196541 NAC196541 NJY196541 NTU196541 ODQ196541 ONM196541 OXI196541 PHE196541 PRA196541 QAW196541 QKS196541 QUO196541 REK196541 ROG196541 RYC196541 SHY196541 SRU196541 TBQ196541 TLM196541 TVI196541 UFE196541 UPA196541 UYW196541 VIS196541 VSO196541 WCK196541 WMG196541 WWC196541 AH262077 JQ262077 TM262077 ADI262077 ANE262077 AXA262077 BGW262077 BQS262077 CAO262077 CKK262077 CUG262077 DEC262077 DNY262077 DXU262077 EHQ262077 ERM262077 FBI262077 FLE262077 FVA262077 GEW262077 GOS262077 GYO262077 HIK262077 HSG262077 ICC262077 ILY262077 IVU262077 JFQ262077 JPM262077 JZI262077 KJE262077 KTA262077 LCW262077 LMS262077 LWO262077 MGK262077 MQG262077 NAC262077 NJY262077 NTU262077 ODQ262077 ONM262077 OXI262077 PHE262077 PRA262077 QAW262077 QKS262077 QUO262077 REK262077 ROG262077 RYC262077 SHY262077 SRU262077 TBQ262077 TLM262077 TVI262077 UFE262077 UPA262077 UYW262077 VIS262077 VSO262077 WCK262077 WMG262077 WWC262077 AH327613 JQ327613 TM327613 ADI327613 ANE327613 AXA327613 BGW327613 BQS327613 CAO327613 CKK327613 CUG327613 DEC327613 DNY327613 DXU327613 EHQ327613 ERM327613 FBI327613 FLE327613 FVA327613 GEW327613 GOS327613 GYO327613 HIK327613 HSG327613 ICC327613 ILY327613 IVU327613 JFQ327613 JPM327613 JZI327613 KJE327613 KTA327613 LCW327613 LMS327613 LWO327613 MGK327613 MQG327613 NAC327613 NJY327613 NTU327613 ODQ327613 ONM327613 OXI327613 PHE327613 PRA327613 QAW327613 QKS327613 QUO327613 REK327613 ROG327613 RYC327613 SHY327613 SRU327613 TBQ327613 TLM327613 TVI327613 UFE327613 UPA327613 UYW327613 VIS327613 VSO327613 WCK327613 WMG327613 WWC327613 AH393149 JQ393149 TM393149 ADI393149 ANE393149 AXA393149 BGW393149 BQS393149 CAO393149 CKK393149 CUG393149 DEC393149 DNY393149 DXU393149 EHQ393149 ERM393149 FBI393149 FLE393149 FVA393149 GEW393149 GOS393149 GYO393149 HIK393149 HSG393149 ICC393149 ILY393149 IVU393149 JFQ393149 JPM393149 JZI393149 KJE393149 KTA393149 LCW393149 LMS393149 LWO393149 MGK393149 MQG393149 NAC393149 NJY393149 NTU393149 ODQ393149 ONM393149 OXI393149 PHE393149 PRA393149 QAW393149 QKS393149 QUO393149 REK393149 ROG393149 RYC393149 SHY393149 SRU393149 TBQ393149 TLM393149 TVI393149 UFE393149 UPA393149 UYW393149 VIS393149 VSO393149 WCK393149 WMG393149 WWC393149 AH458685 JQ458685 TM458685 ADI458685 ANE458685 AXA458685 BGW458685 BQS458685 CAO458685 CKK458685 CUG458685 DEC458685 DNY458685 DXU458685 EHQ458685 ERM458685 FBI458685 FLE458685 FVA458685 GEW458685 GOS458685 GYO458685 HIK458685 HSG458685 ICC458685 ILY458685 IVU458685 JFQ458685 JPM458685 JZI458685 KJE458685 KTA458685 LCW458685 LMS458685 LWO458685 MGK458685 MQG458685 NAC458685 NJY458685 NTU458685 ODQ458685 ONM458685 OXI458685 PHE458685 PRA458685 QAW458685 QKS458685 QUO458685 REK458685 ROG458685 RYC458685 SHY458685 SRU458685 TBQ458685 TLM458685 TVI458685 UFE458685 UPA458685 UYW458685 VIS458685 VSO458685 WCK458685 WMG458685 WWC458685 AH524221 JQ524221 TM524221 ADI524221 ANE524221 AXA524221 BGW524221 BQS524221 CAO524221 CKK524221 CUG524221 DEC524221 DNY524221 DXU524221 EHQ524221 ERM524221 FBI524221 FLE524221 FVA524221 GEW524221 GOS524221 GYO524221 HIK524221 HSG524221 ICC524221 ILY524221 IVU524221 JFQ524221 JPM524221 JZI524221 KJE524221 KTA524221 LCW524221 LMS524221 LWO524221 MGK524221 MQG524221 NAC524221 NJY524221 NTU524221 ODQ524221 ONM524221 OXI524221 PHE524221 PRA524221 QAW524221 QKS524221 QUO524221 REK524221 ROG524221 RYC524221 SHY524221 SRU524221 TBQ524221 TLM524221 TVI524221 UFE524221 UPA524221 UYW524221 VIS524221 VSO524221 WCK524221 WMG524221 WWC524221 AH589757 JQ589757 TM589757 ADI589757 ANE589757 AXA589757 BGW589757 BQS589757 CAO589757 CKK589757 CUG589757 DEC589757 DNY589757 DXU589757 EHQ589757 ERM589757 FBI589757 FLE589757 FVA589757 GEW589757 GOS589757 GYO589757 HIK589757 HSG589757 ICC589757 ILY589757 IVU589757 JFQ589757 JPM589757 JZI589757 KJE589757 KTA589757 LCW589757 LMS589757 LWO589757 MGK589757 MQG589757 NAC589757 NJY589757 NTU589757 ODQ589757 ONM589757 OXI589757 PHE589757 PRA589757 QAW589757 QKS589757 QUO589757 REK589757 ROG589757 RYC589757 SHY589757 SRU589757 TBQ589757 TLM589757 TVI589757 UFE589757 UPA589757 UYW589757 VIS589757 VSO589757 WCK589757 WMG589757 WWC589757 AH655293 JQ655293 TM655293 ADI655293 ANE655293 AXA655293 BGW655293 BQS655293 CAO655293 CKK655293 CUG655293 DEC655293 DNY655293 DXU655293 EHQ655293 ERM655293 FBI655293 FLE655293 FVA655293 GEW655293 GOS655293 GYO655293 HIK655293 HSG655293 ICC655293 ILY655293 IVU655293 JFQ655293 JPM655293 JZI655293 KJE655293 KTA655293 LCW655293 LMS655293 LWO655293 MGK655293 MQG655293 NAC655293 NJY655293 NTU655293 ODQ655293 ONM655293 OXI655293 PHE655293 PRA655293 QAW655293 QKS655293 QUO655293 REK655293 ROG655293 RYC655293 SHY655293 SRU655293 TBQ655293 TLM655293 TVI655293 UFE655293 UPA655293 UYW655293 VIS655293 VSO655293 WCK655293 WMG655293 WWC655293 AH720829 JQ720829 TM720829 ADI720829 ANE720829 AXA720829 BGW720829 BQS720829 CAO720829 CKK720829 CUG720829 DEC720829 DNY720829 DXU720829 EHQ720829 ERM720829 FBI720829 FLE720829 FVA720829 GEW720829 GOS720829 GYO720829 HIK720829 HSG720829 ICC720829 ILY720829 IVU720829 JFQ720829 JPM720829 JZI720829 KJE720829 KTA720829 LCW720829 LMS720829 LWO720829 MGK720829 MQG720829 NAC720829 NJY720829 NTU720829 ODQ720829 ONM720829 OXI720829 PHE720829 PRA720829 QAW720829 QKS720829 QUO720829 REK720829 ROG720829 RYC720829 SHY720829 SRU720829 TBQ720829 TLM720829 TVI720829 UFE720829 UPA720829 UYW720829 VIS720829 VSO720829 WCK720829 WMG720829 WWC720829 AH786365 JQ786365 TM786365 ADI786365 ANE786365 AXA786365 BGW786365 BQS786365 CAO786365 CKK786365 CUG786365 DEC786365 DNY786365 DXU786365 EHQ786365 ERM786365 FBI786365 FLE786365 FVA786365 GEW786365 GOS786365 GYO786365 HIK786365 HSG786365 ICC786365 ILY786365 IVU786365 JFQ786365 JPM786365 JZI786365 KJE786365 KTA786365 LCW786365 LMS786365 LWO786365 MGK786365 MQG786365 NAC786365 NJY786365 NTU786365 ODQ786365 ONM786365 OXI786365 PHE786365 PRA786365 QAW786365 QKS786365 QUO786365 REK786365 ROG786365 RYC786365 SHY786365 SRU786365 TBQ786365 TLM786365 TVI786365 UFE786365 UPA786365 UYW786365 VIS786365 VSO786365 WCK786365 WMG786365 WWC786365 AH851901 JQ851901 TM851901 ADI851901 ANE851901 AXA851901 BGW851901 BQS851901 CAO851901 CKK851901 CUG851901 DEC851901 DNY851901 DXU851901 EHQ851901 ERM851901 FBI851901 FLE851901 FVA851901 GEW851901 GOS851901 GYO851901 HIK851901 HSG851901 ICC851901 ILY851901 IVU851901 JFQ851901 JPM851901 JZI851901 KJE851901 KTA851901 LCW851901 LMS851901 LWO851901 MGK851901 MQG851901 NAC851901 NJY851901 NTU851901 ODQ851901 ONM851901 OXI851901 PHE851901 PRA851901 QAW851901 QKS851901 QUO851901 REK851901 ROG851901 RYC851901 SHY851901 SRU851901 TBQ851901 TLM851901 TVI851901 UFE851901 UPA851901 UYW851901 VIS851901 VSO851901 WCK851901 WMG851901 WWC851901 AH917437 JQ917437 TM917437 ADI917437 ANE917437 AXA917437 BGW917437 BQS917437 CAO917437 CKK917437 CUG917437 DEC917437 DNY917437 DXU917437 EHQ917437 ERM917437 FBI917437 FLE917437 FVA917437 GEW917437 GOS917437 GYO917437 HIK917437 HSG917437 ICC917437 ILY917437 IVU917437 JFQ917437 JPM917437 JZI917437 KJE917437 KTA917437 LCW917437 LMS917437 LWO917437 MGK917437 MQG917437 NAC917437 NJY917437 NTU917437 ODQ917437 ONM917437 OXI917437 PHE917437 PRA917437 QAW917437 QKS917437 QUO917437 REK917437 ROG917437 RYC917437 SHY917437 SRU917437 TBQ917437 TLM917437 TVI917437 UFE917437 UPA917437 UYW917437 VIS917437 VSO917437 WCK917437 WMG917437 WWC917437 AH982973 JQ982973 TM982973 ADI982973 ANE982973 AXA982973 BGW982973 BQS982973 CAO982973 CKK982973 CUG982973 DEC982973 DNY982973 DXU982973 EHQ982973 ERM982973 FBI982973 FLE982973 FVA982973 GEW982973 GOS982973 GYO982973 HIK982973 HSG982973 ICC982973 ILY982973 IVU982973 JFQ982973 JPM982973 JZI982973 KJE982973 KTA982973 LCW982973 LMS982973 LWO982973 MGK982973 MQG982973 NAC982973 NJY982973 NTU982973 ODQ982973 ONM982973 OXI982973 PHE982973 PRA982973 QAW982973 QKS982973 QUO982973 REK982973 ROG982973 RYC982973 SHY982973 SRU982973 TBQ982973 TLM982973 TVI982973 UFE982973 UPA982973 UYW982973 VIS982973 VSO982973 WCK982973 WMG982973 WWC982973 AH65475 JQ65475 TM65475 ADI65475 ANE65475 AXA65475 BGW65475 BQS65475 CAO65475 CKK65475 CUG65475 DEC65475 DNY65475 DXU65475 EHQ65475 ERM65475 FBI65475 FLE65475 FVA65475 GEW65475 GOS65475 GYO65475 HIK65475 HSG65475 ICC65475 ILY65475 IVU65475 JFQ65475 JPM65475 JZI65475 KJE65475 KTA65475 LCW65475 LMS65475 LWO65475 MGK65475 MQG65475 NAC65475 NJY65475 NTU65475 ODQ65475 ONM65475 OXI65475 PHE65475 PRA65475 QAW65475 QKS65475 QUO65475 REK65475 ROG65475 RYC65475 SHY65475 SRU65475 TBQ65475 TLM65475 TVI65475 UFE65475 UPA65475 UYW65475 VIS65475 VSO65475 WCK65475 WMG65475 WWC65475 AH131011 JQ131011 TM131011 ADI131011 ANE131011 AXA131011 BGW131011 BQS131011 CAO131011 CKK131011 CUG131011 DEC131011 DNY131011 DXU131011 EHQ131011 ERM131011 FBI131011 FLE131011 FVA131011 GEW131011 GOS131011 GYO131011 HIK131011 HSG131011 ICC131011 ILY131011 IVU131011 JFQ131011 JPM131011 JZI131011 KJE131011 KTA131011 LCW131011 LMS131011 LWO131011 MGK131011 MQG131011 NAC131011 NJY131011 NTU131011 ODQ131011 ONM131011 OXI131011 PHE131011 PRA131011 QAW131011 QKS131011 QUO131011 REK131011 ROG131011 RYC131011 SHY131011 SRU131011 TBQ131011 TLM131011 TVI131011 UFE131011 UPA131011 UYW131011 VIS131011 VSO131011 WCK131011 WMG131011 WWC131011 AH196547 JQ196547 TM196547 ADI196547 ANE196547 AXA196547 BGW196547 BQS196547 CAO196547 CKK196547 CUG196547 DEC196547 DNY196547 DXU196547 EHQ196547 ERM196547 FBI196547 FLE196547 FVA196547 GEW196547 GOS196547 GYO196547 HIK196547 HSG196547 ICC196547 ILY196547 IVU196547 JFQ196547 JPM196547 JZI196547 KJE196547 KTA196547 LCW196547 LMS196547 LWO196547 MGK196547 MQG196547 NAC196547 NJY196547 NTU196547 ODQ196547 ONM196547 OXI196547 PHE196547 PRA196547 QAW196547 QKS196547 QUO196547 REK196547 ROG196547 RYC196547 SHY196547 SRU196547 TBQ196547 TLM196547 TVI196547 UFE196547 UPA196547 UYW196547 VIS196547 VSO196547 WCK196547 WMG196547 WWC196547 AH262083 JQ262083 TM262083 ADI262083 ANE262083 AXA262083 BGW262083 BQS262083 CAO262083 CKK262083 CUG262083 DEC262083 DNY262083 DXU262083 EHQ262083 ERM262083 FBI262083 FLE262083 FVA262083 GEW262083 GOS262083 GYO262083 HIK262083 HSG262083 ICC262083 ILY262083 IVU262083 JFQ262083 JPM262083 JZI262083 KJE262083 KTA262083 LCW262083 LMS262083 LWO262083 MGK262083 MQG262083 NAC262083 NJY262083 NTU262083 ODQ262083 ONM262083 OXI262083 PHE262083 PRA262083 QAW262083 QKS262083 QUO262083 REK262083 ROG262083 RYC262083 SHY262083 SRU262083 TBQ262083 TLM262083 TVI262083 UFE262083 UPA262083 UYW262083 VIS262083 VSO262083 WCK262083 WMG262083 WWC262083 AH327619 JQ327619 TM327619 ADI327619 ANE327619 AXA327619 BGW327619 BQS327619 CAO327619 CKK327619 CUG327619 DEC327619 DNY327619 DXU327619 EHQ327619 ERM327619 FBI327619 FLE327619 FVA327619 GEW327619 GOS327619 GYO327619 HIK327619 HSG327619 ICC327619 ILY327619 IVU327619 JFQ327619 JPM327619 JZI327619 KJE327619 KTA327619 LCW327619 LMS327619 LWO327619 MGK327619 MQG327619 NAC327619 NJY327619 NTU327619 ODQ327619 ONM327619 OXI327619 PHE327619 PRA327619 QAW327619 QKS327619 QUO327619 REK327619 ROG327619 RYC327619 SHY327619 SRU327619 TBQ327619 TLM327619 TVI327619 UFE327619 UPA327619 UYW327619 VIS327619 VSO327619 WCK327619 WMG327619 WWC327619 AH393155 JQ393155 TM393155 ADI393155 ANE393155 AXA393155 BGW393155 BQS393155 CAO393155 CKK393155 CUG393155 DEC393155 DNY393155 DXU393155 EHQ393155 ERM393155 FBI393155 FLE393155 FVA393155 GEW393155 GOS393155 GYO393155 HIK393155 HSG393155 ICC393155 ILY393155 IVU393155 JFQ393155 JPM393155 JZI393155 KJE393155 KTA393155 LCW393155 LMS393155 LWO393155 MGK393155 MQG393155 NAC393155 NJY393155 NTU393155 ODQ393155 ONM393155 OXI393155 PHE393155 PRA393155 QAW393155 QKS393155 QUO393155 REK393155 ROG393155 RYC393155 SHY393155 SRU393155 TBQ393155 TLM393155 TVI393155 UFE393155 UPA393155 UYW393155 VIS393155 VSO393155 WCK393155 WMG393155 WWC393155 AH458691 JQ458691 TM458691 ADI458691 ANE458691 AXA458691 BGW458691 BQS458691 CAO458691 CKK458691 CUG458691 DEC458691 DNY458691 DXU458691 EHQ458691 ERM458691 FBI458691 FLE458691 FVA458691 GEW458691 GOS458691 GYO458691 HIK458691 HSG458691 ICC458691 ILY458691 IVU458691 JFQ458691 JPM458691 JZI458691 KJE458691 KTA458691 LCW458691 LMS458691 LWO458691 MGK458691 MQG458691 NAC458691 NJY458691 NTU458691 ODQ458691 ONM458691 OXI458691 PHE458691 PRA458691 QAW458691 QKS458691 QUO458691 REK458691 ROG458691 RYC458691 SHY458691 SRU458691 TBQ458691 TLM458691 TVI458691 UFE458691 UPA458691 UYW458691 VIS458691 VSO458691 WCK458691 WMG458691 WWC458691 AH524227 JQ524227 TM524227 ADI524227 ANE524227 AXA524227 BGW524227 BQS524227 CAO524227 CKK524227 CUG524227 DEC524227 DNY524227 DXU524227 EHQ524227 ERM524227 FBI524227 FLE524227 FVA524227 GEW524227 GOS524227 GYO524227 HIK524227 HSG524227 ICC524227 ILY524227 IVU524227 JFQ524227 JPM524227 JZI524227 KJE524227 KTA524227 LCW524227 LMS524227 LWO524227 MGK524227 MQG524227 NAC524227 NJY524227 NTU524227 ODQ524227 ONM524227 OXI524227 PHE524227 PRA524227 QAW524227 QKS524227 QUO524227 REK524227 ROG524227 RYC524227 SHY524227 SRU524227 TBQ524227 TLM524227 TVI524227 UFE524227 UPA524227 UYW524227 VIS524227 VSO524227 WCK524227 WMG524227 WWC524227 AH589763 JQ589763 TM589763 ADI589763 ANE589763 AXA589763 BGW589763 BQS589763 CAO589763 CKK589763 CUG589763 DEC589763 DNY589763 DXU589763 EHQ589763 ERM589763 FBI589763 FLE589763 FVA589763 GEW589763 GOS589763 GYO589763 HIK589763 HSG589763 ICC589763 ILY589763 IVU589763 JFQ589763 JPM589763 JZI589763 KJE589763 KTA589763 LCW589763 LMS589763 LWO589763 MGK589763 MQG589763 NAC589763 NJY589763 NTU589763 ODQ589763 ONM589763 OXI589763 PHE589763 PRA589763 QAW589763 QKS589763 QUO589763 REK589763 ROG589763 RYC589763 SHY589763 SRU589763 TBQ589763 TLM589763 TVI589763 UFE589763 UPA589763 UYW589763 VIS589763 VSO589763 WCK589763 WMG589763 WWC589763 AH655299 JQ655299 TM655299 ADI655299 ANE655299 AXA655299 BGW655299 BQS655299 CAO655299 CKK655299 CUG655299 DEC655299 DNY655299 DXU655299 EHQ655299 ERM655299 FBI655299 FLE655299 FVA655299 GEW655299 GOS655299 GYO655299 HIK655299 HSG655299 ICC655299 ILY655299 IVU655299 JFQ655299 JPM655299 JZI655299 KJE655299 KTA655299 LCW655299 LMS655299 LWO655299 MGK655299 MQG655299 NAC655299 NJY655299 NTU655299 ODQ655299 ONM655299 OXI655299 PHE655299 PRA655299 QAW655299 QKS655299 QUO655299 REK655299 ROG655299 RYC655299 SHY655299 SRU655299 TBQ655299 TLM655299 TVI655299 UFE655299 UPA655299 UYW655299 VIS655299 VSO655299 WCK655299 WMG655299 WWC655299 AH720835 JQ720835 TM720835 ADI720835 ANE720835 AXA720835 BGW720835 BQS720835 CAO720835 CKK720835 CUG720835 DEC720835 DNY720835 DXU720835 EHQ720835 ERM720835 FBI720835 FLE720835 FVA720835 GEW720835 GOS720835 GYO720835 HIK720835 HSG720835 ICC720835 ILY720835 IVU720835 JFQ720835 JPM720835 JZI720835 KJE720835 KTA720835 LCW720835 LMS720835 LWO720835 MGK720835 MQG720835 NAC720835 NJY720835 NTU720835 ODQ720835 ONM720835 OXI720835 PHE720835 PRA720835 QAW720835 QKS720835 QUO720835 REK720835 ROG720835 RYC720835 SHY720835 SRU720835 TBQ720835 TLM720835 TVI720835 UFE720835 UPA720835 UYW720835 VIS720835 VSO720835 WCK720835 WMG720835 WWC720835 AH786371 JQ786371 TM786371 ADI786371 ANE786371 AXA786371 BGW786371 BQS786371 CAO786371 CKK786371 CUG786371 DEC786371 DNY786371 DXU786371 EHQ786371 ERM786371 FBI786371 FLE786371 FVA786371 GEW786371 GOS786371 GYO786371 HIK786371 HSG786371 ICC786371 ILY786371 IVU786371 JFQ786371 JPM786371 JZI786371 KJE786371 KTA786371 LCW786371 LMS786371 LWO786371 MGK786371 MQG786371 NAC786371 NJY786371 NTU786371 ODQ786371 ONM786371 OXI786371 PHE786371 PRA786371 QAW786371 QKS786371 QUO786371 REK786371 ROG786371 RYC786371 SHY786371 SRU786371 TBQ786371 TLM786371 TVI786371 UFE786371 UPA786371 UYW786371 VIS786371 VSO786371 WCK786371 WMG786371 WWC786371 AH851907 JQ851907 TM851907 ADI851907 ANE851907 AXA851907 BGW851907 BQS851907 CAO851907 CKK851907 CUG851907 DEC851907 DNY851907 DXU851907 EHQ851907 ERM851907 FBI851907 FLE851907 FVA851907 GEW851907 GOS851907 GYO851907 HIK851907 HSG851907 ICC851907 ILY851907 IVU851907 JFQ851907 JPM851907 JZI851907 KJE851907 KTA851907 LCW851907 LMS851907 LWO851907 MGK851907 MQG851907 NAC851907 NJY851907 NTU851907 ODQ851907 ONM851907 OXI851907 PHE851907 PRA851907 QAW851907 QKS851907 QUO851907 REK851907 ROG851907 RYC851907 SHY851907 SRU851907 TBQ851907 TLM851907 TVI851907 UFE851907 UPA851907 UYW851907 VIS851907 VSO851907 WCK851907 WMG851907 WWC851907 AH917443 JQ917443 TM917443 ADI917443 ANE917443 AXA917443 BGW917443 BQS917443 CAO917443 CKK917443 CUG917443 DEC917443 DNY917443 DXU917443 EHQ917443 ERM917443 FBI917443 FLE917443 FVA917443 GEW917443 GOS917443 GYO917443 HIK917443 HSG917443 ICC917443 ILY917443 IVU917443 JFQ917443 JPM917443 JZI917443 KJE917443 KTA917443 LCW917443 LMS917443 LWO917443 MGK917443 MQG917443 NAC917443 NJY917443 NTU917443 ODQ917443 ONM917443 OXI917443 PHE917443 PRA917443 QAW917443 QKS917443 QUO917443 REK917443 ROG917443 RYC917443 SHY917443 SRU917443 TBQ917443 TLM917443 TVI917443 UFE917443 UPA917443 UYW917443 VIS917443 VSO917443 WCK917443 WMG917443 WWC917443 AH982979 JQ982979 TM982979 ADI982979 ANE982979 AXA982979 BGW982979 BQS982979 CAO982979 CKK982979 CUG982979 DEC982979 DNY982979 DXU982979 EHQ982979 ERM982979 FBI982979 FLE982979 FVA982979 GEW982979 GOS982979 GYO982979 HIK982979 HSG982979 ICC982979 ILY982979 IVU982979 JFQ982979 JPM982979 JZI982979 KJE982979 KTA982979 LCW982979 LMS982979 LWO982979 MGK982979 MQG982979 NAC982979 NJY982979 NTU982979 ODQ982979 ONM982979 OXI982979 PHE982979 PRA982979 QAW982979 QKS982979 QUO982979 REK982979 ROG982979 RYC982979 SHY982979 SRU982979 TBQ982979 TLM982979 TVI982979 UFE982979 UPA982979 UYW982979 VIS982979 VSO982979 WCK982979 WMG982979 WWC982979 L65475:S65475 JI65475 TE65475 ADA65475 AMW65475 AWS65475 BGO65475 BQK65475 CAG65475 CKC65475 CTY65475 DDU65475 DNQ65475 DXM65475 EHI65475 ERE65475 FBA65475 FKW65475 FUS65475 GEO65475 GOK65475 GYG65475 HIC65475 HRY65475 IBU65475 ILQ65475 IVM65475 JFI65475 JPE65475 JZA65475 KIW65475 KSS65475 LCO65475 LMK65475 LWG65475 MGC65475 MPY65475 MZU65475 NJQ65475 NTM65475 ODI65475 ONE65475 OXA65475 PGW65475 PQS65475 QAO65475 QKK65475 QUG65475 REC65475 RNY65475 RXU65475 SHQ65475 SRM65475 TBI65475 TLE65475 TVA65475 UEW65475 UOS65475 UYO65475 VIK65475 VSG65475 WCC65475 WLY65475 WVU65475 L131011:S131011 JI131011 TE131011 ADA131011 AMW131011 AWS131011 BGO131011 BQK131011 CAG131011 CKC131011 CTY131011 DDU131011 DNQ131011 DXM131011 EHI131011 ERE131011 FBA131011 FKW131011 FUS131011 GEO131011 GOK131011 GYG131011 HIC131011 HRY131011 IBU131011 ILQ131011 IVM131011 JFI131011 JPE131011 JZA131011 KIW131011 KSS131011 LCO131011 LMK131011 LWG131011 MGC131011 MPY131011 MZU131011 NJQ131011 NTM131011 ODI131011 ONE131011 OXA131011 PGW131011 PQS131011 QAO131011 QKK131011 QUG131011 REC131011 RNY131011 RXU131011 SHQ131011 SRM131011 TBI131011 TLE131011 TVA131011 UEW131011 UOS131011 UYO131011 VIK131011 VSG131011 WCC131011 WLY131011 WVU131011 L196547:S196547 JI196547 TE196547 ADA196547 AMW196547 AWS196547 BGO196547 BQK196547 CAG196547 CKC196547 CTY196547 DDU196547 DNQ196547 DXM196547 EHI196547 ERE196547 FBA196547 FKW196547 FUS196547 GEO196547 GOK196547 GYG196547 HIC196547 HRY196547 IBU196547 ILQ196547 IVM196547 JFI196547 JPE196547 JZA196547 KIW196547 KSS196547 LCO196547 LMK196547 LWG196547 MGC196547 MPY196547 MZU196547 NJQ196547 NTM196547 ODI196547 ONE196547 OXA196547 PGW196547 PQS196547 QAO196547 QKK196547 QUG196547 REC196547 RNY196547 RXU196547 SHQ196547 SRM196547 TBI196547 TLE196547 TVA196547 UEW196547 UOS196547 UYO196547 VIK196547 VSG196547 WCC196547 WLY196547 WVU196547 L262083:S262083 JI262083 TE262083 ADA262083 AMW262083 AWS262083 BGO262083 BQK262083 CAG262083 CKC262083 CTY262083 DDU262083 DNQ262083 DXM262083 EHI262083 ERE262083 FBA262083 FKW262083 FUS262083 GEO262083 GOK262083 GYG262083 HIC262083 HRY262083 IBU262083 ILQ262083 IVM262083 JFI262083 JPE262083 JZA262083 KIW262083 KSS262083 LCO262083 LMK262083 LWG262083 MGC262083 MPY262083 MZU262083 NJQ262083 NTM262083 ODI262083 ONE262083 OXA262083 PGW262083 PQS262083 QAO262083 QKK262083 QUG262083 REC262083 RNY262083 RXU262083 SHQ262083 SRM262083 TBI262083 TLE262083 TVA262083 UEW262083 UOS262083 UYO262083 VIK262083 VSG262083 WCC262083 WLY262083 WVU262083 L327619:S327619 JI327619 TE327619 ADA327619 AMW327619 AWS327619 BGO327619 BQK327619 CAG327619 CKC327619 CTY327619 DDU327619 DNQ327619 DXM327619 EHI327619 ERE327619 FBA327619 FKW327619 FUS327619 GEO327619 GOK327619 GYG327619 HIC327619 HRY327619 IBU327619 ILQ327619 IVM327619 JFI327619 JPE327619 JZA327619 KIW327619 KSS327619 LCO327619 LMK327619 LWG327619 MGC327619 MPY327619 MZU327619 NJQ327619 NTM327619 ODI327619 ONE327619 OXA327619 PGW327619 PQS327619 QAO327619 QKK327619 QUG327619 REC327619 RNY327619 RXU327619 SHQ327619 SRM327619 TBI327619 TLE327619 TVA327619 UEW327619 UOS327619 UYO327619 VIK327619 VSG327619 WCC327619 WLY327619 WVU327619 L393155:S393155 JI393155 TE393155 ADA393155 AMW393155 AWS393155 BGO393155 BQK393155 CAG393155 CKC393155 CTY393155 DDU393155 DNQ393155 DXM393155 EHI393155 ERE393155 FBA393155 FKW393155 FUS393155 GEO393155 GOK393155 GYG393155 HIC393155 HRY393155 IBU393155 ILQ393155 IVM393155 JFI393155 JPE393155 JZA393155 KIW393155 KSS393155 LCO393155 LMK393155 LWG393155 MGC393155 MPY393155 MZU393155 NJQ393155 NTM393155 ODI393155 ONE393155 OXA393155 PGW393155 PQS393155 QAO393155 QKK393155 QUG393155 REC393155 RNY393155 RXU393155 SHQ393155 SRM393155 TBI393155 TLE393155 TVA393155 UEW393155 UOS393155 UYO393155 VIK393155 VSG393155 WCC393155 WLY393155 WVU393155 L458691:S458691 JI458691 TE458691 ADA458691 AMW458691 AWS458691 BGO458691 BQK458691 CAG458691 CKC458691 CTY458691 DDU458691 DNQ458691 DXM458691 EHI458691 ERE458691 FBA458691 FKW458691 FUS458691 GEO458691 GOK458691 GYG458691 HIC458691 HRY458691 IBU458691 ILQ458691 IVM458691 JFI458691 JPE458691 JZA458691 KIW458691 KSS458691 LCO458691 LMK458691 LWG458691 MGC458691 MPY458691 MZU458691 NJQ458691 NTM458691 ODI458691 ONE458691 OXA458691 PGW458691 PQS458691 QAO458691 QKK458691 QUG458691 REC458691 RNY458691 RXU458691 SHQ458691 SRM458691 TBI458691 TLE458691 TVA458691 UEW458691 UOS458691 UYO458691 VIK458691 VSG458691 WCC458691 WLY458691 WVU458691 L524227:S524227 JI524227 TE524227 ADA524227 AMW524227 AWS524227 BGO524227 BQK524227 CAG524227 CKC524227 CTY524227 DDU524227 DNQ524227 DXM524227 EHI524227 ERE524227 FBA524227 FKW524227 FUS524227 GEO524227 GOK524227 GYG524227 HIC524227 HRY524227 IBU524227 ILQ524227 IVM524227 JFI524227 JPE524227 JZA524227 KIW524227 KSS524227 LCO524227 LMK524227 LWG524227 MGC524227 MPY524227 MZU524227 NJQ524227 NTM524227 ODI524227 ONE524227 OXA524227 PGW524227 PQS524227 QAO524227 QKK524227 QUG524227 REC524227 RNY524227 RXU524227 SHQ524227 SRM524227 TBI524227 TLE524227 TVA524227 UEW524227 UOS524227 UYO524227 VIK524227 VSG524227 WCC524227 WLY524227 WVU524227 L589763:S589763 JI589763 TE589763 ADA589763 AMW589763 AWS589763 BGO589763 BQK589763 CAG589763 CKC589763 CTY589763 DDU589763 DNQ589763 DXM589763 EHI589763 ERE589763 FBA589763 FKW589763 FUS589763 GEO589763 GOK589763 GYG589763 HIC589763 HRY589763 IBU589763 ILQ589763 IVM589763 JFI589763 JPE589763 JZA589763 KIW589763 KSS589763 LCO589763 LMK589763 LWG589763 MGC589763 MPY589763 MZU589763 NJQ589763 NTM589763 ODI589763 ONE589763 OXA589763 PGW589763 PQS589763 QAO589763 QKK589763 QUG589763 REC589763 RNY589763 RXU589763 SHQ589763 SRM589763 TBI589763 TLE589763 TVA589763 UEW589763 UOS589763 UYO589763 VIK589763 VSG589763 WCC589763 WLY589763 WVU589763 L655299:S655299 JI655299 TE655299 ADA655299 AMW655299 AWS655299 BGO655299 BQK655299 CAG655299 CKC655299 CTY655299 DDU655299 DNQ655299 DXM655299 EHI655299 ERE655299 FBA655299 FKW655299 FUS655299 GEO655299 GOK655299 GYG655299 HIC655299 HRY655299 IBU655299 ILQ655299 IVM655299 JFI655299 JPE655299 JZA655299 KIW655299 KSS655299 LCO655299 LMK655299 LWG655299 MGC655299 MPY655299 MZU655299 NJQ655299 NTM655299 ODI655299 ONE655299 OXA655299 PGW655299 PQS655299 QAO655299 QKK655299 QUG655299 REC655299 RNY655299 RXU655299 SHQ655299 SRM655299 TBI655299 TLE655299 TVA655299 UEW655299 UOS655299 UYO655299 VIK655299 VSG655299 WCC655299 WLY655299 WVU655299 L720835:S720835 JI720835 TE720835 ADA720835 AMW720835 AWS720835 BGO720835 BQK720835 CAG720835 CKC720835 CTY720835 DDU720835 DNQ720835 DXM720835 EHI720835 ERE720835 FBA720835 FKW720835 FUS720835 GEO720835 GOK720835 GYG720835 HIC720835 HRY720835 IBU720835 ILQ720835 IVM720835 JFI720835 JPE720835 JZA720835 KIW720835 KSS720835 LCO720835 LMK720835 LWG720835 MGC720835 MPY720835 MZU720835 NJQ720835 NTM720835 ODI720835 ONE720835 OXA720835 PGW720835 PQS720835 QAO720835 QKK720835 QUG720835 REC720835 RNY720835 RXU720835 SHQ720835 SRM720835 TBI720835 TLE720835 TVA720835 UEW720835 UOS720835 UYO720835 VIK720835 VSG720835 WCC720835 WLY720835 WVU720835 L786371:S786371 JI786371 TE786371 ADA786371 AMW786371 AWS786371 BGO786371 BQK786371 CAG786371 CKC786371 CTY786371 DDU786371 DNQ786371 DXM786371 EHI786371 ERE786371 FBA786371 FKW786371 FUS786371 GEO786371 GOK786371 GYG786371 HIC786371 HRY786371 IBU786371 ILQ786371 IVM786371 JFI786371 JPE786371 JZA786371 KIW786371 KSS786371 LCO786371 LMK786371 LWG786371 MGC786371 MPY786371 MZU786371 NJQ786371 NTM786371 ODI786371 ONE786371 OXA786371 PGW786371 PQS786371 QAO786371 QKK786371 QUG786371 REC786371 RNY786371 RXU786371 SHQ786371 SRM786371 TBI786371 TLE786371 TVA786371 UEW786371 UOS786371 UYO786371 VIK786371 VSG786371 WCC786371 WLY786371 WVU786371 L851907:S851907 JI851907 TE851907 ADA851907 AMW851907 AWS851907 BGO851907 BQK851907 CAG851907 CKC851907 CTY851907 DDU851907 DNQ851907 DXM851907 EHI851907 ERE851907 FBA851907 FKW851907 FUS851907 GEO851907 GOK851907 GYG851907 HIC851907 HRY851907 IBU851907 ILQ851907 IVM851907 JFI851907 JPE851907 JZA851907 KIW851907 KSS851907 LCO851907 LMK851907 LWG851907 MGC851907 MPY851907 MZU851907 NJQ851907 NTM851907 ODI851907 ONE851907 OXA851907 PGW851907 PQS851907 QAO851907 QKK851907 QUG851907 REC851907 RNY851907 RXU851907 SHQ851907 SRM851907 TBI851907 TLE851907 TVA851907 UEW851907 UOS851907 UYO851907 VIK851907 VSG851907 WCC851907 WLY851907 WVU851907 L917443:S917443 JI917443 TE917443 ADA917443 AMW917443 AWS917443 BGO917443 BQK917443 CAG917443 CKC917443 CTY917443 DDU917443 DNQ917443 DXM917443 EHI917443 ERE917443 FBA917443 FKW917443 FUS917443 GEO917443 GOK917443 GYG917443 HIC917443 HRY917443 IBU917443 ILQ917443 IVM917443 JFI917443 JPE917443 JZA917443 KIW917443 KSS917443 LCO917443 LMK917443 LWG917443 MGC917443 MPY917443 MZU917443 NJQ917443 NTM917443 ODI917443 ONE917443 OXA917443 PGW917443 PQS917443 QAO917443 QKK917443 QUG917443 REC917443 RNY917443 RXU917443 SHQ917443 SRM917443 TBI917443 TLE917443 TVA917443 UEW917443 UOS917443 UYO917443 VIK917443 VSG917443 WCC917443 WLY917443 WVU917443 L982979:S982979 JI982979 TE982979 ADA982979 AMW982979 AWS982979 BGO982979 BQK982979 CAG982979 CKC982979 CTY982979 DDU982979 DNQ982979 DXM982979 EHI982979 ERE982979 FBA982979 FKW982979 FUS982979 GEO982979 GOK982979 GYG982979 HIC982979 HRY982979 IBU982979 ILQ982979 IVM982979 JFI982979 JPE982979 JZA982979 KIW982979 KSS982979 LCO982979 LMK982979 LWG982979 MGC982979 MPY982979 MZU982979 NJQ982979 NTM982979 ODI982979 ONE982979 OXA982979 PGW982979 PQS982979 QAO982979 QKK982979 QUG982979 REC982979 RNY982979 RXU982979 SHQ982979 SRM982979 TBI982979 TLE982979 TVA982979 UEW982979 UOS982979 UYO982979 VIK982979 VSG982979 WCC982979 WLY982979 WVU982979 AH65460 JQ65460 TM65460 ADI65460 ANE65460 AXA65460 BGW65460 BQS65460 CAO65460 CKK65460 CUG65460 DEC65460 DNY65460 DXU65460 EHQ65460 ERM65460 FBI65460 FLE65460 FVA65460 GEW65460 GOS65460 GYO65460 HIK65460 HSG65460 ICC65460 ILY65460 IVU65460 JFQ65460 JPM65460 JZI65460 KJE65460 KTA65460 LCW65460 LMS65460 LWO65460 MGK65460 MQG65460 NAC65460 NJY65460 NTU65460 ODQ65460 ONM65460 OXI65460 PHE65460 PRA65460 QAW65460 QKS65460 QUO65460 REK65460 ROG65460 RYC65460 SHY65460 SRU65460 TBQ65460 TLM65460 TVI65460 UFE65460 UPA65460 UYW65460 VIS65460 VSO65460 WCK65460 WMG65460 WWC65460 AH130996 JQ130996 TM130996 ADI130996 ANE130996 AXA130996 BGW130996 BQS130996 CAO130996 CKK130996 CUG130996 DEC130996 DNY130996 DXU130996 EHQ130996 ERM130996 FBI130996 FLE130996 FVA130996 GEW130996 GOS130996 GYO130996 HIK130996 HSG130996 ICC130996 ILY130996 IVU130996 JFQ130996 JPM130996 JZI130996 KJE130996 KTA130996 LCW130996 LMS130996 LWO130996 MGK130996 MQG130996 NAC130996 NJY130996 NTU130996 ODQ130996 ONM130996 OXI130996 PHE130996 PRA130996 QAW130996 QKS130996 QUO130996 REK130996 ROG130996 RYC130996 SHY130996 SRU130996 TBQ130996 TLM130996 TVI130996 UFE130996 UPA130996 UYW130996 VIS130996 VSO130996 WCK130996 WMG130996 WWC130996 AH196532 JQ196532 TM196532 ADI196532 ANE196532 AXA196532 BGW196532 BQS196532 CAO196532 CKK196532 CUG196532 DEC196532 DNY196532 DXU196532 EHQ196532 ERM196532 FBI196532 FLE196532 FVA196532 GEW196532 GOS196532 GYO196532 HIK196532 HSG196532 ICC196532 ILY196532 IVU196532 JFQ196532 JPM196532 JZI196532 KJE196532 KTA196532 LCW196532 LMS196532 LWO196532 MGK196532 MQG196532 NAC196532 NJY196532 NTU196532 ODQ196532 ONM196532 OXI196532 PHE196532 PRA196532 QAW196532 QKS196532 QUO196532 REK196532 ROG196532 RYC196532 SHY196532 SRU196532 TBQ196532 TLM196532 TVI196532 UFE196532 UPA196532 UYW196532 VIS196532 VSO196532 WCK196532 WMG196532 WWC196532 AH262068 JQ262068 TM262068 ADI262068 ANE262068 AXA262068 BGW262068 BQS262068 CAO262068 CKK262068 CUG262068 DEC262068 DNY262068 DXU262068 EHQ262068 ERM262068 FBI262068 FLE262068 FVA262068 GEW262068 GOS262068 GYO262068 HIK262068 HSG262068 ICC262068 ILY262068 IVU262068 JFQ262068 JPM262068 JZI262068 KJE262068 KTA262068 LCW262068 LMS262068 LWO262068 MGK262068 MQG262068 NAC262068 NJY262068 NTU262068 ODQ262068 ONM262068 OXI262068 PHE262068 PRA262068 QAW262068 QKS262068 QUO262068 REK262068 ROG262068 RYC262068 SHY262068 SRU262068 TBQ262068 TLM262068 TVI262068 UFE262068 UPA262068 UYW262068 VIS262068 VSO262068 WCK262068 WMG262068 WWC262068 AH327604 JQ327604 TM327604 ADI327604 ANE327604 AXA327604 BGW327604 BQS327604 CAO327604 CKK327604 CUG327604 DEC327604 DNY327604 DXU327604 EHQ327604 ERM327604 FBI327604 FLE327604 FVA327604 GEW327604 GOS327604 GYO327604 HIK327604 HSG327604 ICC327604 ILY327604 IVU327604 JFQ327604 JPM327604 JZI327604 KJE327604 KTA327604 LCW327604 LMS327604 LWO327604 MGK327604 MQG327604 NAC327604 NJY327604 NTU327604 ODQ327604 ONM327604 OXI327604 PHE327604 PRA327604 QAW327604 QKS327604 QUO327604 REK327604 ROG327604 RYC327604 SHY327604 SRU327604 TBQ327604 TLM327604 TVI327604 UFE327604 UPA327604 UYW327604 VIS327604 VSO327604 WCK327604 WMG327604 WWC327604 AH393140 JQ393140 TM393140 ADI393140 ANE393140 AXA393140 BGW393140 BQS393140 CAO393140 CKK393140 CUG393140 DEC393140 DNY393140 DXU393140 EHQ393140 ERM393140 FBI393140 FLE393140 FVA393140 GEW393140 GOS393140 GYO393140 HIK393140 HSG393140 ICC393140 ILY393140 IVU393140 JFQ393140 JPM393140 JZI393140 KJE393140 KTA393140 LCW393140 LMS393140 LWO393140 MGK393140 MQG393140 NAC393140 NJY393140 NTU393140 ODQ393140 ONM393140 OXI393140 PHE393140 PRA393140 QAW393140 QKS393140 QUO393140 REK393140 ROG393140 RYC393140 SHY393140 SRU393140 TBQ393140 TLM393140 TVI393140 UFE393140 UPA393140 UYW393140 VIS393140 VSO393140 WCK393140 WMG393140 WWC393140 AH458676 JQ458676 TM458676 ADI458676 ANE458676 AXA458676 BGW458676 BQS458676 CAO458676 CKK458676 CUG458676 DEC458676 DNY458676 DXU458676 EHQ458676 ERM458676 FBI458676 FLE458676 FVA458676 GEW458676 GOS458676 GYO458676 HIK458676 HSG458676 ICC458676 ILY458676 IVU458676 JFQ458676 JPM458676 JZI458676 KJE458676 KTA458676 LCW458676 LMS458676 LWO458676 MGK458676 MQG458676 NAC458676 NJY458676 NTU458676 ODQ458676 ONM458676 OXI458676 PHE458676 PRA458676 QAW458676 QKS458676 QUO458676 REK458676 ROG458676 RYC458676 SHY458676 SRU458676 TBQ458676 TLM458676 TVI458676 UFE458676 UPA458676 UYW458676 VIS458676 VSO458676 WCK458676 WMG458676 WWC458676 AH524212 JQ524212 TM524212 ADI524212 ANE524212 AXA524212 BGW524212 BQS524212 CAO524212 CKK524212 CUG524212 DEC524212 DNY524212 DXU524212 EHQ524212 ERM524212 FBI524212 FLE524212 FVA524212 GEW524212 GOS524212 GYO524212 HIK524212 HSG524212 ICC524212 ILY524212 IVU524212 JFQ524212 JPM524212 JZI524212 KJE524212 KTA524212 LCW524212 LMS524212 LWO524212 MGK524212 MQG524212 NAC524212 NJY524212 NTU524212 ODQ524212 ONM524212 OXI524212 PHE524212 PRA524212 QAW524212 QKS524212 QUO524212 REK524212 ROG524212 RYC524212 SHY524212 SRU524212 TBQ524212 TLM524212 TVI524212 UFE524212 UPA524212 UYW524212 VIS524212 VSO524212 WCK524212 WMG524212 WWC524212 AH589748 JQ589748 TM589748 ADI589748 ANE589748 AXA589748 BGW589748 BQS589748 CAO589748 CKK589748 CUG589748 DEC589748 DNY589748 DXU589748 EHQ589748 ERM589748 FBI589748 FLE589748 FVA589748 GEW589748 GOS589748 GYO589748 HIK589748 HSG589748 ICC589748 ILY589748 IVU589748 JFQ589748 JPM589748 JZI589748 KJE589748 KTA589748 LCW589748 LMS589748 LWO589748 MGK589748 MQG589748 NAC589748 NJY589748 NTU589748 ODQ589748 ONM589748 OXI589748 PHE589748 PRA589748 QAW589748 QKS589748 QUO589748 REK589748 ROG589748 RYC589748 SHY589748 SRU589748 TBQ589748 TLM589748 TVI589748 UFE589748 UPA589748 UYW589748 VIS589748 VSO589748 WCK589748 WMG589748 WWC589748 AH655284 JQ655284 TM655284 ADI655284 ANE655284 AXA655284 BGW655284 BQS655284 CAO655284 CKK655284 CUG655284 DEC655284 DNY655284 DXU655284 EHQ655284 ERM655284 FBI655284 FLE655284 FVA655284 GEW655284 GOS655284 GYO655284 HIK655284 HSG655284 ICC655284 ILY655284 IVU655284 JFQ655284 JPM655284 JZI655284 KJE655284 KTA655284 LCW655284 LMS655284 LWO655284 MGK655284 MQG655284 NAC655284 NJY655284 NTU655284 ODQ655284 ONM655284 OXI655284 PHE655284 PRA655284 QAW655284 QKS655284 QUO655284 REK655284 ROG655284 RYC655284 SHY655284 SRU655284 TBQ655284 TLM655284 TVI655284 UFE655284 UPA655284 UYW655284 VIS655284 VSO655284 WCK655284 WMG655284 WWC655284 AH720820 JQ720820 TM720820 ADI720820 ANE720820 AXA720820 BGW720820 BQS720820 CAO720820 CKK720820 CUG720820 DEC720820 DNY720820 DXU720820 EHQ720820 ERM720820 FBI720820 FLE720820 FVA720820 GEW720820 GOS720820 GYO720820 HIK720820 HSG720820 ICC720820 ILY720820 IVU720820 JFQ720820 JPM720820 JZI720820 KJE720820 KTA720820 LCW720820 LMS720820 LWO720820 MGK720820 MQG720820 NAC720820 NJY720820 NTU720820 ODQ720820 ONM720820 OXI720820 PHE720820 PRA720820 QAW720820 QKS720820 QUO720820 REK720820 ROG720820 RYC720820 SHY720820 SRU720820 TBQ720820 TLM720820 TVI720820 UFE720820 UPA720820 UYW720820 VIS720820 VSO720820 WCK720820 WMG720820 WWC720820 AH786356 JQ786356 TM786356 ADI786356 ANE786356 AXA786356 BGW786356 BQS786356 CAO786356 CKK786356 CUG786356 DEC786356 DNY786356 DXU786356 EHQ786356 ERM786356 FBI786356 FLE786356 FVA786356 GEW786356 GOS786356 GYO786356 HIK786356 HSG786356 ICC786356 ILY786356 IVU786356 JFQ786356 JPM786356 JZI786356 KJE786356 KTA786356 LCW786356 LMS786356 LWO786356 MGK786356 MQG786356 NAC786356 NJY786356 NTU786356 ODQ786356 ONM786356 OXI786356 PHE786356 PRA786356 QAW786356 QKS786356 QUO786356 REK786356 ROG786356 RYC786356 SHY786356 SRU786356 TBQ786356 TLM786356 TVI786356 UFE786356 UPA786356 UYW786356 VIS786356 VSO786356 WCK786356 WMG786356 WWC786356 AH851892 JQ851892 TM851892 ADI851892 ANE851892 AXA851892 BGW851892 BQS851892 CAO851892 CKK851892 CUG851892 DEC851892 DNY851892 DXU851892 EHQ851892 ERM851892 FBI851892 FLE851892 FVA851892 GEW851892 GOS851892 GYO851892 HIK851892 HSG851892 ICC851892 ILY851892 IVU851892 JFQ851892 JPM851892 JZI851892 KJE851892 KTA851892 LCW851892 LMS851892 LWO851892 MGK851892 MQG851892 NAC851892 NJY851892 NTU851892 ODQ851892 ONM851892 OXI851892 PHE851892 PRA851892 QAW851892 QKS851892 QUO851892 REK851892 ROG851892 RYC851892 SHY851892 SRU851892 TBQ851892 TLM851892 TVI851892 UFE851892 UPA851892 UYW851892 VIS851892 VSO851892 WCK851892 WMG851892 WWC851892 AH917428 JQ917428 TM917428 ADI917428 ANE917428 AXA917428 BGW917428 BQS917428 CAO917428 CKK917428 CUG917428 DEC917428 DNY917428 DXU917428 EHQ917428 ERM917428 FBI917428 FLE917428 FVA917428 GEW917428 GOS917428 GYO917428 HIK917428 HSG917428 ICC917428 ILY917428 IVU917428 JFQ917428 JPM917428 JZI917428 KJE917428 KTA917428 LCW917428 LMS917428 LWO917428 MGK917428 MQG917428 NAC917428 NJY917428 NTU917428 ODQ917428 ONM917428 OXI917428 PHE917428 PRA917428 QAW917428 QKS917428 QUO917428 REK917428 ROG917428 RYC917428 SHY917428 SRU917428 TBQ917428 TLM917428 TVI917428 UFE917428 UPA917428 UYW917428 VIS917428 VSO917428 WCK917428 WMG917428 WWC917428 AH982964 JQ982964 TM982964 ADI982964 ANE982964 AXA982964 BGW982964 BQS982964 CAO982964 CKK982964 CUG982964 DEC982964 DNY982964 DXU982964 EHQ982964 ERM982964 FBI982964 FLE982964 FVA982964 GEW982964 GOS982964 GYO982964 HIK982964 HSG982964 ICC982964 ILY982964 IVU982964 JFQ982964 JPM982964 JZI982964 KJE982964 KTA982964 LCW982964 LMS982964 LWO982964 MGK982964 MQG982964 NAC982964 NJY982964 NTU982964 ODQ982964 ONM982964 OXI982964 PHE982964 PRA982964 QAW982964 QKS982964 QUO982964 REK982964 ROG982964 RYC982964 SHY982964 SRU982964 TBQ982964 TLM982964 TVI982964 UFE982964 UPA982964 UYW982964 VIS982964 VSO982964 WCK982964 WMG982964 WWC982964 L65460:S65460 JI65460 TE65460 ADA65460 AMW65460 AWS65460 BGO65460 BQK65460 CAG65460 CKC65460 CTY65460 DDU65460 DNQ65460 DXM65460 EHI65460 ERE65460 FBA65460 FKW65460 FUS65460 GEO65460 GOK65460 GYG65460 HIC65460 HRY65460 IBU65460 ILQ65460 IVM65460 JFI65460 JPE65460 JZA65460 KIW65460 KSS65460 LCO65460 LMK65460 LWG65460 MGC65460 MPY65460 MZU65460 NJQ65460 NTM65460 ODI65460 ONE65460 OXA65460 PGW65460 PQS65460 QAO65460 QKK65460 QUG65460 REC65460 RNY65460 RXU65460 SHQ65460 SRM65460 TBI65460 TLE65460 TVA65460 UEW65460 UOS65460 UYO65460 VIK65460 VSG65460 WCC65460 WLY65460 WVU65460 L130996:S130996 JI130996 TE130996 ADA130996 AMW130996 AWS130996 BGO130996 BQK130996 CAG130996 CKC130996 CTY130996 DDU130996 DNQ130996 DXM130996 EHI130996 ERE130996 FBA130996 FKW130996 FUS130996 GEO130996 GOK130996 GYG130996 HIC130996 HRY130996 IBU130996 ILQ130996 IVM130996 JFI130996 JPE130996 JZA130996 KIW130996 KSS130996 LCO130996 LMK130996 LWG130996 MGC130996 MPY130996 MZU130996 NJQ130996 NTM130996 ODI130996 ONE130996 OXA130996 PGW130996 PQS130996 QAO130996 QKK130996 QUG130996 REC130996 RNY130996 RXU130996 SHQ130996 SRM130996 TBI130996 TLE130996 TVA130996 UEW130996 UOS130996 UYO130996 VIK130996 VSG130996 WCC130996 WLY130996 WVU130996 L196532:S196532 JI196532 TE196532 ADA196532 AMW196532 AWS196532 BGO196532 BQK196532 CAG196532 CKC196532 CTY196532 DDU196532 DNQ196532 DXM196532 EHI196532 ERE196532 FBA196532 FKW196532 FUS196532 GEO196532 GOK196532 GYG196532 HIC196532 HRY196532 IBU196532 ILQ196532 IVM196532 JFI196532 JPE196532 JZA196532 KIW196532 KSS196532 LCO196532 LMK196532 LWG196532 MGC196532 MPY196532 MZU196532 NJQ196532 NTM196532 ODI196532 ONE196532 OXA196532 PGW196532 PQS196532 QAO196532 QKK196532 QUG196532 REC196532 RNY196532 RXU196532 SHQ196532 SRM196532 TBI196532 TLE196532 TVA196532 UEW196532 UOS196532 UYO196532 VIK196532 VSG196532 WCC196532 WLY196532 WVU196532 L262068:S262068 JI262068 TE262068 ADA262068 AMW262068 AWS262068 BGO262068 BQK262068 CAG262068 CKC262068 CTY262068 DDU262068 DNQ262068 DXM262068 EHI262068 ERE262068 FBA262068 FKW262068 FUS262068 GEO262068 GOK262068 GYG262068 HIC262068 HRY262068 IBU262068 ILQ262068 IVM262068 JFI262068 JPE262068 JZA262068 KIW262068 KSS262068 LCO262068 LMK262068 LWG262068 MGC262068 MPY262068 MZU262068 NJQ262068 NTM262068 ODI262068 ONE262068 OXA262068 PGW262068 PQS262068 QAO262068 QKK262068 QUG262068 REC262068 RNY262068 RXU262068 SHQ262068 SRM262068 TBI262068 TLE262068 TVA262068 UEW262068 UOS262068 UYO262068 VIK262068 VSG262068 WCC262068 WLY262068 WVU262068 L327604:S327604 JI327604 TE327604 ADA327604 AMW327604 AWS327604 BGO327604 BQK327604 CAG327604 CKC327604 CTY327604 DDU327604 DNQ327604 DXM327604 EHI327604 ERE327604 FBA327604 FKW327604 FUS327604 GEO327604 GOK327604 GYG327604 HIC327604 HRY327604 IBU327604 ILQ327604 IVM327604 JFI327604 JPE327604 JZA327604 KIW327604 KSS327604 LCO327604 LMK327604 LWG327604 MGC327604 MPY327604 MZU327604 NJQ327604 NTM327604 ODI327604 ONE327604 OXA327604 PGW327604 PQS327604 QAO327604 QKK327604 QUG327604 REC327604 RNY327604 RXU327604 SHQ327604 SRM327604 TBI327604 TLE327604 TVA327604 UEW327604 UOS327604 UYO327604 VIK327604 VSG327604 WCC327604 WLY327604 WVU327604 L393140:S393140 JI393140 TE393140 ADA393140 AMW393140 AWS393140 BGO393140 BQK393140 CAG393140 CKC393140 CTY393140 DDU393140 DNQ393140 DXM393140 EHI393140 ERE393140 FBA393140 FKW393140 FUS393140 GEO393140 GOK393140 GYG393140 HIC393140 HRY393140 IBU393140 ILQ393140 IVM393140 JFI393140 JPE393140 JZA393140 KIW393140 KSS393140 LCO393140 LMK393140 LWG393140 MGC393140 MPY393140 MZU393140 NJQ393140 NTM393140 ODI393140 ONE393140 OXA393140 PGW393140 PQS393140 QAO393140 QKK393140 QUG393140 REC393140 RNY393140 RXU393140 SHQ393140 SRM393140 TBI393140 TLE393140 TVA393140 UEW393140 UOS393140 UYO393140 VIK393140 VSG393140 WCC393140 WLY393140 WVU393140 L458676:S458676 JI458676 TE458676 ADA458676 AMW458676 AWS458676 BGO458676 BQK458676 CAG458676 CKC458676 CTY458676 DDU458676 DNQ458676 DXM458676 EHI458676 ERE458676 FBA458676 FKW458676 FUS458676 GEO458676 GOK458676 GYG458676 HIC458676 HRY458676 IBU458676 ILQ458676 IVM458676 JFI458676 JPE458676 JZA458676 KIW458676 KSS458676 LCO458676 LMK458676 LWG458676 MGC458676 MPY458676 MZU458676 NJQ458676 NTM458676 ODI458676 ONE458676 OXA458676 PGW458676 PQS458676 QAO458676 QKK458676 QUG458676 REC458676 RNY458676 RXU458676 SHQ458676 SRM458676 TBI458676 TLE458676 TVA458676 UEW458676 UOS458676 UYO458676 VIK458676 VSG458676 WCC458676 WLY458676 WVU458676 L524212:S524212 JI524212 TE524212 ADA524212 AMW524212 AWS524212 BGO524212 BQK524212 CAG524212 CKC524212 CTY524212 DDU524212 DNQ524212 DXM524212 EHI524212 ERE524212 FBA524212 FKW524212 FUS524212 GEO524212 GOK524212 GYG524212 HIC524212 HRY524212 IBU524212 ILQ524212 IVM524212 JFI524212 JPE524212 JZA524212 KIW524212 KSS524212 LCO524212 LMK524212 LWG524212 MGC524212 MPY524212 MZU524212 NJQ524212 NTM524212 ODI524212 ONE524212 OXA524212 PGW524212 PQS524212 QAO524212 QKK524212 QUG524212 REC524212 RNY524212 RXU524212 SHQ524212 SRM524212 TBI524212 TLE524212 TVA524212 UEW524212 UOS524212 UYO524212 VIK524212 VSG524212 WCC524212 WLY524212 WVU524212 L589748:S589748 JI589748 TE589748 ADA589748 AMW589748 AWS589748 BGO589748 BQK589748 CAG589748 CKC589748 CTY589748 DDU589748 DNQ589748 DXM589748 EHI589748 ERE589748 FBA589748 FKW589748 FUS589748 GEO589748 GOK589748 GYG589748 HIC589748 HRY589748 IBU589748 ILQ589748 IVM589748 JFI589748 JPE589748 JZA589748 KIW589748 KSS589748 LCO589748 LMK589748 LWG589748 MGC589748 MPY589748 MZU589748 NJQ589748 NTM589748 ODI589748 ONE589748 OXA589748 PGW589748 PQS589748 QAO589748 QKK589748 QUG589748 REC589748 RNY589748 RXU589748 SHQ589748 SRM589748 TBI589748 TLE589748 TVA589748 UEW589748 UOS589748 UYO589748 VIK589748 VSG589748 WCC589748 WLY589748 WVU589748 L655284:S655284 JI655284 TE655284 ADA655284 AMW655284 AWS655284 BGO655284 BQK655284 CAG655284 CKC655284 CTY655284 DDU655284 DNQ655284 DXM655284 EHI655284 ERE655284 FBA655284 FKW655284 FUS655284 GEO655284 GOK655284 GYG655284 HIC655284 HRY655284 IBU655284 ILQ655284 IVM655284 JFI655284 JPE655284 JZA655284 KIW655284 KSS655284 LCO655284 LMK655284 LWG655284 MGC655284 MPY655284 MZU655284 NJQ655284 NTM655284 ODI655284 ONE655284 OXA655284 PGW655284 PQS655284 QAO655284 QKK655284 QUG655284 REC655284 RNY655284 RXU655284 SHQ655284 SRM655284 TBI655284 TLE655284 TVA655284 UEW655284 UOS655284 UYO655284 VIK655284 VSG655284 WCC655284 WLY655284 WVU655284 L720820:S720820 JI720820 TE720820 ADA720820 AMW720820 AWS720820 BGO720820 BQK720820 CAG720820 CKC720820 CTY720820 DDU720820 DNQ720820 DXM720820 EHI720820 ERE720820 FBA720820 FKW720820 FUS720820 GEO720820 GOK720820 GYG720820 HIC720820 HRY720820 IBU720820 ILQ720820 IVM720820 JFI720820 JPE720820 JZA720820 KIW720820 KSS720820 LCO720820 LMK720820 LWG720820 MGC720820 MPY720820 MZU720820 NJQ720820 NTM720820 ODI720820 ONE720820 OXA720820 PGW720820 PQS720820 QAO720820 QKK720820 QUG720820 REC720820 RNY720820 RXU720820 SHQ720820 SRM720820 TBI720820 TLE720820 TVA720820 UEW720820 UOS720820 UYO720820 VIK720820 VSG720820 WCC720820 WLY720820 WVU720820 L786356:S786356 JI786356 TE786356 ADA786356 AMW786356 AWS786356 BGO786356 BQK786356 CAG786356 CKC786356 CTY786356 DDU786356 DNQ786356 DXM786356 EHI786356 ERE786356 FBA786356 FKW786356 FUS786356 GEO786356 GOK786356 GYG786356 HIC786356 HRY786356 IBU786356 ILQ786356 IVM786356 JFI786356 JPE786356 JZA786356 KIW786356 KSS786356 LCO786356 LMK786356 LWG786356 MGC786356 MPY786356 MZU786356 NJQ786356 NTM786356 ODI786356 ONE786356 OXA786356 PGW786356 PQS786356 QAO786356 QKK786356 QUG786356 REC786356 RNY786356 RXU786356 SHQ786356 SRM786356 TBI786356 TLE786356 TVA786356 UEW786356 UOS786356 UYO786356 VIK786356 VSG786356 WCC786356 WLY786356 WVU786356 L851892:S851892 JI851892 TE851892 ADA851892 AMW851892 AWS851892 BGO851892 BQK851892 CAG851892 CKC851892 CTY851892 DDU851892 DNQ851892 DXM851892 EHI851892 ERE851892 FBA851892 FKW851892 FUS851892 GEO851892 GOK851892 GYG851892 HIC851892 HRY851892 IBU851892 ILQ851892 IVM851892 JFI851892 JPE851892 JZA851892 KIW851892 KSS851892 LCO851892 LMK851892 LWG851892 MGC851892 MPY851892 MZU851892 NJQ851892 NTM851892 ODI851892 ONE851892 OXA851892 PGW851892 PQS851892 QAO851892 QKK851892 QUG851892 REC851892 RNY851892 RXU851892 SHQ851892 SRM851892 TBI851892 TLE851892 TVA851892 UEW851892 UOS851892 UYO851892 VIK851892 VSG851892 WCC851892 WLY851892 WVU851892 L917428:S917428 JI917428 TE917428 ADA917428 AMW917428 AWS917428 BGO917428 BQK917428 CAG917428 CKC917428 CTY917428 DDU917428 DNQ917428 DXM917428 EHI917428 ERE917428 FBA917428 FKW917428 FUS917428 GEO917428 GOK917428 GYG917428 HIC917428 HRY917428 IBU917428 ILQ917428 IVM917428 JFI917428 JPE917428 JZA917428 KIW917428 KSS917428 LCO917428 LMK917428 LWG917428 MGC917428 MPY917428 MZU917428 NJQ917428 NTM917428 ODI917428 ONE917428 OXA917428 PGW917428 PQS917428 QAO917428 QKK917428 QUG917428 REC917428 RNY917428 RXU917428 SHQ917428 SRM917428 TBI917428 TLE917428 TVA917428 UEW917428 UOS917428 UYO917428 VIK917428 VSG917428 WCC917428 WLY917428 WVU917428 L982964:S982964 JI982964 TE982964 ADA982964 AMW982964 AWS982964 BGO982964 BQK982964 CAG982964 CKC982964 CTY982964 DDU982964 DNQ982964 DXM982964 EHI982964 ERE982964 FBA982964 FKW982964 FUS982964 GEO982964 GOK982964 GYG982964 HIC982964 HRY982964 IBU982964 ILQ982964 IVM982964 JFI982964 JPE982964 JZA982964 KIW982964 KSS982964 LCO982964 LMK982964 LWG982964 MGC982964 MPY982964 MZU982964 NJQ982964 NTM982964 ODI982964 ONE982964 OXA982964 PGW982964 PQS982964 QAO982964 QKK982964 QUG982964 REC982964 RNY982964 RXU982964 SHQ982964 SRM982964 TBI982964 TLE982964 TVA982964 UEW982964 UOS982964 UYO982964 VIK982964 VSG982964 JI16 TE16 ADA16 AMW16 AWS16 BGO16 BQK16 CAG16 CKC16 CTY16 DDU16 DNQ16 DXM16 EHI16 ERE16 FBA16 FKW16 FUS16 GEO16 GOK16 GYG16 HIC16 HRY16 IBU16 ILQ16 IVM16 JFI16 JPE16 JZA16 KIW16 KSS16 LCO16 LMK16 LWG16 MGC16 MPY16 MZU16 NJQ16 NTM16 ODI16 ONE16 OXA16 PGW16 PQS16 QAO16 QKK16 QUG16 REC16 RNY16 RXU16 SHQ16 SRM16 TBI16 TLE16 TVA16 UEW16 UOS16 UYO16 VIK16 VSG16 WCC16 WLY16 WVU16 JQ16 TM16 ADI16 ANE16 AXA16 BGW16 BQS16 CAO16 CKK16 CUG16 DEC16 DNY16 DXU16 EHQ16 ERM16 FBI16 FLE16 FVA16 GEW16 GOS16 GYO16 HIK16 HSG16 ICC16 ILY16 IVU16 JFQ16 JPM16 JZI16 KJE16 KTA16 LCW16 LMS16 LWO16 MGK16 MQG16 NAC16 NJY16 NTU16 ODQ16 ONM16 OXI16 PHE16 PRA16 QAW16 QKS16 QUO16 REK16 ROG16 RYC16 SHY16 SRU16 TBQ16 TLM16 TVI16 UFE16 UPA16 UYW16 VIS16 VSO16 WCK16 WMG16 WWC16 JB16 SX16 ACT16 AMP16 AWL16 BGH16 BQD16 BZZ16 CJV16 CTR16 DDN16 DNJ16 DXF16 EHB16 EQX16 FAT16 FKP16 FUL16 GEH16 GOD16 GXZ16 HHV16 HRR16 IBN16 ILJ16 IVF16 JFB16 JOX16 JYT16 KIP16 KSL16 LCH16 LMD16 LVZ16 MFV16 MPR16 MZN16 NJJ16 NTF16 ODB16 OMX16 OWT16 PGP16 PQL16 QAH16 QKD16 QTZ16 RDV16 RNR16 RXN16 SHJ16 SRF16 TBB16 TKX16 TUT16 UEP16 UOL16 UYH16 VID16 VRZ16 WBV16 WLR16 WVN16 TE11 ADA11 AMW11 AWS11 BGO11 BQK11 CAG11 CKC11 CTY11 DDU11 DNQ11 DXM11 EHI11 ERE11 FBA11 FKW11 FUS11 GEO11 GOK11 GYG11 HIC11 HRY11 IBU11 ILQ11 IVM11 JFI11 JPE11 JZA11 KIW11 KSS11 LCO11 LMK11 LWG11 MGC11 MPY11 MZU11 NJQ11 NTM11 ODI11 ONE11 OXA11 PGW11 PQS11 QAO11 QKK11 QUG11 REC11 RNY11 RXU11 SHQ11 SRM11 TBI11 TLE11 TVA11 UEW11 UOS11 UYO11 VIK11 VSG11 WCC11 WLY11 WVU11 JQ11 TM11 ADI11 ANE11 AXA11 BGW11 BQS11 CAO11 CKK11 CUG11 DEC11 DNY11 DXU11 EHQ11 ERM11 FBI11 FLE11 FVA11 GEW11 GOS11 GYO11 HIK11 HSG11 ICC11 ILY11 IVU11 JFQ11 JPM11 JZI11 KJE11 KTA11 LCW11 LMS11 LWO11 MGK11 MQG11 NAC11 NJY11 NTU11 ODQ11 ONM11 OXI11 PHE11 PRA11 QAW11 QKS11 QUO11 REK11 ROG11 RYC11 SHY11 SRU11 TBQ11 TLM11 TVI11 UFE11 UPA11 UYW11 VIS11 VSO11 WCK11 WMG11 WWC11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WBV56 WVU983003:WVU983010 WLY983003:WLY983010 WCC983003:WCC983010 VSG983003:VSG983010 VIK983003:VIK983010 UYO983003:UYO983010 UOS983003:UOS983010 UEW983003:UEW983010 TVA983003:TVA983010 TLE983003:TLE983010 TBI983003:TBI983010 SRM983003:SRM983010 SHQ983003:SHQ983010 RXU983003:RXU983010 RNY983003:RNY983010 REC983003:REC983010 QUG983003:QUG983010 QKK983003:QKK983010 QAO983003:QAO983010 PQS983003:PQS983010 PGW983003:PGW983010 OXA983003:OXA983010 ONE983003:ONE983010 ODI983003:ODI983010 NTM983003:NTM983010 NJQ983003:NJQ983010 MZU983003:MZU983010 MPY983003:MPY983010 MGC983003:MGC983010 LWG983003:LWG983010 LMK983003:LMK983010 LCO983003:LCO983010 KSS983003:KSS983010 KIW983003:KIW983010 JZA983003:JZA983010 JPE983003:JPE983010 JFI983003:JFI983010 IVM983003:IVM983010 ILQ983003:ILQ983010 IBU983003:IBU983010 HRY983003:HRY983010 HIC983003:HIC983010 GYG983003:GYG983010 GOK983003:GOK983010 GEO983003:GEO983010 FUS983003:FUS983010 FKW983003:FKW983010 FBA983003:FBA983010 ERE983003:ERE983010 EHI983003:EHI983010 DXM983003:DXM983010 DNQ983003:DNQ983010 DDU983003:DDU983010 CTY983003:CTY983010 CKC983003:CKC983010 CAG983003:CAG983010 BQK983003:BQK983010 BGO983003:BGO983010 AWS983003:AWS983010 AMW983003:AMW983010 ADA983003:ADA983010 TE983003:TE983010 JI983003:JI983010 L983003:S983010 WVU917467:WVU917474 WLY917467:WLY917474 WCC917467:WCC917474 VSG917467:VSG917474 VIK917467:VIK917474 UYO917467:UYO917474 UOS917467:UOS917474 UEW917467:UEW917474 TVA917467:TVA917474 TLE917467:TLE917474 TBI917467:TBI917474 SRM917467:SRM917474 SHQ917467:SHQ917474 RXU917467:RXU917474 RNY917467:RNY917474 REC917467:REC917474 QUG917467:QUG917474 QKK917467:QKK917474 QAO917467:QAO917474 PQS917467:PQS917474 PGW917467:PGW917474 OXA917467:OXA917474 ONE917467:ONE917474 ODI917467:ODI917474 NTM917467:NTM917474 NJQ917467:NJQ917474 MZU917467:MZU917474 MPY917467:MPY917474 MGC917467:MGC917474 LWG917467:LWG917474 LMK917467:LMK917474 LCO917467:LCO917474 KSS917467:KSS917474 KIW917467:KIW917474 JZA917467:JZA917474 JPE917467:JPE917474 JFI917467:JFI917474 IVM917467:IVM917474 ILQ917467:ILQ917474 IBU917467:IBU917474 HRY917467:HRY917474 HIC917467:HIC917474 GYG917467:GYG917474 GOK917467:GOK917474 GEO917467:GEO917474 FUS917467:FUS917474 FKW917467:FKW917474 FBA917467:FBA917474 ERE917467:ERE917474 EHI917467:EHI917474 DXM917467:DXM917474 DNQ917467:DNQ917474 DDU917467:DDU917474 CTY917467:CTY917474 CKC917467:CKC917474 CAG917467:CAG917474 BQK917467:BQK917474 BGO917467:BGO917474 AWS917467:AWS917474 AMW917467:AMW917474 ADA917467:ADA917474 TE917467:TE917474 JI917467:JI917474 L917467:S917474 WVU851931:WVU851938 WLY851931:WLY851938 WCC851931:WCC851938 VSG851931:VSG851938 VIK851931:VIK851938 UYO851931:UYO851938 UOS851931:UOS851938 UEW851931:UEW851938 TVA851931:TVA851938 TLE851931:TLE851938 TBI851931:TBI851938 SRM851931:SRM851938 SHQ851931:SHQ851938 RXU851931:RXU851938 RNY851931:RNY851938 REC851931:REC851938 QUG851931:QUG851938 QKK851931:QKK851938 QAO851931:QAO851938 PQS851931:PQS851938 PGW851931:PGW851938 OXA851931:OXA851938 ONE851931:ONE851938 ODI851931:ODI851938 NTM851931:NTM851938 NJQ851931:NJQ851938 MZU851931:MZU851938 MPY851931:MPY851938 MGC851931:MGC851938 LWG851931:LWG851938 LMK851931:LMK851938 LCO851931:LCO851938 KSS851931:KSS851938 KIW851931:KIW851938 JZA851931:JZA851938 JPE851931:JPE851938 JFI851931:JFI851938 IVM851931:IVM851938 ILQ851931:ILQ851938 IBU851931:IBU851938 HRY851931:HRY851938 HIC851931:HIC851938 GYG851931:GYG851938 GOK851931:GOK851938 GEO851931:GEO851938 FUS851931:FUS851938 FKW851931:FKW851938 FBA851931:FBA851938 ERE851931:ERE851938 EHI851931:EHI851938 DXM851931:DXM851938 DNQ851931:DNQ851938 DDU851931:DDU851938 CTY851931:CTY851938 CKC851931:CKC851938 CAG851931:CAG851938 BQK851931:BQK851938 BGO851931:BGO851938 AWS851931:AWS851938 AMW851931:AMW851938 ADA851931:ADA851938 TE851931:TE851938 JI851931:JI851938 L851931:S851938 WVU786395:WVU786402 WLY786395:WLY786402 WCC786395:WCC786402 VSG786395:VSG786402 VIK786395:VIK786402 UYO786395:UYO786402 UOS786395:UOS786402 UEW786395:UEW786402 TVA786395:TVA786402 TLE786395:TLE786402 TBI786395:TBI786402 SRM786395:SRM786402 SHQ786395:SHQ786402 RXU786395:RXU786402 RNY786395:RNY786402 REC786395:REC786402 QUG786395:QUG786402 QKK786395:QKK786402 QAO786395:QAO786402 PQS786395:PQS786402 PGW786395:PGW786402 OXA786395:OXA786402 ONE786395:ONE786402 ODI786395:ODI786402 NTM786395:NTM786402 NJQ786395:NJQ786402 MZU786395:MZU786402 MPY786395:MPY786402 MGC786395:MGC786402 LWG786395:LWG786402 LMK786395:LMK786402 LCO786395:LCO786402 KSS786395:KSS786402 KIW786395:KIW786402 JZA786395:JZA786402 JPE786395:JPE786402 JFI786395:JFI786402 IVM786395:IVM786402 ILQ786395:ILQ786402 IBU786395:IBU786402 HRY786395:HRY786402 HIC786395:HIC786402 GYG786395:GYG786402 GOK786395:GOK786402 GEO786395:GEO786402 FUS786395:FUS786402 FKW786395:FKW786402 FBA786395:FBA786402 ERE786395:ERE786402 EHI786395:EHI786402 DXM786395:DXM786402 DNQ786395:DNQ786402 DDU786395:DDU786402 CTY786395:CTY786402 CKC786395:CKC786402 CAG786395:CAG786402 BQK786395:BQK786402 BGO786395:BGO786402 AWS786395:AWS786402 AMW786395:AMW786402 ADA786395:ADA786402 TE786395:TE786402 JI786395:JI786402 L786395:S786402 WVU720859:WVU720866 WLY720859:WLY720866 WCC720859:WCC720866 VSG720859:VSG720866 VIK720859:VIK720866 UYO720859:UYO720866 UOS720859:UOS720866 UEW720859:UEW720866 TVA720859:TVA720866 TLE720859:TLE720866 TBI720859:TBI720866 SRM720859:SRM720866 SHQ720859:SHQ720866 RXU720859:RXU720866 RNY720859:RNY720866 REC720859:REC720866 QUG720859:QUG720866 QKK720859:QKK720866 QAO720859:QAO720866 PQS720859:PQS720866 PGW720859:PGW720866 OXA720859:OXA720866 ONE720859:ONE720866 ODI720859:ODI720866 NTM720859:NTM720866 NJQ720859:NJQ720866 MZU720859:MZU720866 MPY720859:MPY720866 MGC720859:MGC720866 LWG720859:LWG720866 LMK720859:LMK720866 LCO720859:LCO720866 KSS720859:KSS720866 KIW720859:KIW720866 JZA720859:JZA720866 JPE720859:JPE720866 JFI720859:JFI720866 IVM720859:IVM720866 ILQ720859:ILQ720866 IBU720859:IBU720866 HRY720859:HRY720866 HIC720859:HIC720866 GYG720859:GYG720866 GOK720859:GOK720866 GEO720859:GEO720866 FUS720859:FUS720866 FKW720859:FKW720866 FBA720859:FBA720866 ERE720859:ERE720866 EHI720859:EHI720866 DXM720859:DXM720866 DNQ720859:DNQ720866 DDU720859:DDU720866 CTY720859:CTY720866 CKC720859:CKC720866 CAG720859:CAG720866 BQK720859:BQK720866 BGO720859:BGO720866 AWS720859:AWS720866 AMW720859:AMW720866 ADA720859:ADA720866 TE720859:TE720866 JI720859:JI720866 L720859:S720866 WVU655323:WVU655330 WLY655323:WLY655330 WCC655323:WCC655330 VSG655323:VSG655330 VIK655323:VIK655330 UYO655323:UYO655330 UOS655323:UOS655330 UEW655323:UEW655330 TVA655323:TVA655330 TLE655323:TLE655330 TBI655323:TBI655330 SRM655323:SRM655330 SHQ655323:SHQ655330 RXU655323:RXU655330 RNY655323:RNY655330 REC655323:REC655330 QUG655323:QUG655330 QKK655323:QKK655330 QAO655323:QAO655330 PQS655323:PQS655330 PGW655323:PGW655330 OXA655323:OXA655330 ONE655323:ONE655330 ODI655323:ODI655330 NTM655323:NTM655330 NJQ655323:NJQ655330 MZU655323:MZU655330 MPY655323:MPY655330 MGC655323:MGC655330 LWG655323:LWG655330 LMK655323:LMK655330 LCO655323:LCO655330 KSS655323:KSS655330 KIW655323:KIW655330 JZA655323:JZA655330 JPE655323:JPE655330 JFI655323:JFI655330 IVM655323:IVM655330 ILQ655323:ILQ655330 IBU655323:IBU655330 HRY655323:HRY655330 HIC655323:HIC655330 GYG655323:GYG655330 GOK655323:GOK655330 GEO655323:GEO655330 FUS655323:FUS655330 FKW655323:FKW655330 FBA655323:FBA655330 ERE655323:ERE655330 EHI655323:EHI655330 DXM655323:DXM655330 DNQ655323:DNQ655330 DDU655323:DDU655330 CTY655323:CTY655330 CKC655323:CKC655330 CAG655323:CAG655330 BQK655323:BQK655330 BGO655323:BGO655330 AWS655323:AWS655330 AMW655323:AMW655330 ADA655323:ADA655330 TE655323:TE655330 JI655323:JI655330 L655323:S655330 WVU589787:WVU589794 WLY589787:WLY589794 WCC589787:WCC589794 VSG589787:VSG589794 VIK589787:VIK589794 UYO589787:UYO589794 UOS589787:UOS589794 UEW589787:UEW589794 TVA589787:TVA589794 TLE589787:TLE589794 TBI589787:TBI589794 SRM589787:SRM589794 SHQ589787:SHQ589794 RXU589787:RXU589794 RNY589787:RNY589794 REC589787:REC589794 QUG589787:QUG589794 QKK589787:QKK589794 QAO589787:QAO589794 PQS589787:PQS589794 PGW589787:PGW589794 OXA589787:OXA589794 ONE589787:ONE589794 ODI589787:ODI589794 NTM589787:NTM589794 NJQ589787:NJQ589794 MZU589787:MZU589794 MPY589787:MPY589794 MGC589787:MGC589794 LWG589787:LWG589794 LMK589787:LMK589794 LCO589787:LCO589794 KSS589787:KSS589794 KIW589787:KIW589794 JZA589787:JZA589794 JPE589787:JPE589794 JFI589787:JFI589794 IVM589787:IVM589794 ILQ589787:ILQ589794 IBU589787:IBU589794 HRY589787:HRY589794 HIC589787:HIC589794 GYG589787:GYG589794 GOK589787:GOK589794 GEO589787:GEO589794 FUS589787:FUS589794 FKW589787:FKW589794 FBA589787:FBA589794 ERE589787:ERE589794 EHI589787:EHI589794 DXM589787:DXM589794 DNQ589787:DNQ589794 DDU589787:DDU589794 CTY589787:CTY589794 CKC589787:CKC589794 CAG589787:CAG589794 BQK589787:BQK589794 BGO589787:BGO589794 AWS589787:AWS589794 AMW589787:AMW589794 ADA589787:ADA589794 TE589787:TE589794 JI589787:JI589794 L589787:S589794 WVU524251:WVU524258 WLY524251:WLY524258 WCC524251:WCC524258 VSG524251:VSG524258 VIK524251:VIK524258 UYO524251:UYO524258 UOS524251:UOS524258 UEW524251:UEW524258 TVA524251:TVA524258 TLE524251:TLE524258 TBI524251:TBI524258 SRM524251:SRM524258 SHQ524251:SHQ524258 RXU524251:RXU524258 RNY524251:RNY524258 REC524251:REC524258 QUG524251:QUG524258 QKK524251:QKK524258 QAO524251:QAO524258 PQS524251:PQS524258 PGW524251:PGW524258 OXA524251:OXA524258 ONE524251:ONE524258 ODI524251:ODI524258 NTM524251:NTM524258 NJQ524251:NJQ524258 MZU524251:MZU524258 MPY524251:MPY524258 MGC524251:MGC524258 LWG524251:LWG524258 LMK524251:LMK524258 LCO524251:LCO524258 KSS524251:KSS524258 KIW524251:KIW524258 JZA524251:JZA524258 JPE524251:JPE524258 JFI524251:JFI524258 IVM524251:IVM524258 ILQ524251:ILQ524258 IBU524251:IBU524258 HRY524251:HRY524258 HIC524251:HIC524258 GYG524251:GYG524258 GOK524251:GOK524258 GEO524251:GEO524258 FUS524251:FUS524258 FKW524251:FKW524258 FBA524251:FBA524258 ERE524251:ERE524258 EHI524251:EHI524258 DXM524251:DXM524258 DNQ524251:DNQ524258 DDU524251:DDU524258 CTY524251:CTY524258 CKC524251:CKC524258 CAG524251:CAG524258 BQK524251:BQK524258 BGO524251:BGO524258 AWS524251:AWS524258 AMW524251:AMW524258 ADA524251:ADA524258 TE524251:TE524258 JI524251:JI524258 L524251:S524258 WVU458715:WVU458722 WLY458715:WLY458722 WCC458715:WCC458722 VSG458715:VSG458722 VIK458715:VIK458722 UYO458715:UYO458722 UOS458715:UOS458722 UEW458715:UEW458722 TVA458715:TVA458722 TLE458715:TLE458722 TBI458715:TBI458722 SRM458715:SRM458722 SHQ458715:SHQ458722 RXU458715:RXU458722 RNY458715:RNY458722 REC458715:REC458722 QUG458715:QUG458722 QKK458715:QKK458722 QAO458715:QAO458722 PQS458715:PQS458722 PGW458715:PGW458722 OXA458715:OXA458722 ONE458715:ONE458722 ODI458715:ODI458722 NTM458715:NTM458722 NJQ458715:NJQ458722 MZU458715:MZU458722 MPY458715:MPY458722 MGC458715:MGC458722 LWG458715:LWG458722 LMK458715:LMK458722 LCO458715:LCO458722 KSS458715:KSS458722 KIW458715:KIW458722 JZA458715:JZA458722 JPE458715:JPE458722 JFI458715:JFI458722 IVM458715:IVM458722 ILQ458715:ILQ458722 IBU458715:IBU458722 HRY458715:HRY458722 HIC458715:HIC458722 GYG458715:GYG458722 GOK458715:GOK458722 GEO458715:GEO458722 FUS458715:FUS458722 FKW458715:FKW458722 FBA458715:FBA458722 ERE458715:ERE458722 EHI458715:EHI458722 DXM458715:DXM458722 DNQ458715:DNQ458722 DDU458715:DDU458722 CTY458715:CTY458722 CKC458715:CKC458722 CAG458715:CAG458722 BQK458715:BQK458722 BGO458715:BGO458722 AWS458715:AWS458722 AMW458715:AMW458722 ADA458715:ADA458722 TE458715:TE458722 JI458715:JI458722 L458715:S458722 WVU393179:WVU393186 WLY393179:WLY393186 WCC393179:WCC393186 VSG393179:VSG393186 VIK393179:VIK393186 UYO393179:UYO393186 UOS393179:UOS393186 UEW393179:UEW393186 TVA393179:TVA393186 TLE393179:TLE393186 TBI393179:TBI393186 SRM393179:SRM393186 SHQ393179:SHQ393186 RXU393179:RXU393186 RNY393179:RNY393186 REC393179:REC393186 QUG393179:QUG393186 QKK393179:QKK393186 QAO393179:QAO393186 PQS393179:PQS393186 PGW393179:PGW393186 OXA393179:OXA393186 ONE393179:ONE393186 ODI393179:ODI393186 NTM393179:NTM393186 NJQ393179:NJQ393186 MZU393179:MZU393186 MPY393179:MPY393186 MGC393179:MGC393186 LWG393179:LWG393186 LMK393179:LMK393186 LCO393179:LCO393186 KSS393179:KSS393186 KIW393179:KIW393186 JZA393179:JZA393186 JPE393179:JPE393186 JFI393179:JFI393186 IVM393179:IVM393186 ILQ393179:ILQ393186 IBU393179:IBU393186 HRY393179:HRY393186 HIC393179:HIC393186 GYG393179:GYG393186 GOK393179:GOK393186 GEO393179:GEO393186 FUS393179:FUS393186 FKW393179:FKW393186 FBA393179:FBA393186 ERE393179:ERE393186 EHI393179:EHI393186 DXM393179:DXM393186 DNQ393179:DNQ393186 DDU393179:DDU393186 CTY393179:CTY393186 CKC393179:CKC393186 CAG393179:CAG393186 BQK393179:BQK393186 BGO393179:BGO393186 AWS393179:AWS393186 AMW393179:AMW393186 ADA393179:ADA393186 TE393179:TE393186 JI393179:JI393186 L393179:S393186 WVU327643:WVU327650 WLY327643:WLY327650 WCC327643:WCC327650 VSG327643:VSG327650 VIK327643:VIK327650 UYO327643:UYO327650 UOS327643:UOS327650 UEW327643:UEW327650 TVA327643:TVA327650 TLE327643:TLE327650 TBI327643:TBI327650 SRM327643:SRM327650 SHQ327643:SHQ327650 RXU327643:RXU327650 RNY327643:RNY327650 REC327643:REC327650 QUG327643:QUG327650 QKK327643:QKK327650 QAO327643:QAO327650 PQS327643:PQS327650 PGW327643:PGW327650 OXA327643:OXA327650 ONE327643:ONE327650 ODI327643:ODI327650 NTM327643:NTM327650 NJQ327643:NJQ327650 MZU327643:MZU327650 MPY327643:MPY327650 MGC327643:MGC327650 LWG327643:LWG327650 LMK327643:LMK327650 LCO327643:LCO327650 KSS327643:KSS327650 KIW327643:KIW327650 JZA327643:JZA327650 JPE327643:JPE327650 JFI327643:JFI327650 IVM327643:IVM327650 ILQ327643:ILQ327650 IBU327643:IBU327650 HRY327643:HRY327650 HIC327643:HIC327650 GYG327643:GYG327650 GOK327643:GOK327650 GEO327643:GEO327650 FUS327643:FUS327650 FKW327643:FKW327650 FBA327643:FBA327650 ERE327643:ERE327650 EHI327643:EHI327650 DXM327643:DXM327650 DNQ327643:DNQ327650 DDU327643:DDU327650 CTY327643:CTY327650 CKC327643:CKC327650 CAG327643:CAG327650 BQK327643:BQK327650 BGO327643:BGO327650 AWS327643:AWS327650 AMW327643:AMW327650 ADA327643:ADA327650 TE327643:TE327650 JI327643:JI327650 L327643:S327650 WVU262107:WVU262114 WLY262107:WLY262114 WCC262107:WCC262114 VSG262107:VSG262114 VIK262107:VIK262114 UYO262107:UYO262114 UOS262107:UOS262114 UEW262107:UEW262114 TVA262107:TVA262114 TLE262107:TLE262114 TBI262107:TBI262114 SRM262107:SRM262114 SHQ262107:SHQ262114 RXU262107:RXU262114 RNY262107:RNY262114 REC262107:REC262114 QUG262107:QUG262114 QKK262107:QKK262114 QAO262107:QAO262114 PQS262107:PQS262114 PGW262107:PGW262114 OXA262107:OXA262114 ONE262107:ONE262114 ODI262107:ODI262114 NTM262107:NTM262114 NJQ262107:NJQ262114 MZU262107:MZU262114 MPY262107:MPY262114 MGC262107:MGC262114 LWG262107:LWG262114 LMK262107:LMK262114 LCO262107:LCO262114 KSS262107:KSS262114 KIW262107:KIW262114 JZA262107:JZA262114 JPE262107:JPE262114 JFI262107:JFI262114 IVM262107:IVM262114 ILQ262107:ILQ262114 IBU262107:IBU262114 HRY262107:HRY262114 HIC262107:HIC262114 GYG262107:GYG262114 GOK262107:GOK262114 GEO262107:GEO262114 FUS262107:FUS262114 FKW262107:FKW262114 FBA262107:FBA262114 ERE262107:ERE262114 EHI262107:EHI262114 DXM262107:DXM262114 DNQ262107:DNQ262114 DDU262107:DDU262114 CTY262107:CTY262114 CKC262107:CKC262114 CAG262107:CAG262114 BQK262107:BQK262114 BGO262107:BGO262114 AWS262107:AWS262114 AMW262107:AMW262114 ADA262107:ADA262114 TE262107:TE262114 JI262107:JI262114 L262107:S262114 WVU196571:WVU196578 WLY196571:WLY196578 WCC196571:WCC196578 VSG196571:VSG196578 VIK196571:VIK196578 UYO196571:UYO196578 UOS196571:UOS196578 UEW196571:UEW196578 TVA196571:TVA196578 TLE196571:TLE196578 TBI196571:TBI196578 SRM196571:SRM196578 SHQ196571:SHQ196578 RXU196571:RXU196578 RNY196571:RNY196578 REC196571:REC196578 QUG196571:QUG196578 QKK196571:QKK196578 QAO196571:QAO196578 PQS196571:PQS196578 PGW196571:PGW196578 OXA196571:OXA196578 ONE196571:ONE196578 ODI196571:ODI196578 NTM196571:NTM196578 NJQ196571:NJQ196578 MZU196571:MZU196578 MPY196571:MPY196578 MGC196571:MGC196578 LWG196571:LWG196578 LMK196571:LMK196578 LCO196571:LCO196578 KSS196571:KSS196578 KIW196571:KIW196578 JZA196571:JZA196578 JPE196571:JPE196578 JFI196571:JFI196578 IVM196571:IVM196578 ILQ196571:ILQ196578 IBU196571:IBU196578 HRY196571:HRY196578 HIC196571:HIC196578 GYG196571:GYG196578 GOK196571:GOK196578 GEO196571:GEO196578 FUS196571:FUS196578 FKW196571:FKW196578 FBA196571:FBA196578 ERE196571:ERE196578 EHI196571:EHI196578 DXM196571:DXM196578 DNQ196571:DNQ196578 DDU196571:DDU196578 CTY196571:CTY196578 CKC196571:CKC196578 CAG196571:CAG196578 BQK196571:BQK196578 BGO196571:BGO196578 AWS196571:AWS196578 AMW196571:AMW196578 ADA196571:ADA196578 TE196571:TE196578 JI196571:JI196578 L196571:S196578 WVU131035:WVU131042 WLY131035:WLY131042 WCC131035:WCC131042 VSG131035:VSG131042 VIK131035:VIK131042 UYO131035:UYO131042 UOS131035:UOS131042 UEW131035:UEW131042 TVA131035:TVA131042 TLE131035:TLE131042 TBI131035:TBI131042 SRM131035:SRM131042 SHQ131035:SHQ131042 RXU131035:RXU131042 RNY131035:RNY131042 REC131035:REC131042 QUG131035:QUG131042 QKK131035:QKK131042 QAO131035:QAO131042 PQS131035:PQS131042 PGW131035:PGW131042 OXA131035:OXA131042 ONE131035:ONE131042 ODI131035:ODI131042 NTM131035:NTM131042 NJQ131035:NJQ131042 MZU131035:MZU131042 MPY131035:MPY131042 MGC131035:MGC131042 LWG131035:LWG131042 LMK131035:LMK131042 LCO131035:LCO131042 KSS131035:KSS131042 KIW131035:KIW131042 JZA131035:JZA131042 JPE131035:JPE131042 JFI131035:JFI131042 IVM131035:IVM131042 ILQ131035:ILQ131042 IBU131035:IBU131042 HRY131035:HRY131042 HIC131035:HIC131042 GYG131035:GYG131042 GOK131035:GOK131042 GEO131035:GEO131042 FUS131035:FUS131042 FKW131035:FKW131042 FBA131035:FBA131042 ERE131035:ERE131042 EHI131035:EHI131042 DXM131035:DXM131042 DNQ131035:DNQ131042 DDU131035:DDU131042 CTY131035:CTY131042 CKC131035:CKC131042 CAG131035:CAG131042 BQK131035:BQK131042 BGO131035:BGO131042 AWS131035:AWS131042 AMW131035:AMW131042 ADA131035:ADA131042 TE131035:TE131042 JI131035:JI131042 L131035:S131042 WVU65499:WVU65506 WLY65499:WLY65506 WCC65499:WCC65506 VSG65499:VSG65506 VIK65499:VIK65506 UYO65499:UYO65506 UOS65499:UOS65506 UEW65499:UEW65506 TVA65499:TVA65506 TLE65499:TLE65506 TBI65499:TBI65506 SRM65499:SRM65506 SHQ65499:SHQ65506 RXU65499:RXU65506 RNY65499:RNY65506 REC65499:REC65506 QUG65499:QUG65506 QKK65499:QKK65506 QAO65499:QAO65506 PQS65499:PQS65506 PGW65499:PGW65506 OXA65499:OXA65506 ONE65499:ONE65506 ODI65499:ODI65506 NTM65499:NTM65506 NJQ65499:NJQ65506 MZU65499:MZU65506 MPY65499:MPY65506 MGC65499:MGC65506 LWG65499:LWG65506 LMK65499:LMK65506 LCO65499:LCO65506 KSS65499:KSS65506 KIW65499:KIW65506 JZA65499:JZA65506 JPE65499:JPE65506 JFI65499:JFI65506 IVM65499:IVM65506 ILQ65499:ILQ65506 IBU65499:IBU65506 HRY65499:HRY65506 HIC65499:HIC65506 GYG65499:GYG65506 GOK65499:GOK65506 GEO65499:GEO65506 FUS65499:FUS65506 FKW65499:FKW65506 FBA65499:FBA65506 ERE65499:ERE65506 EHI65499:EHI65506 DXM65499:DXM65506 DNQ65499:DNQ65506 DDU65499:DDU65506 CTY65499:CTY65506 CKC65499:CKC65506 CAG65499:CAG65506 BQK65499:BQK65506 BGO65499:BGO65506 AWS65499:AWS65506 AMW65499:AMW65506 ADA65499:ADA65506 TE65499:TE65506 JI65499:JI65506 L65499:S65506 JB65460 WVN982973 WLR982973 WBV982973 VRZ982973 VID982973 UYH982973 UOL982973 UEP982973 TUT982973 TKX982973 TBB982973 SRF982973 SHJ982973 RXN982973 RNR982973 RDV982973 QTZ982973 QKD982973 QAH982973 PQL982973 PGP982973 OWT982973 OMX982973 ODB982973 NTF982973 NJJ982973 MZN982973 MPR982973 MFV982973 LVZ982973 LMD982973 LCH982973 KSL982973 KIP982973 JYT982973 JOX982973 JFB982973 IVF982973 ILJ982973 IBN982973 HRR982973 HHV982973 GXZ982973 GOD982973 GEH982973 FUL982973 FKP982973 FAT982973 EQX982973 EHB982973 DXF982973 DNJ982973 DDN982973 CTR982973 CJV982973 BZZ982973 BQD982973 BGH982973 AWL982973 AMP982973 ACT982973 SX982973 JB982973 E982973 WVN917437 WLR917437 WBV917437 VRZ917437 VID917437 UYH917437 UOL917437 UEP917437 TUT917437 TKX917437 TBB917437 SRF917437 SHJ917437 RXN917437 RNR917437 RDV917437 QTZ917437 QKD917437 QAH917437 PQL917437 PGP917437 OWT917437 OMX917437 ODB917437 NTF917437 NJJ917437 MZN917437 MPR917437 MFV917437 LVZ917437 LMD917437 LCH917437 KSL917437 KIP917437 JYT917437 JOX917437 JFB917437 IVF917437 ILJ917437 IBN917437 HRR917437 HHV917437 GXZ917437 GOD917437 GEH917437 FUL917437 FKP917437 FAT917437 EQX917437 EHB917437 DXF917437 DNJ917437 DDN917437 CTR917437 CJV917437 BZZ917437 BQD917437 BGH917437 AWL917437 AMP917437 ACT917437 SX917437 JB917437 E917437 WVN851901 WLR851901 WBV851901 VRZ851901 VID851901 UYH851901 UOL851901 UEP851901 TUT851901 TKX851901 TBB851901 SRF851901 SHJ851901 RXN851901 RNR851901 RDV851901 QTZ851901 QKD851901 QAH851901 PQL851901 PGP851901 OWT851901 OMX851901 ODB851901 NTF851901 NJJ851901 MZN851901 MPR851901 MFV851901 LVZ851901 LMD851901 LCH851901 KSL851901 KIP851901 JYT851901 JOX851901 JFB851901 IVF851901 ILJ851901 IBN851901 HRR851901 HHV851901 GXZ851901 GOD851901 GEH851901 FUL851901 FKP851901 FAT851901 EQX851901 EHB851901 DXF851901 DNJ851901 DDN851901 CTR851901 CJV851901 BZZ851901 BQD851901 BGH851901 AWL851901 AMP851901 ACT851901 SX851901 JB851901 E851901 WVN786365 WLR786365 WBV786365 VRZ786365 VID786365 UYH786365 UOL786365 UEP786365 TUT786365 TKX786365 TBB786365 SRF786365 SHJ786365 RXN786365 RNR786365 RDV786365 QTZ786365 QKD786365 QAH786365 PQL786365 PGP786365 OWT786365 OMX786365 ODB786365 NTF786365 NJJ786365 MZN786365 MPR786365 MFV786365 LVZ786365 LMD786365 LCH786365 KSL786365 KIP786365 JYT786365 JOX786365 JFB786365 IVF786365 ILJ786365 IBN786365 HRR786365 HHV786365 GXZ786365 GOD786365 GEH786365 FUL786365 FKP786365 FAT786365 EQX786365 EHB786365 DXF786365 DNJ786365 DDN786365 CTR786365 CJV786365 BZZ786365 BQD786365 BGH786365 AWL786365 AMP786365 ACT786365 SX786365 JB786365 E786365 WVN720829 WLR720829 WBV720829 VRZ720829 VID720829 UYH720829 UOL720829 UEP720829 TUT720829 TKX720829 TBB720829 SRF720829 SHJ720829 RXN720829 RNR720829 RDV720829 QTZ720829 QKD720829 QAH720829 PQL720829 PGP720829 OWT720829 OMX720829 ODB720829 NTF720829 NJJ720829 MZN720829 MPR720829 MFV720829 LVZ720829 LMD720829 LCH720829 KSL720829 KIP720829 JYT720829 JOX720829 JFB720829 IVF720829 ILJ720829 IBN720829 HRR720829 HHV720829 GXZ720829 GOD720829 GEH720829 FUL720829 FKP720829 FAT720829 EQX720829 EHB720829 DXF720829 DNJ720829 DDN720829 CTR720829 CJV720829 BZZ720829 BQD720829 BGH720829 AWL720829 AMP720829 ACT720829 SX720829 JB720829 E720829 WVN655293 WLR655293 WBV655293 VRZ655293 VID655293 UYH655293 UOL655293 UEP655293 TUT655293 TKX655293 TBB655293 SRF655293 SHJ655293 RXN655293 RNR655293 RDV655293 QTZ655293 QKD655293 QAH655293 PQL655293 PGP655293 OWT655293 OMX655293 ODB655293 NTF655293 NJJ655293 MZN655293 MPR655293 MFV655293 LVZ655293 LMD655293 LCH655293 KSL655293 KIP655293 JYT655293 JOX655293 JFB655293 IVF655293 ILJ655293 IBN655293 HRR655293 HHV655293 GXZ655293 GOD655293 GEH655293 FUL655293 FKP655293 FAT655293 EQX655293 EHB655293 DXF655293 DNJ655293 DDN655293 CTR655293 CJV655293 BZZ655293 BQD655293 BGH655293 AWL655293 AMP655293 ACT655293 SX655293 JB655293 E655293 WVN589757 WLR589757 WBV589757 VRZ589757 VID589757 UYH589757 UOL589757 UEP589757 TUT589757 TKX589757 TBB589757 SRF589757 SHJ589757 RXN589757 RNR589757 RDV589757 QTZ589757 QKD589757 QAH589757 PQL589757 PGP589757 OWT589757 OMX589757 ODB589757 NTF589757 NJJ589757 MZN589757 MPR589757 MFV589757 LVZ589757 LMD589757 LCH589757 KSL589757 KIP589757 JYT589757 JOX589757 JFB589757 IVF589757 ILJ589757 IBN589757 HRR589757 HHV589757 GXZ589757 GOD589757 GEH589757 FUL589757 FKP589757 FAT589757 EQX589757 EHB589757 DXF589757 DNJ589757 DDN589757 CTR589757 CJV589757 BZZ589757 BQD589757 BGH589757 AWL589757 AMP589757 ACT589757 SX589757 JB589757 E589757 WVN524221 WLR524221 WBV524221 VRZ524221 VID524221 UYH524221 UOL524221 UEP524221 TUT524221 TKX524221 TBB524221 SRF524221 SHJ524221 RXN524221 RNR524221 RDV524221 QTZ524221 QKD524221 QAH524221 PQL524221 PGP524221 OWT524221 OMX524221 ODB524221 NTF524221 NJJ524221 MZN524221 MPR524221 MFV524221 LVZ524221 LMD524221 LCH524221 KSL524221 KIP524221 JYT524221 JOX524221 JFB524221 IVF524221 ILJ524221 IBN524221 HRR524221 HHV524221 GXZ524221 GOD524221 GEH524221 FUL524221 FKP524221 FAT524221 EQX524221 EHB524221 DXF524221 DNJ524221 DDN524221 CTR524221 CJV524221 BZZ524221 BQD524221 BGH524221 AWL524221 AMP524221 ACT524221 SX524221 JB524221 E524221 WVN458685 WLR458685 WBV458685 VRZ458685 VID458685 UYH458685 UOL458685 UEP458685 TUT458685 TKX458685 TBB458685 SRF458685 SHJ458685 RXN458685 RNR458685 RDV458685 QTZ458685 QKD458685 QAH458685 PQL458685 PGP458685 OWT458685 OMX458685 ODB458685 NTF458685 NJJ458685 MZN458685 MPR458685 MFV458685 LVZ458685 LMD458685 LCH458685 KSL458685 KIP458685 JYT458685 JOX458685 JFB458685 IVF458685 ILJ458685 IBN458685 HRR458685 HHV458685 GXZ458685 GOD458685 GEH458685 FUL458685 FKP458685 FAT458685 EQX458685 EHB458685 DXF458685 DNJ458685 DDN458685 CTR458685 CJV458685 BZZ458685 BQD458685 BGH458685 AWL458685 AMP458685 ACT458685 SX458685 JB458685 E458685 WVN393149 WLR393149 WBV393149 VRZ393149 VID393149 UYH393149 UOL393149 UEP393149 TUT393149 TKX393149 TBB393149 SRF393149 SHJ393149 RXN393149 RNR393149 RDV393149 QTZ393149 QKD393149 QAH393149 PQL393149 PGP393149 OWT393149 OMX393149 ODB393149 NTF393149 NJJ393149 MZN393149 MPR393149 MFV393149 LVZ393149 LMD393149 LCH393149 KSL393149 KIP393149 JYT393149 JOX393149 JFB393149 IVF393149 ILJ393149 IBN393149 HRR393149 HHV393149 GXZ393149 GOD393149 GEH393149 FUL393149 FKP393149 FAT393149 EQX393149 EHB393149 DXF393149 DNJ393149 DDN393149 CTR393149 CJV393149 BZZ393149 BQD393149 BGH393149 AWL393149 AMP393149 ACT393149 SX393149 JB393149 E393149 WVN327613 WLR327613 WBV327613 VRZ327613 VID327613 UYH327613 UOL327613 UEP327613 TUT327613 TKX327613 TBB327613 SRF327613 SHJ327613 RXN327613 RNR327613 RDV327613 QTZ327613 QKD327613 QAH327613 PQL327613 PGP327613 OWT327613 OMX327613 ODB327613 NTF327613 NJJ327613 MZN327613 MPR327613 MFV327613 LVZ327613 LMD327613 LCH327613 KSL327613 KIP327613 JYT327613 JOX327613 JFB327613 IVF327613 ILJ327613 IBN327613 HRR327613 HHV327613 GXZ327613 GOD327613 GEH327613 FUL327613 FKP327613 FAT327613 EQX327613 EHB327613 DXF327613 DNJ327613 DDN327613 CTR327613 CJV327613 BZZ327613 BQD327613 BGH327613 AWL327613 AMP327613 ACT327613 SX327613 JB327613 E327613 WVN262077 WLR262077 WBV262077 VRZ262077 VID262077 UYH262077 UOL262077 UEP262077 TUT262077 TKX262077 TBB262077 SRF262077 SHJ262077 RXN262077 RNR262077 RDV262077 QTZ262077 QKD262077 QAH262077 PQL262077 PGP262077 OWT262077 OMX262077 ODB262077 NTF262077 NJJ262077 MZN262077 MPR262077 MFV262077 LVZ262077 LMD262077 LCH262077 KSL262077 KIP262077 JYT262077 JOX262077 JFB262077 IVF262077 ILJ262077 IBN262077 HRR262077 HHV262077 GXZ262077 GOD262077 GEH262077 FUL262077 FKP262077 FAT262077 EQX262077 EHB262077 DXF262077 DNJ262077 DDN262077 CTR262077 CJV262077 BZZ262077 BQD262077 BGH262077 AWL262077 AMP262077 ACT262077 SX262077 JB262077 E262077 WVN196541 WLR196541 WBV196541 VRZ196541 VID196541 UYH196541 UOL196541 UEP196541 TUT196541 TKX196541 TBB196541 SRF196541 SHJ196541 RXN196541 RNR196541 RDV196541 QTZ196541 QKD196541 QAH196541 PQL196541 PGP196541 OWT196541 OMX196541 ODB196541 NTF196541 NJJ196541 MZN196541 MPR196541 MFV196541 LVZ196541 LMD196541 LCH196541 KSL196541 KIP196541 JYT196541 JOX196541 JFB196541 IVF196541 ILJ196541 IBN196541 HRR196541 HHV196541 GXZ196541 GOD196541 GEH196541 FUL196541 FKP196541 FAT196541 EQX196541 EHB196541 DXF196541 DNJ196541 DDN196541 CTR196541 CJV196541 BZZ196541 BQD196541 BGH196541 AWL196541 AMP196541 ACT196541 SX196541 JB196541 E196541 WVN131005 WLR131005 WBV131005 VRZ131005 VID131005 UYH131005 UOL131005 UEP131005 TUT131005 TKX131005 TBB131005 SRF131005 SHJ131005 RXN131005 RNR131005 RDV131005 QTZ131005 QKD131005 QAH131005 PQL131005 PGP131005 OWT131005 OMX131005 ODB131005 NTF131005 NJJ131005 MZN131005 MPR131005 MFV131005 LVZ131005 LMD131005 LCH131005 KSL131005 KIP131005 JYT131005 JOX131005 JFB131005 IVF131005 ILJ131005 IBN131005 HRR131005 HHV131005 GXZ131005 GOD131005 GEH131005 FUL131005 FKP131005 FAT131005 EQX131005 EHB131005 DXF131005 DNJ131005 DDN131005 CTR131005 CJV131005 BZZ131005 BQD131005 BGH131005 AWL131005 AMP131005 ACT131005 SX131005 JB131005 E131005 WVN65469 WLR65469 WBV65469 VRZ65469 VID65469 UYH65469 UOL65469 UEP65469 TUT65469 TKX65469 TBB65469 SRF65469 SHJ65469 RXN65469 RNR65469 RDV65469 QTZ65469 QKD65469 QAH65469 PQL65469 PGP65469 OWT65469 OMX65469 ODB65469 NTF65469 NJJ65469 MZN65469 MPR65469 MFV65469 LVZ65469 LMD65469 LCH65469 KSL65469 KIP65469 JYT65469 JOX65469 JFB65469 IVF65469 ILJ65469 IBN65469 HRR65469 HHV65469 GXZ65469 GOD65469 GEH65469 FUL65469 FKP65469 FAT65469 EQX65469 EHB65469 DXF65469 DNJ65469 DDN65469 CTR65469 CJV65469 BZZ65469 BQD65469 BGH65469 AWL65469 AMP65469 ACT65469 SX65469 JB65469 E65469 WVN982979 WLR982979 WBV982979 VRZ982979 VID982979 UYH982979 UOL982979 UEP982979 TUT982979 TKX982979 TBB982979 SRF982979 SHJ982979 RXN982979 RNR982979 RDV982979 QTZ982979 QKD982979 QAH982979 PQL982979 PGP982979 OWT982979 OMX982979 ODB982979 NTF982979 NJJ982979 MZN982979 MPR982979 MFV982979 LVZ982979 LMD982979 LCH982979 KSL982979 KIP982979 JYT982979 JOX982979 JFB982979 IVF982979 ILJ982979 IBN982979 HRR982979 HHV982979 GXZ982979 GOD982979 GEH982979 FUL982979 FKP982979 FAT982979 EQX982979 EHB982979 DXF982979 DNJ982979 DDN982979 CTR982979 CJV982979 BZZ982979 BQD982979 BGH982979 AWL982979 AMP982979 ACT982979 SX982979 JB982979 E982979 WVN917443 WLR917443 WBV917443 VRZ917443 VID917443 UYH917443 UOL917443 UEP917443 TUT917443 TKX917443 TBB917443 SRF917443 SHJ917443 RXN917443 RNR917443 RDV917443 QTZ917443 QKD917443 QAH917443 PQL917443 PGP917443 OWT917443 OMX917443 ODB917443 NTF917443 NJJ917443 MZN917443 MPR917443 MFV917443 LVZ917443 LMD917443 LCH917443 KSL917443 KIP917443 JYT917443 JOX917443 JFB917443 IVF917443 ILJ917443 IBN917443 HRR917443 HHV917443 GXZ917443 GOD917443 GEH917443 FUL917443 FKP917443 FAT917443 EQX917443 EHB917443 DXF917443 DNJ917443 DDN917443 CTR917443 CJV917443 BZZ917443 BQD917443 BGH917443 AWL917443 AMP917443 ACT917443 SX917443 JB917443 E917443 WVN851907 WLR851907 WBV851907 VRZ851907 VID851907 UYH851907 UOL851907 UEP851907 TUT851907 TKX851907 TBB851907 SRF851907 SHJ851907 RXN851907 RNR851907 RDV851907 QTZ851907 QKD851907 QAH851907 PQL851907 PGP851907 OWT851907 OMX851907 ODB851907 NTF851907 NJJ851907 MZN851907 MPR851907 MFV851907 LVZ851907 LMD851907 LCH851907 KSL851907 KIP851907 JYT851907 JOX851907 JFB851907 IVF851907 ILJ851907 IBN851907 HRR851907 HHV851907 GXZ851907 GOD851907 GEH851907 FUL851907 FKP851907 FAT851907 EQX851907 EHB851907 DXF851907 DNJ851907 DDN851907 CTR851907 CJV851907 BZZ851907 BQD851907 BGH851907 AWL851907 AMP851907 ACT851907 SX851907 JB851907 E851907 WVN786371 WLR786371 WBV786371 VRZ786371 VID786371 UYH786371 UOL786371 UEP786371 TUT786371 TKX786371 TBB786371 SRF786371 SHJ786371 RXN786371 RNR786371 RDV786371 QTZ786371 QKD786371 QAH786371 PQL786371 PGP786371 OWT786371 OMX786371 ODB786371 NTF786371 NJJ786371 MZN786371 MPR786371 MFV786371 LVZ786371 LMD786371 LCH786371 KSL786371 KIP786371 JYT786371 JOX786371 JFB786371 IVF786371 ILJ786371 IBN786371 HRR786371 HHV786371 GXZ786371 GOD786371 GEH786371 FUL786371 FKP786371 FAT786371 EQX786371 EHB786371 DXF786371 DNJ786371 DDN786371 CTR786371 CJV786371 BZZ786371 BQD786371 BGH786371 AWL786371 AMP786371 ACT786371 SX786371 JB786371 E786371 WVN720835 WLR720835 WBV720835 VRZ720835 VID720835 UYH720835 UOL720835 UEP720835 TUT720835 TKX720835 TBB720835 SRF720835 SHJ720835 RXN720835 RNR720835 RDV720835 QTZ720835 QKD720835 QAH720835 PQL720835 PGP720835 OWT720835 OMX720835 ODB720835 NTF720835 NJJ720835 MZN720835 MPR720835 MFV720835 LVZ720835 LMD720835 LCH720835 KSL720835 KIP720835 JYT720835 JOX720835 JFB720835 IVF720835 ILJ720835 IBN720835 HRR720835 HHV720835 GXZ720835 GOD720835 GEH720835 FUL720835 FKP720835 FAT720835 EQX720835 EHB720835 DXF720835 DNJ720835 DDN720835 CTR720835 CJV720835 BZZ720835 BQD720835 BGH720835 AWL720835 AMP720835 ACT720835 SX720835 JB720835 E720835 WVN655299 WLR655299 WBV655299 VRZ655299 VID655299 UYH655299 UOL655299 UEP655299 TUT655299 TKX655299 TBB655299 SRF655299 SHJ655299 RXN655299 RNR655299 RDV655299 QTZ655299 QKD655299 QAH655299 PQL655299 PGP655299 OWT655299 OMX655299 ODB655299 NTF655299 NJJ655299 MZN655299 MPR655299 MFV655299 LVZ655299 LMD655299 LCH655299 KSL655299 KIP655299 JYT655299 JOX655299 JFB655299 IVF655299 ILJ655299 IBN655299 HRR655299 HHV655299 GXZ655299 GOD655299 GEH655299 FUL655299 FKP655299 FAT655299 EQX655299 EHB655299 DXF655299 DNJ655299 DDN655299 CTR655299 CJV655299 BZZ655299 BQD655299 BGH655299 AWL655299 AMP655299 ACT655299 SX655299 JB655299 E655299 WVN589763 WLR589763 WBV589763 VRZ589763 VID589763 UYH589763 UOL589763 UEP589763 TUT589763 TKX589763 TBB589763 SRF589763 SHJ589763 RXN589763 RNR589763 RDV589763 QTZ589763 QKD589763 QAH589763 PQL589763 PGP589763 OWT589763 OMX589763 ODB589763 NTF589763 NJJ589763 MZN589763 MPR589763 MFV589763 LVZ589763 LMD589763 LCH589763 KSL589763 KIP589763 JYT589763 JOX589763 JFB589763 IVF589763 ILJ589763 IBN589763 HRR589763 HHV589763 GXZ589763 GOD589763 GEH589763 FUL589763 FKP589763 FAT589763 EQX589763 EHB589763 DXF589763 DNJ589763 DDN589763 CTR589763 CJV589763 BZZ589763 BQD589763 BGH589763 AWL589763 AMP589763 ACT589763 SX589763 JB589763 E589763 WVN524227 WLR524227 WBV524227 VRZ524227 VID524227 UYH524227 UOL524227 UEP524227 TUT524227 TKX524227 TBB524227 SRF524227 SHJ524227 RXN524227 RNR524227 RDV524227 QTZ524227 QKD524227 QAH524227 PQL524227 PGP524227 OWT524227 OMX524227 ODB524227 NTF524227 NJJ524227 MZN524227 MPR524227 MFV524227 LVZ524227 LMD524227 LCH524227 KSL524227 KIP524227 JYT524227 JOX524227 JFB524227 IVF524227 ILJ524227 IBN524227 HRR524227 HHV524227 GXZ524227 GOD524227 GEH524227 FUL524227 FKP524227 FAT524227 EQX524227 EHB524227 DXF524227 DNJ524227 DDN524227 CTR524227 CJV524227 BZZ524227 BQD524227 BGH524227 AWL524227 AMP524227 ACT524227 SX524227 JB524227 E524227 WVN458691 WLR458691 WBV458691 VRZ458691 VID458691 UYH458691 UOL458691 UEP458691 TUT458691 TKX458691 TBB458691 SRF458691 SHJ458691 RXN458691 RNR458691 RDV458691 QTZ458691 QKD458691 QAH458691 PQL458691 PGP458691 OWT458691 OMX458691 ODB458691 NTF458691 NJJ458691 MZN458691 MPR458691 MFV458691 LVZ458691 LMD458691 LCH458691 KSL458691 KIP458691 JYT458691 JOX458691 JFB458691 IVF458691 ILJ458691 IBN458691 HRR458691 HHV458691 GXZ458691 GOD458691 GEH458691 FUL458691 FKP458691 FAT458691 EQX458691 EHB458691 DXF458691 DNJ458691 DDN458691 CTR458691 CJV458691 BZZ458691 BQD458691 BGH458691 AWL458691 AMP458691 ACT458691 SX458691 JB458691 E458691 WVN393155 WLR393155 WBV393155 VRZ393155 VID393155 UYH393155 UOL393155 UEP393155 TUT393155 TKX393155 TBB393155 SRF393155 SHJ393155 RXN393155 RNR393155 RDV393155 QTZ393155 QKD393155 QAH393155 PQL393155 PGP393155 OWT393155 OMX393155 ODB393155 NTF393155 NJJ393155 MZN393155 MPR393155 MFV393155 LVZ393155 LMD393155 LCH393155 KSL393155 KIP393155 JYT393155 JOX393155 JFB393155 IVF393155 ILJ393155 IBN393155 HRR393155 HHV393155 GXZ393155 GOD393155 GEH393155 FUL393155 FKP393155 FAT393155 EQX393155 EHB393155 DXF393155 DNJ393155 DDN393155 CTR393155 CJV393155 BZZ393155 BQD393155 BGH393155 AWL393155 AMP393155 ACT393155 SX393155 JB393155 E393155 WVN327619 WLR327619 WBV327619 VRZ327619 VID327619 UYH327619 UOL327619 UEP327619 TUT327619 TKX327619 TBB327619 SRF327619 SHJ327619 RXN327619 RNR327619 RDV327619 QTZ327619 QKD327619 QAH327619 PQL327619 PGP327619 OWT327619 OMX327619 ODB327619 NTF327619 NJJ327619 MZN327619 MPR327619 MFV327619 LVZ327619 LMD327619 LCH327619 KSL327619 KIP327619 JYT327619 JOX327619 JFB327619 IVF327619 ILJ327619 IBN327619 HRR327619 HHV327619 GXZ327619 GOD327619 GEH327619 FUL327619 FKP327619 FAT327619 EQX327619 EHB327619 DXF327619 DNJ327619 DDN327619 CTR327619 CJV327619 BZZ327619 BQD327619 BGH327619 AWL327619 AMP327619 ACT327619 SX327619 JB327619 E327619 WVN262083 WLR262083 WBV262083 VRZ262083 VID262083 UYH262083 UOL262083 UEP262083 TUT262083 TKX262083 TBB262083 SRF262083 SHJ262083 RXN262083 RNR262083 RDV262083 QTZ262083 QKD262083 QAH262083 PQL262083 PGP262083 OWT262083 OMX262083 ODB262083 NTF262083 NJJ262083 MZN262083 MPR262083 MFV262083 LVZ262083 LMD262083 LCH262083 KSL262083 KIP262083 JYT262083 JOX262083 JFB262083 IVF262083 ILJ262083 IBN262083 HRR262083 HHV262083 GXZ262083 GOD262083 GEH262083 FUL262083 FKP262083 FAT262083 EQX262083 EHB262083 DXF262083 DNJ262083 DDN262083 CTR262083 CJV262083 BZZ262083 BQD262083 BGH262083 AWL262083 AMP262083 ACT262083 SX262083 JB262083 E262083 WVN196547 WLR196547 WBV196547 VRZ196547 VID196547 UYH196547 UOL196547 UEP196547 TUT196547 TKX196547 TBB196547 SRF196547 SHJ196547 RXN196547 RNR196547 RDV196547 QTZ196547 QKD196547 QAH196547 PQL196547 PGP196547 OWT196547 OMX196547 ODB196547 NTF196547 NJJ196547 MZN196547 MPR196547 MFV196547 LVZ196547 LMD196547 LCH196547 KSL196547 KIP196547 JYT196547 JOX196547 JFB196547 IVF196547 ILJ196547 IBN196547 HRR196547 HHV196547 GXZ196547 GOD196547 GEH196547 FUL196547 FKP196547 FAT196547 EQX196547 EHB196547 DXF196547 DNJ196547 DDN196547 CTR196547 CJV196547 BZZ196547 BQD196547 BGH196547 AWL196547 AMP196547 ACT196547 SX196547 JB196547 E196547 WVN131011 WLR131011 WBV131011 VRZ131011 VID131011 UYH131011 UOL131011 UEP131011 TUT131011 TKX131011 TBB131011 SRF131011 SHJ131011 RXN131011 RNR131011 RDV131011 QTZ131011 QKD131011 QAH131011 PQL131011 PGP131011 OWT131011 OMX131011 ODB131011 NTF131011 NJJ131011 MZN131011 MPR131011 MFV131011 LVZ131011 LMD131011 LCH131011 KSL131011 KIP131011 JYT131011 JOX131011 JFB131011 IVF131011 ILJ131011 IBN131011 HRR131011 HHV131011 GXZ131011 GOD131011 GEH131011 FUL131011 FKP131011 FAT131011 EQX131011 EHB131011 DXF131011 DNJ131011 DDN131011 CTR131011 CJV131011 BZZ131011 BQD131011 BGH131011 AWL131011 AMP131011 ACT131011 SX131011 JB131011 E131011 WVN65475 WLR65475 WBV65475 VRZ65475 VID65475 UYH65475 UOL65475 UEP65475 TUT65475 TKX65475 TBB65475 SRF65475 SHJ65475 RXN65475 RNR65475 RDV65475 QTZ65475 QKD65475 QAH65475 PQL65475 PGP65475 OWT65475 OMX65475 ODB65475 NTF65475 NJJ65475 MZN65475 MPR65475 MFV65475 LVZ65475 LMD65475 LCH65475 KSL65475 KIP65475 JYT65475 JOX65475 JFB65475 IVF65475 ILJ65475 IBN65475 HRR65475 HHV65475 GXZ65475 GOD65475 GEH65475 FUL65475 FKP65475 FAT65475 EQX65475 EHB65475 DXF65475 DNJ65475 DDN65475 CTR65475 CJV65475 BZZ65475 BQD65475 BGH65475 AWL65475 AMP65475 ACT65475 SX65475 JB65475 E65475 WVN982984:WVN982985 WLR982984:WLR982985 WBV982984:WBV982985 VRZ982984:VRZ982985 VID982984:VID982985 UYH982984:UYH982985 UOL982984:UOL982985 UEP982984:UEP982985 TUT982984:TUT982985 TKX982984:TKX982985 TBB982984:TBB982985 SRF982984:SRF982985 SHJ982984:SHJ982985 RXN982984:RXN982985 RNR982984:RNR982985 RDV982984:RDV982985 QTZ982984:QTZ982985 QKD982984:QKD982985 QAH982984:QAH982985 PQL982984:PQL982985 PGP982984:PGP982985 OWT982984:OWT982985 OMX982984:OMX982985 ODB982984:ODB982985 NTF982984:NTF982985 NJJ982984:NJJ982985 MZN982984:MZN982985 MPR982984:MPR982985 MFV982984:MFV982985 LVZ982984:LVZ982985 LMD982984:LMD982985 LCH982984:LCH982985 KSL982984:KSL982985 KIP982984:KIP982985 JYT982984:JYT982985 JOX982984:JOX982985 JFB982984:JFB982985 IVF982984:IVF982985 ILJ982984:ILJ982985 IBN982984:IBN982985 HRR982984:HRR982985 HHV982984:HHV982985 GXZ982984:GXZ982985 GOD982984:GOD982985 GEH982984:GEH982985 FUL982984:FUL982985 FKP982984:FKP982985 FAT982984:FAT982985 EQX982984:EQX982985 EHB982984:EHB982985 DXF982984:DXF982985 DNJ982984:DNJ982985 DDN982984:DDN982985 CTR982984:CTR982985 CJV982984:CJV982985 BZZ982984:BZZ982985 BQD982984:BQD982985 BGH982984:BGH982985 AWL982984:AWL982985 AMP982984:AMP982985 ACT982984:ACT982985 SX982984:SX982985 JB982984:JB982985 E982984:E982985 WVN917448:WVN917449 WLR917448:WLR917449 WBV917448:WBV917449 VRZ917448:VRZ917449 VID917448:VID917449 UYH917448:UYH917449 UOL917448:UOL917449 UEP917448:UEP917449 TUT917448:TUT917449 TKX917448:TKX917449 TBB917448:TBB917449 SRF917448:SRF917449 SHJ917448:SHJ917449 RXN917448:RXN917449 RNR917448:RNR917449 RDV917448:RDV917449 QTZ917448:QTZ917449 QKD917448:QKD917449 QAH917448:QAH917449 PQL917448:PQL917449 PGP917448:PGP917449 OWT917448:OWT917449 OMX917448:OMX917449 ODB917448:ODB917449 NTF917448:NTF917449 NJJ917448:NJJ917449 MZN917448:MZN917449 MPR917448:MPR917449 MFV917448:MFV917449 LVZ917448:LVZ917449 LMD917448:LMD917449 LCH917448:LCH917449 KSL917448:KSL917449 KIP917448:KIP917449 JYT917448:JYT917449 JOX917448:JOX917449 JFB917448:JFB917449 IVF917448:IVF917449 ILJ917448:ILJ917449 IBN917448:IBN917449 HRR917448:HRR917449 HHV917448:HHV917449 GXZ917448:GXZ917449 GOD917448:GOD917449 GEH917448:GEH917449 FUL917448:FUL917449 FKP917448:FKP917449 FAT917448:FAT917449 EQX917448:EQX917449 EHB917448:EHB917449 DXF917448:DXF917449 DNJ917448:DNJ917449 DDN917448:DDN917449 CTR917448:CTR917449 CJV917448:CJV917449 BZZ917448:BZZ917449 BQD917448:BQD917449 BGH917448:BGH917449 AWL917448:AWL917449 AMP917448:AMP917449 ACT917448:ACT917449 SX917448:SX917449 JB917448:JB917449 E917448:E917449 WVN851912:WVN851913 WLR851912:WLR851913 WBV851912:WBV851913 VRZ851912:VRZ851913 VID851912:VID851913 UYH851912:UYH851913 UOL851912:UOL851913 UEP851912:UEP851913 TUT851912:TUT851913 TKX851912:TKX851913 TBB851912:TBB851913 SRF851912:SRF851913 SHJ851912:SHJ851913 RXN851912:RXN851913 RNR851912:RNR851913 RDV851912:RDV851913 QTZ851912:QTZ851913 QKD851912:QKD851913 QAH851912:QAH851913 PQL851912:PQL851913 PGP851912:PGP851913 OWT851912:OWT851913 OMX851912:OMX851913 ODB851912:ODB851913 NTF851912:NTF851913 NJJ851912:NJJ851913 MZN851912:MZN851913 MPR851912:MPR851913 MFV851912:MFV851913 LVZ851912:LVZ851913 LMD851912:LMD851913 LCH851912:LCH851913 KSL851912:KSL851913 KIP851912:KIP851913 JYT851912:JYT851913 JOX851912:JOX851913 JFB851912:JFB851913 IVF851912:IVF851913 ILJ851912:ILJ851913 IBN851912:IBN851913 HRR851912:HRR851913 HHV851912:HHV851913 GXZ851912:GXZ851913 GOD851912:GOD851913 GEH851912:GEH851913 FUL851912:FUL851913 FKP851912:FKP851913 FAT851912:FAT851913 EQX851912:EQX851913 EHB851912:EHB851913 DXF851912:DXF851913 DNJ851912:DNJ851913 DDN851912:DDN851913 CTR851912:CTR851913 CJV851912:CJV851913 BZZ851912:BZZ851913 BQD851912:BQD851913 BGH851912:BGH851913 AWL851912:AWL851913 AMP851912:AMP851913 ACT851912:ACT851913 SX851912:SX851913 JB851912:JB851913 E851912:E851913 WVN786376:WVN786377 WLR786376:WLR786377 WBV786376:WBV786377 VRZ786376:VRZ786377 VID786376:VID786377 UYH786376:UYH786377 UOL786376:UOL786377 UEP786376:UEP786377 TUT786376:TUT786377 TKX786376:TKX786377 TBB786376:TBB786377 SRF786376:SRF786377 SHJ786376:SHJ786377 RXN786376:RXN786377 RNR786376:RNR786377 RDV786376:RDV786377 QTZ786376:QTZ786377 QKD786376:QKD786377 QAH786376:QAH786377 PQL786376:PQL786377 PGP786376:PGP786377 OWT786376:OWT786377 OMX786376:OMX786377 ODB786376:ODB786377 NTF786376:NTF786377 NJJ786376:NJJ786377 MZN786376:MZN786377 MPR786376:MPR786377 MFV786376:MFV786377 LVZ786376:LVZ786377 LMD786376:LMD786377 LCH786376:LCH786377 KSL786376:KSL786377 KIP786376:KIP786377 JYT786376:JYT786377 JOX786376:JOX786377 JFB786376:JFB786377 IVF786376:IVF786377 ILJ786376:ILJ786377 IBN786376:IBN786377 HRR786376:HRR786377 HHV786376:HHV786377 GXZ786376:GXZ786377 GOD786376:GOD786377 GEH786376:GEH786377 FUL786376:FUL786377 FKP786376:FKP786377 FAT786376:FAT786377 EQX786376:EQX786377 EHB786376:EHB786377 DXF786376:DXF786377 DNJ786376:DNJ786377 DDN786376:DDN786377 CTR786376:CTR786377 CJV786376:CJV786377 BZZ786376:BZZ786377 BQD786376:BQD786377 BGH786376:BGH786377 AWL786376:AWL786377 AMP786376:AMP786377 ACT786376:ACT786377 SX786376:SX786377 JB786376:JB786377 E786376:E786377 WVN720840:WVN720841 WLR720840:WLR720841 WBV720840:WBV720841 VRZ720840:VRZ720841 VID720840:VID720841 UYH720840:UYH720841 UOL720840:UOL720841 UEP720840:UEP720841 TUT720840:TUT720841 TKX720840:TKX720841 TBB720840:TBB720841 SRF720840:SRF720841 SHJ720840:SHJ720841 RXN720840:RXN720841 RNR720840:RNR720841 RDV720840:RDV720841 QTZ720840:QTZ720841 QKD720840:QKD720841 QAH720840:QAH720841 PQL720840:PQL720841 PGP720840:PGP720841 OWT720840:OWT720841 OMX720840:OMX720841 ODB720840:ODB720841 NTF720840:NTF720841 NJJ720840:NJJ720841 MZN720840:MZN720841 MPR720840:MPR720841 MFV720840:MFV720841 LVZ720840:LVZ720841 LMD720840:LMD720841 LCH720840:LCH720841 KSL720840:KSL720841 KIP720840:KIP720841 JYT720840:JYT720841 JOX720840:JOX720841 JFB720840:JFB720841 IVF720840:IVF720841 ILJ720840:ILJ720841 IBN720840:IBN720841 HRR720840:HRR720841 HHV720840:HHV720841 GXZ720840:GXZ720841 GOD720840:GOD720841 GEH720840:GEH720841 FUL720840:FUL720841 FKP720840:FKP720841 FAT720840:FAT720841 EQX720840:EQX720841 EHB720840:EHB720841 DXF720840:DXF720841 DNJ720840:DNJ720841 DDN720840:DDN720841 CTR720840:CTR720841 CJV720840:CJV720841 BZZ720840:BZZ720841 BQD720840:BQD720841 BGH720840:BGH720841 AWL720840:AWL720841 AMP720840:AMP720841 ACT720840:ACT720841 SX720840:SX720841 JB720840:JB720841 E720840:E720841 WVN655304:WVN655305 WLR655304:WLR655305 WBV655304:WBV655305 VRZ655304:VRZ655305 VID655304:VID655305 UYH655304:UYH655305 UOL655304:UOL655305 UEP655304:UEP655305 TUT655304:TUT655305 TKX655304:TKX655305 TBB655304:TBB655305 SRF655304:SRF655305 SHJ655304:SHJ655305 RXN655304:RXN655305 RNR655304:RNR655305 RDV655304:RDV655305 QTZ655304:QTZ655305 QKD655304:QKD655305 QAH655304:QAH655305 PQL655304:PQL655305 PGP655304:PGP655305 OWT655304:OWT655305 OMX655304:OMX655305 ODB655304:ODB655305 NTF655304:NTF655305 NJJ655304:NJJ655305 MZN655304:MZN655305 MPR655304:MPR655305 MFV655304:MFV655305 LVZ655304:LVZ655305 LMD655304:LMD655305 LCH655304:LCH655305 KSL655304:KSL655305 KIP655304:KIP655305 JYT655304:JYT655305 JOX655304:JOX655305 JFB655304:JFB655305 IVF655304:IVF655305 ILJ655304:ILJ655305 IBN655304:IBN655305 HRR655304:HRR655305 HHV655304:HHV655305 GXZ655304:GXZ655305 GOD655304:GOD655305 GEH655304:GEH655305 FUL655304:FUL655305 FKP655304:FKP655305 FAT655304:FAT655305 EQX655304:EQX655305 EHB655304:EHB655305 DXF655304:DXF655305 DNJ655304:DNJ655305 DDN655304:DDN655305 CTR655304:CTR655305 CJV655304:CJV655305 BZZ655304:BZZ655305 BQD655304:BQD655305 BGH655304:BGH655305 AWL655304:AWL655305 AMP655304:AMP655305 ACT655304:ACT655305 SX655304:SX655305 JB655304:JB655305 E655304:E655305 WVN589768:WVN589769 WLR589768:WLR589769 WBV589768:WBV589769 VRZ589768:VRZ589769 VID589768:VID589769 UYH589768:UYH589769 UOL589768:UOL589769 UEP589768:UEP589769 TUT589768:TUT589769 TKX589768:TKX589769 TBB589768:TBB589769 SRF589768:SRF589769 SHJ589768:SHJ589769 RXN589768:RXN589769 RNR589768:RNR589769 RDV589768:RDV589769 QTZ589768:QTZ589769 QKD589768:QKD589769 QAH589768:QAH589769 PQL589768:PQL589769 PGP589768:PGP589769 OWT589768:OWT589769 OMX589768:OMX589769 ODB589768:ODB589769 NTF589768:NTF589769 NJJ589768:NJJ589769 MZN589768:MZN589769 MPR589768:MPR589769 MFV589768:MFV589769 LVZ589768:LVZ589769 LMD589768:LMD589769 LCH589768:LCH589769 KSL589768:KSL589769 KIP589768:KIP589769 JYT589768:JYT589769 JOX589768:JOX589769 JFB589768:JFB589769 IVF589768:IVF589769 ILJ589768:ILJ589769 IBN589768:IBN589769 HRR589768:HRR589769 HHV589768:HHV589769 GXZ589768:GXZ589769 GOD589768:GOD589769 GEH589768:GEH589769 FUL589768:FUL589769 FKP589768:FKP589769 FAT589768:FAT589769 EQX589768:EQX589769 EHB589768:EHB589769 DXF589768:DXF589769 DNJ589768:DNJ589769 DDN589768:DDN589769 CTR589768:CTR589769 CJV589768:CJV589769 BZZ589768:BZZ589769 BQD589768:BQD589769 BGH589768:BGH589769 AWL589768:AWL589769 AMP589768:AMP589769 ACT589768:ACT589769 SX589768:SX589769 JB589768:JB589769 E589768:E589769 WVN524232:WVN524233 WLR524232:WLR524233 WBV524232:WBV524233 VRZ524232:VRZ524233 VID524232:VID524233 UYH524232:UYH524233 UOL524232:UOL524233 UEP524232:UEP524233 TUT524232:TUT524233 TKX524232:TKX524233 TBB524232:TBB524233 SRF524232:SRF524233 SHJ524232:SHJ524233 RXN524232:RXN524233 RNR524232:RNR524233 RDV524232:RDV524233 QTZ524232:QTZ524233 QKD524232:QKD524233 QAH524232:QAH524233 PQL524232:PQL524233 PGP524232:PGP524233 OWT524232:OWT524233 OMX524232:OMX524233 ODB524232:ODB524233 NTF524232:NTF524233 NJJ524232:NJJ524233 MZN524232:MZN524233 MPR524232:MPR524233 MFV524232:MFV524233 LVZ524232:LVZ524233 LMD524232:LMD524233 LCH524232:LCH524233 KSL524232:KSL524233 KIP524232:KIP524233 JYT524232:JYT524233 JOX524232:JOX524233 JFB524232:JFB524233 IVF524232:IVF524233 ILJ524232:ILJ524233 IBN524232:IBN524233 HRR524232:HRR524233 HHV524232:HHV524233 GXZ524232:GXZ524233 GOD524232:GOD524233 GEH524232:GEH524233 FUL524232:FUL524233 FKP524232:FKP524233 FAT524232:FAT524233 EQX524232:EQX524233 EHB524232:EHB524233 DXF524232:DXF524233 DNJ524232:DNJ524233 DDN524232:DDN524233 CTR524232:CTR524233 CJV524232:CJV524233 BZZ524232:BZZ524233 BQD524232:BQD524233 BGH524232:BGH524233 AWL524232:AWL524233 AMP524232:AMP524233 ACT524232:ACT524233 SX524232:SX524233 JB524232:JB524233 E524232:E524233 WVN458696:WVN458697 WLR458696:WLR458697 WBV458696:WBV458697 VRZ458696:VRZ458697 VID458696:VID458697 UYH458696:UYH458697 UOL458696:UOL458697 UEP458696:UEP458697 TUT458696:TUT458697 TKX458696:TKX458697 TBB458696:TBB458697 SRF458696:SRF458697 SHJ458696:SHJ458697 RXN458696:RXN458697 RNR458696:RNR458697 RDV458696:RDV458697 QTZ458696:QTZ458697 QKD458696:QKD458697 QAH458696:QAH458697 PQL458696:PQL458697 PGP458696:PGP458697 OWT458696:OWT458697 OMX458696:OMX458697 ODB458696:ODB458697 NTF458696:NTF458697 NJJ458696:NJJ458697 MZN458696:MZN458697 MPR458696:MPR458697 MFV458696:MFV458697 LVZ458696:LVZ458697 LMD458696:LMD458697 LCH458696:LCH458697 KSL458696:KSL458697 KIP458696:KIP458697 JYT458696:JYT458697 JOX458696:JOX458697 JFB458696:JFB458697 IVF458696:IVF458697 ILJ458696:ILJ458697 IBN458696:IBN458697 HRR458696:HRR458697 HHV458696:HHV458697 GXZ458696:GXZ458697 GOD458696:GOD458697 GEH458696:GEH458697 FUL458696:FUL458697 FKP458696:FKP458697 FAT458696:FAT458697 EQX458696:EQX458697 EHB458696:EHB458697 DXF458696:DXF458697 DNJ458696:DNJ458697 DDN458696:DDN458697 CTR458696:CTR458697 CJV458696:CJV458697 BZZ458696:BZZ458697 BQD458696:BQD458697 BGH458696:BGH458697 AWL458696:AWL458697 AMP458696:AMP458697 ACT458696:ACT458697 SX458696:SX458697 JB458696:JB458697 E458696:E458697 WVN393160:WVN393161 WLR393160:WLR393161 WBV393160:WBV393161 VRZ393160:VRZ393161 VID393160:VID393161 UYH393160:UYH393161 UOL393160:UOL393161 UEP393160:UEP393161 TUT393160:TUT393161 TKX393160:TKX393161 TBB393160:TBB393161 SRF393160:SRF393161 SHJ393160:SHJ393161 RXN393160:RXN393161 RNR393160:RNR393161 RDV393160:RDV393161 QTZ393160:QTZ393161 QKD393160:QKD393161 QAH393160:QAH393161 PQL393160:PQL393161 PGP393160:PGP393161 OWT393160:OWT393161 OMX393160:OMX393161 ODB393160:ODB393161 NTF393160:NTF393161 NJJ393160:NJJ393161 MZN393160:MZN393161 MPR393160:MPR393161 MFV393160:MFV393161 LVZ393160:LVZ393161 LMD393160:LMD393161 LCH393160:LCH393161 KSL393160:KSL393161 KIP393160:KIP393161 JYT393160:JYT393161 JOX393160:JOX393161 JFB393160:JFB393161 IVF393160:IVF393161 ILJ393160:ILJ393161 IBN393160:IBN393161 HRR393160:HRR393161 HHV393160:HHV393161 GXZ393160:GXZ393161 GOD393160:GOD393161 GEH393160:GEH393161 FUL393160:FUL393161 FKP393160:FKP393161 FAT393160:FAT393161 EQX393160:EQX393161 EHB393160:EHB393161 DXF393160:DXF393161 DNJ393160:DNJ393161 DDN393160:DDN393161 CTR393160:CTR393161 CJV393160:CJV393161 BZZ393160:BZZ393161 BQD393160:BQD393161 BGH393160:BGH393161 AWL393160:AWL393161 AMP393160:AMP393161 ACT393160:ACT393161 SX393160:SX393161 JB393160:JB393161 E393160:E393161 WVN327624:WVN327625 WLR327624:WLR327625 WBV327624:WBV327625 VRZ327624:VRZ327625 VID327624:VID327625 UYH327624:UYH327625 UOL327624:UOL327625 UEP327624:UEP327625 TUT327624:TUT327625 TKX327624:TKX327625 TBB327624:TBB327625 SRF327624:SRF327625 SHJ327624:SHJ327625 RXN327624:RXN327625 RNR327624:RNR327625 RDV327624:RDV327625 QTZ327624:QTZ327625 QKD327624:QKD327625 QAH327624:QAH327625 PQL327624:PQL327625 PGP327624:PGP327625 OWT327624:OWT327625 OMX327624:OMX327625 ODB327624:ODB327625 NTF327624:NTF327625 NJJ327624:NJJ327625 MZN327624:MZN327625 MPR327624:MPR327625 MFV327624:MFV327625 LVZ327624:LVZ327625 LMD327624:LMD327625 LCH327624:LCH327625 KSL327624:KSL327625 KIP327624:KIP327625 JYT327624:JYT327625 JOX327624:JOX327625 JFB327624:JFB327625 IVF327624:IVF327625 ILJ327624:ILJ327625 IBN327624:IBN327625 HRR327624:HRR327625 HHV327624:HHV327625 GXZ327624:GXZ327625 GOD327624:GOD327625 GEH327624:GEH327625 FUL327624:FUL327625 FKP327624:FKP327625 FAT327624:FAT327625 EQX327624:EQX327625 EHB327624:EHB327625 DXF327624:DXF327625 DNJ327624:DNJ327625 DDN327624:DDN327625 CTR327624:CTR327625 CJV327624:CJV327625 BZZ327624:BZZ327625 BQD327624:BQD327625 BGH327624:BGH327625 AWL327624:AWL327625 AMP327624:AMP327625 ACT327624:ACT327625 SX327624:SX327625 JB327624:JB327625 E327624:E327625 WVN262088:WVN262089 WLR262088:WLR262089 WBV262088:WBV262089 VRZ262088:VRZ262089 VID262088:VID262089 UYH262088:UYH262089 UOL262088:UOL262089 UEP262088:UEP262089 TUT262088:TUT262089 TKX262088:TKX262089 TBB262088:TBB262089 SRF262088:SRF262089 SHJ262088:SHJ262089 RXN262088:RXN262089 RNR262088:RNR262089 RDV262088:RDV262089 QTZ262088:QTZ262089 QKD262088:QKD262089 QAH262088:QAH262089 PQL262088:PQL262089 PGP262088:PGP262089 OWT262088:OWT262089 OMX262088:OMX262089 ODB262088:ODB262089 NTF262088:NTF262089 NJJ262088:NJJ262089 MZN262088:MZN262089 MPR262088:MPR262089 MFV262088:MFV262089 LVZ262088:LVZ262089 LMD262088:LMD262089 LCH262088:LCH262089 KSL262088:KSL262089 KIP262088:KIP262089 JYT262088:JYT262089 JOX262088:JOX262089 JFB262088:JFB262089 IVF262088:IVF262089 ILJ262088:ILJ262089 IBN262088:IBN262089 HRR262088:HRR262089 HHV262088:HHV262089 GXZ262088:GXZ262089 GOD262088:GOD262089 GEH262088:GEH262089 FUL262088:FUL262089 FKP262088:FKP262089 FAT262088:FAT262089 EQX262088:EQX262089 EHB262088:EHB262089 DXF262088:DXF262089 DNJ262088:DNJ262089 DDN262088:DDN262089 CTR262088:CTR262089 CJV262088:CJV262089 BZZ262088:BZZ262089 BQD262088:BQD262089 BGH262088:BGH262089 AWL262088:AWL262089 AMP262088:AMP262089 ACT262088:ACT262089 SX262088:SX262089 JB262088:JB262089 E262088:E262089 WVN196552:WVN196553 WLR196552:WLR196553 WBV196552:WBV196553 VRZ196552:VRZ196553 VID196552:VID196553 UYH196552:UYH196553 UOL196552:UOL196553 UEP196552:UEP196553 TUT196552:TUT196553 TKX196552:TKX196553 TBB196552:TBB196553 SRF196552:SRF196553 SHJ196552:SHJ196553 RXN196552:RXN196553 RNR196552:RNR196553 RDV196552:RDV196553 QTZ196552:QTZ196553 QKD196552:QKD196553 QAH196552:QAH196553 PQL196552:PQL196553 PGP196552:PGP196553 OWT196552:OWT196553 OMX196552:OMX196553 ODB196552:ODB196553 NTF196552:NTF196553 NJJ196552:NJJ196553 MZN196552:MZN196553 MPR196552:MPR196553 MFV196552:MFV196553 LVZ196552:LVZ196553 LMD196552:LMD196553 LCH196552:LCH196553 KSL196552:KSL196553 KIP196552:KIP196553 JYT196552:JYT196553 JOX196552:JOX196553 JFB196552:JFB196553 IVF196552:IVF196553 ILJ196552:ILJ196553 IBN196552:IBN196553 HRR196552:HRR196553 HHV196552:HHV196553 GXZ196552:GXZ196553 GOD196552:GOD196553 GEH196552:GEH196553 FUL196552:FUL196553 FKP196552:FKP196553 FAT196552:FAT196553 EQX196552:EQX196553 EHB196552:EHB196553 DXF196552:DXF196553 DNJ196552:DNJ196553 DDN196552:DDN196553 CTR196552:CTR196553 CJV196552:CJV196553 BZZ196552:BZZ196553 BQD196552:BQD196553 BGH196552:BGH196553 AWL196552:AWL196553 AMP196552:AMP196553 ACT196552:ACT196553 SX196552:SX196553 JB196552:JB196553 E196552:E196553 WVN131016:WVN131017 WLR131016:WLR131017 WBV131016:WBV131017 VRZ131016:VRZ131017 VID131016:VID131017 UYH131016:UYH131017 UOL131016:UOL131017 UEP131016:UEP131017 TUT131016:TUT131017 TKX131016:TKX131017 TBB131016:TBB131017 SRF131016:SRF131017 SHJ131016:SHJ131017 RXN131016:RXN131017 RNR131016:RNR131017 RDV131016:RDV131017 QTZ131016:QTZ131017 QKD131016:QKD131017 QAH131016:QAH131017 PQL131016:PQL131017 PGP131016:PGP131017 OWT131016:OWT131017 OMX131016:OMX131017 ODB131016:ODB131017 NTF131016:NTF131017 NJJ131016:NJJ131017 MZN131016:MZN131017 MPR131016:MPR131017 MFV131016:MFV131017 LVZ131016:LVZ131017 LMD131016:LMD131017 LCH131016:LCH131017 KSL131016:KSL131017 KIP131016:KIP131017 JYT131016:JYT131017 JOX131016:JOX131017 JFB131016:JFB131017 IVF131016:IVF131017 ILJ131016:ILJ131017 IBN131016:IBN131017 HRR131016:HRR131017 HHV131016:HHV131017 GXZ131016:GXZ131017 GOD131016:GOD131017 GEH131016:GEH131017 FUL131016:FUL131017 FKP131016:FKP131017 FAT131016:FAT131017 EQX131016:EQX131017 EHB131016:EHB131017 DXF131016:DXF131017 DNJ131016:DNJ131017 DDN131016:DDN131017 CTR131016:CTR131017 CJV131016:CJV131017 BZZ131016:BZZ131017 BQD131016:BQD131017 BGH131016:BGH131017 AWL131016:AWL131017 AMP131016:AMP131017 ACT131016:ACT131017 SX131016:SX131017 JB131016:JB131017 E131016:E131017 WVN65480:WVN65481 WLR65480:WLR65481 WBV65480:WBV65481 VRZ65480:VRZ65481 VID65480:VID65481 UYH65480:UYH65481 UOL65480:UOL65481 UEP65480:UEP65481 TUT65480:TUT65481 TKX65480:TKX65481 TBB65480:TBB65481 SRF65480:SRF65481 SHJ65480:SHJ65481 RXN65480:RXN65481 RNR65480:RNR65481 RDV65480:RDV65481 QTZ65480:QTZ65481 QKD65480:QKD65481 QAH65480:QAH65481 PQL65480:PQL65481 PGP65480:PGP65481 OWT65480:OWT65481 OMX65480:OMX65481 ODB65480:ODB65481 NTF65480:NTF65481 NJJ65480:NJJ65481 MZN65480:MZN65481 MPR65480:MPR65481 MFV65480:MFV65481 LVZ65480:LVZ65481 LMD65480:LMD65481 LCH65480:LCH65481 KSL65480:KSL65481 KIP65480:KIP65481 JYT65480:JYT65481 JOX65480:JOX65481 JFB65480:JFB65481 IVF65480:IVF65481 ILJ65480:ILJ65481 IBN65480:IBN65481 HRR65480:HRR65481 HHV65480:HHV65481 GXZ65480:GXZ65481 GOD65480:GOD65481 GEH65480:GEH65481 FUL65480:FUL65481 FKP65480:FKP65481 FAT65480:FAT65481 EQX65480:EQX65481 EHB65480:EHB65481 DXF65480:DXF65481 DNJ65480:DNJ65481 DDN65480:DDN65481 CTR65480:CTR65481 CJV65480:CJV65481 BZZ65480:BZZ65481 BQD65480:BQD65481 BGH65480:BGH65481 AWL65480:AWL65481 AMP65480:AMP65481 ACT65480:ACT65481 SX65480:SX65481 JB65480:JB65481 E65480:E65481 WVN982964 WLR982964 WBV982964 VRZ982964 VID982964 UYH982964 UOL982964 UEP982964 TUT982964 TKX982964 TBB982964 SRF982964 SHJ982964 RXN982964 RNR982964 RDV982964 QTZ982964 QKD982964 QAH982964 PQL982964 PGP982964 OWT982964 OMX982964 ODB982964 NTF982964 NJJ982964 MZN982964 MPR982964 MFV982964 LVZ982964 LMD982964 LCH982964 KSL982964 KIP982964 JYT982964 JOX982964 JFB982964 IVF982964 ILJ982964 IBN982964 HRR982964 HHV982964 GXZ982964 GOD982964 GEH982964 FUL982964 FKP982964 FAT982964 EQX982964 EHB982964 DXF982964 DNJ982964 DDN982964 CTR982964 CJV982964 BZZ982964 BQD982964 BGH982964 AWL982964 AMP982964 ACT982964 SX982964 JB982964 E982964 WVN917428 WLR917428 WBV917428 VRZ917428 VID917428 UYH917428 UOL917428 UEP917428 TUT917428 TKX917428 TBB917428 SRF917428 SHJ917428 RXN917428 RNR917428 RDV917428 QTZ917428 QKD917428 QAH917428 PQL917428 PGP917428 OWT917428 OMX917428 ODB917428 NTF917428 NJJ917428 MZN917428 MPR917428 MFV917428 LVZ917428 LMD917428 LCH917428 KSL917428 KIP917428 JYT917428 JOX917428 JFB917428 IVF917428 ILJ917428 IBN917428 HRR917428 HHV917428 GXZ917428 GOD917428 GEH917428 FUL917428 FKP917428 FAT917428 EQX917428 EHB917428 DXF917428 DNJ917428 DDN917428 CTR917428 CJV917428 BZZ917428 BQD917428 BGH917428 AWL917428 AMP917428 ACT917428 SX917428 JB917428 E917428 WVN851892 WLR851892 WBV851892 VRZ851892 VID851892 UYH851892 UOL851892 UEP851892 TUT851892 TKX851892 TBB851892 SRF851892 SHJ851892 RXN851892 RNR851892 RDV851892 QTZ851892 QKD851892 QAH851892 PQL851892 PGP851892 OWT851892 OMX851892 ODB851892 NTF851892 NJJ851892 MZN851892 MPR851892 MFV851892 LVZ851892 LMD851892 LCH851892 KSL851892 KIP851892 JYT851892 JOX851892 JFB851892 IVF851892 ILJ851892 IBN851892 HRR851892 HHV851892 GXZ851892 GOD851892 GEH851892 FUL851892 FKP851892 FAT851892 EQX851892 EHB851892 DXF851892 DNJ851892 DDN851892 CTR851892 CJV851892 BZZ851892 BQD851892 BGH851892 AWL851892 AMP851892 ACT851892 SX851892 JB851892 E851892 WVN786356 WLR786356 WBV786356 VRZ786356 VID786356 UYH786356 UOL786356 UEP786356 TUT786356 TKX786356 TBB786356 SRF786356 SHJ786356 RXN786356 RNR786356 RDV786356 QTZ786356 QKD786356 QAH786356 PQL786356 PGP786356 OWT786356 OMX786356 ODB786356 NTF786356 NJJ786356 MZN786356 MPR786356 MFV786356 LVZ786356 LMD786356 LCH786356 KSL786356 KIP786356 JYT786356 JOX786356 JFB786356 IVF786356 ILJ786356 IBN786356 HRR786356 HHV786356 GXZ786356 GOD786356 GEH786356 FUL786356 FKP786356 FAT786356 EQX786356 EHB786356 DXF786356 DNJ786356 DDN786356 CTR786356 CJV786356 BZZ786356 BQD786356 BGH786356 AWL786356 AMP786356 ACT786356 SX786356 JB786356 E786356 WVN720820 WLR720820 WBV720820 VRZ720820 VID720820 UYH720820 UOL720820 UEP720820 TUT720820 TKX720820 TBB720820 SRF720820 SHJ720820 RXN720820 RNR720820 RDV720820 QTZ720820 QKD720820 QAH720820 PQL720820 PGP720820 OWT720820 OMX720820 ODB720820 NTF720820 NJJ720820 MZN720820 MPR720820 MFV720820 LVZ720820 LMD720820 LCH720820 KSL720820 KIP720820 JYT720820 JOX720820 JFB720820 IVF720820 ILJ720820 IBN720820 HRR720820 HHV720820 GXZ720820 GOD720820 GEH720820 FUL720820 FKP720820 FAT720820 EQX720820 EHB720820 DXF720820 DNJ720820 DDN720820 CTR720820 CJV720820 BZZ720820 BQD720820 BGH720820 AWL720820 AMP720820 ACT720820 SX720820 JB720820 E720820 WVN655284 WLR655284 WBV655284 VRZ655284 VID655284 UYH655284 UOL655284 UEP655284 TUT655284 TKX655284 TBB655284 SRF655284 SHJ655284 RXN655284 RNR655284 RDV655284 QTZ655284 QKD655284 QAH655284 PQL655284 PGP655284 OWT655284 OMX655284 ODB655284 NTF655284 NJJ655284 MZN655284 MPR655284 MFV655284 LVZ655284 LMD655284 LCH655284 KSL655284 KIP655284 JYT655284 JOX655284 JFB655284 IVF655284 ILJ655284 IBN655284 HRR655284 HHV655284 GXZ655284 GOD655284 GEH655284 FUL655284 FKP655284 FAT655284 EQX655284 EHB655284 DXF655284 DNJ655284 DDN655284 CTR655284 CJV655284 BZZ655284 BQD655284 BGH655284 AWL655284 AMP655284 ACT655284 SX655284 JB655284 E655284 WVN589748 WLR589748 WBV589748 VRZ589748 VID589748 UYH589748 UOL589748 UEP589748 TUT589748 TKX589748 TBB589748 SRF589748 SHJ589748 RXN589748 RNR589748 RDV589748 QTZ589748 QKD589748 QAH589748 PQL589748 PGP589748 OWT589748 OMX589748 ODB589748 NTF589748 NJJ589748 MZN589748 MPR589748 MFV589748 LVZ589748 LMD589748 LCH589748 KSL589748 KIP589748 JYT589748 JOX589748 JFB589748 IVF589748 ILJ589748 IBN589748 HRR589748 HHV589748 GXZ589748 GOD589748 GEH589748 FUL589748 FKP589748 FAT589748 EQX589748 EHB589748 DXF589748 DNJ589748 DDN589748 CTR589748 CJV589748 BZZ589748 BQD589748 BGH589748 AWL589748 AMP589748 ACT589748 SX589748 JB589748 E589748 WVN524212 WLR524212 WBV524212 VRZ524212 VID524212 UYH524212 UOL524212 UEP524212 TUT524212 TKX524212 TBB524212 SRF524212 SHJ524212 RXN524212 RNR524212 RDV524212 QTZ524212 QKD524212 QAH524212 PQL524212 PGP524212 OWT524212 OMX524212 ODB524212 NTF524212 NJJ524212 MZN524212 MPR524212 MFV524212 LVZ524212 LMD524212 LCH524212 KSL524212 KIP524212 JYT524212 JOX524212 JFB524212 IVF524212 ILJ524212 IBN524212 HRR524212 HHV524212 GXZ524212 GOD524212 GEH524212 FUL524212 FKP524212 FAT524212 EQX524212 EHB524212 DXF524212 DNJ524212 DDN524212 CTR524212 CJV524212 BZZ524212 BQD524212 BGH524212 AWL524212 AMP524212 ACT524212 SX524212 JB524212 E524212 WVN458676 WLR458676 WBV458676 VRZ458676 VID458676 UYH458676 UOL458676 UEP458676 TUT458676 TKX458676 TBB458676 SRF458676 SHJ458676 RXN458676 RNR458676 RDV458676 QTZ458676 QKD458676 QAH458676 PQL458676 PGP458676 OWT458676 OMX458676 ODB458676 NTF458676 NJJ458676 MZN458676 MPR458676 MFV458676 LVZ458676 LMD458676 LCH458676 KSL458676 KIP458676 JYT458676 JOX458676 JFB458676 IVF458676 ILJ458676 IBN458676 HRR458676 HHV458676 GXZ458676 GOD458676 GEH458676 FUL458676 FKP458676 FAT458676 EQX458676 EHB458676 DXF458676 DNJ458676 DDN458676 CTR458676 CJV458676 BZZ458676 BQD458676 BGH458676 AWL458676 AMP458676 ACT458676 SX458676 JB458676 E458676 WVN393140 WLR393140 WBV393140 VRZ393140 VID393140 UYH393140 UOL393140 UEP393140 TUT393140 TKX393140 TBB393140 SRF393140 SHJ393140 RXN393140 RNR393140 RDV393140 QTZ393140 QKD393140 QAH393140 PQL393140 PGP393140 OWT393140 OMX393140 ODB393140 NTF393140 NJJ393140 MZN393140 MPR393140 MFV393140 LVZ393140 LMD393140 LCH393140 KSL393140 KIP393140 JYT393140 JOX393140 JFB393140 IVF393140 ILJ393140 IBN393140 HRR393140 HHV393140 GXZ393140 GOD393140 GEH393140 FUL393140 FKP393140 FAT393140 EQX393140 EHB393140 DXF393140 DNJ393140 DDN393140 CTR393140 CJV393140 BZZ393140 BQD393140 BGH393140 AWL393140 AMP393140 ACT393140 SX393140 JB393140 E393140 WVN327604 WLR327604 WBV327604 VRZ327604 VID327604 UYH327604 UOL327604 UEP327604 TUT327604 TKX327604 TBB327604 SRF327604 SHJ327604 RXN327604 RNR327604 RDV327604 QTZ327604 QKD327604 QAH327604 PQL327604 PGP327604 OWT327604 OMX327604 ODB327604 NTF327604 NJJ327604 MZN327604 MPR327604 MFV327604 LVZ327604 LMD327604 LCH327604 KSL327604 KIP327604 JYT327604 JOX327604 JFB327604 IVF327604 ILJ327604 IBN327604 HRR327604 HHV327604 GXZ327604 GOD327604 GEH327604 FUL327604 FKP327604 FAT327604 EQX327604 EHB327604 DXF327604 DNJ327604 DDN327604 CTR327604 CJV327604 BZZ327604 BQD327604 BGH327604 AWL327604 AMP327604 ACT327604 SX327604 JB327604 E327604 WVN262068 WLR262068 WBV262068 VRZ262068 VID262068 UYH262068 UOL262068 UEP262068 TUT262068 TKX262068 TBB262068 SRF262068 SHJ262068 RXN262068 RNR262068 RDV262068 QTZ262068 QKD262068 QAH262068 PQL262068 PGP262068 OWT262068 OMX262068 ODB262068 NTF262068 NJJ262068 MZN262068 MPR262068 MFV262068 LVZ262068 LMD262068 LCH262068 KSL262068 KIP262068 JYT262068 JOX262068 JFB262068 IVF262068 ILJ262068 IBN262068 HRR262068 HHV262068 GXZ262068 GOD262068 GEH262068 FUL262068 FKP262068 FAT262068 EQX262068 EHB262068 DXF262068 DNJ262068 DDN262068 CTR262068 CJV262068 BZZ262068 BQD262068 BGH262068 AWL262068 AMP262068 ACT262068 SX262068 JB262068 E262068 WVN196532 WLR196532 WBV196532 VRZ196532 VID196532 UYH196532 UOL196532 UEP196532 TUT196532 TKX196532 TBB196532 SRF196532 SHJ196532 RXN196532 RNR196532 RDV196532 QTZ196532 QKD196532 QAH196532 PQL196532 PGP196532 OWT196532 OMX196532 ODB196532 NTF196532 NJJ196532 MZN196532 MPR196532 MFV196532 LVZ196532 LMD196532 LCH196532 KSL196532 KIP196532 JYT196532 JOX196532 JFB196532 IVF196532 ILJ196532 IBN196532 HRR196532 HHV196532 GXZ196532 GOD196532 GEH196532 FUL196532 FKP196532 FAT196532 EQX196532 EHB196532 DXF196532 DNJ196532 DDN196532 CTR196532 CJV196532 BZZ196532 BQD196532 BGH196532 AWL196532 AMP196532 ACT196532 SX196532 JB196532 E196532 WVN130996 WLR130996 WBV130996 VRZ130996 VID130996 UYH130996 UOL130996 UEP130996 TUT130996 TKX130996 TBB130996 SRF130996 SHJ130996 RXN130996 RNR130996 RDV130996 QTZ130996 QKD130996 QAH130996 PQL130996 PGP130996 OWT130996 OMX130996 ODB130996 NTF130996 NJJ130996 MZN130996 MPR130996 MFV130996 LVZ130996 LMD130996 LCH130996 KSL130996 KIP130996 JYT130996 JOX130996 JFB130996 IVF130996 ILJ130996 IBN130996 HRR130996 HHV130996 GXZ130996 GOD130996 GEH130996 FUL130996 FKP130996 FAT130996 EQX130996 EHB130996 DXF130996 DNJ130996 DDN130996 CTR130996 CJV130996 BZZ130996 BQD130996 BGH130996 AWL130996 AMP130996 ACT130996 SX130996 JB130996 E130996 WVN65460 WLR65460 WBV65460 VRZ65460 VID65460 UYH65460 UOL65460 UEP65460 TUT65460 TKX65460 TBB65460 SRF65460 SHJ65460 RXN65460 RNR65460 RDV65460 QTZ65460 QKD65460 QAH65460 PQL65460 PGP65460 OWT65460 OMX65460 ODB65460 NTF65460 NJJ65460 MZN65460 MPR65460 MFV65460 LVZ65460 LMD65460 LCH65460 KSL65460 KIP65460 JYT65460 JOX65460 JFB65460 IVF65460 ILJ65460 IBN65460 HRR65460 HHV65460 GXZ65460 GOD65460 GEH65460 FUL65460 FKP65460 FAT65460 EQX65460 EHB65460 DXF65460 DNJ65460 DDN65460 CTR65460 CJV65460 BZZ65460 BQD65460 BGH65460 AWL65460 AMP65460 ACT65460 SX65460 E65460 JI91 TE91 ADA91 AMW91 AWS91 BGO91 BQK91 CAG91 CKC91 CTY91 DDU91 DNQ91 DXM91 EHI91 ERE91 FBA91 FKW91 FUS91 GEO91 GOK91 GYG91 HIC91 HRY91 IBU91 ILQ91 IVM91 JFI91 JPE91 JZA91 KIW91 KSS91 LCO91 LMK91 LWG91 MGC91 MPY91 MZU91 NJQ91 NTM91 ODI91 ONE91 OXA91 PGW91 PQS91 QAO91 QKK91 QUG91 REC91 RNY91 RXU91 SHQ91 SRM91 TBI91 TLE91 TVA91 UEW91 UOS91 UYO91 VIK91 VSG91 WCC91 WLY91 WVU91 JQ91 TM91 ADI91 ANE91 AXA91 BGW91 BQS91 CAO91 CKK91 CUG91 DEC91 DNY91 DXU91 EHQ91 ERM91 FBI91 FLE91 FVA91 GEW91 GOS91 GYO91 HIK91 HSG91 ICC91 ILY91 IVU91 JFQ91 JPM91 JZI91 KJE91 KTA91 LCW91 LMS91 LWO91 MGK91 MQG91 NAC91 NJY91 NTU91 ODQ91 ONM91 OXI91 PHE91 PRA91 QAW91 QKS91 QUO91 REK91 ROG91 RYC91 SHY91 SRU91 TBQ91 TLM91 TVI91 UFE91 UPA91 UYW91 VIS91 VSO91 WCK91 WMG91 WWC91 JB91 SX91 ACT91 AMP91 AWL91 BGH91 BQD91 BZZ91 CJV91 CTR91 DDN91 DNJ91 DXF91 EHB91 EQX91 FAT91 FKP91 FUL91 GEH91 GOD91 GXZ91 HHV91 HRR91 IBN91 ILJ91 IVF91 JFB91 JOX91 JYT91 KIP91 KSL91 LCH91 LMD91 LVZ91 MFV91 MPR91 MZN91 NJJ91 NTF91 ODB91 OMX91 OWT91 PGP91 PQL91 QAH91 QKD91 QTZ91 RDV91 RNR91 RXN91 SHJ91 SRF91 TBB91 TKX91 TUT91 UEP91 UOL91 UYH91 VID91 VRZ91 WBV91 WLR91 WVN91 WVN11 IX31 IX36 IX41 IX46 IX51 IX56 IX61 IX66 NJJ86 IX86 ST31 ST36 ST41 ST46 ST51 ST56 ST61 ST66 NTF31 ST86 ACP31 ACP36 ACP41 ACP46 ACP51 ACP56 ACP61 ACP66 NTF36 ACP86 AML31 AML36 AML41 AML46 AML51 AML56 AML61 AML66 NTF41 AML86 AWH31 AWH36 AWH41 AWH46 AWH51 AWH56 AWH61 AWH66 NTF46 AWH86 BGD31 BGD36 BGD41 BGD46 BGD51 BGD56 BGD61 BGD66 NTF51 BGD86 BPZ31 BPZ36 BPZ41 BPZ46 BPZ51 BPZ56 BPZ61 BPZ66 NTF56 BPZ86 BZV31 BZV36 BZV41 BZV46 BZV51 BZV56 BZV61 BZV66 NTF61 BZV86 CJR31 CJR36 CJR41 CJR46 CJR51 CJR56 CJR61 CJR66 NTF66 CJR86 CTN31 CTN36 CTN41 CTN46 CTN51 CTN56 CTN61 CTN66 WBV61 CTN86 DDJ31 DDJ36 DDJ41 DDJ46 DDJ51 DDJ56 DDJ61 DDJ66 NTF86 DDJ86 DNF31 DNF36 DNF41 DNF46 DNF51 DNF56 DNF61 DNF66 ODB31 DNF86 DXB31 DXB36 DXB41 DXB46 DXB51 DXB56 DXB61 DXB66 ODB36 DXB86 EGX31 EGX36 EGX41 EGX46 EGX51 EGX56 EGX61 EGX66 ODB41 EGX86 EQT31 EQT36 EQT41 EQT46 EQT51 EQT56 EQT61 EQT66 ODB46 EQT86 FAP31 FAP36 FAP41 FAP46 FAP51 FAP56 FAP61 FAP66 ODB51 FAP86 FKL31 FKL36 FKL41 FKL46 FKL51 FKL56 FKL61 FKL66 ODB56 FKL86 FUH31 FUH36 FUH41 FUH46 FUH51 FUH56 FUH61 FUH66 ODB61 FUH86 GED31 GED36 GED41 GED46 GED51 GED56 GED61 GED66 ODB66 GED86 GNZ31 GNZ36 GNZ41 GNZ46 GNZ51 GNZ56 GNZ61 GNZ66 WBV66 GNZ86 GXV31 GXV36 GXV41 GXV46 GXV51 GXV56 GXV61 GXV66 ODB86 GXV86 HHR31 HHR36 HHR41 HHR46 HHR51 HHR56 HHR61 HHR66 OMX31 HHR86 HRN31 HRN36 HRN41 HRN46 HRN51 HRN56 HRN61 HRN66 OMX36 HRN86 IBJ31 IBJ36 IBJ41 IBJ46 IBJ51 IBJ56 IBJ61 IBJ66 OMX41 IBJ86 ILF31 ILF36 ILF41 ILF46 ILF51 ILF56 ILF61 ILF66 OMX46 ILF86 IVB31 IVB36 IVB41 IVB46 IVB51 IVB56 IVB61 IVB66 OMX51 IVB86 JEX31 JEX36 JEX41 JEX46 JEX51 JEX56 JEX61 JEX66 OMX56 JEX86 JOT31 JOT36 JOT41 JOT46 JOT51 JOT56 JOT61 JOT66 OMX61 JOT86 JYP31 JYP36 JYP41 JYP46 JYP51 JYP56 JYP61 JYP66 OMX66 JYP86 KIL31 KIL36 KIL41 KIL46 KIL51 KIL56 KIL61 KIL66 IX11 KIL86 KSH31 KSH36 KSH41 KSH46 KSH51 KSH56 KSH61 KSH66 OMX86 KSH86 LCD31 LCD36 LCD41 LCD46 LCD51 LCD56 LCD61 LCD66 OWT31 LCD86 LLZ31 LLZ36 LLZ41 LLZ46 LLZ51 LLZ56 LLZ61 LLZ66 OWT36 LLZ86 LVV31 LVV36 LVV41 LVV46 LVV51 LVV56 LVV61 LVV66 OWT41 LVV86 MFR31 MFR36 MFR41 MFR46 MFR51 MFR56 MFR61 MFR66 OWT46 MFR86 MPN31 MPN36 MPN41 MPN46 MPN51 MPN56 MPN61 MPN66 OWT51 MPN86 MZJ31 MZJ36 MZJ41 MZJ46 MZJ51 MZJ56 MZJ61 MZJ66 OWT56 MZJ86 NJF31 NJF36 NJF41 NJF46 NJF51 NJF56 NJF61 NJF66 OWT61 NJF86 NTB31 NTB36 NTB41 NTB46 NTB51 NTB56 NTB61 NTB66 OWT66 NTB86 OCX31 OCX36 OCX41 OCX46 OCX51 OCX56 OCX61 OCX66 WBV86 OCX86 OMT31 OMT36 OMT41 OMT46 OMT51 OMT56 OMT61 OMT66 OWT86 OMT86 OWP31 OWP36 OWP41 OWP46 OWP51 OWP56 OWP61 OWP66 PGP31 OWP86 PGL31 PGL36 PGL41 PGL46 PGL51 PGL56 PGL61 PGL66 PGP36 PGL86 PQH31 PQH36 PQH41 PQH46 PQH51 PQH56 PQH61 PQH66 PGP41 PQH86 QAD31 QAD36 QAD41 QAD46 QAD51 QAD56 QAD61 QAD66 PGP46 QAD86 QJZ31 QJZ36 QJZ41 QJZ46 QJZ51 QJZ56 QJZ61 QJZ66 PGP51 QJZ86 QTV31 QTV36 QTV41 QTV46 QTV51 QTV56 QTV61 QTV66 PGP56 QTV86 RDR31 RDR36 RDR41 RDR46 RDR51 RDR56 RDR61 RDR66 PGP61 RDR86 RNN31 RNN36 RNN41 RNN46 RNN51 RNN56 RNN61 RNN66 PGP66 RNN86 RXJ31 RXJ36 RXJ41 RXJ46 RXJ51 RXJ56 RXJ61 RXJ66 WLR31 RXJ86 SHF31 SHF36 SHF41 SHF46 SHF51 SHF56 SHF61 SHF66 PGP86 SHF86 SRB31 SRB36 SRB41 SRB46 SRB51 SRB56 SRB61 SRB66 PQL31 SRB86 TAX31 TAX36 TAX41 TAX46 TAX51 TAX56 TAX61 TAX66 PQL36 TAX86 TKT31 TKT36 TKT41 TKT46 TKT51 TKT56 TKT61 TKT66 PQL41 TKT86 TUP31 TUP36 TUP41 TUP46 TUP51 TUP56 TUP61 TUP66 PQL46 TUP86 UEL31 UEL36 UEL41 UEL46 UEL51 UEL56 UEL61 UEL66 PQL51 UEL86 UOH31 UOH36 UOH41 UOH46 UOH51 UOH56 UOH61 UOH66 PQL56 UOH86 UYD31 UYD36 UYD41 UYD46 UYD51 UYD56 UYD61 UYD66 PQL61 UYD86 VHZ31 VHZ36 VHZ41 VHZ46 VHZ51 VHZ56 VHZ61 VHZ66 PQL66 VHZ86 VRV31 VRV36 VRV41 VRV46 VRV51 VRV56 VRV61 VRV66 WLR36 VRV86 WBR31 WBR36 WBR41 WBR46 WBR51 WBR56 WBR61 WBR66 PQL86 WBR86 WLN31 WLN36 WLN41 WLN46 WLN51 WLN56 WLN61 WLN66 QAH31 WLN86 WVJ31 WVJ36 WVJ41 WVJ46 WVJ51 WVJ56 WVJ61 WVJ66 QAH36 WVJ86 JI31 JI36 JI41 JI46 JI51 JI56 JI61 JI66 QAH41 JI86 TE31 TE36 TE41 TE46 TE51 TE56 TE61 TE66 QAH46 TE86 ADA31 ADA36 ADA41 ADA46 ADA51 ADA56 ADA61 ADA66 QAH51 ADA86 AMW31 AMW36 AMW41 AMW46 AMW51 AMW56 AMW61 AMW66 QAH56 AMW86 AWS31 AWS36 AWS41 AWS46 AWS51 AWS56 AWS61 AWS66 QAH61 AWS86 BGO31 BGO36 BGO41 BGO46 BGO51 BGO56 BGO61 BGO66 QAH66 BGO86 BQK31 BQK36 BQK41 BQK46 BQK51 BQK56 BQK61 BQK66 WLR41 BQK86 CAG31 CAG36 CAG41 CAG46 CAG51 CAG56 CAG61 CAG66 QAH86 CAG86 CKC31 CKC36 CKC41 CKC46 CKC51 CKC56 CKC61 CKC66 QKD31 CKC86 CTY31 CTY36 CTY41 CTY46 CTY51 CTY56 CTY61 CTY66 QKD36 CTY86 DDU31 DDU36 DDU41 DDU46 DDU51 DDU56 DDU61 DDU66 QKD41 DDU86 DNQ31 DNQ36 DNQ41 DNQ46 DNQ51 DNQ56 DNQ61 DNQ66 QKD46 DNQ86 DXM31 DXM36 DXM41 DXM46 DXM51 DXM56 DXM61 DXM66 QKD51 DXM86 EHI31 EHI36 EHI41 EHI46 EHI51 EHI56 EHI61 EHI66 QKD56 EHI86 ERE31 ERE36 ERE41 ERE46 ERE51 ERE56 ERE61 ERE66 QKD61 ERE86 FBA31 FBA36 FBA41 FBA46 FBA51 FBA56 FBA61 FBA66 QKD66 FBA86 FKW31 FKW36 FKW41 FKW46 FKW51 FKW56 FKW61 FKW66 WLR46 FKW86 FUS31 FUS36 FUS41 FUS46 FUS51 FUS56 FUS61 FUS66 QKD86 FUS86 GEO31 GEO36 GEO41 GEO46 GEO51 GEO56 GEO61 GEO66 QTZ31 GEO86 GOK31 GOK36 GOK41 GOK46 GOK51 GOK56 GOK61 GOK66 QTZ36 GOK86 GYG31 GYG36 GYG41 GYG46 GYG51 GYG56 GYG61 GYG66 QTZ41 GYG86 HIC31 HIC36 HIC41 HIC46 HIC51 HIC56 HIC61 HIC66 QTZ46 HIC86 HRY31 HRY36 HRY41 HRY46 HRY51 HRY56 HRY61 HRY66 QTZ51 HRY86 IBU31 IBU36 IBU41 IBU46 IBU51 IBU56 IBU61 IBU66 QTZ56 IBU86 ILQ31 ILQ36 ILQ41 ILQ46 ILQ51 ILQ56 ILQ61 ILQ66 QTZ61 ILQ86 IVM31 IVM36 IVM41 IVM46 IVM51 IVM56 IVM61 IVM66 QTZ66 IVM86 JFI31 JFI36 JFI41 JFI46 JFI51 JFI56 JFI61 JFI66 WLR51 JFI86 JPE31 JPE36 JPE41 JPE46 JPE51 JPE56 JPE61 JPE66 QTZ86 JPE86 JZA31 JZA36 JZA41 JZA46 JZA51 JZA56 JZA61 JZA66 RDV31 JZA86 KIW31 KIW36 KIW41 KIW46 KIW51 KIW56 KIW61 KIW66 RDV36 KIW86 KSS31 KSS36 KSS41 KSS46 KSS51 KSS56 KSS61 KSS66 RDV41 KSS86 LCO31 LCO36 LCO41 LCO46 LCO51 LCO56 LCO61 LCO66 RDV46 LCO86 LMK31 LMK36 LMK41 LMK46 LMK51 LMK56 LMK61 LMK66 RDV51 LMK86 LWG31 LWG36 LWG41 LWG46 LWG51 LWG56 LWG61 LWG66 RDV56 LWG86 MGC31 MGC36 MGC41 MGC46 MGC51 MGC56 MGC61 MGC66 RDV61 MGC86 MPY31 MPY36 MPY41 MPY46 MPY51 MPY56 MPY61 MPY66 RDV66 MPY86 MZU31 MZU36 MZU41 MZU46 MZU51 MZU56 MZU61 MZU66 WLR56 MZU86 NJQ31 NJQ36 NJQ41 NJQ46 NJQ51 NJQ56 NJQ61 NJQ66 RDV86 NJQ86 NTM31 NTM36 NTM41 NTM46 NTM51 NTM56 NTM61 NTM66 RNR31 NTM86 ODI31 ODI36 ODI41 ODI46 ODI51 ODI56 ODI61 ODI66 RNR36 ODI86 ONE31 ONE36 ONE41 ONE46 ONE51 ONE56 ONE61 ONE66 RNR41 ONE86 OXA31 OXA36 OXA41 OXA46 OXA51 OXA56 OXA61 OXA66 RNR46 OXA86 PGW31 PGW36 PGW41 PGW46 PGW51 PGW56 PGW61 PGW66 RNR51 PGW86 PQS31 PQS36 PQS41 PQS46 PQS51 PQS56 PQS61 PQS66 RNR56 PQS86 QAO31 QAO36 QAO41 QAO46 QAO51 QAO56 QAO61 QAO66 RNR61 QAO86 QKK31 QKK36 QKK41 QKK46 QKK51 QKK56 QKK61 QKK66 RNR66 QKK86 QUG31 QUG36 QUG41 QUG46 QUG51 QUG56 QUG61 QUG66 WLR61 QUG86 REC31 REC36 REC41 REC46 REC51 REC56 REC61 REC66 RNR86 REC86 RNY31 RNY36 RNY41 RNY46 RNY51 RNY56 RNY61 RNY66 RXN31 RNY86 RXU31 RXU36 RXU41 RXU46 RXU51 RXU56 RXU61 RXU66 RXN36 RXU86 SHQ31 SHQ36 SHQ41 SHQ46 SHQ51 SHQ56 SHQ61 SHQ66 RXN41 SHQ86 SRM31 SRM36 SRM41 SRM46 SRM51 SRM56 SRM61 SRM66 RXN46 SRM86 TBI31 TBI36 TBI41 TBI46 TBI51 TBI56 TBI61 TBI66 RXN51 TBI86 TLE31 TLE36 TLE41 TLE46 TLE51 TLE56 TLE61 TLE66 RXN56 TLE86 TVA31 TVA36 TVA41 TVA46 TVA51 TVA56 TVA61 TVA66 RXN61 TVA86 UEW31 UEW36 UEW41 UEW46 UEW51 UEW56 UEW61 UEW66 RXN66 UEW86 UOS31 UOS36 UOS41 UOS46 UOS51 UOS56 UOS61 UOS66 WLR66 UOS86 UYO31 UYO36 UYO41 UYO46 UYO51 UYO56 UYO61 UYO66 RXN86 UYO86 VIK31 VIK36 VIK41 VIK46 VIK51 VIK56 VIK61 VIK66 SHJ31 VIK86 VSG31 VSG36 VSG41 VSG46 VSG51 VSG56 VSG61 VSG66 SHJ36 VSG86 WCC31 WCC36 WCC41 WCC46 WCC51 WCC56 WCC61 WCC66 SHJ41 WCC86 WLY31 WLY36 WLY41 WLY46 WLY51 WLY56 WLY61 WLY66 SHJ46 WLY86 WVU31 WVU36 WVU41 WVU46 WVU51 WVU56 WVU61 WVU66 SHJ51 WVU86 JQ31 JQ36 JQ41 JQ46 JQ51 JQ56 JQ61 JQ66 SHJ56 JQ86 TM31 TM36 TM41 TM46 TM51 TM56 TM61 TM66 SHJ61 TM86 ADI31 ADI36 ADI41 ADI46 ADI51 ADI56 ADI61 ADI66 SHJ66 ADI86 ANE31 ANE36 ANE41 ANE46 ANE51 ANE56 ANE61 ANE66 WVN86 ANE86 AXA31 AXA36 AXA41 AXA46 AXA51 AXA56 AXA61 AXA66 SHJ86 AXA86 BGW31 BGW36 BGW41 BGW46 BGW51 BGW56 BGW61 BGW66 SRF31 BGW86 BQS31 BQS36 BQS41 BQS46 BQS51 BQS56 BQS61 BQS66 SRF36 BQS86 CAO31 CAO36 CAO41 CAO46 CAO51 CAO56 CAO61 CAO66 SRF41 CAO86 CKK31 CKK36 CKK41 CKK46 CKK51 CKK56 CKK61 CKK66 SRF46 CKK86 CUG31 CUG36 CUG41 CUG46 CUG51 CUG56 CUG61 CUG66 SRF51 CUG86 DEC31 DEC36 DEC41 DEC46 DEC51 DEC56 DEC61 DEC66 SRF56 DEC86 DNY31 DNY36 DNY41 DNY46 DNY51 DNY56 DNY61 DNY66 SRF61 DNY86 DXU31 DXU36 DXU41 DXU46 DXU51 DXU56 DXU61 DXU66 SRF66 DXU86 EHQ31 EHQ36 EHQ41 EHQ46 EHQ51 EHQ56 EHQ61 EHQ66 WLR86 EHQ86 ERM31 ERM36 ERM41 ERM46 ERM51 ERM56 ERM61 ERM66 SRF86 ERM86 FBI31 FBI36 FBI41 FBI46 FBI51 FBI56 FBI61 FBI66 TBB31 FBI86 FLE31 FLE36 FLE41 FLE46 FLE51 FLE56 FLE61 FLE66 TBB36 FLE86 FVA31 FVA36 FVA41 FVA46 FVA51 FVA56 FVA61 FVA66 TBB41 FVA86 GEW31 GEW36 GEW41 GEW46 GEW51 GEW56 GEW61 GEW66 TBB46 GEW86 GOS31 GOS36 GOS41 GOS46 GOS51 GOS56 GOS61 GOS66 TBB51 GOS86 GYO31 GYO36 GYO41 GYO46 GYO51 GYO56 GYO61 GYO66 TBB56 GYO86 HIK31 HIK36 HIK41 HIK46 HIK51 HIK56 HIK61 HIK66 TBB61 HIK86 HSG31 HSG36 HSG41 HSG46 HSG51 HSG56 HSG61 HSG66 TBB66 HSG86 ICC31 ICC36 ICC41 ICC46 ICC51 ICC56 ICC61 ICC66 WVN31 ICC86 ILY31 ILY36 ILY41 ILY46 ILY51 ILY56 ILY61 ILY66 TBB86 ILY86 IVU31 IVU36 IVU41 IVU46 IVU51 IVU56 IVU61 IVU66 TKX31 IVU86 JFQ31 JFQ36 JFQ41 JFQ46 JFQ51 JFQ56 JFQ61 JFQ66 TKX36 JFQ86 JPM31 JPM36 JPM41 JPM46 JPM51 JPM56 JPM61 JPM66 TKX41 JPM86 JZI31 JZI36 JZI41 JZI46 JZI51 JZI56 JZI61 JZI66 TKX46 JZI86 KJE31 KJE36 KJE41 KJE46 KJE51 KJE56 KJE61 KJE66 TKX51 KJE86 KTA31 KTA36 KTA41 KTA46 KTA51 KTA56 KTA61 KTA66 TKX56 KTA86 LCW31 LCW36 LCW41 LCW46 LCW51 LCW56 LCW61 LCW66 TKX61 LCW86 LMS31 LMS36 LMS41 LMS46 LMS51 LMS56 LMS61 LMS66 TKX66 LMS86 LWO31 LWO36 LWO41 LWO46 LWO51 LWO56 LWO61 LWO66 WVN36 LWO86 MGK31 MGK36 MGK41 MGK46 MGK51 MGK56 MGK61 MGK66 TKX86 MGK86 MQG31 MQG36 MQG41 MQG46 MQG51 MQG56 MQG61 MQG66 TUT31 MQG86 NAC31 NAC36 NAC41 NAC46 NAC51 NAC56 NAC61 NAC66 TUT36 NAC86 NJY31 NJY36 NJY41 NJY46 NJY51 NJY56 NJY61 NJY66 TUT41 NJY86 NTU31 NTU36 NTU41 NTU46 NTU51 NTU56 NTU61 NTU66 TUT46 NTU86 ODQ31 ODQ36 ODQ41 ODQ46 ODQ51 ODQ56 ODQ61 ODQ66 TUT51 ODQ86 ONM31 ONM36 ONM41 ONM46 ONM51 ONM56 ONM61 ONM66 TUT56 ONM86 OXI31 OXI36 OXI41 OXI46 OXI51 OXI56 OXI61 OXI66 TUT61 OXI86 PHE31 PHE36 PHE41 PHE46 PHE51 PHE56 PHE61 PHE66 TUT66 PHE86 PRA31 PRA36 PRA41 PRA46 PRA51 PRA56 PRA61 PRA66 WVN41 PRA86 QAW31 QAW36 QAW41 QAW46 QAW51 QAW56 QAW61 QAW66 TUT86 QAW86 QKS31 QKS36 QKS41 QKS46 QKS51 QKS56 QKS61 QKS66 UEP31 QKS86 QUO31 QUO36 QUO41 QUO46 QUO51 QUO56 QUO61 QUO66 UEP36 QUO86 REK31 REK36 REK41 REK46 REK51 REK56 REK61 REK66 UEP41 REK86 ROG31 ROG36 ROG41 ROG46 ROG51 ROG56 ROG61 ROG66 UEP46 ROG86 RYC31 RYC36 RYC41 RYC46 RYC51 RYC56 RYC61 RYC66 UEP51 RYC86 SHY31 SHY36 SHY41 SHY46 SHY51 SHY56 SHY61 SHY66 UEP56 SHY86 SRU31 SRU36 SRU41 SRU46 SRU51 SRU56 SRU61 SRU66 UEP61 SRU86 TBQ31 TBQ36 TBQ41 TBQ46 TBQ51 TBQ56 TBQ61 TBQ66 UEP66 TBQ86 TLM31 TLM36 TLM41 TLM46 TLM51 TLM56 TLM61 TLM66 WVN46 TLM86 TVI31 TVI36 TVI41 TVI46 TVI51 TVI56 TVI61 TVI66 UEP86 TVI86 UFE31 UFE36 UFE41 UFE46 UFE51 UFE56 UFE61 UFE66 UOL31 UFE86 UPA31 UPA36 UPA41 UPA46 UPA51 UPA56 UPA61 UPA66 UOL36 UPA86 UYW31 UYW36 UYW41 UYW46 UYW51 UYW56 UYW61 UYW66 UOL41 UYW86 VIS31 VIS36 VIS41 VIS46 VIS51 VIS56 VIS61 VIS66 UOL46 VIS86 VSO31 VSO36 VSO41 VSO46 VSO51 VSO56 VSO61 VSO66 UOL51 VSO86 WCK31 WCK36 WCK41 WCK46 WCK51 WCK56 WCK61 WCK66 UOL56 WCK86 WMG31 WMG36 WMG41 WMG46 WMG51 WMG56 WMG61 WMG66 UOL61 WMG86 WWC31 WWC36 WWC41 WWC46 WWC51 WWC56 WWC61 WWC66 UOL66 WWC86 JB31 JB36 JB41 JB46 JB51 JB56 JB61 JB66 WVN51 JB86 SX31 SX36 SX41 SX46 SX51 SX56 SX61 SX66 UOL86 SX86 ACT31 ACT36 ACT41 ACT46 ACT51 ACT56 ACT61 ACT66 UYH31 ACT86 AMP31 AMP36 AMP41 AMP46 AMP51 AMP56 AMP61 AMP66 UYH36 AMP86 AWL31 AWL36 AWL41 AWL46 AWL51 AWL56 AWL61 AWL66 UYH41 AWL86 BGH31 BGH36 BGH41 BGH46 BGH51 BGH56 BGH61 BGH66 UYH46 BGH86 BQD31 BQD36 BQD41 BQD46 BQD51 BQD56 BQD61 BQD66 UYH51 BQD86 BZZ31 BZZ36 BZZ41 BZZ46 BZZ51 BZZ56 BZZ61 BZZ66 UYH56 BZZ86 CJV31 CJV36 CJV41 CJV46 CJV51 CJV56 CJV61 CJV66 UYH61 CJV86 CTR31 CTR36 CTR41 CTR46 CTR51 CTR56 CTR61 CTR66 UYH66 CTR86 DDN31 DDN36 DDN41 DDN46 DDN51 DDN56 DDN61 DDN66 WVN56 DDN86 DNJ31 DNJ36 DNJ41 DNJ46 DNJ51 DNJ56 DNJ61 DNJ66 UYH86 DNJ86 DXF31 DXF36 DXF41 DXF46 DXF51 DXF56 DXF61 DXF66 VID31 DXF86 EHB31 EHB36 EHB41 EHB46 EHB51 EHB56 EHB61 EHB66 VID36 EHB86 EQX31 EQX36 EQX41 EQX46 EQX51 EQX56 EQX61 EQX66 VID41 EQX86 FAT31 FAT36 FAT41 FAT46 FAT51 FAT56 FAT61 FAT66 VID46 FAT86 FKP31 FKP36 FKP41 FKP46 FKP51 FKP56 FKP61 FKP66 VID51 FKP86 FUL31 FUL36 FUL41 FUL46 FUL51 FUL56 FUL61 FUL66 VID56 FUL86 GEH31 GEH36 GEH41 GEH46 GEH51 GEH56 GEH61 GEH66 VID61 GEH86 GOD31 GOD36 GOD41 GOD46 GOD51 GOD56 GOD61 GOD66 VID66 GOD86 GXZ31 GXZ36 GXZ41 GXZ46 GXZ51 GXZ56 GXZ61 GXZ66 WVN61 GXZ86 HHV31 HHV36 HHV41 HHV46 HHV51 HHV56 HHV61 HHV66 VID86 HHV86 HRR31 HRR36 HRR41 HRR46 HRR51 HRR56 HRR61 HRR66 VRZ31 HRR86 IBN31 IBN36 IBN41 IBN46 IBN51 IBN56 IBN61 IBN66 VRZ36 IBN86 ILJ31 ILJ36 ILJ41 ILJ46 ILJ51 ILJ56 ILJ61 ILJ66 VRZ41 ILJ86 IVF31 IVF36 IVF41 IVF46 IVF51 IVF56 IVF61 IVF66 VRZ46 IVF86 JFB31 JFB36 JFB41 JFB46 JFB51 JFB56 JFB61 JFB66 VRZ51 JFB86 JOX31 JOX36 JOX41 JOX46 JOX51 JOX56 JOX61 JOX66 VRZ56 JOX86 JYT31 JYT36 JYT41 JYT46 JYT51 JYT56 JYT61 JYT66 VRZ61 JYT86 KIP31 KIP36 KIP41 KIP46 KIP51 KIP56 KIP61 KIP66 VRZ66 KIP86 KSL31 KSL36 KSL41 KSL46 KSL51 KSL56 KSL61 KSL66 WVN66 KSL86 LCH31 LCH36 LCH41 LCH46 LCH51 LCH56 LCH61 LCH66 VRZ86 LCH86 LMD31 LMD36 LMD41 LMD46 LMD51 LMD56 LMD61 LMD66 WBV31 LMD86 LVZ31 LVZ36 LVZ41 LVZ46 LVZ51 LVZ56 LVZ61 LVZ66 WBV36 LVZ86 MFV31 MFV36 MFV41 MFV46 MFV51 MFV56 MFV61 MFV66 WBV41 MFV86 MPR31 MPR36 MPR41 MPR46 MPR51 MPR56 MPR61 MPR66 WBV46 MPR86 MZN31 MZN36 MZN41 MZN46 MZN51 MZN56 MZN61 MZN66 WBV51 MZN86 NJJ31 NJJ36 NJJ41 NJJ46 NJJ51 NJJ56 NJJ61 NJJ66 MZN71 NJJ71 IX71 ST71 ACP71 AML71 AWH71 BGD71 BPZ71 BZV71 CJR71 CTN71 NTF71 DDJ71 DNF71 DXB71 EGX71 EQT71 FAP71 FKL71 FUH71 GED71 GNZ71 ODB71 GXV71 HHR71 HRN71 IBJ71 ILF71 IVB71 JEX71 JOT71 JYP71 KIL71 OMX71 KSH71 LCD71 LLZ71 LVV71 MFR71 MPN71 MZJ71 NJF71 NTB71 WBV71 OCX71 OWT71 OMT71 OWP71 PGL71 PQH71 QAD71 QJZ71 QTV71 RDR71 RNN71 RXJ71 PGP71 SHF71 SRB71 TAX71 TKT71 TUP71 UEL71 UOH71 UYD71 VHZ71 VRV71 PQL71 WBR71 WLN71 WVJ71 JI71 TE71 ADA71 AMW71 AWS71 BGO71 BQK71 QAH71 CAG71 CKC71 CTY71 DDU71 DNQ71 DXM71 EHI71 ERE71 FBA71 FKW71 QKD71 FUS71 GEO71 GOK71 GYG71 HIC71 HRY71 IBU71 ILQ71 IVM71 JFI71 QTZ71 JPE71 JZA71 KIW71 KSS71 LCO71 LMK71 LWG71 MGC71 MPY71 MZU71 RDV71 NJQ71 NTM71 ODI71 ONE71 OXA71 PGW71 PQS71 QAO71 QKK71 QUG71 RNR71 REC71 RNY71 RXU71 SHQ71 SRM71 TBI71 TLE71 TVA71 UEW71 UOS71 RXN71 UYO71 VIK71 VSG71 WCC71 WLY71 WVU71 JQ71 TM71 ADI71 WVN71 ANE71 SHJ71 AXA71 BGW71 BQS71 CAO71 CKK71 CUG71 DEC71 DNY71 DXU71 WLR71 EHQ71 SRF71 ERM71 FBI71 FLE71 FVA71 GEW71 GOS71 GYO71 HIK71 HSG71 ICC71 TBB71 ILY71 IVU71 JFQ71 JPM71 JZI71 KJE71 KTA71 LCW71 LMS71 LWO71 TKX71 MGK71 MQG71 NAC71 NJY71 NTU71 ODQ71 ONM71 OXI71 PHE71 PRA71 TUT71 QAW71 QKS71 QUO71 REK71 ROG71 RYC71 SHY71 SRU71 TBQ71 TLM71 UEP71 TVI71 UFE71 UPA71 UYW71 VIS71 VSO71 WCK71 WMG71 WWC71 JB71 UOL71 SX71 ACT71 AMP71 AWL71 BGH71 BQD71 BZZ71 CJV71 CTR71 DDN71 UYH71 DNJ71 DXF71 EHB71 EQX71 FAT71 FKP71 FUL71 GEH71 GOD71 GXZ71 VID71 HHV71 HRR71 IBN71 ILJ71 IVF71 JFB71 JOX71 JYT71 KIP71 KSL71 VRZ71 LCH71 LMD71 LVZ71 MFV71 MPR71 AQ11:AQ95 IX81 ST81 ACP81 AML81 AWH81 BGD81 BPZ81 BZV81 CJR81 CTN81 DDJ81 DNF81 DXB81 EGX81 EQT81 FAP81 FKL81 FUH81 GED81 GNZ81 GXV81 HHR81 HRN81 IBJ81 ILF81 IVB81 JEX81 JOT81 JYP81 KIL81 KSH81 LCD81 LLZ81 LVV81 MFR81 MPN81 MZJ81 NJF81 NTB81 OCX81 OMT81 OWP81 PGL81 PQH81 QAD81 QJZ81 QTV81 RDR81 RNN81 RXJ81 SHF81 SRB81 TAX81 TKT81 TUP81 UEL81 UOH81 UYD81 VHZ81 VRV81 WBR81 WLN81 WVJ81 JI81 TE81 ADA81 AMW81 AWS81 BGO81 BQK81 CAG81 CKC81 CTY81 DDU81 DNQ81 DXM81 EHI81 ERE81 FBA81 FKW81 FUS81 GEO81 GOK81 GYG81 HIC81 HRY81 IBU81 ILQ81 IVM81 JFI81 JPE81 JZA81 KIW81 KSS81 LCO81 LMK81 LWG81 MGC81 MPY81 MZU81 NJQ81 NTM81 ODI81 ONE81 OXA81 PGW81 PQS81 QAO81 QKK81 QUG81 REC81 RNY81 RXU81 SHQ81 SRM81 TBI81 TLE81 TVA81 UEW81 UOS81 UYO81 VIK81 VSG81 WCC81 WLY81 WVU81 JQ81 TM81 ADI81 ANE81 AXA81 BGW81 BQS81 CAO81 CKK81 CUG81 DEC81 DNY81 DXU81 EHQ81 ERM81 FBI81 FLE81 FVA81 GEW81 GOS81 GYO81 HIK81 HSG81 ICC81 ILY81 IVU81 JFQ81 JPM81 JZI81 KJE81 KTA81 LCW81 LMS81 LWO81 MGK81 MQG81 NAC81 NJY81 NTU81 ODQ81 ONM81 OXI81 PHE81 PRA81 QAW81 QKS81 QUO81 REK81 ROG81 RYC81 SHY81 SRU81 TBQ81 TLM81 TVI81 UFE81 UPA81 UYW81 VIS81 VSO81 WCK81 WMG81 WWC81 JB81 SX81 ACT81 AMP81 AWL81 BGH81 BQD81 BZZ81 CJV81 CTR81 DDN81 DNJ81 DXF81 EHB81 EQX81 FAT81 FKP81 FUL81 GEH81 GOD81 GXZ81 HHV81 HRR81 IBN81 ILJ81 IVF81 JFB81 JOX81 JYT81 KIP81 KSL81 LCH81 LMD81 LVZ81 MFV81 MPR81 MZN81 NJJ81 NTF81 ODB81 OMX81 OWT81 PGP81 PQL81 QAH81 QKD81 QTZ81 RDV81 RNR81 RXN81 SHJ81 SRF81 TBB81 TKX81 TUT81 UEP81 UOL81 UYH81 VID81 VRZ81 WBV81 WLR81 WVN81 NJJ76 IX76 ST76 ACP76 AML76 AWH76 BGD76 BPZ76 BZV76 CJR76 CTN76 NTF76 DDJ76 DNF76 DXB76 EGX76 EQT76 FAP76 FKL76 FUH76 GED76 GNZ76 ODB76 GXV76 HHR76 HRN76 IBJ76 ILF76 IVB76 JEX76 JOT76 JYP76 KIL76 OMX76 KSH76 LCD76 LLZ76 LVV76 MFR76 MPN76 MZJ76 NJF76 NTB76 WBV76 OCX76 OWT76 OMT76 OWP76 PGL76 PQH76 QAD76 QJZ76 QTV76 RDR76 RNN76 RXJ76 PGP76 SHF76 SRB76 TAX76 TKT76 TUP76 UEL76 UOH76 UYD76 VHZ76 VRV76 PQL76 WBR76 WLN76 WVJ76 JI76 TE76 ADA76 AMW76 AWS76 BGO76 BQK76 QAH76 CAG76 CKC76 CTY76 DDU76 DNQ76 DXM76 EHI76 ERE76 FBA76 FKW76 QKD76 FUS76 GEO76 GOK76 GYG76 HIC76 HRY76 IBU76 ILQ76 IVM76 JFI76 QTZ76 JPE76 JZA76 KIW76 KSS76 LCO76 LMK76 LWG76 MGC76 MPY76 MZU76 RDV76 NJQ76 NTM76 ODI76 ONE76 OXA76 PGW76 PQS76 QAO76 QKK76 QUG76 RNR76 REC76 RNY76 RXU76 SHQ76 SRM76 TBI76 TLE76 TVA76 UEW76 UOS76 RXN76 UYO76 VIK76 VSG76 WCC76 WLY76 WVU76 JQ76 TM76 ADI76 WVN76 ANE76 SHJ76 AXA76 BGW76 BQS76 CAO76 CKK76 CUG76 DEC76 DNY76 DXU76 WLR76 EHQ76 SRF76 ERM76 FBI76 FLE76 FVA76 GEW76 GOS76 GYO76 HIK76 HSG76 ICC76 TBB76 ILY76 IVU76 JFQ76 JPM76 JZI76 KJE76 KTA76 LCW76 LMS76 LWO76 TKX76 MGK76 MQG76 NAC76 NJY76 NTU76 ODQ76 ONM76 OXI76 PHE76 PRA76 TUT76 QAW76 QKS76 QUO76 REK76 ROG76 RYC76 SHY76 SRU76 TBQ76 TLM76 UEP76 TVI76 UFE76 UPA76 UYW76 VIS76 VSO76 WCK76 WMG76 WWC76 JB76 UOL76 SX76 ACT76 AMP76 AWL76 BGH76 BQD76 BZZ76 CJV76 CTR76 DDN76 UYH76 DNJ76 DXF76 EHB76 EQX76 FAT76 FKP76 FUL76 GEH76 GOD76 GXZ76 VID76 HHV76 HRR76 IBN76 ILJ76 IVF76 JFB76 JOX76 JYT76 KIP76 KSL76 VRZ76 LCH76 LMD76 LVZ76 MFV76 MPR76 MZN76</xm:sqref>
        </x14:dataValidation>
        <x14:dataValidation type="list" allowBlank="1" showInputMessage="1" showErrorMessage="1">
          <x14:formula1>
            <xm:f>Listas!$F$13:$F$15</xm:f>
          </x14:formula1>
          <xm:sqref>V11:V95</xm:sqref>
        </x14:dataValidation>
        <x14:dataValidation type="list" allowBlank="1" showInputMessage="1" showErrorMessage="1">
          <x14:formula1>
            <xm:f>Listas!$G$5:$G$7</xm:f>
          </x14:formula1>
          <xm:sqref>W11:W95</xm:sqref>
        </x14:dataValidation>
        <x14:dataValidation type="list" allowBlank="1" showInputMessage="1" showErrorMessage="1">
          <x14:formula1>
            <xm:f>Listas!$H$5:$H$13</xm:f>
          </x14:formula1>
          <xm:sqref>X11:X95</xm:sqref>
        </x14:dataValidation>
        <x14:dataValidation type="list" allowBlank="1" showInputMessage="1" showErrorMessage="1">
          <x14:formula1>
            <xm:f>Listas!$I$5:$I$7</xm:f>
          </x14:formula1>
          <xm:sqref>Y11:Y95</xm:sqref>
        </x14:dataValidation>
        <x14:dataValidation type="list" allowBlank="1" showInputMessage="1" showErrorMessage="1">
          <x14:formula1>
            <xm:f>Listas!$J$5:$J$6</xm:f>
          </x14:formula1>
          <xm:sqref>L11:L95</xm:sqref>
        </x14:dataValidation>
        <x14:dataValidation type="list" allowBlank="1" showInputMessage="1" showErrorMessage="1">
          <x14:formula1>
            <xm:f>Listas!$C$5:$C$5</xm:f>
          </x14:formula1>
          <xm:sqref>E11:E95</xm:sqref>
        </x14:dataValidation>
        <x14:dataValidation type="list" allowBlank="1" showInputMessage="1" showErrorMessage="1">
          <x14:formula1>
            <xm:f>Listas!$B$5:$B$22</xm:f>
          </x14:formula1>
          <xm:sqref>A16 A11 A26 A91 A31 A36 A41 A46 A51 A56 A61 A66 A21 A86 A71 A81 A76</xm:sqref>
        </x14:dataValidation>
        <x14:dataValidation type="list" allowBlank="1" showInputMessage="1" showErrorMessage="1">
          <x14:formula1>
            <xm:f>Listas!$B$34:$B$36</xm:f>
          </x14:formula1>
          <xm:sqref>AO11:AO95</xm:sqref>
        </x14:dataValidation>
        <x14:dataValidation type="list" allowBlank="1" showInputMessage="1" showErrorMessage="1">
          <x14:formula1>
            <xm:f>Listas!$E$5:$E$8</xm:f>
          </x14:formula1>
          <xm:sqref>AH91 AH16 AH11 AH26 AH31 AH36 AH41 AH46 AH51 AH56 AH61 AH66 AH21 AH86 AH71 AH81 AH76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17</vt:i4>
      </vt:variant>
    </vt:vector>
  </HeadingPairs>
  <TitlesOfParts>
    <vt:vector size="38" baseType="lpstr">
      <vt:lpstr>Contexto</vt:lpstr>
      <vt:lpstr>Instructivo</vt:lpstr>
      <vt:lpstr>Instructivo R. Gestión</vt:lpstr>
      <vt:lpstr>R. Gestión </vt:lpstr>
      <vt:lpstr>R. Fiscal</vt:lpstr>
      <vt:lpstr>R. SARLAFT</vt:lpstr>
      <vt:lpstr>Exposición al Riesgo SARLAFT</vt:lpstr>
      <vt:lpstr>Instructivo R. Corrupción</vt:lpstr>
      <vt:lpstr>R. Corrupción</vt:lpstr>
      <vt:lpstr>Impacto Corrupción</vt:lpstr>
      <vt:lpstr>Matriz Calor Inherente</vt:lpstr>
      <vt:lpstr>Matriz Calor Residual</vt:lpstr>
      <vt:lpstr>Tabla probabilidad</vt:lpstr>
      <vt:lpstr>Tabla Impacto</vt:lpstr>
      <vt:lpstr>Tabla Valoración controles</vt:lpstr>
      <vt:lpstr>Opciones Tratamiento</vt:lpstr>
      <vt:lpstr>ListasRSec</vt:lpstr>
      <vt:lpstr>Listas</vt:lpstr>
      <vt:lpstr>Instructivo Seguridad Inf</vt:lpstr>
      <vt:lpstr>R. Seguridad de la Info.</vt:lpstr>
      <vt:lpstr>Controles_NormaISO27001_Sugerid</vt:lpstr>
      <vt:lpstr>_rc</vt:lpstr>
      <vt:lpstr>amenazas</vt:lpstr>
      <vt:lpstr>Contexto!Área_de_impresión</vt:lpstr>
      <vt:lpstr>bd</vt:lpstr>
      <vt:lpstr>ClasificacionRSEG</vt:lpstr>
      <vt:lpstr>di</vt:lpstr>
      <vt:lpstr>ea</vt:lpstr>
      <vt:lpstr>ListasRSec!hw</vt:lpstr>
      <vt:lpstr>hw</vt:lpstr>
      <vt:lpstr>ip</vt:lpstr>
      <vt:lpstr>ListasRSec!nada</vt:lpstr>
      <vt:lpstr>ProcesosSEG</vt:lpstr>
      <vt:lpstr>sa</vt:lpstr>
      <vt:lpstr>si</vt:lpstr>
      <vt:lpstr>sw</vt:lpstr>
      <vt:lpstr>Tipo_Activo</vt:lpstr>
      <vt:lpstr>Tipo_riesgoseg</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Teletrabajo</cp:lastModifiedBy>
  <cp:lastPrinted>2023-12-10T13:28:02Z</cp:lastPrinted>
  <dcterms:created xsi:type="dcterms:W3CDTF">2020-03-24T23:12:47Z</dcterms:created>
  <dcterms:modified xsi:type="dcterms:W3CDTF">2025-12-19T16:40:52Z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ac521f-e930-485b-97f4-efbe7db8e98f_Enabled">
    <vt:lpwstr>true</vt:lpwstr>
  </property>
  <property fmtid="{D5CDD505-2E9C-101B-9397-08002B2CF9AE}" pid="3" name="MSIP_Label_5fac521f-e930-485b-97f4-efbe7db8e98f_SetDate">
    <vt:lpwstr>2022-11-03T17:28:54Z</vt:lpwstr>
  </property>
  <property fmtid="{D5CDD505-2E9C-101B-9397-08002B2CF9AE}" pid="4" name="MSIP_Label_5fac521f-e930-485b-97f4-efbe7db8e98f_Method">
    <vt:lpwstr>Standard</vt:lpwstr>
  </property>
  <property fmtid="{D5CDD505-2E9C-101B-9397-08002B2CF9AE}" pid="5" name="MSIP_Label_5fac521f-e930-485b-97f4-efbe7db8e98f_Name">
    <vt:lpwstr>defa4170-0d19-0005-0004-bc88714345d2</vt:lpwstr>
  </property>
  <property fmtid="{D5CDD505-2E9C-101B-9397-08002B2CF9AE}" pid="6" name="MSIP_Label_5fac521f-e930-485b-97f4-efbe7db8e98f_SiteId">
    <vt:lpwstr>9ecb216e-449b-4584-bc82-26bce78574fb</vt:lpwstr>
  </property>
  <property fmtid="{D5CDD505-2E9C-101B-9397-08002B2CF9AE}" pid="7" name="MSIP_Label_5fac521f-e930-485b-97f4-efbe7db8e98f_ActionId">
    <vt:lpwstr>99df4c21-7bee-45bd-b4cd-b464291b7020</vt:lpwstr>
  </property>
  <property fmtid="{D5CDD505-2E9C-101B-9397-08002B2CF9AE}" pid="8" name="MSIP_Label_5fac521f-e930-485b-97f4-efbe7db8e98f_ContentBits">
    <vt:lpwstr>0</vt:lpwstr>
  </property>
</Properties>
</file>