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marcela.reyes\Documents\ARCHIVOS SECRETARIA DE AMBIENTE\TRANSPARENCIA (nuevo)\Planeación\Políticas\Plan anticorrupción\2019\Seguimientos\Primer cuatrimestre\"/>
    </mc:Choice>
  </mc:AlternateContent>
  <xr:revisionPtr revIDLastSave="0" documentId="8_{8B08BBA2-5A24-4892-B785-E6591CF30261}" xr6:coauthVersionLast="45" xr6:coauthVersionMax="45" xr10:uidLastSave="{00000000-0000-0000-0000-000000000000}"/>
  <bookViews>
    <workbookView xWindow="-120" yWindow="945" windowWidth="24240" windowHeight="12075" firstSheet="5" activeTab="8" xr2:uid="{00000000-000D-0000-FFFF-FFFF00000000}"/>
  </bookViews>
  <sheets>
    <sheet name="Control y Mejora" sheetId="17" r:id="rId1"/>
    <sheet name="Gestión Contractual" sheetId="11" r:id="rId2"/>
    <sheet name="Talento Humano" sheetId="6" r:id="rId3"/>
    <sheet name="Gest Ambien y Desarr Rural" sheetId="8" r:id="rId4"/>
    <sheet name="Gestión Disciplinaria" sheetId="9" r:id="rId5"/>
    <sheet name="Gestión Jurídica" sheetId="13" r:id="rId6"/>
    <sheet name="Planeación Ambiental" sheetId="14" r:id="rId7"/>
    <sheet name="Gest Rec Infor y Tecnol" sheetId="7" r:id="rId8"/>
    <sheet name="Gestión Documental" sheetId="4"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2" i="7" l="1"/>
  <c r="B12" i="7"/>
  <c r="S12" i="7"/>
  <c r="T12" i="7"/>
  <c r="U12" i="7"/>
  <c r="V12" i="7"/>
  <c r="W12" i="7"/>
  <c r="X12" i="7"/>
  <c r="Y12" i="7"/>
  <c r="Z12" i="7" l="1"/>
  <c r="AB18" i="4"/>
  <c r="Z13" i="4"/>
  <c r="Y13" i="4"/>
  <c r="X13" i="4"/>
  <c r="W13" i="4"/>
  <c r="V13" i="4"/>
  <c r="U13" i="4"/>
  <c r="T13" i="4"/>
  <c r="AD12" i="4"/>
  <c r="Z12" i="4"/>
  <c r="Y12" i="4"/>
  <c r="X12" i="4"/>
  <c r="W12" i="4"/>
  <c r="V12" i="4"/>
  <c r="U12" i="4"/>
  <c r="T12" i="4"/>
  <c r="B12" i="4"/>
  <c r="A12" i="4"/>
  <c r="C8" i="4"/>
  <c r="A8" i="4"/>
  <c r="B6" i="4"/>
  <c r="A2" i="4"/>
  <c r="A1" i="4"/>
  <c r="AA18" i="7"/>
  <c r="Y13" i="7"/>
  <c r="X13" i="7"/>
  <c r="W13" i="7"/>
  <c r="V13" i="7"/>
  <c r="U13" i="7"/>
  <c r="T13" i="7"/>
  <c r="S13" i="7"/>
  <c r="C8" i="7"/>
  <c r="A8" i="7"/>
  <c r="B6" i="7"/>
  <c r="A2" i="7"/>
  <c r="A1" i="7"/>
  <c r="Z14" i="14"/>
  <c r="Y14" i="14"/>
  <c r="X14" i="14"/>
  <c r="W14" i="14"/>
  <c r="V14" i="14"/>
  <c r="U14" i="14"/>
  <c r="T14" i="14"/>
  <c r="Z13" i="14"/>
  <c r="Y13" i="14"/>
  <c r="X13" i="14"/>
  <c r="W13" i="14"/>
  <c r="V13" i="14"/>
  <c r="U13" i="14"/>
  <c r="T13" i="14"/>
  <c r="Z12" i="14"/>
  <c r="Y12" i="14"/>
  <c r="X12" i="14"/>
  <c r="W12" i="14"/>
  <c r="V12" i="14"/>
  <c r="U12" i="14"/>
  <c r="T12" i="14"/>
  <c r="B12" i="14"/>
  <c r="A12" i="14"/>
  <c r="A8" i="14"/>
  <c r="B6" i="14"/>
  <c r="A2" i="14"/>
  <c r="A1" i="14"/>
  <c r="Z13" i="13"/>
  <c r="Y13" i="13"/>
  <c r="X13" i="13"/>
  <c r="W13" i="13"/>
  <c r="V13" i="13"/>
  <c r="U13" i="13"/>
  <c r="T13" i="13"/>
  <c r="Z12" i="13"/>
  <c r="Y12" i="13"/>
  <c r="X12" i="13"/>
  <c r="W12" i="13"/>
  <c r="V12" i="13"/>
  <c r="U12" i="13"/>
  <c r="T12" i="13"/>
  <c r="B12" i="13"/>
  <c r="A12" i="13"/>
  <c r="C8" i="13"/>
  <c r="A8" i="13"/>
  <c r="B6" i="13"/>
  <c r="A2" i="13"/>
  <c r="A1" i="13"/>
  <c r="Z12" i="9"/>
  <c r="Y12" i="9"/>
  <c r="W12" i="9"/>
  <c r="V12" i="9"/>
  <c r="U12" i="9"/>
  <c r="T12" i="9"/>
  <c r="B12" i="9"/>
  <c r="A12" i="9"/>
  <c r="C8" i="9"/>
  <c r="B6" i="9"/>
  <c r="A2" i="9"/>
  <c r="A1" i="9"/>
  <c r="Y13" i="8"/>
  <c r="X13" i="8"/>
  <c r="W13" i="8"/>
  <c r="V13" i="8"/>
  <c r="U13" i="8"/>
  <c r="T13" i="8"/>
  <c r="S13" i="8"/>
  <c r="Y12" i="8"/>
  <c r="X12" i="8"/>
  <c r="W12" i="8"/>
  <c r="V12" i="8"/>
  <c r="U12" i="8"/>
  <c r="T12" i="8"/>
  <c r="S12" i="8"/>
  <c r="B12" i="8"/>
  <c r="E8" i="8"/>
  <c r="A8" i="8"/>
  <c r="B6" i="8"/>
  <c r="A2" i="8"/>
  <c r="A1" i="8"/>
  <c r="Y12" i="6"/>
  <c r="X12" i="6"/>
  <c r="W12" i="6"/>
  <c r="V12" i="6"/>
  <c r="U12" i="6"/>
  <c r="T12" i="6"/>
  <c r="S12" i="6"/>
  <c r="B12" i="6"/>
  <c r="A12" i="6"/>
  <c r="C8" i="6"/>
  <c r="A8" i="6"/>
  <c r="B6" i="6"/>
  <c r="A2" i="6"/>
  <c r="A1" i="6"/>
  <c r="AB18" i="11"/>
  <c r="Z13" i="11"/>
  <c r="Y13" i="11"/>
  <c r="X13" i="11"/>
  <c r="W13" i="11"/>
  <c r="V13" i="11"/>
  <c r="U13" i="11"/>
  <c r="T13" i="11"/>
  <c r="A13" i="11"/>
  <c r="C8" i="11"/>
  <c r="A2" i="11"/>
  <c r="A1" i="11"/>
  <c r="AB17" i="17"/>
  <c r="AA12" i="17"/>
  <c r="AB12" i="17" s="1"/>
  <c r="Z12" i="17"/>
  <c r="Y12" i="17"/>
  <c r="X12" i="17"/>
  <c r="W12" i="17"/>
  <c r="V12" i="17"/>
  <c r="U12" i="17"/>
  <c r="T12" i="17"/>
  <c r="B12" i="17"/>
  <c r="A12" i="17"/>
  <c r="A8" i="17"/>
  <c r="B6" i="17"/>
  <c r="A2" i="17"/>
  <c r="A1" i="17"/>
  <c r="AA13" i="4" l="1"/>
  <c r="AA12" i="4"/>
  <c r="AB12" i="4" s="1"/>
  <c r="AA12" i="9"/>
  <c r="AB12" i="9" s="1"/>
  <c r="AA13" i="14"/>
  <c r="AA12" i="14"/>
  <c r="AA14" i="14"/>
  <c r="Z12" i="8"/>
  <c r="AA12" i="8" s="1"/>
  <c r="Z13" i="8"/>
  <c r="Z13" i="7"/>
  <c r="AA13" i="13"/>
  <c r="AA12" i="13"/>
  <c r="AC12" i="13" s="1"/>
  <c r="AA13" i="11"/>
  <c r="AB13" i="11" s="1"/>
  <c r="Z12" i="6"/>
  <c r="AB12"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FRANCISCO.ROMERO</author>
    <author>DEISY.SOLER</author>
  </authors>
  <commentList>
    <comment ref="G11" authorId="0" shapeId="0" xr:uid="{00000000-0006-0000-0100-000001000000}">
      <text>
        <r>
          <rPr>
            <b/>
            <sz val="12"/>
            <color indexed="81"/>
            <rFont val="Tahoma"/>
            <family val="2"/>
          </rPr>
          <t>FRANCISCO.ROMERO:</t>
        </r>
        <r>
          <rPr>
            <sz val="12"/>
            <color indexed="81"/>
            <rFont val="Tahoma"/>
            <family val="2"/>
          </rPr>
          <t xml:space="preserve">
Se deben indicar una de las siguientes:
Verificar, 
conciliar, 
validar, 
cotejar,
comparar</t>
        </r>
      </text>
    </comment>
    <comment ref="I11" authorId="0" shapeId="0" xr:uid="{00000000-0006-0000-0100-000002000000}">
      <text>
        <r>
          <rPr>
            <b/>
            <sz val="11"/>
            <color indexed="81"/>
            <rFont val="Tahoma"/>
            <family val="2"/>
          </rPr>
          <t>FRANCISCO.ROMERO:</t>
        </r>
        <r>
          <rPr>
            <sz val="11"/>
            <color indexed="81"/>
            <rFont val="Tahoma"/>
            <family val="2"/>
          </rPr>
          <t xml:space="preserve">
Se pueden considerar las siguientes: Controles automáticos, son los sistema de información como el forest, sipse...</t>
        </r>
      </text>
    </comment>
    <comment ref="K11" authorId="0" shapeId="0" xr:uid="{00000000-0006-0000-0100-000003000000}">
      <text>
        <r>
          <rPr>
            <b/>
            <sz val="11"/>
            <color indexed="81"/>
            <rFont val="Tahoma"/>
            <family val="2"/>
          </rPr>
          <t>FRANCISCO.ROMERO:</t>
        </r>
        <r>
          <rPr>
            <sz val="11"/>
            <color indexed="81"/>
            <rFont val="Tahoma"/>
            <family val="2"/>
          </rPr>
          <t xml:space="preserve">
Se pueden considerar las siguientes:
-Generación de compromisos en las actas de autocontrol, 
-Evaluación de  causas 
Como tratamiento 
- Ajustes o corrección de planes
</t>
        </r>
      </text>
    </comment>
    <comment ref="M11" authorId="0" shapeId="0" xr:uid="{00000000-0006-0000-0100-000004000000}">
      <text>
        <r>
          <rPr>
            <b/>
            <sz val="11"/>
            <color indexed="81"/>
            <rFont val="Tahoma"/>
            <family val="2"/>
          </rPr>
          <t>FRANCISCO.ROMERO:</t>
        </r>
        <r>
          <rPr>
            <sz val="11"/>
            <color indexed="81"/>
            <rFont val="Tahoma"/>
            <family val="2"/>
          </rPr>
          <t xml:space="preserve">
Evidencias en general registros o soportes </t>
        </r>
      </text>
    </comment>
    <comment ref="C13" authorId="1" shapeId="0" xr:uid="{00000000-0006-0000-0100-000005000000}">
      <text>
        <r>
          <rPr>
            <b/>
            <sz val="9"/>
            <color indexed="81"/>
            <rFont val="Tahoma"/>
            <charset val="1"/>
          </rPr>
          <t>DEISY.SOLER:</t>
        </r>
        <r>
          <rPr>
            <sz val="9"/>
            <color indexed="81"/>
            <rFont val="Tahoma"/>
            <charset val="1"/>
          </rPr>
          <t xml:space="preserve">
FALTA DEFINIR QUE SUCEDE SI SE PRESENTA DESVIACIÒN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FRANCISCO.ROMERO</author>
  </authors>
  <commentList>
    <comment ref="G11" authorId="0" shapeId="0" xr:uid="{00000000-0006-0000-0800-000001000000}">
      <text>
        <r>
          <rPr>
            <b/>
            <sz val="12"/>
            <color indexed="81"/>
            <rFont val="Tahoma"/>
            <family val="2"/>
          </rPr>
          <t>FRANCISCO.ROMERO:</t>
        </r>
        <r>
          <rPr>
            <sz val="12"/>
            <color indexed="81"/>
            <rFont val="Tahoma"/>
            <family val="2"/>
          </rPr>
          <t xml:space="preserve">
Se deben indicar una de las siguientes:
Verificar, 
conciliar, 
validar, 
cotejar,
comparar</t>
        </r>
      </text>
    </comment>
    <comment ref="I11" authorId="0" shapeId="0" xr:uid="{00000000-0006-0000-0800-000002000000}">
      <text>
        <r>
          <rPr>
            <b/>
            <sz val="11"/>
            <color indexed="81"/>
            <rFont val="Tahoma"/>
            <family val="2"/>
          </rPr>
          <t>FRANCISCO.ROMERO:</t>
        </r>
        <r>
          <rPr>
            <sz val="11"/>
            <color indexed="81"/>
            <rFont val="Tahoma"/>
            <family val="2"/>
          </rPr>
          <t xml:space="preserve">
Se pueden considerar las siguientes: Controles automáticos, son los sistema de información como el forest, sipse...</t>
        </r>
      </text>
    </comment>
    <comment ref="K11" authorId="0" shapeId="0" xr:uid="{00000000-0006-0000-0800-000003000000}">
      <text>
        <r>
          <rPr>
            <b/>
            <sz val="11"/>
            <color indexed="81"/>
            <rFont val="Tahoma"/>
            <family val="2"/>
          </rPr>
          <t>FRANCISCO.ROMERO:</t>
        </r>
        <r>
          <rPr>
            <sz val="11"/>
            <color indexed="81"/>
            <rFont val="Tahoma"/>
            <family val="2"/>
          </rPr>
          <t xml:space="preserve">
Se pueden considerar las siguientes:
-Generación de compromisos en las actas de autocontrol, 
-Evaluación de  causas 
Como tratamiento 
- Ajustes o corrección de planes
</t>
        </r>
      </text>
    </comment>
    <comment ref="M11" authorId="0" shapeId="0" xr:uid="{00000000-0006-0000-0800-000004000000}">
      <text>
        <r>
          <rPr>
            <b/>
            <sz val="11"/>
            <color indexed="81"/>
            <rFont val="Tahoma"/>
            <family val="2"/>
          </rPr>
          <t>FRANCISCO.ROMERO:</t>
        </r>
        <r>
          <rPr>
            <sz val="11"/>
            <color indexed="81"/>
            <rFont val="Tahoma"/>
            <family val="2"/>
          </rPr>
          <t xml:space="preserve">
Evidencias en general registros o soportes </t>
        </r>
      </text>
    </comment>
  </commentList>
</comments>
</file>

<file path=xl/sharedStrings.xml><?xml version="1.0" encoding="utf-8"?>
<sst xmlns="http://schemas.openxmlformats.org/spreadsheetml/2006/main" count="651" uniqueCount="174">
  <si>
    <t>NOMBRE DEL PROCESO</t>
  </si>
  <si>
    <t>OBJETIVO DEL PROCESO</t>
  </si>
  <si>
    <t>No. DEL RIESGO</t>
  </si>
  <si>
    <t>NOMBRE DEL RIESGO</t>
  </si>
  <si>
    <t>VALORACION DE CONTROLES</t>
  </si>
  <si>
    <t>DESCRIPCIÓN (Control al riesgo)</t>
  </si>
  <si>
    <t>HERRAMIENTAS PARA EJERCER CONTROL</t>
  </si>
  <si>
    <t>SEGUIMIENTO AL CONTROL</t>
  </si>
  <si>
    <t>CALIFICACIÓN DEL ESTADO</t>
  </si>
  <si>
    <t>CALIFICACIÓN DEL CONTROL</t>
  </si>
  <si>
    <t>CONTROL DEL RIESGO</t>
  </si>
  <si>
    <t>CONTROL DEL PROCESO</t>
  </si>
  <si>
    <t>ACCION PARA EL TRATAMIENTO DEL RIESGO RESIDUAL</t>
  </si>
  <si>
    <t>PROPOSITO DEL CONTROL</t>
  </si>
  <si>
    <t>COMO SE REALIZA LA ACTIVIDAD DE CONTROL</t>
  </si>
  <si>
    <t>QUE PASA CON LAS OBSERVACIONES O DESVIACIONES</t>
  </si>
  <si>
    <t>EVIDENCIA DE LA EJECUCION DEL CONTROL</t>
  </si>
  <si>
    <t>PERIODICIDAD</t>
  </si>
  <si>
    <t>SEGREGACION Y AUTORIDAD DEL RESPONSABLE</t>
  </si>
  <si>
    <t>HAY RESPONSABLES</t>
  </si>
  <si>
    <t>PREVENIR</t>
  </si>
  <si>
    <t>CONFIABLE</t>
  </si>
  <si>
    <t>SE INVESTIGAN Y RESUELVEN OPORTUNAMENTE</t>
  </si>
  <si>
    <t>COMPLETA</t>
  </si>
  <si>
    <t>OPORTUNA</t>
  </si>
  <si>
    <t>ADECUADO</t>
  </si>
  <si>
    <t>ASIGNADO</t>
  </si>
  <si>
    <t>PROBABILIDAD</t>
  </si>
  <si>
    <t>IMPACTO</t>
  </si>
  <si>
    <t>NO ASIGNADO</t>
  </si>
  <si>
    <t>INADECUADO</t>
  </si>
  <si>
    <t>INOPORTUNA</t>
  </si>
  <si>
    <t>DETECTAR</t>
  </si>
  <si>
    <t>NO CONFIABLE</t>
  </si>
  <si>
    <t>INCOMPLETA</t>
  </si>
  <si>
    <t>NO SE INVESTIGAN Y RESUELVEN OPORTUNAMENTE</t>
  </si>
  <si>
    <t>NO ES UN CONTROL</t>
  </si>
  <si>
    <t>NO EXISTE</t>
  </si>
  <si>
    <t>CAUSAS</t>
  </si>
  <si>
    <t>HAY COHERENCIA ENTRE LA CAUSA Y EL RIESGO?</t>
  </si>
  <si>
    <t>Qué busca hacer el control:
Verificar, conciliar, validar, cotejar,
comparar</t>
  </si>
  <si>
    <t>Validar</t>
  </si>
  <si>
    <t>Cómo se lleva a cabo: Fuente
de información (confiable)
Control manual o automático</t>
  </si>
  <si>
    <t>Qué pasa con las desviaciones
y/o excepciones: Análisis y
tratamiento.</t>
  </si>
  <si>
    <t>Evidencia de la Ejecución:
Registros, soportes.</t>
  </si>
  <si>
    <t>Frecuencia del control:
oportuno, acorde a la criticidad
del riesgo.</t>
  </si>
  <si>
    <t>oportuno, acorde a la criticidad
del riesgo.</t>
  </si>
  <si>
    <t>Responsable: Autoridad y segregación de funciones.</t>
  </si>
  <si>
    <t>EVIDENCIAS DEL CUMPLIMIENTO DE LA ACCIÓN PARA EL RIESGOS RESIDUAL</t>
  </si>
  <si>
    <t>VERIFICACIÓN DE QUE NO SE ESTÉ MATERIALIZANDO EL RIESGO (Revisar fuentes de
información (PQRD,
auditorías organismos de
control, información de los
procesos, entre otros).</t>
  </si>
  <si>
    <t>CONCLUSIONES Y/O RECOMENDACIONES</t>
  </si>
  <si>
    <t>FASE:</t>
  </si>
  <si>
    <t>FECHA:</t>
  </si>
  <si>
    <t>CONTROLES</t>
  </si>
  <si>
    <t>EVALUACIÓN OFICINA DE CONTROL INTERNO</t>
  </si>
  <si>
    <t xml:space="preserve">De acuerdo con el ejercicio de autocontrol realizado por el proceso de Gestión Administrativa el 26 de abril de 2019, se concluye que las causa establecidas corresponden al riesgo. </t>
  </si>
  <si>
    <t>VERIFICAR</t>
  </si>
  <si>
    <t>OPORTUNO</t>
  </si>
  <si>
    <t>VALIDAR</t>
  </si>
  <si>
    <t>MANUAL</t>
  </si>
  <si>
    <t>Se generan compromisos en las actas de autocontrol, se evalúan las causas y se ajusta el plan de acción o se corrige</t>
  </si>
  <si>
    <t>Profesional</t>
  </si>
  <si>
    <t>FOREST</t>
  </si>
  <si>
    <t>Se adjunta el inventario realizado</t>
  </si>
  <si>
    <t xml:space="preserve">Se realiza socializaciòn a los encargados de la custodia de los archivos cada vez que se tiene programada visitas o auditorias del Procedimiento 126PA06-PR03 consulta y préstamo de documentos donde se establecen lineamientos y controles para el préstamo de documentos.  </t>
  </si>
  <si>
    <t>INTERNOS - PERSONAL
Sobornos o pagos indebidos 
Falta de ética y valores en el personal que manipula la documentación
EXTERNO - INTERACCIONES CON OTROS PROCESOS
Complicidad en actuaciones para perdida de la información</t>
  </si>
  <si>
    <t>Capacitaciones realizadas</t>
  </si>
  <si>
    <t>Se cuenta con  base de datos de los  inventarios  documental realizados durante el trimestre  y listado de capacitaciones, así como de la  inducción de temas documentales.</t>
  </si>
  <si>
    <t xml:space="preserve">El profesional del proceso de gestiòn documental de la Direciòn de Gestiòn Corporativa envia Reporte anual del inventario  documental del archivo de gestión de cada área.  
 </t>
  </si>
  <si>
    <t>verificar</t>
  </si>
  <si>
    <t>OBERVACIONES OCI</t>
  </si>
  <si>
    <t>De acuerdo con el ejercicio de autocontrol realizado por el proceso del 04 de abril de 2019, se concluye que la causa si es coherente co el riesgo</t>
  </si>
  <si>
    <t xml:space="preserve">no se ha incorporado el tratamiento para la desviacion </t>
  </si>
  <si>
    <t>oportuno</t>
  </si>
  <si>
    <t>Direccion de Gestion Corporativa</t>
  </si>
  <si>
    <t>informacion del proceso</t>
  </si>
  <si>
    <t xml:space="preserve">La DGC establece dentro de los procedimientos las disposiciones para el cumplimiento de los términos de tiempo de las legalizaciones y vinculación de personal. El profesional realiza aplicación de criterios de evaluación técnica sobre experiencia, experticia y prestigio para la selección del equipo directivo y demás funcionarios de libre nombramiento y remoción y provisionales. </t>
  </si>
  <si>
    <t xml:space="preserve">*No se cuenta con el recurso humano necesario debido a las especialidades en algunos de los casos. 
*Insuficiente capacitación para el fortalecimiento de competencias laborales a los intervinientes del proceso. 
*Alta rotación del personal de la entidad, por encargos o finalización de contratos generando disminución en la memoria institucional y continuidad de los procesos y proyectos. 
* Debilidades en los procesos de inducción y reinducción de la entidad.
Ausencia de un sistema integrado de información en lo relacionado con las historias laborales de los servidores públicos de la Entidad. </t>
  </si>
  <si>
    <t>automatico, manual</t>
  </si>
  <si>
    <t xml:space="preserve">no se especifica la frecuencia  </t>
  </si>
  <si>
    <t>Hacer firmar acta de compromiso y autorización de actividades</t>
  </si>
  <si>
    <t>Recomendación: Se recomienda  evaluar si los controles están bien diseñados para mitigar el riesgo y si estos se estan  ejecutando como fueron diseñados.
2, Se recomienda  definir los controles de  manera adecuada el riesgo para lo cual se deben considerar, desde su redacción  las siguientes variables:
-Definir el responsable que debe llevar a
cabo la actividad de control
-Debe tener una periodicidad definida para su
ejecución.
-Debe indicar cuál es el propósito del control.
-Debe establecer el cómo se realiza la actividad
de control.
-Debe indicar qué pasa con las observaciones o
desviaciones resultantes de ejecutar el control.
-Debe dejar evidencia de la ejecución del control.</t>
  </si>
  <si>
    <t>causas</t>
  </si>
  <si>
    <t xml:space="preserve">SEGUIMIENTO OCI </t>
  </si>
  <si>
    <t>Manual</t>
  </si>
  <si>
    <t>El riesgo no se ha materializado. Información del proceso</t>
  </si>
  <si>
    <t>De acuerdo con el ejercicio de autocontrol realizado por el proceso , se concluye que la causa si es coherente co el riesgo</t>
  </si>
  <si>
    <t xml:space="preserve">Formalización y consolidación de políticas y estándares de TI.. Acelerada inclusión de normativa, lineamientos y términos en temas de seguridad y privacidad de la información, en transparencia y acceso a la información, y demás elementos contenidos en la estrategia de Gobierno Digital emitido por entidades del orden nacional y distrital. 
No estar preparado a cambios significativos en la legislación y en la normatividad. 
Vigencia para el cumplimiento de los lineamientos de arquitectura definidos por MinTIC. . La administración de las TICs no se encuentran de manera independiente en la estructura jerárquica de la entidad.
Debilidad en la planeación articulada de los proyectos estratégicos de la entidad que contengan tecnologías de la información y las comunicaciones.
Formulación aislada de proyectos de la entidad que contienen algún componente de tecnología sin la orientación técnica y estratégica de la administración de las TIC. Inexistencia de un proceso institucional estructurado que administre, gestione, monitoree y haga seguimiento de las inversiones e iniciativas en  tecnologías de la información y las comunicaciones.. </t>
  </si>
  <si>
    <t>No lo especifica el control</t>
  </si>
  <si>
    <t>Auditorias y diagnosticos de entidades externas, herramientas de seguimiento que validan y califican el nivel de avance o cumplimiento de la Politica de Gobierno Digital.
Seguimiento y verificación del plan de acción de adecuación del MIPG</t>
  </si>
  <si>
    <t xml:space="preserve">Diseño y adopción de acuerdos de confidencialidad </t>
  </si>
  <si>
    <t>Procedimiento</t>
  </si>
  <si>
    <t>Conforme al plan de trabajo del SIG. Sin embargo el control no lo tiene explicito</t>
  </si>
  <si>
    <t>2, Se recomienda  definir los controles de  manera adecuada para el riesgo para lo cual se recomienda  considerar, desde su redacción  las siguientes variables:
-Definir el responsable que debe llevar a
cabo la actividad de control
-Debe tener una periodicidad definida para su
ejecución.
-Debe indicar cuál es el propósito del control.
-Debe establecer el cómo se realiza la actividad
de control.
-Debe indicar qué pasa con las observaciones o
desviaciones resultantes de ejecutar el control.
-Debe dejar evidencia de la ejecución del control.</t>
  </si>
  <si>
    <t>Realización de procesos de auditoria interna</t>
  </si>
  <si>
    <t>Debilidad en la aplicación de políticas de seguridad y acceso a las plataformas tecnológica.. . Mal manejo de contraseñas y privilegios en la administración de las plataformas tecnológica, por omisión - acción, uso del poder o desviación de gestión pública.. Sistemas de información
susceptibles de manipulación o
adulteración.</t>
  </si>
  <si>
    <t>Comparar</t>
  </si>
  <si>
    <t>Manual y automatico en la adopción de los ANS en la mesa de servicios una vez parametrizada la herramienta</t>
  </si>
  <si>
    <t>Documento de acuerdos de confidencialidad</t>
  </si>
  <si>
    <t>Conforme al plan anual de adquisiciones del proyecto de TI. Sin embargo el control no lo tiene explicito</t>
  </si>
  <si>
    <t>No se ha materializado el riesgo</t>
  </si>
  <si>
    <t xml:space="preserve">Como resultado de la autoevaluación se determino que si existe coherencia entre el risgo y las causas externas e internas </t>
  </si>
  <si>
    <t>1. Falta de verificación de implementación de controles, registros o herramientas en actividades susceptibles de uso indebido de información con fines particulares o favorecimiento a terceros
2, Falta de conciencia ética y uso apropiado de la información. 2. Intereses particulares.</t>
  </si>
  <si>
    <t>R5</t>
  </si>
  <si>
    <t>Cada líder de los procedimientos en acompañamiento de su enlace SIG, realizarán la verificación de los controles establecidos en los procedimientos para los documentos de mayor susceptibilidad de manipulación, beneficio a particulares y mayor impacto en la gestión del proceso.</t>
  </si>
  <si>
    <t xml:space="preserve">no se esta ejecutando el control </t>
  </si>
  <si>
    <t>Actaulmente no se registra ejecucion de los controles asociados a la aciion se recomienda evaluar los controles con el fin de determinar su efectividad y/o posible ajuste</t>
  </si>
  <si>
    <t>Capacitar al personal en el manejo de la información, la ejecución de los procedimientos y orientación frente al plan anticorrupción.</t>
  </si>
  <si>
    <t>CONTROL DISCIPLINARIO</t>
  </si>
  <si>
    <t>Responsable: Autoridad y segregación de funciones</t>
  </si>
  <si>
    <t>Subsecretario General y de Control Disciplinario</t>
  </si>
  <si>
    <t>Seguimiento mensual a la base de datos de los expedientes disciplinarios</t>
  </si>
  <si>
    <t xml:space="preserve">
El Subsecretario General y de Control Disciplinario comisiona a un profesional mediante acta de reparto la cual queda visible en el expediente y el aplicativo SIID.</t>
  </si>
  <si>
    <t xml:space="preserve">Bajo nivel de divulgación y aplicación estricta de las políticas de operación establecidas en los procedimientos.
Duplicidad de la información archivada.
Falta de actualización de procedimientos con el fin de iniciar la migración al archivo digital. (SIGA, SGA, SGSI).
Limitaciones en la reconstrucción de expedientes perdidos, debido a la complejidad de las actuaciones realizadas, en relación con las responsabilidades compartidas entre dependencias y servidores públicos.
Falta de socialización y formación al personal de la entidad en el manejo de TRD.
Falta de socialización y formación al personal de la entidad en el manejo de transferencia documental.
Entrega inoportuna de la información y de la documentación por parte de las dependencias de la SDA lo que dificulta la divulgación de la misma a la ciudadanía. </t>
  </si>
  <si>
    <t xml:space="preserve">Hay coherencia entre la primera causa señalada  y el riesgo, pero no con las demás causa señaladas. 
</t>
  </si>
  <si>
    <t xml:space="preserve"> No aplica por no ser coherente el control con el riesgo, debido a que el hechos que el Subsecretario General y de Control Disciplinario  comisione a un profesional, no garantiza que no se viole la reserva legal de los procesos disciplinarios</t>
  </si>
  <si>
    <t xml:space="preserve">Se realiza control manual, entregando y recibiendo los expedientes disciplinarios con planilla
 </t>
  </si>
  <si>
    <t>No se han presentado violación a la resrva legal y no hay quejas al respecto</t>
  </si>
  <si>
    <t>Planilla de entrega y recibo de expedientes disciplinarios</t>
  </si>
  <si>
    <t>Entrega de las actuaciones proyectadas junto con los expedientes disciplinarios al Subsecretario General y de Control Disciplinario, para su revisión y firma, con planilla  de control de entrega, solo a la secretaria de él y el regreso, es de la misma forma</t>
  </si>
  <si>
    <t>Se verificó que se han implementado los siguientes controles para el proceso de gestión Disciplinaria: 
1. Oficina independiente: para archivar los expedientes disciplinario en trámite, la cual tiene archivadores y puerta y llave que solo utilizan los profesionales de esta área. Igualmente, tiene interiormente oficinas independientes, para recibir las diligencias, y evitar violar la reserva legal.
2. Entrega de copia de las actuaciones disciplinarias a los sujetos procesales, conforme al art. 90 de la Ley 734 de 2002 o Código Único Disciplinario actualmente vigente
3. Preguntado a los operadores del proceso de la SGCD no se han presentado quejas por posible violación al debido proceso en asuntos disciplinarios.
Por lo anterior,  se observó que no se  ha materializado el riesgo de "la violación de la reserva legal de los procesos disciplinarios, para obtener un beneficio económico o beneficio al disciplinado", teniendo en cuenta que el artículo 95 de la mencionada Ley señala que la Reserva de la actuación disciplinaria, en el procedimiento ordinario, será hasta cuando se formule el pliego de cargos o la providencia que ordene el archivo definitivo, sin perjuicio de los derechos de los sujetos procesales y que el investigado estará obligado a guardar la reserva de las pruebas que por disposición de la Constitución o la ley tengan dicha condición.</t>
  </si>
  <si>
    <t>GESTION CONTRACTUAL</t>
  </si>
  <si>
    <t>Posibilidad de direccionar la Contratación y/o vinculación en favor de un tercero</t>
  </si>
  <si>
    <t>Los intervinientes en el proceso de contratación deben verificar constantemente que el objeto contractual se encuentre incluido en el Plan Anual de Adquisiciones, que corresponda a la modalidad de contratación y que tanto requisitos habilitantes y de evaluación sean coherentes con la modalidad y proporcionales a lo requerido, así como sean atendidas las observaciones de terceros interesados, pronunciandose sobre las mismas, la verificación de cada actor del proceso contractual se evidencia en los flujos de aprobación y comentarios que deje en el sistema SIPSE, herramienta de seguimiento a la contratación.</t>
  </si>
  <si>
    <t>TIPO INTERNO "COMUNICACIÓN"
Filtrar información confidencial 
Alteración de los resultados.
TIPO  EXTERNO ECONOMICOS
Aceptar dadivas o cualquier beneficio por parte de los contratistas</t>
  </si>
  <si>
    <r>
      <rPr>
        <b/>
        <sz val="11"/>
        <color rgb="FF002060"/>
        <rFont val="Tahoma"/>
        <family val="2"/>
      </rPr>
      <t>OCI:</t>
    </r>
    <r>
      <rPr>
        <sz val="11"/>
        <color rgb="FF002060"/>
        <rFont val="Tahoma"/>
        <family val="2"/>
      </rPr>
      <t xml:space="preserve"> 
Sobre el control del  riesgo se observa que no incluye el atributo:  que describa de  qué sucede si se detectan desviaciones.
Sobre las causas se observa que no ha sido consideradas causas como:
De tipo interno; 
-El abuso del poder
- la inadecuada aplicación de la normatividad vigente, manual de contratación y procedimientos asociados. 
De tipo externo, 
-Trafico de influencias.</t>
    </r>
  </si>
  <si>
    <t>Reporte de SIPSE y PREDIS</t>
  </si>
  <si>
    <t>Se realizarà la respectiva denuncia a los entes de control</t>
  </si>
  <si>
    <t xml:space="preserve">Se adjunta el Reporte del SIPSE al 24 de abril (Funcionamiento no se registra por esta herramienta) y el PREDIS  </t>
  </si>
  <si>
    <t>Subdirectora Contractual
Segùn procedimientos internos</t>
  </si>
  <si>
    <t>Subdirectora Contractual</t>
  </si>
  <si>
    <t>Devolver a quien estructure el proceso para ajustar los criterios que no corresponada o limiten la participación</t>
  </si>
  <si>
    <t>EVALUACION DEL DISEÑO DE CONTROLES 
OFICINA DE CONTROL INTERNO</t>
  </si>
  <si>
    <t>Sí</t>
  </si>
  <si>
    <t>Para la elaboración de los contratos vigencia 2019, el coordinador del Grupo de Procesos Judiciales solicitara al enlace de contractual - DLA, agregar una cláusula a los contratos de prestación de servicios de los abogados de representación judicial, en el sentido de manifestar cualquier conflicto de intereses en el que se encuentren incursos en relación con los procesos judiciales y extrajudiciales de toda índole, asignados a cargo.</t>
  </si>
  <si>
    <t xml:space="preserve">El apoderado judicial de la SDA haya prestado sus servicios a la persona natural o jurídica con la que se tiene el conflicto judicial, habiendo tenido conocimiento directo sobre el objeto de la controversia.. . . </t>
  </si>
  <si>
    <t>CONTROL MANUAL DEL CONTRATO</t>
  </si>
  <si>
    <t>Se corrige la situacion presentada</t>
  </si>
  <si>
    <t>Contratos</t>
  </si>
  <si>
    <t>Directora Legal Ambiental</t>
  </si>
  <si>
    <t>En los informes menduales de actividades tramitados para las cuentas de cobro, los abogados de representación judicial reportarán por escrito el cumplimiento de la obligación sobre manifestación de cualquier conflicto de intereses, de tal forma que sea verificado por el coordinador de procesos judiciales y por el supervisor del contrato, quedando como evidencia en caso de faltar a la verdad, como soporte para impulsar actuaciones disciplinarias y sanciones por incumplimiento del contrato</t>
  </si>
  <si>
    <t>Se incluyó dentro de los contratos de prestación de servicio de los apoderados judiciales la obligación contractual "Manifestar a la supervisora del contrato cualquier conflicto de intereses, existente o sobreviniente, en el que se encuentre incurso en relación con los procesos judiciales y extrajudiciales de toda índole, asignados a su cargo"
El coordinador de defensa judicial y la Directora Legal Ambiental realizaron verificación del informe (cuenta de cobro) del  cumplimiento de la obligación contractual "Manifestar a la supervisora del contrato cualquier conflicto de intereses, existente o sobreviniente, en el que se encuentre incurso en relación con los procesos judiciales y extrajudiciales de toda índole, asignados a su cargo"</t>
  </si>
  <si>
    <t>Dentro de los contratos de prestación de servicios de 2019 de los abogados de representación judicial,  se incluyó una cláusula "Manifestar al Supervisor del contrato cualquier conflicto
de intereses, existente o sobreviniente, en el que se encuentre incurso en relación con los procesos judiciales y extrajudiciales de toda índole, asignados a su cargo", como los siguientes contratos:
1. SDA-CPS-20190049 de 2019 William Giovanny Urrutia Ramirez
2. SDA -CPS 0190242 de 2019. Carlos Benjamin Buitrago Gonzalez 
3. SDA- CPS 20190003 de 2019 Nestor Julian Ramirez Peña
Dentro de los informes presentados por los apoderados judiciales, en los mencionados contratos, se verificó el cumplimiento de la mencionada nueva obligación contractual de manifestación de cualquier conflicto de intereses, que es verificado por el supervisor del contrato, al momento de la firma, teniendo en cuenta que certifica que las actividades del contratista se ejecutaron conforme a lo establecido en las obligaciones del contrato y que autoriza el pago correspondiente.
Los contratos de prestación de servicio y  las cuentas de cobro señaladas son el soporte que no se ha materializado el riesgo.</t>
  </si>
  <si>
    <t>En los informes de actividades tramitados para las cuentas de cobro, los abogados de representación judicial reportarán por escrito el cumplimiento de la obligación sobre manifestación de cualquier conflicto de intereses, de tal forma que sea verificado por el coordinador de procesos judiciales y por el supervisor del contrato, quedando como evidencia en caso de faltar a la verdad, como soporte para impulsar actuaciones disciplinarias y sanciones por incumplimiento del contrato.</t>
  </si>
  <si>
    <t>CONTROL MANUAL DEL SUPERVISOR AL REVISAR EL INFORME DEL CONTRATISTA</t>
  </si>
  <si>
    <t>informe del contratista</t>
  </si>
  <si>
    <t xml:space="preserve">CAUSAS </t>
  </si>
  <si>
    <t xml:space="preserve">De acuerdo con el ejercicio de autocontrol realizado el 22 de abril de 2019, se concluye que el riesgo identificado es coherente con las causas y las acciones de control descritas. </t>
  </si>
  <si>
    <t>No lo específica</t>
  </si>
  <si>
    <t>Verificar
Comparar</t>
  </si>
  <si>
    <t>Fortalecimiento de los procedimientos para formulación y seguimiento de política pública conforme al CONPES Distrital aprobado.</t>
  </si>
  <si>
    <t>Falta de asignación de los delegados encargados por las áreas del reporte de los indicadores.
Elevada rotación de personal encargado de la generación y entrega de la información e indicadores a la DPSIA, lo cual incide negativamente en la calidad y oportunidad. El proceso de generación de la información no sea adelantado por la dependencia encargada.
Que la información generada no cumple los términos de calidad y oportunidad. La entidad externa no apropia los recursos  para la generación de la información y la designación del personal para reporte.. . Complejidad normativa de políticas publicas e instrumentos de planeación.
Poca articulación entre las localidades y los sectores.
Favorecimiento de una decisión política respecto a la formulación de una política pública o instrumento de planeación ambiental. No contar con la evidencia que soporte los resultados de las etapas de formulación y/o ajuste y/o seguimiento de políticas públicas ambientales e instrumentos de planeación ambiental.
Influencia de un tercero o presiones de funcionarios con poder de decisión para ajustar resultados de la dichas etapas en las políticas públicas.</t>
  </si>
  <si>
    <t>Procedimiento aprobación 2019IE73167, Formulación o ajustes de Políticas o Instrumentos de planeación ambiental</t>
  </si>
  <si>
    <t>Instrumentos de planeación que permiten identificar desviaciones de la gestión con relación a lo programado en las políticas publicas o instrumentos de planeación ambiental.
Dar a conocer a las autoridades competentes sobre la conducta, presión o desviación presentada.</t>
  </si>
  <si>
    <t xml:space="preserve">Matriz seguimiento a la implementación de las políticas
</t>
  </si>
  <si>
    <t xml:space="preserve">Revisión y actualización de los reglamentos y manuales operativos para el funcionamiento y reorganizan de las instancias de coordinación del sector ambiente, en las que participa la SDA o ejerce secretaria técnica. </t>
  </si>
  <si>
    <t xml:space="preserve">Verificar
 Ajustar redacción 
</t>
  </si>
  <si>
    <t xml:space="preserve">Control manual </t>
  </si>
  <si>
    <t>Resolución 120 de 2019
Matriz de seguimiento de la entidad en las instancias
Oficios de remisión 2019EE31810_secreHabitat, 2019EE36459_secreGobierno y 2019EE36465_secreGeneral</t>
  </si>
  <si>
    <t xml:space="preserve">Verificación del documento de política que integre la normatividad distrital, nacional e internacional y jurisprudencia que son la base de la formulación de la política pública, así como la coherencia entre las acciones reportadas en los seguimientos frente a las metas establecidas en el plan de acción, según responsabilidad de cada entidad.  </t>
  </si>
  <si>
    <t xml:space="preserve">Control manual 
Lineamientos que se generen - normatividad </t>
  </si>
  <si>
    <t>Plan acción y matriz de seguimiento a la implementación de políticas ambientales</t>
  </si>
  <si>
    <t>EVAUACIONA DEL DISEÑO DE CONTROLES</t>
  </si>
  <si>
    <t>Para el primer trimestre no se tenían programadas auditorias en el PAA</t>
  </si>
  <si>
    <t>Cada informe preliminar de auditoría es revisado conjuntamente entre el auditor líder y la jefe de Control Interno discutiendo los ajustes o cambios cuando hay lugar a ello antes de la remisión al área auditada. Una vez oficializado el área auditada puede ejercer el derecho de la contradicción y defensa dentro del plazo establecido y luego de recibidas las observaciones con los respectivos soportes, el informe se somete nuevamente a la evaluación y se remite el documento definitivo, cuyos cambios quedan documentados en la reunión de cierre y en comunicación oficial interna radicada. Adicionalmente se aplica el estatuto y el código de ética del auditor y en el evento que el auditor lo considera, puede manifestar su declaración de impedimentos y conflicto de interés, lo cual es objeto de supervisión de la Jefe de Control Interna.</t>
  </si>
  <si>
    <t>Ofrecimiento o recepción de dádivas
Pagos de favores
Amiguismo
Presiones indebidas
Ausencia o baja efectividad de los controles
Indebido manejo de la información</t>
  </si>
  <si>
    <t xml:space="preserve">De acuerdo con el ejercicio de autocontrol realizado por el proceso de control y mejora del 04 de abril de 2019, se concluye que el riesgos identificado es coherente con las causas y las acciones de control descritas. </t>
  </si>
  <si>
    <t xml:space="preserve">
Verificar, conciliar, validar, cotejar y 
comparar</t>
  </si>
  <si>
    <t>Forest
Actas de cierre o de reuniones
Actas de CICCI
Automático y manual</t>
  </si>
  <si>
    <t>Si no se concillian las diferencias entre auditado y auditor se presentan en el CICCI para que éste tome la decisión correspondiente</t>
  </si>
  <si>
    <t>Profesionales, Jefe de Oficina, Aditado y CICCI</t>
  </si>
  <si>
    <t>Profesionales, Jefe de Oficina, Aditado y CICCI
Procedimiento de auditorías internas</t>
  </si>
  <si>
    <t>Realizar revisiones de informes preliminares por otro auditor</t>
  </si>
  <si>
    <t xml:space="preserve">Para este trimestre no estaban programadas auditorias.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</si>
</sst>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sz val="11"/>
      <name val="Tahoma"/>
      <family val="2"/>
    </font>
    <font>
      <b/>
      <sz val="11"/>
      <name val="Tahoma"/>
      <family val="2"/>
    </font>
    <font>
      <b/>
      <sz val="11"/>
      <color theme="3" tint="-0.499984740745262"/>
      <name val="Tahoma"/>
      <family val="2"/>
    </font>
    <font>
      <sz val="18"/>
      <color theme="0"/>
      <name val="Tahoma"/>
      <family val="2"/>
    </font>
    <font>
      <b/>
      <sz val="12"/>
      <name val="Tahoma"/>
      <family val="2"/>
    </font>
    <font>
      <b/>
      <sz val="11"/>
      <color theme="0"/>
      <name val="Tahoma"/>
      <family val="2"/>
    </font>
    <font>
      <b/>
      <sz val="12"/>
      <color theme="0"/>
      <name val="Arial"/>
      <family val="2"/>
    </font>
    <font>
      <sz val="11"/>
      <color theme="1"/>
      <name val="Tahoma"/>
      <family val="2"/>
    </font>
    <font>
      <sz val="11"/>
      <color rgb="FF002060"/>
      <name val="Tahoma"/>
      <family val="2"/>
    </font>
    <font>
      <b/>
      <sz val="11"/>
      <color rgb="FF002060"/>
      <name val="Tahoma"/>
      <family val="2"/>
    </font>
    <font>
      <sz val="11"/>
      <color theme="0"/>
      <name val="Tahoma"/>
      <family val="2"/>
    </font>
    <font>
      <sz val="11"/>
      <name val="Arial"/>
      <family val="2"/>
    </font>
    <font>
      <b/>
      <sz val="12"/>
      <color rgb="FF27285D"/>
      <name val="Tahoma"/>
      <family val="2"/>
    </font>
    <font>
      <b/>
      <sz val="10"/>
      <name val="Tahoma"/>
      <family val="2"/>
    </font>
    <font>
      <sz val="10"/>
      <name val="Arial"/>
      <family val="2"/>
    </font>
    <font>
      <b/>
      <sz val="11"/>
      <color theme="0"/>
      <name val="Arial"/>
      <family val="2"/>
    </font>
    <font>
      <b/>
      <sz val="11"/>
      <color theme="1"/>
      <name val="Tahoma"/>
      <family val="2"/>
    </font>
    <font>
      <b/>
      <sz val="12"/>
      <color indexed="81"/>
      <name val="Tahoma"/>
      <family val="2"/>
    </font>
    <font>
      <sz val="12"/>
      <color indexed="81"/>
      <name val="Tahoma"/>
      <family val="2"/>
    </font>
    <font>
      <b/>
      <sz val="11"/>
      <color indexed="81"/>
      <name val="Tahoma"/>
      <family val="2"/>
    </font>
    <font>
      <sz val="11"/>
      <color indexed="81"/>
      <name val="Tahoma"/>
      <family val="2"/>
    </font>
    <font>
      <b/>
      <sz val="11"/>
      <color rgb="FFFF0000"/>
      <name val="Tahoma"/>
      <family val="2"/>
    </font>
    <font>
      <b/>
      <sz val="11"/>
      <color rgb="FF27285D"/>
      <name val="Tahoma"/>
      <family val="2"/>
    </font>
    <font>
      <sz val="10"/>
      <color theme="1"/>
      <name val="Calibri"/>
      <family val="2"/>
      <scheme val="minor"/>
    </font>
    <font>
      <b/>
      <sz val="9"/>
      <name val="Tahoma"/>
      <family val="2"/>
    </font>
    <font>
      <b/>
      <sz val="12"/>
      <name val="Arial"/>
      <family val="2"/>
    </font>
    <font>
      <b/>
      <sz val="9"/>
      <color indexed="81"/>
      <name val="Tahoma"/>
      <charset val="1"/>
    </font>
    <font>
      <sz val="9"/>
      <color indexed="81"/>
      <name val="Tahoma"/>
      <charset val="1"/>
    </font>
  </fonts>
  <fills count="14">
    <fill>
      <patternFill patternType="none"/>
    </fill>
    <fill>
      <patternFill patternType="gray125"/>
    </fill>
    <fill>
      <patternFill patternType="solid">
        <fgColor theme="0" tint="-0.14999847407452621"/>
        <bgColor indexed="64"/>
      </patternFill>
    </fill>
    <fill>
      <patternFill patternType="solid">
        <fgColor theme="3" tint="-0.499984740745262"/>
        <bgColor indexed="64"/>
      </patternFill>
    </fill>
    <fill>
      <patternFill patternType="solid">
        <fgColor indexed="22"/>
        <bgColor indexed="64"/>
      </patternFill>
    </fill>
    <fill>
      <patternFill patternType="solid">
        <fgColor theme="5" tint="0.59999389629810485"/>
        <bgColor indexed="64"/>
      </patternFill>
    </fill>
    <fill>
      <patternFill patternType="solid">
        <fgColor theme="6" tint="0.39994506668294322"/>
        <bgColor indexed="64"/>
      </patternFill>
    </fill>
    <fill>
      <patternFill patternType="solid">
        <fgColor rgb="FF27285D"/>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rgb="FFB8CCE4"/>
        <bgColor rgb="FF000000"/>
      </patternFill>
    </fill>
    <fill>
      <patternFill patternType="solid">
        <fgColor theme="0" tint="-0.249977111117893"/>
        <bgColor indexed="64"/>
      </patternFill>
    </fill>
  </fills>
  <borders count="7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356">
    <xf numFmtId="0" fontId="0" fillId="0" borderId="0" xfId="0"/>
    <xf numFmtId="0" fontId="1" fillId="0" borderId="0" xfId="0" applyFont="1" applyAlignment="1">
      <alignment vertical="center" wrapText="1"/>
    </xf>
    <xf numFmtId="0" fontId="2" fillId="2" borderId="4" xfId="0" applyFont="1" applyFill="1" applyBorder="1" applyAlignment="1" applyProtection="1">
      <alignment vertical="center" wrapText="1"/>
      <protection locked="0"/>
    </xf>
    <xf numFmtId="0" fontId="2" fillId="6" borderId="2"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xf>
    <xf numFmtId="0" fontId="9" fillId="7" borderId="15" xfId="0" applyFont="1" applyFill="1" applyBorder="1" applyAlignment="1">
      <alignment horizontal="center" vertical="center" wrapText="1"/>
    </xf>
    <xf numFmtId="0" fontId="9" fillId="7" borderId="0" xfId="0" applyFont="1" applyFill="1" applyBorder="1" applyAlignment="1">
      <alignment horizontal="center" vertical="center" wrapText="1"/>
    </xf>
    <xf numFmtId="0" fontId="9" fillId="7" borderId="0" xfId="0" applyFont="1" applyFill="1" applyBorder="1" applyAlignment="1">
      <alignment vertical="center" wrapText="1"/>
    </xf>
    <xf numFmtId="1" fontId="9" fillId="7" borderId="0" xfId="0" applyNumberFormat="1" applyFont="1" applyFill="1" applyBorder="1" applyAlignment="1">
      <alignment vertical="center" wrapText="1"/>
    </xf>
    <xf numFmtId="1" fontId="10" fillId="7" borderId="16" xfId="0" applyNumberFormat="1" applyFont="1" applyFill="1" applyBorder="1" applyAlignment="1" applyProtection="1">
      <alignment vertical="center" wrapText="1"/>
    </xf>
    <xf numFmtId="0" fontId="9" fillId="0" borderId="0" xfId="0" applyFont="1" applyAlignment="1">
      <alignment vertical="center" wrapText="1"/>
    </xf>
    <xf numFmtId="0" fontId="9" fillId="7" borderId="16" xfId="0" applyFont="1" applyFill="1" applyBorder="1" applyAlignment="1">
      <alignment vertical="center" wrapText="1"/>
    </xf>
    <xf numFmtId="0" fontId="9" fillId="7" borderId="17" xfId="0" applyFont="1" applyFill="1" applyBorder="1" applyAlignment="1">
      <alignment horizontal="center" vertical="center" wrapText="1"/>
    </xf>
    <xf numFmtId="0" fontId="9" fillId="7" borderId="18" xfId="0" applyFont="1" applyFill="1" applyBorder="1" applyAlignment="1">
      <alignment horizontal="center" vertical="center" wrapText="1"/>
    </xf>
    <xf numFmtId="0" fontId="9" fillId="7" borderId="18" xfId="0" applyFont="1" applyFill="1" applyBorder="1" applyAlignment="1">
      <alignment vertical="center" wrapText="1"/>
    </xf>
    <xf numFmtId="0" fontId="11" fillId="0" borderId="0" xfId="0" applyFont="1" applyAlignment="1">
      <alignment horizontal="center" vertical="center" wrapText="1"/>
    </xf>
    <xf numFmtId="0" fontId="11" fillId="0" borderId="0" xfId="0" applyFont="1" applyAlignment="1">
      <alignment vertical="center" wrapText="1"/>
    </xf>
    <xf numFmtId="0" fontId="1" fillId="0" borderId="0" xfId="0" applyFont="1" applyAlignment="1">
      <alignment horizontal="center" vertical="center" wrapText="1"/>
    </xf>
    <xf numFmtId="1" fontId="6" fillId="3" borderId="3" xfId="0" applyNumberFormat="1" applyFont="1" applyFill="1" applyBorder="1" applyAlignment="1" applyProtection="1">
      <alignment horizontal="center" vertical="center" wrapText="1"/>
    </xf>
    <xf numFmtId="14" fontId="3" fillId="0" borderId="9" xfId="0" applyNumberFormat="1"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1" fillId="0" borderId="0" xfId="0" applyFont="1" applyBorder="1" applyAlignment="1">
      <alignment vertical="center" wrapText="1"/>
    </xf>
    <xf numFmtId="0" fontId="1" fillId="0" borderId="16" xfId="0" applyFont="1" applyBorder="1" applyAlignment="1">
      <alignment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0" borderId="5" xfId="0" applyNumberFormat="1" applyFont="1" applyBorder="1" applyAlignment="1">
      <alignment horizontal="center" vertical="center" wrapText="1"/>
    </xf>
    <xf numFmtId="0" fontId="2" fillId="4" borderId="5"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2" fillId="2" borderId="4" xfId="0" applyFont="1" applyFill="1" applyBorder="1" applyAlignment="1">
      <alignment vertical="center" wrapText="1"/>
    </xf>
    <xf numFmtId="0" fontId="2" fillId="2" borderId="41" xfId="0" applyFont="1" applyFill="1" applyBorder="1" applyAlignment="1" applyProtection="1">
      <alignment horizontal="center" vertical="center" wrapText="1"/>
    </xf>
    <xf numFmtId="0" fontId="9" fillId="8" borderId="44" xfId="0" applyNumberFormat="1" applyFont="1" applyFill="1" applyBorder="1" applyAlignment="1" applyProtection="1">
      <alignment horizontal="left" vertical="center" wrapText="1"/>
      <protection locked="0"/>
    </xf>
    <xf numFmtId="0" fontId="9" fillId="8" borderId="44" xfId="0" applyNumberFormat="1" applyFont="1" applyFill="1" applyBorder="1" applyAlignment="1" applyProtection="1">
      <alignment horizontal="center" vertical="center" wrapText="1"/>
      <protection locked="0"/>
    </xf>
    <xf numFmtId="0" fontId="9" fillId="8" borderId="45" xfId="0" applyNumberFormat="1" applyFont="1" applyFill="1" applyBorder="1" applyAlignment="1" applyProtection="1">
      <alignment horizontal="center" vertical="center" wrapText="1"/>
      <protection locked="0"/>
    </xf>
    <xf numFmtId="0" fontId="1" fillId="0" borderId="27" xfId="0" applyFont="1" applyBorder="1" applyAlignment="1">
      <alignment vertical="center" wrapText="1"/>
    </xf>
    <xf numFmtId="0" fontId="17" fillId="6" borderId="5" xfId="0" applyFont="1" applyFill="1" applyBorder="1" applyAlignment="1" applyProtection="1">
      <alignment horizontal="justify" vertical="center" wrapText="1"/>
      <protection locked="0"/>
    </xf>
    <xf numFmtId="0" fontId="2" fillId="6" borderId="5"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protection locked="0"/>
    </xf>
    <xf numFmtId="0" fontId="22" fillId="6" borderId="1" xfId="0" applyFont="1" applyFill="1" applyBorder="1" applyAlignment="1" applyProtection="1">
      <alignment horizontal="center" vertical="center" wrapText="1"/>
      <protection locked="0"/>
    </xf>
    <xf numFmtId="0" fontId="1" fillId="11" borderId="2" xfId="0" applyFont="1" applyFill="1" applyBorder="1" applyAlignment="1" applyProtection="1">
      <alignment horizontal="center" vertical="center" wrapText="1"/>
    </xf>
    <xf numFmtId="0" fontId="17" fillId="6" borderId="36" xfId="0" applyFont="1" applyFill="1" applyBorder="1" applyAlignment="1" applyProtection="1">
      <alignment horizontal="justify" vertical="center" wrapText="1"/>
      <protection locked="0"/>
    </xf>
    <xf numFmtId="0" fontId="22" fillId="6" borderId="36" xfId="0" applyFont="1" applyFill="1" applyBorder="1" applyAlignment="1" applyProtection="1">
      <alignment horizontal="center" vertical="center" wrapText="1"/>
      <protection locked="0"/>
    </xf>
    <xf numFmtId="0" fontId="9" fillId="8" borderId="50" xfId="0" applyNumberFormat="1" applyFont="1" applyFill="1" applyBorder="1" applyAlignment="1" applyProtection="1">
      <alignment horizontal="center" vertical="center" wrapText="1"/>
      <protection locked="0"/>
    </xf>
    <xf numFmtId="0" fontId="2" fillId="8" borderId="36" xfId="0" applyFont="1" applyFill="1" applyBorder="1" applyAlignment="1" applyProtection="1">
      <alignment horizontal="center" vertical="center" wrapText="1"/>
      <protection locked="0"/>
    </xf>
    <xf numFmtId="0" fontId="9" fillId="8" borderId="50" xfId="0" applyNumberFormat="1" applyFont="1" applyFill="1" applyBorder="1" applyAlignment="1" applyProtection="1">
      <alignment horizontal="left" vertical="center" wrapText="1"/>
      <protection locked="0"/>
    </xf>
    <xf numFmtId="0" fontId="9" fillId="8" borderId="51" xfId="0" applyNumberFormat="1" applyFont="1" applyFill="1" applyBorder="1" applyAlignment="1" applyProtection="1">
      <alignment horizontal="center" vertical="center" wrapText="1"/>
      <protection locked="0"/>
    </xf>
    <xf numFmtId="0" fontId="22" fillId="6" borderId="35" xfId="0" applyFont="1" applyFill="1" applyBorder="1" applyAlignment="1" applyProtection="1">
      <alignment horizontal="center" vertical="center" wrapText="1"/>
      <protection locked="0"/>
    </xf>
    <xf numFmtId="0" fontId="6" fillId="3" borderId="36" xfId="0" applyFont="1" applyFill="1" applyBorder="1" applyAlignment="1" applyProtection="1">
      <alignment horizontal="center" vertical="center" wrapText="1"/>
    </xf>
    <xf numFmtId="0" fontId="1" fillId="11" borderId="36" xfId="0" applyFont="1" applyFill="1" applyBorder="1" applyAlignment="1" applyProtection="1">
      <alignment horizontal="center" vertical="center" wrapText="1"/>
    </xf>
    <xf numFmtId="0" fontId="1" fillId="0" borderId="18" xfId="0" applyFont="1" applyBorder="1" applyAlignment="1">
      <alignment vertical="center" wrapText="1"/>
    </xf>
    <xf numFmtId="0" fontId="2" fillId="6" borderId="36" xfId="0" applyFont="1" applyFill="1" applyBorder="1" applyAlignment="1" applyProtection="1">
      <alignment horizontal="center" vertical="center" wrapText="1"/>
      <protection locked="0"/>
    </xf>
    <xf numFmtId="0" fontId="17" fillId="6" borderId="20" xfId="0" applyFont="1" applyFill="1" applyBorder="1" applyAlignment="1" applyProtection="1">
      <alignment horizontal="justify" vertical="center" wrapText="1"/>
      <protection locked="0"/>
    </xf>
    <xf numFmtId="0" fontId="2" fillId="6" borderId="12" xfId="0" applyFont="1" applyFill="1" applyBorder="1" applyAlignment="1" applyProtection="1">
      <alignment horizontal="center" vertical="center" wrapText="1"/>
      <protection locked="0"/>
    </xf>
    <xf numFmtId="0" fontId="1" fillId="6" borderId="5" xfId="0" applyFont="1" applyFill="1" applyBorder="1" applyAlignment="1" applyProtection="1">
      <alignment horizontal="justify" vertical="center" wrapText="1"/>
      <protection locked="0"/>
    </xf>
    <xf numFmtId="0" fontId="1" fillId="6" borderId="36" xfId="0" applyFont="1" applyFill="1" applyBorder="1" applyAlignment="1" applyProtection="1">
      <alignment horizontal="justify" vertical="center" wrapText="1"/>
      <protection locked="0"/>
    </xf>
    <xf numFmtId="0" fontId="1" fillId="6" borderId="2" xfId="0" applyFont="1" applyFill="1" applyBorder="1" applyAlignment="1" applyProtection="1">
      <alignment horizontal="justify" vertical="center" wrapText="1"/>
      <protection locked="0"/>
    </xf>
    <xf numFmtId="0" fontId="0" fillId="0" borderId="0" xfId="0" applyFont="1"/>
    <xf numFmtId="0" fontId="2" fillId="2" borderId="4" xfId="0" applyFont="1" applyFill="1" applyBorder="1" applyAlignment="1" applyProtection="1">
      <alignment horizontal="center" vertical="center" wrapText="1"/>
      <protection locked="0"/>
    </xf>
    <xf numFmtId="0" fontId="14" fillId="4" borderId="5" xfId="0" applyFont="1" applyFill="1" applyBorder="1" applyAlignment="1" applyProtection="1">
      <alignment horizontal="center" vertical="center" wrapText="1"/>
      <protection locked="0"/>
    </xf>
    <xf numFmtId="0" fontId="14" fillId="8" borderId="5" xfId="0" applyFont="1" applyFill="1" applyBorder="1" applyAlignment="1" applyProtection="1">
      <alignment horizontal="center" vertical="center" wrapText="1"/>
      <protection locked="0"/>
    </xf>
    <xf numFmtId="0" fontId="24" fillId="0" borderId="0" xfId="0" applyFont="1"/>
    <xf numFmtId="0" fontId="14" fillId="4" borderId="12" xfId="0" applyFont="1" applyFill="1" applyBorder="1" applyAlignment="1" applyProtection="1">
      <alignment horizontal="center" vertical="center" wrapText="1"/>
      <protection locked="0"/>
    </xf>
    <xf numFmtId="0" fontId="14" fillId="8" borderId="1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xf>
    <xf numFmtId="0" fontId="0" fillId="0" borderId="0" xfId="0" applyFont="1" applyAlignment="1">
      <alignment horizontal="center"/>
    </xf>
    <xf numFmtId="0" fontId="13" fillId="10" borderId="1" xfId="0" applyFont="1" applyFill="1" applyBorder="1" applyAlignment="1">
      <alignment vertical="center" wrapText="1"/>
    </xf>
    <xf numFmtId="0" fontId="13" fillId="10" borderId="2" xfId="0" applyFont="1" applyFill="1" applyBorder="1" applyAlignment="1">
      <alignment vertical="center" wrapText="1"/>
    </xf>
    <xf numFmtId="0" fontId="13" fillId="10" borderId="3" xfId="0" applyFont="1" applyFill="1" applyBorder="1" applyAlignment="1">
      <alignment vertical="center" wrapText="1"/>
    </xf>
    <xf numFmtId="0" fontId="2" fillId="8" borderId="5" xfId="0" applyFont="1" applyFill="1" applyBorder="1" applyAlignment="1" applyProtection="1">
      <alignment horizontal="center" vertical="center" wrapText="1"/>
      <protection locked="0"/>
    </xf>
    <xf numFmtId="0" fontId="2" fillId="5" borderId="5" xfId="0" applyFont="1" applyFill="1" applyBorder="1" applyAlignment="1">
      <alignment vertical="center" wrapText="1"/>
    </xf>
    <xf numFmtId="0" fontId="12" fillId="12" borderId="5" xfId="0" applyFont="1" applyFill="1" applyBorder="1" applyAlignment="1" applyProtection="1">
      <alignment horizontal="justify" vertical="center" wrapText="1"/>
    </xf>
    <xf numFmtId="0" fontId="15" fillId="0" borderId="5" xfId="0" applyFont="1" applyFill="1" applyBorder="1" applyAlignment="1">
      <alignment horizontal="justify" vertical="center"/>
    </xf>
    <xf numFmtId="0" fontId="1" fillId="6" borderId="2" xfId="0" applyFont="1" applyFill="1" applyBorder="1" applyAlignment="1" applyProtection="1">
      <alignment horizontal="center" vertical="center" wrapText="1"/>
      <protection locked="0"/>
    </xf>
    <xf numFmtId="0" fontId="15" fillId="0" borderId="5" xfId="0" applyFont="1" applyFill="1" applyBorder="1" applyAlignment="1">
      <alignment horizontal="justify" vertical="center" wrapText="1"/>
    </xf>
    <xf numFmtId="0" fontId="8" fillId="6" borderId="5" xfId="0" applyFont="1" applyFill="1" applyBorder="1" applyAlignment="1" applyProtection="1">
      <alignment horizontal="justify" vertical="center" wrapText="1"/>
      <protection locked="0"/>
    </xf>
    <xf numFmtId="0" fontId="1" fillId="6" borderId="12" xfId="0" applyFont="1" applyFill="1" applyBorder="1" applyAlignment="1" applyProtection="1">
      <alignment horizontal="justify" vertical="center" wrapText="1"/>
      <protection locked="0"/>
    </xf>
    <xf numFmtId="0" fontId="9" fillId="8" borderId="0" xfId="0" applyFont="1" applyFill="1" applyBorder="1" applyAlignment="1">
      <alignment vertical="center" wrapText="1"/>
    </xf>
    <xf numFmtId="0" fontId="9" fillId="8" borderId="18" xfId="0" applyFont="1" applyFill="1" applyBorder="1" applyAlignment="1">
      <alignment vertical="center" wrapText="1"/>
    </xf>
    <xf numFmtId="0" fontId="11" fillId="8" borderId="0" xfId="0" applyFont="1" applyFill="1" applyAlignment="1">
      <alignment vertical="center" wrapText="1"/>
    </xf>
    <xf numFmtId="0" fontId="1" fillId="8" borderId="0" xfId="0" applyFont="1" applyFill="1" applyAlignment="1">
      <alignment vertical="center" wrapText="1"/>
    </xf>
    <xf numFmtId="0" fontId="2" fillId="8" borderId="5" xfId="0" applyNumberFormat="1" applyFont="1" applyFill="1" applyBorder="1" applyAlignment="1">
      <alignment horizontal="center" vertical="center" wrapText="1"/>
    </xf>
    <xf numFmtId="0" fontId="1" fillId="6" borderId="2" xfId="0" applyFont="1" applyFill="1" applyBorder="1" applyAlignment="1">
      <alignment horizontal="justify" vertical="center" wrapText="1"/>
    </xf>
    <xf numFmtId="0" fontId="6" fillId="3" borderId="3" xfId="0" applyFont="1" applyFill="1" applyBorder="1" applyAlignment="1" applyProtection="1">
      <alignment horizontal="center" vertical="center" wrapText="1"/>
    </xf>
    <xf numFmtId="0" fontId="1" fillId="8" borderId="0" xfId="0" applyFont="1" applyFill="1" applyBorder="1" applyAlignment="1">
      <alignment horizontal="center" vertical="center" wrapText="1"/>
    </xf>
    <xf numFmtId="0" fontId="1" fillId="8" borderId="0" xfId="0" applyFont="1" applyFill="1" applyAlignment="1">
      <alignment horizontal="center" vertical="center" wrapText="1"/>
    </xf>
    <xf numFmtId="2" fontId="2" fillId="13" borderId="41" xfId="0" applyNumberFormat="1" applyFont="1" applyFill="1" applyBorder="1" applyAlignment="1" applyProtection="1">
      <alignment horizontal="center" vertical="center" wrapText="1"/>
    </xf>
    <xf numFmtId="2" fontId="2" fillId="13" borderId="29" xfId="0" applyNumberFormat="1" applyFont="1" applyFill="1" applyBorder="1" applyAlignment="1" applyProtection="1">
      <alignment horizontal="center" vertical="center" wrapText="1"/>
    </xf>
    <xf numFmtId="0" fontId="17" fillId="6" borderId="44" xfId="0" applyFont="1" applyFill="1" applyBorder="1" applyAlignment="1" applyProtection="1">
      <alignment vertical="center" wrapText="1"/>
      <protection locked="0"/>
    </xf>
    <xf numFmtId="0" fontId="17" fillId="6" borderId="2" xfId="0" applyFont="1" applyFill="1" applyBorder="1" applyAlignment="1" applyProtection="1">
      <alignment horizontal="center" vertical="center" wrapText="1"/>
      <protection locked="0"/>
    </xf>
    <xf numFmtId="0" fontId="17" fillId="8" borderId="2" xfId="0" applyFont="1" applyFill="1" applyBorder="1" applyAlignment="1" applyProtection="1">
      <alignment horizontal="center" vertical="center" wrapText="1"/>
      <protection locked="0"/>
    </xf>
    <xf numFmtId="164" fontId="2" fillId="8" borderId="5" xfId="0" applyNumberFormat="1" applyFont="1" applyFill="1" applyBorder="1" applyAlignment="1" applyProtection="1">
      <alignment horizontal="center" vertical="center" wrapText="1"/>
    </xf>
    <xf numFmtId="0" fontId="7" fillId="3" borderId="44" xfId="0" applyFont="1" applyFill="1" applyBorder="1" applyAlignment="1" applyProtection="1">
      <alignment horizontal="justify" vertical="center" wrapText="1"/>
    </xf>
    <xf numFmtId="0" fontId="17" fillId="6" borderId="44" xfId="0" applyFont="1" applyFill="1" applyBorder="1" applyAlignment="1" applyProtection="1">
      <alignment horizontal="justify" vertical="center" wrapText="1"/>
      <protection locked="0"/>
    </xf>
    <xf numFmtId="164" fontId="2" fillId="5" borderId="32" xfId="0" applyNumberFormat="1" applyFont="1" applyFill="1" applyBorder="1" applyAlignment="1" applyProtection="1">
      <alignment vertical="center" wrapText="1"/>
    </xf>
    <xf numFmtId="0" fontId="7" fillId="3" borderId="20" xfId="0" applyFont="1" applyFill="1" applyBorder="1" applyAlignment="1" applyProtection="1">
      <alignment horizontal="justify" vertical="center" wrapText="1"/>
    </xf>
    <xf numFmtId="164" fontId="2" fillId="6" borderId="48" xfId="0" applyNumberFormat="1" applyFont="1" applyFill="1" applyBorder="1" applyAlignment="1" applyProtection="1">
      <alignment vertical="center" wrapText="1"/>
    </xf>
    <xf numFmtId="0" fontId="6" fillId="3" borderId="28" xfId="0" applyFont="1" applyFill="1" applyBorder="1" applyAlignment="1" applyProtection="1">
      <alignment horizontal="center" vertical="center" wrapText="1"/>
    </xf>
    <xf numFmtId="0" fontId="17" fillId="0" borderId="20" xfId="0" applyFont="1" applyFill="1" applyBorder="1" applyAlignment="1" applyProtection="1">
      <alignment horizontal="justify" vertical="center" wrapText="1"/>
      <protection locked="0"/>
    </xf>
    <xf numFmtId="0" fontId="2" fillId="6" borderId="20"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6" fillId="3" borderId="20" xfId="0" applyFont="1" applyFill="1" applyBorder="1" applyAlignment="1" applyProtection="1">
      <alignment horizontal="center" vertical="center" wrapText="1"/>
    </xf>
    <xf numFmtId="1" fontId="6" fillId="3" borderId="46" xfId="0" applyNumberFormat="1" applyFont="1" applyFill="1" applyBorder="1" applyAlignment="1" applyProtection="1">
      <alignment horizontal="center" vertical="center" wrapText="1"/>
    </xf>
    <xf numFmtId="0" fontId="1" fillId="8" borderId="2" xfId="0" applyFont="1" applyFill="1" applyBorder="1" applyAlignment="1">
      <alignment horizontal="left" vertical="center" wrapText="1"/>
    </xf>
    <xf numFmtId="0" fontId="9" fillId="8" borderId="2" xfId="0" applyFont="1" applyFill="1" applyBorder="1" applyAlignment="1">
      <alignment vertical="center" wrapText="1"/>
    </xf>
    <xf numFmtId="164" fontId="1" fillId="6" borderId="63" xfId="0" applyNumberFormat="1" applyFont="1" applyFill="1" applyBorder="1" applyAlignment="1" applyProtection="1">
      <alignment vertical="center" wrapText="1"/>
    </xf>
    <xf numFmtId="0" fontId="2" fillId="8" borderId="41" xfId="0" applyFont="1" applyFill="1" applyBorder="1" applyAlignment="1" applyProtection="1">
      <alignment horizontal="center" vertical="center" wrapText="1"/>
    </xf>
    <xf numFmtId="14" fontId="3" fillId="8" borderId="9" xfId="0" applyNumberFormat="1" applyFont="1" applyFill="1" applyBorder="1" applyAlignment="1" applyProtection="1">
      <alignment horizontal="center" vertical="center" wrapText="1"/>
    </xf>
    <xf numFmtId="2" fontId="2" fillId="8" borderId="41" xfId="0" applyNumberFormat="1" applyFont="1" applyFill="1" applyBorder="1" applyAlignment="1" applyProtection="1">
      <alignment horizontal="center" vertical="center" wrapText="1"/>
    </xf>
    <xf numFmtId="2" fontId="2" fillId="8" borderId="29" xfId="0" applyNumberFormat="1" applyFont="1" applyFill="1" applyBorder="1" applyAlignment="1" applyProtection="1">
      <alignment horizontal="center" vertical="center" wrapText="1"/>
    </xf>
    <xf numFmtId="1" fontId="6" fillId="3" borderId="10" xfId="0" applyNumberFormat="1" applyFont="1" applyFill="1" applyBorder="1" applyAlignment="1" applyProtection="1">
      <alignment vertical="center" wrapText="1"/>
    </xf>
    <xf numFmtId="0" fontId="11" fillId="0" borderId="0" xfId="0" applyFont="1" applyAlignment="1">
      <alignment horizontal="justify" vertical="center" wrapText="1"/>
    </xf>
    <xf numFmtId="0" fontId="1" fillId="0" borderId="0" xfId="0" applyFont="1" applyAlignment="1">
      <alignment horizontal="justify" vertical="center" wrapText="1"/>
    </xf>
    <xf numFmtId="0" fontId="1" fillId="0" borderId="23" xfId="0" applyFont="1" applyBorder="1" applyAlignment="1">
      <alignment vertical="center" wrapText="1"/>
    </xf>
    <xf numFmtId="0" fontId="6" fillId="3" borderId="68" xfId="0" applyFont="1" applyFill="1" applyBorder="1" applyAlignment="1" applyProtection="1">
      <alignment horizontal="center" vertical="center" wrapText="1"/>
    </xf>
    <xf numFmtId="0" fontId="7" fillId="3" borderId="50" xfId="0" applyFont="1" applyFill="1" applyBorder="1" applyAlignment="1" applyProtection="1">
      <alignment horizontal="justify" vertical="center" wrapText="1"/>
    </xf>
    <xf numFmtId="0" fontId="1" fillId="6" borderId="50" xfId="0" applyFont="1" applyFill="1" applyBorder="1" applyAlignment="1">
      <alignment vertical="center" wrapText="1"/>
    </xf>
    <xf numFmtId="0" fontId="1" fillId="8" borderId="50" xfId="0" applyFont="1" applyFill="1" applyBorder="1" applyAlignment="1">
      <alignment vertical="center" wrapText="1"/>
    </xf>
    <xf numFmtId="0" fontId="17" fillId="6" borderId="50"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xf>
    <xf numFmtId="1" fontId="6" fillId="3" borderId="69" xfId="0" applyNumberFormat="1" applyFont="1" applyFill="1" applyBorder="1" applyAlignment="1" applyProtection="1">
      <alignment horizontal="center" vertical="center" wrapText="1"/>
    </xf>
    <xf numFmtId="164" fontId="2" fillId="5" borderId="70" xfId="0" applyNumberFormat="1" applyFont="1" applyFill="1" applyBorder="1" applyAlignment="1" applyProtection="1">
      <alignment horizontal="center" vertical="center" wrapText="1"/>
    </xf>
    <xf numFmtId="164" fontId="2" fillId="6" borderId="71" xfId="0" applyNumberFormat="1" applyFont="1" applyFill="1" applyBorder="1" applyAlignment="1" applyProtection="1">
      <alignment vertical="center" wrapText="1"/>
    </xf>
    <xf numFmtId="0" fontId="1" fillId="0" borderId="36" xfId="0" applyFont="1" applyBorder="1" applyAlignment="1">
      <alignment vertical="center" wrapText="1"/>
    </xf>
    <xf numFmtId="0" fontId="1" fillId="0" borderId="37" xfId="0" applyFont="1" applyBorder="1" applyAlignment="1">
      <alignment vertical="center" wrapText="1"/>
    </xf>
    <xf numFmtId="0" fontId="0" fillId="0" borderId="27" xfId="0" applyFont="1" applyBorder="1"/>
    <xf numFmtId="0" fontId="0" fillId="0" borderId="23" xfId="0" applyFont="1" applyBorder="1"/>
    <xf numFmtId="0" fontId="0" fillId="0" borderId="0" xfId="0" applyFont="1" applyBorder="1"/>
    <xf numFmtId="0" fontId="0" fillId="0" borderId="16" xfId="0" applyFont="1" applyBorder="1"/>
    <xf numFmtId="0" fontId="16" fillId="3" borderId="50" xfId="0" applyFont="1" applyFill="1" applyBorder="1" applyAlignment="1" applyProtection="1">
      <alignment horizontal="justify" vertical="center" wrapText="1"/>
    </xf>
    <xf numFmtId="0" fontId="17" fillId="6" borderId="50" xfId="0" applyFont="1" applyFill="1" applyBorder="1" applyAlignment="1" applyProtection="1">
      <alignment horizontal="justify" vertical="center" wrapText="1"/>
      <protection locked="0"/>
    </xf>
    <xf numFmtId="0" fontId="2" fillId="6" borderId="50" xfId="0" applyFont="1" applyFill="1" applyBorder="1" applyAlignment="1" applyProtection="1">
      <alignment horizontal="center" vertical="center" wrapText="1"/>
      <protection locked="0"/>
    </xf>
    <xf numFmtId="0" fontId="2" fillId="8" borderId="50" xfId="0" applyFont="1" applyFill="1" applyBorder="1" applyAlignment="1" applyProtection="1">
      <alignment horizontal="center" vertical="center" wrapText="1"/>
      <protection locked="0"/>
    </xf>
    <xf numFmtId="164" fontId="2" fillId="5" borderId="63" xfId="0" applyNumberFormat="1" applyFont="1" applyFill="1" applyBorder="1" applyAlignment="1" applyProtection="1">
      <alignment vertical="center" wrapText="1"/>
    </xf>
    <xf numFmtId="164" fontId="2" fillId="6" borderId="65" xfId="0" applyNumberFormat="1" applyFont="1" applyFill="1" applyBorder="1" applyAlignment="1" applyProtection="1">
      <alignment horizontal="center" vertical="center" wrapText="1"/>
    </xf>
    <xf numFmtId="0" fontId="0" fillId="0" borderId="36" xfId="0" applyFont="1" applyBorder="1"/>
    <xf numFmtId="0" fontId="0" fillId="0" borderId="71" xfId="0" applyFont="1" applyBorder="1" applyAlignment="1">
      <alignment horizontal="center" vertical="center"/>
    </xf>
    <xf numFmtId="0" fontId="0" fillId="0" borderId="37" xfId="0" applyFont="1" applyBorder="1" applyAlignment="1">
      <alignment vertical="top" wrapText="1"/>
    </xf>
    <xf numFmtId="0" fontId="2" fillId="2" borderId="11" xfId="0" applyFont="1" applyFill="1" applyBorder="1" applyAlignment="1" applyProtection="1">
      <alignment horizontal="center" vertical="center" wrapText="1"/>
      <protection locked="0"/>
    </xf>
    <xf numFmtId="0" fontId="2" fillId="8" borderId="2" xfId="0" applyFont="1" applyFill="1" applyBorder="1" applyAlignment="1">
      <alignment horizontal="center" vertical="center" wrapText="1"/>
    </xf>
    <xf numFmtId="164" fontId="1" fillId="8" borderId="6" xfId="0" applyNumberFormat="1" applyFont="1" applyFill="1" applyBorder="1" applyAlignment="1" applyProtection="1">
      <alignment vertical="center" wrapText="1"/>
    </xf>
    <xf numFmtId="0" fontId="12" fillId="12" borderId="36" xfId="0" applyFont="1" applyFill="1" applyBorder="1" applyAlignment="1" applyProtection="1">
      <alignment horizontal="justify" vertical="center" wrapText="1"/>
    </xf>
    <xf numFmtId="0" fontId="15" fillId="0" borderId="36" xfId="0" applyFont="1" applyFill="1" applyBorder="1" applyAlignment="1">
      <alignment horizontal="justify" vertical="center"/>
    </xf>
    <xf numFmtId="0" fontId="1" fillId="6" borderId="50" xfId="0" applyFont="1" applyFill="1" applyBorder="1" applyAlignment="1" applyProtection="1">
      <alignment horizontal="center" vertical="center" wrapText="1"/>
      <protection locked="0"/>
    </xf>
    <xf numFmtId="0" fontId="15" fillId="0" borderId="36" xfId="0" applyFont="1" applyFill="1" applyBorder="1" applyAlignment="1">
      <alignment horizontal="justify" vertical="center" wrapText="1"/>
    </xf>
    <xf numFmtId="0" fontId="6" fillId="3" borderId="1" xfId="0" applyFont="1" applyFill="1" applyBorder="1" applyAlignment="1" applyProtection="1">
      <alignment horizontal="center" vertical="center" wrapText="1"/>
    </xf>
    <xf numFmtId="1" fontId="6" fillId="3" borderId="3" xfId="0" applyNumberFormat="1" applyFont="1" applyFill="1" applyBorder="1" applyAlignment="1" applyProtection="1">
      <alignment horizontal="center" vertical="center" wrapText="1"/>
    </xf>
    <xf numFmtId="0" fontId="7" fillId="3" borderId="2" xfId="0" applyFont="1" applyFill="1" applyBorder="1" applyAlignment="1" applyProtection="1">
      <alignment horizontal="justify" vertical="center" wrapText="1"/>
    </xf>
    <xf numFmtId="0" fontId="1" fillId="0" borderId="0" xfId="0" applyFont="1" applyBorder="1" applyAlignment="1">
      <alignment horizontal="center" vertical="center" wrapText="1"/>
    </xf>
    <xf numFmtId="164" fontId="2" fillId="6" borderId="48" xfId="0" applyNumberFormat="1"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0" fontId="1" fillId="8" borderId="0" xfId="0" applyFont="1" applyFill="1" applyBorder="1" applyAlignment="1">
      <alignment vertical="center" wrapText="1"/>
    </xf>
    <xf numFmtId="0" fontId="13" fillId="10" borderId="1" xfId="0" applyFont="1" applyFill="1" applyBorder="1" applyAlignment="1">
      <alignment horizontal="center" vertical="center" wrapText="1"/>
    </xf>
    <xf numFmtId="0" fontId="13" fillId="10" borderId="2" xfId="0" applyFont="1" applyFill="1" applyBorder="1" applyAlignment="1">
      <alignment horizontal="center" vertical="center" wrapText="1"/>
    </xf>
    <xf numFmtId="0" fontId="13" fillId="10" borderId="3" xfId="0" applyFont="1" applyFill="1" applyBorder="1" applyAlignment="1">
      <alignment horizontal="center" vertical="center" wrapText="1"/>
    </xf>
    <xf numFmtId="0" fontId="13" fillId="10" borderId="4" xfId="0" applyFont="1" applyFill="1" applyBorder="1" applyAlignment="1">
      <alignment horizontal="center" vertical="center" wrapText="1"/>
    </xf>
    <xf numFmtId="0" fontId="13" fillId="10" borderId="5" xfId="0" applyFont="1" applyFill="1" applyBorder="1" applyAlignment="1">
      <alignment horizontal="center" vertical="center" wrapText="1"/>
    </xf>
    <xf numFmtId="0" fontId="13" fillId="10" borderId="6" xfId="0" applyFont="1" applyFill="1" applyBorder="1" applyAlignment="1">
      <alignment horizontal="center" vertical="center" wrapText="1"/>
    </xf>
    <xf numFmtId="0" fontId="13" fillId="10" borderId="30" xfId="0" applyFont="1" applyFill="1" applyBorder="1" applyAlignment="1">
      <alignment horizontal="center" vertical="center" wrapText="1"/>
    </xf>
    <xf numFmtId="0" fontId="13" fillId="10" borderId="38" xfId="0" applyFont="1" applyFill="1" applyBorder="1" applyAlignment="1">
      <alignment horizontal="center" vertical="center" wrapText="1"/>
    </xf>
    <xf numFmtId="0" fontId="13" fillId="10" borderId="39" xfId="0" applyFont="1" applyFill="1" applyBorder="1" applyAlignment="1">
      <alignment horizontal="center" vertical="center" wrapText="1"/>
    </xf>
    <xf numFmtId="0" fontId="13" fillId="10" borderId="40" xfId="0" applyFont="1" applyFill="1" applyBorder="1" applyAlignment="1">
      <alignment horizontal="center" vertical="center" wrapText="1"/>
    </xf>
    <xf numFmtId="0" fontId="13" fillId="10" borderId="7" xfId="0" applyFont="1" applyFill="1" applyBorder="1" applyAlignment="1">
      <alignment horizontal="center" vertical="center" wrapText="1"/>
    </xf>
    <xf numFmtId="0" fontId="13" fillId="10" borderId="8" xfId="0" applyFont="1" applyFill="1" applyBorder="1" applyAlignment="1">
      <alignment horizontal="center" vertical="center" wrapText="1"/>
    </xf>
    <xf numFmtId="0" fontId="2" fillId="2" borderId="5" xfId="0" applyFont="1" applyFill="1" applyBorder="1" applyAlignment="1" applyProtection="1">
      <alignment horizontal="center" vertical="center" wrapText="1"/>
    </xf>
    <xf numFmtId="0" fontId="1" fillId="2" borderId="41"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14" fontId="3" fillId="0" borderId="5" xfId="0" applyNumberFormat="1" applyFont="1" applyFill="1" applyBorder="1" applyAlignment="1" applyProtection="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pplyProtection="1">
      <alignment horizontal="center" vertical="center" wrapText="1"/>
    </xf>
    <xf numFmtId="0" fontId="3" fillId="0" borderId="4" xfId="0" applyNumberFormat="1" applyFont="1" applyBorder="1" applyAlignment="1">
      <alignment horizontal="center" vertical="center" wrapText="1"/>
    </xf>
    <xf numFmtId="0" fontId="3" fillId="0" borderId="5" xfId="0" applyNumberFormat="1" applyFont="1" applyBorder="1" applyAlignment="1">
      <alignment horizontal="center" vertical="center" wrapText="1"/>
    </xf>
    <xf numFmtId="0" fontId="4" fillId="3" borderId="5"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10" fillId="7" borderId="18" xfId="0" applyFont="1" applyFill="1" applyBorder="1" applyAlignment="1">
      <alignment horizontal="right" vertical="center" wrapText="1"/>
    </xf>
    <xf numFmtId="0" fontId="10" fillId="7" borderId="19" xfId="0" applyFont="1" applyFill="1" applyBorder="1" applyAlignment="1">
      <alignment horizontal="right" vertical="center" wrapText="1"/>
    </xf>
    <xf numFmtId="0" fontId="2" fillId="0" borderId="1"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66" xfId="0" applyFont="1" applyBorder="1" applyAlignment="1">
      <alignment horizontal="center" vertical="center" wrapText="1"/>
    </xf>
    <xf numFmtId="0" fontId="2" fillId="4" borderId="5"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2" fontId="2" fillId="4" borderId="5" xfId="0" applyNumberFormat="1" applyFont="1" applyFill="1" applyBorder="1" applyAlignment="1" applyProtection="1">
      <alignment horizontal="center" vertical="center" wrapText="1"/>
    </xf>
    <xf numFmtId="2" fontId="2" fillId="4" borderId="12" xfId="0" applyNumberFormat="1" applyFont="1" applyFill="1" applyBorder="1" applyAlignment="1" applyProtection="1">
      <alignment horizontal="center" vertical="center" wrapText="1"/>
    </xf>
    <xf numFmtId="2" fontId="2" fillId="4" borderId="41" xfId="0" applyNumberFormat="1" applyFont="1" applyFill="1" applyBorder="1" applyAlignment="1" applyProtection="1">
      <alignment horizontal="center" vertical="center" wrapText="1"/>
    </xf>
    <xf numFmtId="2" fontId="2" fillId="4" borderId="59" xfId="0" applyNumberFormat="1" applyFont="1" applyFill="1" applyBorder="1" applyAlignment="1" applyProtection="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4" borderId="49" xfId="0" applyFont="1" applyFill="1" applyBorder="1" applyAlignment="1" applyProtection="1">
      <alignment horizontal="center" vertical="center" wrapText="1"/>
      <protection locked="0"/>
    </xf>
    <xf numFmtId="0" fontId="2" fillId="4" borderId="42" xfId="0" applyFont="1" applyFill="1" applyBorder="1" applyAlignment="1" applyProtection="1">
      <alignment horizontal="center" vertical="center" wrapText="1"/>
      <protection locked="0"/>
    </xf>
    <xf numFmtId="2" fontId="2" fillId="4" borderId="10" xfId="0" applyNumberFormat="1" applyFont="1" applyFill="1" applyBorder="1" applyAlignment="1" applyProtection="1">
      <alignment horizontal="center" vertical="center" wrapText="1"/>
    </xf>
    <xf numFmtId="2" fontId="2" fillId="4" borderId="13" xfId="0" applyNumberFormat="1" applyFont="1" applyFill="1" applyBorder="1" applyAlignment="1" applyProtection="1">
      <alignment horizontal="center" vertical="center" wrapText="1"/>
    </xf>
    <xf numFmtId="0" fontId="1" fillId="0" borderId="42" xfId="0" applyFont="1" applyBorder="1" applyAlignment="1">
      <alignment horizontal="center" vertical="center" wrapText="1"/>
    </xf>
    <xf numFmtId="0" fontId="1" fillId="0" borderId="20"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46" xfId="0" applyFont="1" applyBorder="1" applyAlignment="1">
      <alignment horizontal="center" vertical="center" wrapText="1"/>
    </xf>
    <xf numFmtId="164" fontId="2" fillId="5" borderId="47" xfId="0" applyNumberFormat="1" applyFont="1" applyFill="1" applyBorder="1" applyAlignment="1" applyProtection="1">
      <alignment horizontal="center" vertical="center" wrapText="1"/>
    </xf>
    <xf numFmtId="164" fontId="2" fillId="5" borderId="14" xfId="0" applyNumberFormat="1" applyFont="1" applyFill="1" applyBorder="1" applyAlignment="1" applyProtection="1">
      <alignment horizontal="center" vertical="center" wrapText="1"/>
    </xf>
    <xf numFmtId="0" fontId="1" fillId="0" borderId="62" xfId="0" applyFont="1" applyBorder="1" applyAlignment="1">
      <alignment horizontal="center" vertical="center" wrapText="1"/>
    </xf>
    <xf numFmtId="0" fontId="1" fillId="0" borderId="64" xfId="0" applyFont="1" applyBorder="1" applyAlignment="1">
      <alignment horizontal="center" vertical="center" wrapText="1"/>
    </xf>
    <xf numFmtId="0" fontId="23" fillId="10" borderId="56" xfId="0" applyFont="1" applyFill="1" applyBorder="1" applyAlignment="1">
      <alignment horizontal="center" vertical="center" wrapText="1"/>
    </xf>
    <xf numFmtId="0" fontId="23" fillId="10" borderId="57" xfId="0" applyFont="1" applyFill="1" applyBorder="1" applyAlignment="1">
      <alignment horizontal="center" vertical="center" wrapText="1"/>
    </xf>
    <xf numFmtId="0" fontId="23" fillId="10" borderId="58" xfId="0" applyFont="1" applyFill="1" applyBorder="1" applyAlignment="1">
      <alignment horizontal="center" vertical="center" wrapText="1"/>
    </xf>
    <xf numFmtId="0" fontId="23" fillId="10" borderId="32" xfId="0" applyFont="1" applyFill="1" applyBorder="1" applyAlignment="1">
      <alignment horizontal="center" vertical="center" wrapText="1"/>
    </xf>
    <xf numFmtId="0" fontId="23" fillId="10" borderId="33" xfId="0" applyFont="1" applyFill="1" applyBorder="1" applyAlignment="1">
      <alignment horizontal="center" vertical="center" wrapText="1"/>
    </xf>
    <xf numFmtId="0" fontId="23" fillId="10" borderId="34" xfId="0" applyFont="1" applyFill="1" applyBorder="1" applyAlignment="1">
      <alignment horizontal="center" vertical="center" wrapText="1"/>
    </xf>
    <xf numFmtId="0" fontId="23" fillId="10" borderId="30" xfId="0" applyFont="1" applyFill="1" applyBorder="1" applyAlignment="1">
      <alignment horizontal="center" vertical="center" wrapText="1"/>
    </xf>
    <xf numFmtId="0" fontId="23" fillId="10" borderId="38" xfId="0" applyFont="1" applyFill="1" applyBorder="1" applyAlignment="1">
      <alignment horizontal="center" vertical="center" wrapText="1"/>
    </xf>
    <xf numFmtId="0" fontId="23" fillId="10" borderId="39" xfId="0" applyFont="1" applyFill="1" applyBorder="1" applyAlignment="1">
      <alignment horizontal="center" vertical="center" wrapText="1"/>
    </xf>
    <xf numFmtId="0" fontId="23" fillId="10" borderId="40" xfId="0" applyFont="1" applyFill="1" applyBorder="1" applyAlignment="1">
      <alignment horizontal="center" vertical="center" wrapText="1"/>
    </xf>
    <xf numFmtId="0" fontId="23" fillId="10" borderId="7" xfId="0" applyFont="1" applyFill="1" applyBorder="1" applyAlignment="1">
      <alignment horizontal="center" vertical="center" wrapText="1"/>
    </xf>
    <xf numFmtId="0" fontId="23" fillId="10" borderId="8" xfId="0" applyFont="1" applyFill="1" applyBorder="1" applyAlignment="1">
      <alignment horizontal="center" vertical="center" wrapText="1"/>
    </xf>
    <xf numFmtId="0" fontId="2" fillId="2" borderId="21" xfId="0"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wrapText="1"/>
    </xf>
    <xf numFmtId="14" fontId="3" fillId="0" borderId="21" xfId="0" applyNumberFormat="1" applyFont="1" applyFill="1" applyBorder="1" applyAlignment="1" applyProtection="1">
      <alignment horizontal="center" vertical="center" wrapText="1"/>
    </xf>
    <xf numFmtId="14" fontId="3" fillId="0" borderId="22" xfId="0" applyNumberFormat="1" applyFont="1" applyFill="1" applyBorder="1" applyAlignment="1" applyProtection="1">
      <alignment horizontal="center" vertical="center" wrapText="1"/>
    </xf>
    <xf numFmtId="0" fontId="2" fillId="2" borderId="32"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33" xfId="0" applyFont="1" applyFill="1" applyBorder="1" applyAlignment="1" applyProtection="1">
      <alignment horizontal="center" vertical="center" wrapText="1"/>
    </xf>
    <xf numFmtId="0" fontId="2" fillId="2" borderId="34" xfId="0" applyFont="1" applyFill="1" applyBorder="1" applyAlignment="1" applyProtection="1">
      <alignment horizontal="center" vertical="center" wrapText="1"/>
    </xf>
    <xf numFmtId="0" fontId="3" fillId="0" borderId="32" xfId="0" applyNumberFormat="1" applyFont="1" applyBorder="1" applyAlignment="1">
      <alignment horizontal="center" vertical="center" wrapText="1"/>
    </xf>
    <xf numFmtId="0" fontId="3" fillId="0" borderId="22" xfId="0" applyNumberFormat="1" applyFont="1" applyBorder="1" applyAlignment="1">
      <alignment horizontal="center" vertical="center" wrapText="1"/>
    </xf>
    <xf numFmtId="0" fontId="11" fillId="3" borderId="21" xfId="0" applyFont="1" applyFill="1" applyBorder="1" applyAlignment="1" applyProtection="1">
      <alignment horizontal="center" vertical="center" wrapText="1"/>
    </xf>
    <xf numFmtId="0" fontId="11" fillId="3" borderId="33" xfId="0" applyFont="1" applyFill="1" applyBorder="1" applyAlignment="1" applyProtection="1">
      <alignment horizontal="center" vertical="center" wrapText="1"/>
    </xf>
    <xf numFmtId="0" fontId="11" fillId="3" borderId="34" xfId="0" applyFont="1" applyFill="1" applyBorder="1" applyAlignment="1" applyProtection="1">
      <alignment horizontal="center" vertical="center" wrapText="1"/>
    </xf>
    <xf numFmtId="0" fontId="2" fillId="4" borderId="54" xfId="0" applyFont="1" applyFill="1" applyBorder="1" applyAlignment="1" applyProtection="1">
      <alignment horizontal="center" vertical="center" wrapText="1"/>
    </xf>
    <xf numFmtId="0" fontId="2" fillId="4" borderId="55" xfId="0" applyFont="1" applyFill="1" applyBorder="1" applyAlignment="1" applyProtection="1">
      <alignment horizontal="center" vertical="center" wrapText="1"/>
    </xf>
    <xf numFmtId="0" fontId="2" fillId="4" borderId="42" xfId="0" applyFont="1" applyFill="1" applyBorder="1" applyAlignment="1" applyProtection="1">
      <alignment horizontal="center" vertical="center" wrapText="1"/>
    </xf>
    <xf numFmtId="0" fontId="2" fillId="4" borderId="49" xfId="0" applyFont="1" applyFill="1" applyBorder="1" applyAlignment="1" applyProtection="1">
      <alignment horizontal="center" vertical="center" wrapText="1"/>
    </xf>
    <xf numFmtId="0" fontId="2" fillId="5" borderId="21"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11"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9" borderId="41" xfId="0" applyFont="1" applyFill="1" applyBorder="1" applyAlignment="1">
      <alignment horizontal="center" vertical="center" wrapText="1"/>
    </xf>
    <xf numFmtId="0" fontId="2" fillId="9" borderId="10"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2" fillId="9" borderId="16" xfId="0" applyFont="1" applyFill="1" applyBorder="1" applyAlignment="1">
      <alignment horizontal="center" vertical="center" wrapText="1"/>
    </xf>
    <xf numFmtId="0" fontId="14" fillId="4" borderId="12" xfId="0" applyFont="1" applyFill="1" applyBorder="1" applyAlignment="1" applyProtection="1">
      <alignment horizontal="center" vertical="center" wrapText="1"/>
      <protection locked="0"/>
    </xf>
    <xf numFmtId="0" fontId="14" fillId="4" borderId="49" xfId="0" applyFont="1" applyFill="1" applyBorder="1" applyAlignment="1" applyProtection="1">
      <alignment horizontal="center" vertical="center" wrapText="1"/>
      <protection locked="0"/>
    </xf>
    <xf numFmtId="0" fontId="14" fillId="4" borderId="21" xfId="0" applyFont="1" applyFill="1" applyBorder="1" applyAlignment="1" applyProtection="1">
      <alignment horizontal="center" vertical="center" wrapText="1"/>
      <protection locked="0"/>
    </xf>
    <xf numFmtId="0" fontId="14" fillId="4" borderId="33" xfId="0" applyFont="1" applyFill="1" applyBorder="1" applyAlignment="1" applyProtection="1">
      <alignment horizontal="center" vertical="center" wrapText="1"/>
      <protection locked="0"/>
    </xf>
    <xf numFmtId="0" fontId="14" fillId="4" borderId="22" xfId="0" applyFont="1" applyFill="1" applyBorder="1" applyAlignment="1" applyProtection="1">
      <alignment horizontal="center" vertical="center" wrapText="1"/>
      <protection locked="0"/>
    </xf>
    <xf numFmtId="0" fontId="14" fillId="4" borderId="41" xfId="0" applyFont="1" applyFill="1" applyBorder="1" applyAlignment="1" applyProtection="1">
      <alignment horizontal="center" vertical="center" wrapText="1"/>
    </xf>
    <xf numFmtId="0" fontId="14" fillId="4" borderId="38" xfId="0" applyFont="1" applyFill="1" applyBorder="1" applyAlignment="1" applyProtection="1">
      <alignment horizontal="center" vertical="center" wrapText="1"/>
    </xf>
    <xf numFmtId="0" fontId="14" fillId="4" borderId="31" xfId="0" applyFont="1" applyFill="1" applyBorder="1" applyAlignment="1" applyProtection="1">
      <alignment horizontal="center" vertical="center" wrapText="1"/>
    </xf>
    <xf numFmtId="0" fontId="14" fillId="4" borderId="59" xfId="0" applyFont="1" applyFill="1" applyBorder="1" applyAlignment="1" applyProtection="1">
      <alignment horizontal="center" vertical="center" wrapText="1"/>
    </xf>
    <xf numFmtId="0" fontId="14" fillId="4" borderId="18" xfId="0" applyFont="1" applyFill="1" applyBorder="1" applyAlignment="1" applyProtection="1">
      <alignment horizontal="center" vertical="center" wrapText="1"/>
    </xf>
    <xf numFmtId="0" fontId="14" fillId="4" borderId="60" xfId="0" applyFont="1" applyFill="1" applyBorder="1" applyAlignment="1" applyProtection="1">
      <alignment horizontal="center" vertical="center" wrapText="1"/>
    </xf>
    <xf numFmtId="0" fontId="14" fillId="4" borderId="12" xfId="0" applyFont="1" applyFill="1" applyBorder="1" applyAlignment="1" applyProtection="1">
      <alignment horizontal="center" vertical="center" wrapText="1"/>
    </xf>
    <xf numFmtId="0" fontId="14" fillId="4" borderId="49" xfId="0" applyFont="1" applyFill="1" applyBorder="1" applyAlignment="1" applyProtection="1">
      <alignment horizontal="center" vertical="center" wrapText="1"/>
    </xf>
    <xf numFmtId="2" fontId="14" fillId="4" borderId="12" xfId="0" applyNumberFormat="1" applyFont="1" applyFill="1" applyBorder="1" applyAlignment="1" applyProtection="1">
      <alignment horizontal="center" vertical="center" wrapText="1"/>
    </xf>
    <xf numFmtId="2" fontId="14" fillId="4" borderId="49" xfId="0" applyNumberFormat="1" applyFont="1" applyFill="1" applyBorder="1" applyAlignment="1" applyProtection="1">
      <alignment horizontal="center" vertical="center" wrapText="1"/>
    </xf>
    <xf numFmtId="2" fontId="14" fillId="4" borderId="10" xfId="0" applyNumberFormat="1" applyFont="1" applyFill="1" applyBorder="1" applyAlignment="1" applyProtection="1">
      <alignment horizontal="center" vertical="center" wrapText="1"/>
    </xf>
    <xf numFmtId="2" fontId="14" fillId="4" borderId="13" xfId="0" applyNumberFormat="1" applyFont="1" applyFill="1" applyBorder="1" applyAlignment="1" applyProtection="1">
      <alignment horizontal="center" vertical="center" wrapText="1"/>
    </xf>
    <xf numFmtId="14" fontId="3" fillId="0" borderId="12" xfId="0" applyNumberFormat="1" applyFont="1" applyFill="1" applyBorder="1" applyAlignment="1" applyProtection="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5" fillId="8" borderId="12" xfId="0" applyFont="1" applyFill="1" applyBorder="1" applyAlignment="1" applyProtection="1">
      <alignment horizontal="center" vertical="center" wrapText="1"/>
    </xf>
    <xf numFmtId="0" fontId="25" fillId="8" borderId="42" xfId="0" applyFont="1" applyFill="1" applyBorder="1" applyAlignment="1" applyProtection="1">
      <alignment horizontal="center" vertical="center" wrapText="1"/>
    </xf>
    <xf numFmtId="0" fontId="25" fillId="8" borderId="49" xfId="0" applyFont="1" applyFill="1" applyBorder="1" applyAlignment="1" applyProtection="1">
      <alignment horizontal="center" vertical="center" wrapText="1"/>
    </xf>
    <xf numFmtId="0" fontId="25" fillId="8" borderId="12" xfId="0" applyFont="1" applyFill="1" applyBorder="1" applyAlignment="1">
      <alignment horizontal="center" vertical="center" wrapText="1"/>
    </xf>
    <xf numFmtId="0" fontId="25" fillId="8" borderId="42" xfId="0" applyFont="1" applyFill="1" applyBorder="1" applyAlignment="1">
      <alignment horizontal="center" vertical="center" wrapText="1"/>
    </xf>
    <xf numFmtId="0" fontId="25" fillId="8" borderId="49" xfId="0" applyFont="1" applyFill="1" applyBorder="1" applyAlignment="1">
      <alignment horizontal="center" vertical="center" wrapText="1"/>
    </xf>
    <xf numFmtId="0" fontId="2" fillId="5" borderId="5" xfId="0" applyFont="1" applyFill="1" applyBorder="1" applyAlignment="1">
      <alignment horizontal="center" vertical="center" wrapText="1"/>
    </xf>
    <xf numFmtId="164" fontId="2" fillId="5" borderId="48" xfId="0" applyNumberFormat="1" applyFont="1" applyFill="1" applyBorder="1" applyAlignment="1" applyProtection="1">
      <alignment horizontal="center" vertical="center" wrapText="1"/>
    </xf>
    <xf numFmtId="164" fontId="2" fillId="5" borderId="25" xfId="0" applyNumberFormat="1" applyFont="1" applyFill="1" applyBorder="1" applyAlignment="1" applyProtection="1">
      <alignment horizontal="center" vertical="center" wrapText="1"/>
    </xf>
    <xf numFmtId="164" fontId="2" fillId="6" borderId="48" xfId="0" applyNumberFormat="1" applyFont="1" applyFill="1" applyBorder="1" applyAlignment="1" applyProtection="1">
      <alignment horizontal="center" vertical="center" wrapText="1"/>
    </xf>
    <xf numFmtId="164" fontId="2" fillId="6" borderId="25" xfId="0" applyNumberFormat="1"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3" borderId="35" xfId="0" applyFont="1" applyFill="1" applyBorder="1" applyAlignment="1" applyProtection="1">
      <alignment horizontal="center" vertical="center" wrapText="1"/>
    </xf>
    <xf numFmtId="0" fontId="7" fillId="3" borderId="2" xfId="0" applyFont="1" applyFill="1" applyBorder="1" applyAlignment="1" applyProtection="1">
      <alignment horizontal="justify" vertical="center" wrapText="1"/>
    </xf>
    <xf numFmtId="0" fontId="7" fillId="3" borderId="36" xfId="0" applyFont="1" applyFill="1" applyBorder="1" applyAlignment="1" applyProtection="1">
      <alignment horizontal="justify" vertical="center" wrapText="1"/>
    </xf>
    <xf numFmtId="0" fontId="26" fillId="8" borderId="44" xfId="0" applyFont="1" applyFill="1" applyBorder="1" applyAlignment="1" applyProtection="1">
      <alignment horizontal="center" vertical="center" wrapText="1"/>
    </xf>
    <xf numFmtId="0" fontId="26" fillId="8" borderId="49" xfId="0" applyFont="1" applyFill="1" applyBorder="1" applyAlignment="1" applyProtection="1">
      <alignment horizontal="center" vertical="center" wrapText="1"/>
    </xf>
    <xf numFmtId="1" fontId="6" fillId="3" borderId="61" xfId="0" applyNumberFormat="1" applyFont="1" applyFill="1" applyBorder="1" applyAlignment="1" applyProtection="1">
      <alignment horizontal="center" vertical="center" wrapText="1"/>
    </xf>
    <xf numFmtId="1" fontId="6" fillId="3" borderId="13" xfId="0" applyNumberFormat="1" applyFont="1" applyFill="1" applyBorder="1" applyAlignment="1" applyProtection="1">
      <alignment horizontal="center" vertical="center" wrapText="1"/>
    </xf>
    <xf numFmtId="0" fontId="1" fillId="0" borderId="12" xfId="0" applyFont="1" applyBorder="1" applyAlignment="1">
      <alignment horizontal="center" vertical="center" wrapText="1"/>
    </xf>
    <xf numFmtId="0" fontId="1" fillId="0" borderId="49" xfId="0" applyFont="1" applyBorder="1" applyAlignment="1">
      <alignment horizontal="center" vertical="center" wrapText="1"/>
    </xf>
    <xf numFmtId="0" fontId="13" fillId="10" borderId="52" xfId="0" applyFont="1" applyFill="1" applyBorder="1" applyAlignment="1">
      <alignment horizontal="center" vertical="center" wrapText="1"/>
    </xf>
    <xf numFmtId="0" fontId="13" fillId="10" borderId="21" xfId="0" applyFont="1" applyFill="1" applyBorder="1" applyAlignment="1">
      <alignment horizontal="center" vertical="center" wrapText="1"/>
    </xf>
    <xf numFmtId="0" fontId="4" fillId="3" borderId="21" xfId="0" applyFont="1" applyFill="1" applyBorder="1" applyAlignment="1" applyProtection="1">
      <alignment horizontal="center" vertical="center" wrapText="1"/>
    </xf>
    <xf numFmtId="0" fontId="5" fillId="5" borderId="21" xfId="0" applyFont="1" applyFill="1" applyBorder="1" applyAlignment="1">
      <alignment horizontal="center" vertical="center" wrapText="1"/>
    </xf>
    <xf numFmtId="2" fontId="2" fillId="13" borderId="10" xfId="0" applyNumberFormat="1" applyFont="1" applyFill="1" applyBorder="1" applyAlignment="1" applyProtection="1">
      <alignment horizontal="center" vertical="center" wrapText="1"/>
    </xf>
    <xf numFmtId="2" fontId="2" fillId="13" borderId="13" xfId="0" applyNumberFormat="1" applyFont="1" applyFill="1" applyBorder="1" applyAlignment="1" applyProtection="1">
      <alignment horizontal="center" vertical="center" wrapText="1"/>
    </xf>
    <xf numFmtId="2" fontId="2" fillId="8" borderId="10" xfId="0" applyNumberFormat="1" applyFont="1" applyFill="1" applyBorder="1" applyAlignment="1" applyProtection="1">
      <alignment horizontal="center" vertical="center" wrapText="1"/>
    </xf>
    <xf numFmtId="2" fontId="2" fillId="8" borderId="13" xfId="0" applyNumberFormat="1" applyFont="1" applyFill="1" applyBorder="1" applyAlignment="1" applyProtection="1">
      <alignment horizontal="center" vertical="center" wrapText="1"/>
    </xf>
    <xf numFmtId="164" fontId="2" fillId="8" borderId="67" xfId="0" applyNumberFormat="1" applyFont="1" applyFill="1" applyBorder="1" applyAlignment="1" applyProtection="1">
      <alignment horizontal="center" vertical="center" wrapText="1"/>
    </xf>
    <xf numFmtId="164" fontId="2" fillId="8" borderId="25" xfId="0" applyNumberFormat="1" applyFont="1" applyFill="1" applyBorder="1" applyAlignment="1" applyProtection="1">
      <alignment horizontal="center" vertical="center" wrapText="1"/>
    </xf>
    <xf numFmtId="164" fontId="2" fillId="8" borderId="48" xfId="0" applyNumberFormat="1" applyFont="1" applyFill="1" applyBorder="1" applyAlignment="1" applyProtection="1">
      <alignment horizontal="center" vertical="center" wrapText="1"/>
    </xf>
    <xf numFmtId="164" fontId="2" fillId="5" borderId="26" xfId="0" applyNumberFormat="1" applyFont="1" applyFill="1" applyBorder="1" applyAlignment="1" applyProtection="1">
      <alignment horizontal="center" vertical="center" wrapText="1"/>
    </xf>
    <xf numFmtId="0" fontId="6" fillId="3" borderId="53" xfId="0" applyFont="1" applyFill="1" applyBorder="1" applyAlignment="1" applyProtection="1">
      <alignment horizontal="center" vertical="center" wrapText="1"/>
    </xf>
    <xf numFmtId="0" fontId="6" fillId="3" borderId="55" xfId="0" applyFont="1" applyFill="1" applyBorder="1" applyAlignment="1" applyProtection="1">
      <alignment horizontal="center" vertical="center" wrapText="1"/>
    </xf>
    <xf numFmtId="0" fontId="7" fillId="3" borderId="44" xfId="0" applyFont="1" applyFill="1" applyBorder="1" applyAlignment="1" applyProtection="1">
      <alignment horizontal="justify" vertical="center" wrapText="1"/>
    </xf>
    <xf numFmtId="0" fontId="7" fillId="3" borderId="49" xfId="0" applyFont="1" applyFill="1" applyBorder="1" applyAlignment="1" applyProtection="1">
      <alignment horizontal="justify" vertical="center" wrapText="1"/>
    </xf>
    <xf numFmtId="0" fontId="1" fillId="8" borderId="12" xfId="0" applyFont="1" applyFill="1" applyBorder="1" applyAlignment="1" applyProtection="1">
      <alignment horizontal="center" vertical="center" wrapText="1"/>
      <protection locked="0"/>
    </xf>
    <xf numFmtId="0" fontId="1" fillId="8" borderId="49" xfId="0" applyFont="1" applyFill="1" applyBorder="1" applyAlignment="1" applyProtection="1">
      <alignment horizontal="center" vertical="center" wrapText="1"/>
      <protection locked="0"/>
    </xf>
    <xf numFmtId="0" fontId="8" fillId="8" borderId="12" xfId="0" applyFont="1" applyFill="1" applyBorder="1" applyAlignment="1" applyProtection="1">
      <alignment horizontal="center" vertical="center" wrapText="1"/>
      <protection locked="0"/>
    </xf>
    <xf numFmtId="0" fontId="8" fillId="8" borderId="49" xfId="0" applyFont="1" applyFill="1" applyBorder="1" applyAlignment="1" applyProtection="1">
      <alignment horizontal="center" vertical="center" wrapText="1"/>
      <protection locked="0"/>
    </xf>
    <xf numFmtId="1" fontId="1" fillId="11" borderId="61" xfId="0" applyNumberFormat="1" applyFont="1" applyFill="1" applyBorder="1" applyAlignment="1" applyProtection="1">
      <alignment horizontal="center" vertical="center" wrapText="1"/>
    </xf>
    <xf numFmtId="1" fontId="1" fillId="11" borderId="13" xfId="0" applyNumberFormat="1" applyFont="1" applyFill="1" applyBorder="1" applyAlignment="1" applyProtection="1">
      <alignment horizontal="center" vertical="center" wrapText="1"/>
    </xf>
    <xf numFmtId="0" fontId="2" fillId="0" borderId="10" xfId="0" applyFont="1" applyBorder="1" applyAlignment="1">
      <alignment horizontal="center" vertical="center" wrapText="1"/>
    </xf>
    <xf numFmtId="164" fontId="1" fillId="8" borderId="43" xfId="0" applyNumberFormat="1" applyFont="1" applyFill="1" applyBorder="1" applyAlignment="1" applyProtection="1">
      <alignment horizontal="center" vertical="center" wrapText="1"/>
    </xf>
    <xf numFmtId="164" fontId="1" fillId="8" borderId="46" xfId="0" applyNumberFormat="1" applyFont="1" applyFill="1" applyBorder="1" applyAlignment="1" applyProtection="1">
      <alignment horizontal="center" vertical="center" wrapText="1"/>
    </xf>
    <xf numFmtId="0" fontId="2" fillId="0" borderId="11" xfId="0" applyFont="1" applyBorder="1" applyAlignment="1">
      <alignment horizontal="center" vertical="center" wrapText="1"/>
    </xf>
    <xf numFmtId="0" fontId="6" fillId="3" borderId="54" xfId="0" applyFont="1" applyFill="1" applyBorder="1" applyAlignment="1" applyProtection="1">
      <alignment horizontal="center" vertical="center" wrapText="1"/>
    </xf>
    <xf numFmtId="0" fontId="6" fillId="3" borderId="28" xfId="0" applyFont="1" applyFill="1" applyBorder="1" applyAlignment="1" applyProtection="1">
      <alignment horizontal="center" vertical="center" wrapText="1"/>
    </xf>
    <xf numFmtId="0" fontId="7" fillId="3" borderId="44" xfId="0" applyFont="1" applyFill="1" applyBorder="1" applyAlignment="1" applyProtection="1">
      <alignment horizontal="center" vertical="center" wrapText="1"/>
    </xf>
    <xf numFmtId="0" fontId="7" fillId="3" borderId="42" xfId="0" applyFont="1" applyFill="1" applyBorder="1" applyAlignment="1" applyProtection="1">
      <alignment horizontal="center" vertical="center" wrapText="1"/>
    </xf>
    <xf numFmtId="0" fontId="7" fillId="3" borderId="20"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1" fillId="8" borderId="42" xfId="0" applyFont="1" applyFill="1" applyBorder="1" applyAlignment="1">
      <alignment horizontal="center" vertical="center" wrapText="1"/>
    </xf>
    <xf numFmtId="164" fontId="1" fillId="6" borderId="15" xfId="0" applyNumberFormat="1" applyFont="1" applyFill="1" applyBorder="1" applyAlignment="1" applyProtection="1">
      <alignment horizontal="center" vertical="center" wrapText="1"/>
    </xf>
    <xf numFmtId="164" fontId="1" fillId="8" borderId="5" xfId="0" applyNumberFormat="1" applyFont="1" applyFill="1" applyBorder="1" applyAlignment="1" applyProtection="1">
      <alignment horizontal="center" vertical="center" wrapText="1"/>
    </xf>
    <xf numFmtId="1" fontId="1" fillId="11" borderId="43" xfId="0" applyNumberFormat="1" applyFont="1" applyFill="1" applyBorder="1" applyAlignment="1" applyProtection="1">
      <alignment horizontal="center" vertical="center" wrapText="1"/>
    </xf>
    <xf numFmtId="0" fontId="7" fillId="3" borderId="49" xfId="0" applyFont="1" applyFill="1" applyBorder="1" applyAlignment="1" applyProtection="1">
      <alignment horizontal="center" vertical="center" wrapText="1"/>
    </xf>
    <xf numFmtId="0" fontId="1" fillId="0" borderId="12" xfId="0" applyFont="1" applyBorder="1" applyAlignment="1">
      <alignment horizontal="left" vertical="center" wrapText="1"/>
    </xf>
    <xf numFmtId="0" fontId="1" fillId="0" borderId="49" xfId="0" applyFont="1" applyBorder="1" applyAlignment="1">
      <alignment horizontal="left" vertical="center" wrapText="1"/>
    </xf>
    <xf numFmtId="0" fontId="2" fillId="9" borderId="27" xfId="0" applyFont="1" applyFill="1" applyBorder="1" applyAlignment="1">
      <alignment horizontal="center" vertical="center" wrapText="1"/>
    </xf>
    <xf numFmtId="0" fontId="0" fillId="0" borderId="27" xfId="0" applyBorder="1" applyAlignment="1">
      <alignment vertical="center" wrapText="1"/>
    </xf>
    <xf numFmtId="0" fontId="0" fillId="0" borderId="0" xfId="0" applyBorder="1" applyAlignment="1">
      <alignment vertical="center" wrapText="1"/>
    </xf>
    <xf numFmtId="0" fontId="0" fillId="0" borderId="18" xfId="0" applyBorder="1" applyAlignment="1">
      <alignment vertical="center" wrapText="1"/>
    </xf>
    <xf numFmtId="2" fontId="2" fillId="4" borderId="43" xfId="0" applyNumberFormat="1" applyFont="1" applyFill="1" applyBorder="1" applyAlignment="1" applyProtection="1">
      <alignment horizontal="center" vertical="center" wrapText="1"/>
    </xf>
    <xf numFmtId="0" fontId="17" fillId="6" borderId="12" xfId="0" applyFont="1" applyFill="1" applyBorder="1" applyAlignment="1" applyProtection="1">
      <alignment horizontal="center" vertical="center" wrapText="1"/>
      <protection locked="0"/>
    </xf>
    <xf numFmtId="0" fontId="17" fillId="6" borderId="49" xfId="0" applyFont="1" applyFill="1" applyBorder="1" applyAlignment="1" applyProtection="1">
      <alignment horizontal="center" vertical="center" wrapText="1"/>
      <protection locked="0"/>
    </xf>
    <xf numFmtId="1" fontId="1" fillId="11" borderId="3" xfId="0" applyNumberFormat="1" applyFont="1" applyFill="1" applyBorder="1" applyAlignment="1" applyProtection="1">
      <alignment horizontal="center" vertical="center" wrapText="1"/>
    </xf>
    <xf numFmtId="1" fontId="1" fillId="11" borderId="37" xfId="0" applyNumberFormat="1" applyFont="1" applyFill="1" applyBorder="1" applyAlignment="1" applyProtection="1">
      <alignment horizontal="center" vertical="center" wrapText="1"/>
    </xf>
    <xf numFmtId="0" fontId="0" fillId="0" borderId="48" xfId="0" applyBorder="1" applyAlignment="1">
      <alignment vertical="center" wrapText="1"/>
    </xf>
    <xf numFmtId="0" fontId="0" fillId="0" borderId="25" xfId="0" applyBorder="1" applyAlignment="1">
      <alignment vertical="center" wrapText="1"/>
    </xf>
    <xf numFmtId="0" fontId="15" fillId="0" borderId="48" xfId="0" applyFont="1" applyBorder="1" applyAlignment="1">
      <alignment vertical="center" wrapText="1"/>
    </xf>
    <xf numFmtId="0" fontId="15" fillId="0" borderId="25" xfId="0" applyFont="1" applyBorder="1" applyAlignment="1">
      <alignment vertical="center" wrapText="1"/>
    </xf>
    <xf numFmtId="164" fontId="2" fillId="5" borderId="24" xfId="0" applyNumberFormat="1" applyFont="1" applyFill="1" applyBorder="1" applyAlignment="1" applyProtection="1">
      <alignment horizontal="center" vertical="center" wrapText="1"/>
    </xf>
    <xf numFmtId="0" fontId="1" fillId="0" borderId="26" xfId="0" applyFont="1" applyBorder="1" applyAlignment="1">
      <alignment horizontal="center" vertical="center" wrapText="1"/>
    </xf>
    <xf numFmtId="0" fontId="1" fillId="0" borderId="2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dra.munoz/Documents/RIESGOS/Riesgos%20Control%20y%20Mejora%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rancisco.romero/Desktop/Indicadores-riesgos-PM/SC/RIESGOS%20GESTION%20CONTRACTUAL%20SEGUIMIENTO%201%20TRIMESTRE%20repor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NA.BACARES/Desktop/OCI%20SDA/ABRIL/INFORMES%20ABRIL/TALENTO%20HUMANO/HERRAMIENT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IGUEL/Downloads/RIESGOS%20EVALUACION%20DE%20CONTROLES%20GESTION%20AMBIENT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IGUEL/Downloads/180.%20disciplinarios%20%20Seguimiento%20Riesgos%20primer%20trimestre%202019%20ARCHIVO%202%20DISCIPLINARIOS%2026%20abril%20de%20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IGUEL/Downloads/173.%20anexo%202019IE89173%20Seguimiento%20Riesgos%20juridica%201er%20trimestre%20de%202019%20ARCHIVO%202%20JURIDIC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IGUEL/Downloads/Seguimiento%20a%20Riesgos%20y%20Evaluaci&#243;n%20de%20Controles%20_Proceso%20Planeaci&#243;n%20Ambiental%2031_03_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IGUEL/Downloads/HERRAMIENTA%20DE%20RIESGOS%20EVALUACION%20DE%20LOS%20CONTROLES%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MIGUEL/Downloads/EVALUACI&#211;N%20%20RIESGOS%20%20PROCESO%20GESTION%20DOCUMENTAL%201%20TRIMESTRE%20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SECRETARIA DISTRITAL DE AMBIENTE</v>
          </cell>
        </row>
        <row r="2">
          <cell r="A2" t="str">
            <v>APLICATIVO PARA EL LEVANTAMIENTO Y SEGUIMIENTO DEL  MAPA DE RIESGOS  POR PROCESO</v>
          </cell>
        </row>
        <row r="12">
          <cell r="A12" t="str">
            <v>CONTROL Y MEJORA</v>
          </cell>
        </row>
        <row r="21">
          <cell r="K21" t="str">
            <v>ELABORÓ: MIGUEL ANGEL PARDO MATEUS</v>
          </cell>
        </row>
      </sheetData>
      <sheetData sheetId="1">
        <row r="12">
          <cell r="B12" t="str">
            <v>Inoportunidad en la entrega de informes, alertas y recomendaciones para el mejoramiento de la gestión institucional</v>
          </cell>
        </row>
        <row r="13">
          <cell r="A13" t="str">
            <v>R2</v>
          </cell>
          <cell r="B13" t="str">
            <v xml:space="preserve">
Manipulación indebida de los informes de auditoria
</v>
          </cell>
        </row>
      </sheetData>
      <sheetData sheetId="2">
        <row r="6">
          <cell r="B6">
            <v>43338</v>
          </cell>
          <cell r="C6">
            <v>0</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SECRETARIA DISTRITAL DE AMBIENTE</v>
          </cell>
        </row>
        <row r="2">
          <cell r="A2" t="str">
            <v>APLICATIVO PARA EL LEVANTAMIENTO Y SEGUIMIENTO DEL  MAPA DE RIESGOS  POR PROCESO</v>
          </cell>
        </row>
        <row r="24">
          <cell r="B24" t="str">
            <v>Brindar con oportunidad y eficiencia en el suministro de recursos físicos y servicios de apoyo administrativo para el cumplimiento de los objetivos misionales y el normal funcionamiento de los procesos de la Secretaría Distrital de Ambiente.</v>
          </cell>
        </row>
        <row r="29">
          <cell r="K29" t="str">
            <v>ELABORÓ: MIGUEL ANGEL PARDO MATEUS</v>
          </cell>
        </row>
      </sheetData>
      <sheetData sheetId="1">
        <row r="12">
          <cell r="A12" t="str">
            <v>R1</v>
          </cell>
        </row>
        <row r="13">
          <cell r="A13" t="str">
            <v>R2</v>
          </cell>
        </row>
      </sheetData>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SECRETARIA DISTRITAL DE AMBIENTE</v>
          </cell>
        </row>
        <row r="2">
          <cell r="A2" t="str">
            <v>APLICATIVO PARA EL LEVANTAMIENTO Y SEGUIMIENTO DEL  MAPA DE RIESGOS  POR PROCESO</v>
          </cell>
        </row>
        <row r="12">
          <cell r="A12" t="str">
            <v>GESTIÓN DEL TALENTO HUMANO</v>
          </cell>
        </row>
        <row r="24">
          <cell r="B24" t="str">
            <v>Gestionar la vinculación y administración del personal de la entidad, encaminadas al cumplimiento de normas legales y el fortalecimiento de las competencias, mejoramiento del clima organizacional, bienestar y la seguridad y salud en el trabajo, promoviendo los valores y principios éticos; requeridos para el desempeño del direccionamiento estratégico de la Secretaría Distrital de Ambiente.</v>
          </cell>
        </row>
      </sheetData>
      <sheetData sheetId="1">
        <row r="12">
          <cell r="A12" t="str">
            <v>R1</v>
          </cell>
        </row>
        <row r="13">
          <cell r="B13" t="str">
            <v xml:space="preserve">Manipulación en la vinculación de personal 
</v>
          </cell>
        </row>
        <row r="14">
          <cell r="A14" t="str">
            <v>R3</v>
          </cell>
        </row>
      </sheetData>
      <sheetData sheetId="2">
        <row r="6">
          <cell r="B6">
            <v>43338</v>
          </cell>
          <cell r="C6">
            <v>0</v>
          </cell>
        </row>
      </sheetData>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SECRETARIA DISTRITAL DE AMBIENTE</v>
          </cell>
        </row>
        <row r="2">
          <cell r="A2" t="str">
            <v>APLICATIVO PARA EL LEVANTAMIENTO Y SEGUIMIENTO DEL  MAPA DE RIESGOS  POR PROCESO</v>
          </cell>
        </row>
        <row r="12">
          <cell r="A12" t="str">
            <v>GESTION AMBIENTAL Y DESARROLLO RURAL</v>
          </cell>
        </row>
        <row r="18">
          <cell r="J18" t="str">
            <v>Uso indebido de información propia del proceso Gestión Ambiental y desarrollo Rural para beneficios particulares o a favor de un tercero.</v>
          </cell>
        </row>
        <row r="26">
          <cell r="B26" t="str">
            <v>Desarrollar la gestión ambiental en las diferentes instancias territoriales y sectores productivos del D.C para la conservación, restauración y manejo sostenible de los ecosistemas y los recursos naturales del D.C.</v>
          </cell>
        </row>
      </sheetData>
      <sheetData sheetId="1">
        <row r="12">
          <cell r="A12" t="str">
            <v>R1</v>
          </cell>
        </row>
      </sheetData>
      <sheetData sheetId="2">
        <row r="6">
          <cell r="B6">
            <v>43338</v>
          </cell>
          <cell r="C6">
            <v>0</v>
          </cell>
        </row>
      </sheetData>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SECRETARIA DISTRITAL DE AMBIENTE</v>
          </cell>
        </row>
        <row r="2">
          <cell r="A2" t="str">
            <v>APLICATIVO PARA EL LEVANTAMIENTO Y SEGUIMIENTO DEL  MAPA DE RIESGOS  POR PROCESO</v>
          </cell>
        </row>
        <row r="16">
          <cell r="B16" t="str">
            <v>Brindar acompañamiento a los diferentes procesos de la Entidad con el fin de fomentar el autocontrol y determinar oportunidades de mejoramiento continuo a partir de las evaluaciones, auditorías internas y seguimientos.</v>
          </cell>
        </row>
      </sheetData>
      <sheetData sheetId="1">
        <row r="13">
          <cell r="A13" t="str">
            <v>R2</v>
          </cell>
          <cell r="B13" t="str">
            <v>Violación de la reserva legal de los procesos
disciplinarios para obtener un beneficio económico o beneficio al disciplinado.</v>
          </cell>
        </row>
      </sheetData>
      <sheetData sheetId="2">
        <row r="6">
          <cell r="B6">
            <v>43338</v>
          </cell>
          <cell r="C6">
            <v>0</v>
          </cell>
        </row>
      </sheetData>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SECRETARIA DISTRITAL DE AMBIENTE</v>
          </cell>
        </row>
        <row r="2">
          <cell r="A2" t="str">
            <v>APLICATIVO PARA EL LEVANTAMIENTO Y SEGUIMIENTO DEL  MAPA DE RIESGOS  POR PROCESO</v>
          </cell>
        </row>
        <row r="12">
          <cell r="A12" t="str">
            <v>GESTION JURÍDICA</v>
          </cell>
        </row>
        <row r="24">
          <cell r="B24" t="str">
            <v>Adelantar los procesos cumpliendo los requisitos legales, efectuar la representación judicial de la SDA, emitir conceptos de carácter legal, realizar inspección, vigilancia y control a las Entidades sin Ánimo de Lucro Ambientales, así como la elaboración y proposición de las regulaciones ambientales.</v>
          </cell>
        </row>
      </sheetData>
      <sheetData sheetId="1">
        <row r="12">
          <cell r="A12" t="str">
            <v>R1</v>
          </cell>
        </row>
        <row r="14">
          <cell r="A14" t="str">
            <v>R3</v>
          </cell>
          <cell r="B14" t="str">
            <v xml:space="preserve">Posibilidad de que algún proceso judicial sea representado por un apoderado de la SDA que se encuentre incurso en un conflicto de interés. </v>
          </cell>
        </row>
      </sheetData>
      <sheetData sheetId="2">
        <row r="6">
          <cell r="B6">
            <v>43338</v>
          </cell>
          <cell r="C6">
            <v>0</v>
          </cell>
        </row>
      </sheetData>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SECRETARIA DISTRITAL DE AMBIENTE</v>
          </cell>
        </row>
        <row r="2">
          <cell r="A2" t="str">
            <v>APLICATIVO PARA EL LEVANTAMIENTO Y SEGUIMIENTO DEL  MAPA DE RIESGOS  POR PROCESO</v>
          </cell>
        </row>
        <row r="12">
          <cell r="A12" t="str">
            <v>PLANEACION AMBIENTAL</v>
          </cell>
        </row>
      </sheetData>
      <sheetData sheetId="1">
        <row r="12">
          <cell r="A12" t="str">
            <v>R1</v>
          </cell>
        </row>
        <row r="14">
          <cell r="A14" t="str">
            <v>R3</v>
          </cell>
          <cell r="B14" t="str">
            <v>Ocultar o manipular la información en cualquier etapa de la formulación y/o ajuste y/o seguimiento de políticas públicas ambientales e instrumentos de planeación ambiental.</v>
          </cell>
        </row>
      </sheetData>
      <sheetData sheetId="2">
        <row r="6">
          <cell r="B6">
            <v>43338</v>
          </cell>
          <cell r="C6">
            <v>0</v>
          </cell>
        </row>
      </sheetData>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SECRETARIA DISTRITAL DE AMBIENTE</v>
          </cell>
        </row>
        <row r="2">
          <cell r="A2" t="str">
            <v>APLICATIVO PARA EL LEVANTAMIENTO Y SEGUIMIENTO DEL  MAPA DE RIESGOS  POR PROCESO</v>
          </cell>
        </row>
        <row r="12">
          <cell r="A12" t="str">
            <v>GESTIÓN DE RECURSOS INFORMÁTIVOS Y TECNOLÓGICOS</v>
          </cell>
        </row>
        <row r="18">
          <cell r="B18" t="str">
            <v>Garantizar oportunidad y eficiencia en el suministro de los recursos tecnológicos e informáticos, para el cumplimiento de los objetivos misionales y el normal funcionamiento de los sistemas de información de la Secretaría Distrital de Ambiente.</v>
          </cell>
        </row>
        <row r="23">
          <cell r="K23" t="str">
            <v>ELABORÓ: MIGUEL ANGEL PARDO MATEUS</v>
          </cell>
        </row>
      </sheetData>
      <sheetData sheetId="1">
        <row r="12">
          <cell r="A12" t="str">
            <v>R1</v>
          </cell>
        </row>
        <row r="17">
          <cell r="A17" t="str">
            <v>R6</v>
          </cell>
          <cell r="B17" t="str">
            <v>Alteración y uso indebido de la información almacenada en el Sistema de Información Ambiental-Forest, para ocultar, alterar o eliminar para beneficio privado.</v>
          </cell>
        </row>
      </sheetData>
      <sheetData sheetId="2">
        <row r="6">
          <cell r="B6">
            <v>43338</v>
          </cell>
          <cell r="C6">
            <v>0</v>
          </cell>
        </row>
      </sheetData>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SECRETARIA DISTRITAL DE AMBIENTE</v>
          </cell>
        </row>
        <row r="2">
          <cell r="A2" t="str">
            <v>APLICATIVO PARA EL LEVANTAMIENTO Y SEGUIMIENTO DEL  MAPA DE RIESGOS  POR PROCESO</v>
          </cell>
        </row>
        <row r="12">
          <cell r="A12" t="str">
            <v>GESTION DOCUMENTAL</v>
          </cell>
        </row>
        <row r="24">
          <cell r="B24" t="str">
            <v>Dar lineamientos y formular políticas definiendo las acciones requeridas para la aplicación de los instrumentos archivísticos y asegurar la administración y custodia de la información de la Secretaría con el fin de garantizar la memoria institucional, alineada con el Plan Estratégico Institucional. Coordinar y facilitar la prestación del servicio al ciudadano para: atender, orientar, informar y radicar documentos sobre peticiones y trámites, recibidos a través de los diferentes canales de atención y gestionar la correspondencia recibida y generada por la Entidad.</v>
          </cell>
        </row>
        <row r="29">
          <cell r="K29" t="str">
            <v>ELABORÓ: MIGUEL ANGEL PARDO MATEUS</v>
          </cell>
        </row>
      </sheetData>
      <sheetData sheetId="1">
        <row r="12">
          <cell r="A12" t="str">
            <v>R1</v>
          </cell>
        </row>
        <row r="13">
          <cell r="A13" t="str">
            <v>R2</v>
          </cell>
        </row>
        <row r="14">
          <cell r="B14" t="str">
            <v>Alteración y perdida de la información en el Archivo de la SDA</v>
          </cell>
        </row>
      </sheetData>
      <sheetData sheetId="2">
        <row r="6">
          <cell r="B6">
            <v>43338</v>
          </cell>
          <cell r="C6">
            <v>0</v>
          </cell>
        </row>
        <row r="13">
          <cell r="J13" t="str">
            <v xml:space="preserve">Inventario documental y bases de datos.   -   Inducción al personal del puesto de trabajo (Registro de inducción).   
</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4"/>
  <sheetViews>
    <sheetView topLeftCell="A6" zoomScale="70" zoomScaleNormal="70" workbookViewId="0">
      <selection activeCell="B12" sqref="B12"/>
    </sheetView>
  </sheetViews>
  <sheetFormatPr baseColWidth="10" defaultColWidth="0" defaultRowHeight="15" x14ac:dyDescent="0.25"/>
  <cols>
    <col min="1" max="1" width="13.42578125" customWidth="1"/>
    <col min="2" max="2" width="54.85546875" customWidth="1"/>
    <col min="3" max="3" width="83.85546875" customWidth="1" collapsed="1"/>
    <col min="4" max="5" width="60.28515625" customWidth="1" collapsed="1"/>
    <col min="6" max="7" width="25.85546875" customWidth="1"/>
    <col min="8" max="9" width="21.140625" customWidth="1"/>
    <col min="10" max="11" width="27.85546875" customWidth="1"/>
    <col min="12" max="13" width="23.42578125" customWidth="1"/>
    <col min="14" max="14" width="21.85546875" customWidth="1"/>
    <col min="15" max="15" width="38.42578125" customWidth="1"/>
    <col min="16" max="17" width="21.85546875" customWidth="1"/>
    <col min="18" max="19" width="28.7109375" customWidth="1"/>
    <col min="20" max="26" width="6.7109375" customWidth="1"/>
    <col min="27" max="27" width="20.28515625" customWidth="1"/>
    <col min="28" max="28" width="14.7109375" customWidth="1"/>
    <col min="29" max="29" width="15.5703125" customWidth="1"/>
    <col min="30" max="30" width="26.140625" customWidth="1"/>
    <col min="31" max="31" width="24.85546875" customWidth="1"/>
    <col min="32" max="32" width="32" customWidth="1"/>
    <col min="33" max="41" width="12.28515625" customWidth="1"/>
    <col min="42" max="16380" width="11.42578125" customWidth="1"/>
    <col min="16381" max="16381" width="12.5703125" customWidth="1"/>
    <col min="16382" max="16382" width="2.140625" customWidth="1"/>
    <col min="16383" max="16383" width="15.140625" customWidth="1"/>
    <col min="16384" max="16384" width="12" customWidth="1"/>
  </cols>
  <sheetData>
    <row r="1" spans="1:32" x14ac:dyDescent="0.25">
      <c r="A1" s="156" t="str">
        <f>'[1]CONTEXTO ESTRATEGICO'!A1</f>
        <v>SECRETARIA DISTRITAL DE AMBIENTE</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8"/>
      <c r="AE1" s="36"/>
      <c r="AF1" s="115"/>
    </row>
    <row r="2" spans="1:32" ht="15" customHeight="1" x14ac:dyDescent="0.25">
      <c r="A2" s="159" t="str">
        <f>'[1]CONTEXTO ESTRATEGICO'!A2</f>
        <v>APLICATIVO PARA EL LEVANTAMIENTO Y SEGUIMIENTO DEL  MAPA DE RIESGOS  POR PROCESO</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1"/>
      <c r="AE2" s="22"/>
      <c r="AF2" s="23"/>
    </row>
    <row r="3" spans="1:32" ht="15" customHeight="1" x14ac:dyDescent="0.25">
      <c r="A3" s="16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4"/>
      <c r="AE3" s="22"/>
      <c r="AF3" s="23"/>
    </row>
    <row r="4" spans="1:32" ht="15" customHeight="1" x14ac:dyDescent="0.25">
      <c r="A4" s="165"/>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7"/>
      <c r="AE4" s="22"/>
      <c r="AF4" s="23"/>
    </row>
    <row r="5" spans="1:32" ht="12.75" customHeight="1" x14ac:dyDescent="0.25">
      <c r="A5" s="31" t="s">
        <v>51</v>
      </c>
      <c r="B5" s="168" t="s">
        <v>53</v>
      </c>
      <c r="C5" s="168"/>
      <c r="D5" s="168"/>
      <c r="E5" s="32"/>
      <c r="F5" s="169"/>
      <c r="G5" s="170"/>
      <c r="H5" s="170"/>
      <c r="I5" s="170"/>
      <c r="J5" s="170"/>
      <c r="K5" s="170"/>
      <c r="L5" s="170"/>
      <c r="M5" s="170"/>
      <c r="N5" s="170"/>
      <c r="O5" s="170"/>
      <c r="P5" s="170"/>
      <c r="Q5" s="170"/>
      <c r="R5" s="170"/>
      <c r="S5" s="170"/>
      <c r="T5" s="170"/>
      <c r="U5" s="170"/>
      <c r="V5" s="170"/>
      <c r="W5" s="170"/>
      <c r="X5" s="170"/>
      <c r="Y5" s="170"/>
      <c r="Z5" s="170"/>
      <c r="AA5" s="170"/>
      <c r="AB5" s="170"/>
      <c r="AC5" s="170"/>
      <c r="AD5" s="171"/>
      <c r="AE5" s="22"/>
      <c r="AF5" s="23"/>
    </row>
    <row r="6" spans="1:32" x14ac:dyDescent="0.25">
      <c r="A6" s="2" t="s">
        <v>52</v>
      </c>
      <c r="B6" s="175">
        <f>IF([1]ANALISIS!B6:C6="","",[1]ANALISIS!B6:C6)</f>
        <v>43338</v>
      </c>
      <c r="C6" s="175"/>
      <c r="D6" s="175"/>
      <c r="E6" s="19"/>
      <c r="F6" s="172"/>
      <c r="G6" s="173"/>
      <c r="H6" s="173"/>
      <c r="I6" s="173"/>
      <c r="J6" s="173"/>
      <c r="K6" s="173"/>
      <c r="L6" s="173"/>
      <c r="M6" s="173"/>
      <c r="N6" s="173"/>
      <c r="O6" s="173"/>
      <c r="P6" s="173"/>
      <c r="Q6" s="173"/>
      <c r="R6" s="173"/>
      <c r="S6" s="173"/>
      <c r="T6" s="173"/>
      <c r="U6" s="173"/>
      <c r="V6" s="173"/>
      <c r="W6" s="173"/>
      <c r="X6" s="173"/>
      <c r="Y6" s="173"/>
      <c r="Z6" s="173"/>
      <c r="AA6" s="173"/>
      <c r="AB6" s="173"/>
      <c r="AC6" s="173"/>
      <c r="AD6" s="174"/>
      <c r="AE6" s="22"/>
      <c r="AF6" s="23"/>
    </row>
    <row r="7" spans="1:32" ht="30.75" customHeight="1" x14ac:dyDescent="0.25">
      <c r="A7" s="176" t="s">
        <v>0</v>
      </c>
      <c r="B7" s="177"/>
      <c r="C7" s="25"/>
      <c r="D7" s="168" t="s">
        <v>1</v>
      </c>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78"/>
      <c r="AE7" s="22"/>
      <c r="AF7" s="23"/>
    </row>
    <row r="8" spans="1:32" ht="85.5" customHeight="1" thickBot="1" x14ac:dyDescent="0.3">
      <c r="A8" s="179" t="str">
        <f>'[1]CONTEXTO ESTRATEGICO'!A12</f>
        <v>CONTROL Y MEJORA</v>
      </c>
      <c r="B8" s="180"/>
      <c r="C8" s="26"/>
      <c r="D8" s="181" t="s">
        <v>132</v>
      </c>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2"/>
      <c r="AE8" s="22"/>
      <c r="AF8" s="23"/>
    </row>
    <row r="9" spans="1:32" ht="20.25" customHeight="1" thickBot="1" x14ac:dyDescent="0.3">
      <c r="A9" s="183" t="s">
        <v>2</v>
      </c>
      <c r="B9" s="185" t="s">
        <v>3</v>
      </c>
      <c r="C9" s="27"/>
      <c r="D9" s="187" t="s">
        <v>4</v>
      </c>
      <c r="E9" s="187"/>
      <c r="F9" s="187"/>
      <c r="G9" s="187"/>
      <c r="H9" s="187"/>
      <c r="I9" s="187"/>
      <c r="J9" s="187"/>
      <c r="K9" s="187"/>
      <c r="L9" s="187"/>
      <c r="M9" s="187"/>
      <c r="N9" s="187"/>
      <c r="O9" s="187"/>
      <c r="P9" s="187"/>
      <c r="Q9" s="187"/>
      <c r="R9" s="187"/>
      <c r="S9" s="187"/>
      <c r="T9" s="187"/>
      <c r="U9" s="187"/>
      <c r="V9" s="187"/>
      <c r="W9" s="187"/>
      <c r="X9" s="187"/>
      <c r="Y9" s="187"/>
      <c r="Z9" s="187"/>
      <c r="AA9" s="187"/>
      <c r="AB9" s="187"/>
      <c r="AC9" s="187"/>
      <c r="AD9" s="188"/>
      <c r="AE9" s="195" t="s">
        <v>54</v>
      </c>
      <c r="AF9" s="196"/>
    </row>
    <row r="10" spans="1:32" ht="17.25" customHeight="1" x14ac:dyDescent="0.25">
      <c r="A10" s="183"/>
      <c r="B10" s="185"/>
      <c r="C10" s="197" t="s">
        <v>5</v>
      </c>
      <c r="D10" s="197" t="s">
        <v>38</v>
      </c>
      <c r="E10" s="197" t="s">
        <v>39</v>
      </c>
      <c r="F10" s="29"/>
      <c r="G10" s="71"/>
      <c r="H10" s="29"/>
      <c r="I10" s="71"/>
      <c r="J10" s="197" t="s">
        <v>162</v>
      </c>
      <c r="K10" s="197"/>
      <c r="L10" s="197"/>
      <c r="M10" s="197"/>
      <c r="N10" s="197"/>
      <c r="O10" s="197"/>
      <c r="P10" s="197"/>
      <c r="Q10" s="71"/>
      <c r="R10" s="29" t="s">
        <v>7</v>
      </c>
      <c r="S10" s="71"/>
      <c r="T10" s="185" t="s">
        <v>8</v>
      </c>
      <c r="U10" s="185"/>
      <c r="V10" s="185"/>
      <c r="W10" s="185"/>
      <c r="X10" s="185"/>
      <c r="Y10" s="185"/>
      <c r="Z10" s="185"/>
      <c r="AA10" s="185" t="s">
        <v>9</v>
      </c>
      <c r="AB10" s="199" t="s">
        <v>10</v>
      </c>
      <c r="AC10" s="199" t="s">
        <v>11</v>
      </c>
      <c r="AD10" s="201" t="s">
        <v>12</v>
      </c>
      <c r="AE10" s="191" t="s">
        <v>48</v>
      </c>
      <c r="AF10" s="193" t="s">
        <v>49</v>
      </c>
    </row>
    <row r="11" spans="1:32" ht="85.5" customHeight="1" thickBot="1" x14ac:dyDescent="0.3">
      <c r="A11" s="184"/>
      <c r="B11" s="186"/>
      <c r="C11" s="198"/>
      <c r="D11" s="198"/>
      <c r="E11" s="198"/>
      <c r="F11" s="30" t="s">
        <v>13</v>
      </c>
      <c r="G11" s="21" t="s">
        <v>40</v>
      </c>
      <c r="H11" s="30" t="s">
        <v>14</v>
      </c>
      <c r="I11" s="21" t="s">
        <v>42</v>
      </c>
      <c r="J11" s="30" t="s">
        <v>15</v>
      </c>
      <c r="K11" s="21" t="s">
        <v>43</v>
      </c>
      <c r="L11" s="30" t="s">
        <v>16</v>
      </c>
      <c r="M11" s="21" t="s">
        <v>44</v>
      </c>
      <c r="N11" s="30" t="s">
        <v>17</v>
      </c>
      <c r="O11" s="21" t="s">
        <v>45</v>
      </c>
      <c r="P11" s="30" t="s">
        <v>18</v>
      </c>
      <c r="Q11" s="21" t="s">
        <v>47</v>
      </c>
      <c r="R11" s="30" t="s">
        <v>19</v>
      </c>
      <c r="S11" s="21" t="s">
        <v>47</v>
      </c>
      <c r="T11" s="186"/>
      <c r="U11" s="186"/>
      <c r="V11" s="186"/>
      <c r="W11" s="186"/>
      <c r="X11" s="186"/>
      <c r="Y11" s="186"/>
      <c r="Z11" s="186"/>
      <c r="AA11" s="186"/>
      <c r="AB11" s="200"/>
      <c r="AC11" s="200"/>
      <c r="AD11" s="202"/>
      <c r="AE11" s="192"/>
      <c r="AF11" s="194"/>
    </row>
    <row r="12" spans="1:32" ht="159.75" customHeight="1" thickBot="1" x14ac:dyDescent="0.3">
      <c r="A12" s="116" t="str">
        <f>[1]IDENTIFICACIÓN!A13</f>
        <v>R2</v>
      </c>
      <c r="B12" s="117" t="str">
        <f>[1]IDENTIFICACIÓN!B13</f>
        <v xml:space="preserve">
Manipulación indebida de los informes de auditoria
</v>
      </c>
      <c r="C12" s="118" t="s">
        <v>164</v>
      </c>
      <c r="D12" s="119" t="s">
        <v>165</v>
      </c>
      <c r="E12" s="119" t="s">
        <v>166</v>
      </c>
      <c r="F12" s="120" t="s">
        <v>20</v>
      </c>
      <c r="G12" s="46" t="s">
        <v>167</v>
      </c>
      <c r="H12" s="120" t="s">
        <v>21</v>
      </c>
      <c r="I12" s="46" t="s">
        <v>168</v>
      </c>
      <c r="J12" s="120" t="s">
        <v>35</v>
      </c>
      <c r="K12" s="46" t="s">
        <v>169</v>
      </c>
      <c r="L12" s="120" t="s">
        <v>23</v>
      </c>
      <c r="M12" s="46" t="s">
        <v>163</v>
      </c>
      <c r="N12" s="120" t="s">
        <v>24</v>
      </c>
      <c r="O12" s="46" t="s">
        <v>46</v>
      </c>
      <c r="P12" s="120" t="s">
        <v>25</v>
      </c>
      <c r="Q12" s="46" t="s">
        <v>170</v>
      </c>
      <c r="R12" s="120" t="s">
        <v>26</v>
      </c>
      <c r="S12" s="46" t="s">
        <v>171</v>
      </c>
      <c r="T12" s="121">
        <f>IF(R12="ASIGNADO",15,0)</f>
        <v>15</v>
      </c>
      <c r="U12" s="121">
        <f>IF(P12="ADECUADO",15,0)</f>
        <v>15</v>
      </c>
      <c r="V12" s="121">
        <f>IF(N12="OPORTUNA",15,0)</f>
        <v>15</v>
      </c>
      <c r="W12" s="121">
        <f>IF(F12="PREVENIR",15,0)</f>
        <v>15</v>
      </c>
      <c r="X12" s="121">
        <f>IF(J12="SE INVESTIGAN Y RESUELVEN OPORTUNAMENTE",15,0)</f>
        <v>0</v>
      </c>
      <c r="Y12" s="121">
        <f>IF(H12="CONFIABLE",15,0)</f>
        <v>15</v>
      </c>
      <c r="Z12" s="121">
        <f>IF(L12="COMPLETA",10,0)</f>
        <v>10</v>
      </c>
      <c r="AA12" s="50">
        <f>SUM(T12:Z12)</f>
        <v>85</v>
      </c>
      <c r="AB12" s="122">
        <f>IF(AND(AA12&gt;0,SUM(AA12)=0),AA12,IF(AND(SUM(AA12)&gt;0,AA12=0),AVERAGE(AA12),AVERAGE(AA12)))</f>
        <v>85</v>
      </c>
      <c r="AC12" s="123"/>
      <c r="AD12" s="124" t="s">
        <v>172</v>
      </c>
      <c r="AE12" s="125" t="s">
        <v>173</v>
      </c>
      <c r="AF12" s="126"/>
    </row>
    <row r="13" spans="1:32" s="10" customFormat="1" ht="14.25" hidden="1" customHeight="1" x14ac:dyDescent="0.25">
      <c r="A13" s="5"/>
      <c r="B13" s="6"/>
      <c r="C13" s="7"/>
      <c r="D13" s="7"/>
      <c r="E13" s="7"/>
      <c r="F13" s="7"/>
      <c r="G13" s="79"/>
      <c r="H13" s="7"/>
      <c r="I13" s="7"/>
      <c r="J13" s="7"/>
      <c r="K13" s="79"/>
      <c r="L13" s="7"/>
      <c r="M13" s="79"/>
      <c r="N13" s="7"/>
      <c r="O13" s="79"/>
      <c r="P13" s="7"/>
      <c r="Q13" s="79"/>
      <c r="R13" s="7"/>
      <c r="S13" s="79"/>
      <c r="T13" s="6"/>
      <c r="U13" s="6"/>
      <c r="V13" s="6"/>
      <c r="W13" s="6"/>
      <c r="X13" s="6"/>
      <c r="Y13" s="6"/>
      <c r="Z13" s="6"/>
      <c r="AA13" s="7"/>
      <c r="AB13" s="8"/>
      <c r="AC13" s="9"/>
      <c r="AD13" s="9"/>
    </row>
    <row r="14" spans="1:32" s="10" customFormat="1" ht="15" hidden="1" customHeight="1" x14ac:dyDescent="0.25">
      <c r="A14" s="5"/>
      <c r="B14" s="6"/>
      <c r="C14" s="7"/>
      <c r="D14" s="7"/>
      <c r="E14" s="7"/>
      <c r="F14" s="7"/>
      <c r="G14" s="79"/>
      <c r="H14" s="7"/>
      <c r="I14" s="7"/>
      <c r="J14" s="7"/>
      <c r="K14" s="79"/>
      <c r="L14" s="7"/>
      <c r="M14" s="79"/>
      <c r="N14" s="7"/>
      <c r="O14" s="79"/>
      <c r="P14" s="7"/>
      <c r="Q14" s="79"/>
      <c r="R14" s="7"/>
      <c r="S14" s="79"/>
      <c r="T14" s="7"/>
      <c r="U14" s="7"/>
      <c r="V14" s="7"/>
      <c r="W14" s="7"/>
      <c r="X14" s="7"/>
      <c r="Y14" s="7"/>
      <c r="Z14" s="7"/>
      <c r="AA14" s="7"/>
      <c r="AB14" s="7"/>
      <c r="AC14" s="9"/>
      <c r="AD14" s="9"/>
    </row>
    <row r="15" spans="1:32" s="10" customFormat="1" ht="14.25" hidden="1" x14ac:dyDescent="0.25">
      <c r="A15" s="5"/>
      <c r="B15" s="6"/>
      <c r="C15" s="7"/>
      <c r="D15" s="7"/>
      <c r="E15" s="7"/>
      <c r="F15" s="7"/>
      <c r="G15" s="79"/>
      <c r="H15" s="7"/>
      <c r="I15" s="7"/>
      <c r="J15" s="7"/>
      <c r="K15" s="79"/>
      <c r="L15" s="7"/>
      <c r="M15" s="79"/>
      <c r="N15" s="7"/>
      <c r="O15" s="79"/>
      <c r="P15" s="7"/>
      <c r="Q15" s="79"/>
      <c r="R15" s="7"/>
      <c r="S15" s="79"/>
      <c r="T15" s="7"/>
      <c r="U15" s="7"/>
      <c r="V15" s="7"/>
      <c r="W15" s="7"/>
      <c r="X15" s="7"/>
      <c r="Y15" s="7"/>
      <c r="Z15" s="7"/>
      <c r="AA15" s="7"/>
      <c r="AB15" s="7"/>
      <c r="AC15" s="11"/>
      <c r="AD15" s="11"/>
    </row>
    <row r="16" spans="1:32" s="10" customFormat="1" ht="14.25" hidden="1" x14ac:dyDescent="0.25">
      <c r="A16" s="5"/>
      <c r="B16" s="6"/>
      <c r="C16" s="7"/>
      <c r="D16" s="7"/>
      <c r="E16" s="7"/>
      <c r="F16" s="7"/>
      <c r="G16" s="79"/>
      <c r="H16" s="7"/>
      <c r="I16" s="7"/>
      <c r="J16" s="7"/>
      <c r="K16" s="79"/>
      <c r="L16" s="7"/>
      <c r="M16" s="79"/>
      <c r="N16" s="7"/>
      <c r="O16" s="79"/>
      <c r="P16" s="7"/>
      <c r="Q16" s="79"/>
      <c r="R16" s="7"/>
      <c r="S16" s="79"/>
      <c r="T16" s="7"/>
      <c r="U16" s="7"/>
      <c r="V16" s="7"/>
      <c r="W16" s="7"/>
      <c r="X16" s="7"/>
      <c r="Y16" s="7"/>
      <c r="Z16" s="7"/>
      <c r="AA16" s="7"/>
      <c r="AB16" s="7"/>
      <c r="AC16" s="11"/>
      <c r="AD16" s="11"/>
    </row>
    <row r="17" spans="1:30" s="10" customFormat="1" ht="29.25" hidden="1" customHeight="1" x14ac:dyDescent="0.25">
      <c r="A17" s="12"/>
      <c r="B17" s="13"/>
      <c r="C17" s="14"/>
      <c r="D17" s="14"/>
      <c r="E17" s="14"/>
      <c r="F17" s="14"/>
      <c r="G17" s="80"/>
      <c r="H17" s="14"/>
      <c r="I17" s="14"/>
      <c r="J17" s="14"/>
      <c r="K17" s="80"/>
      <c r="L17" s="14"/>
      <c r="M17" s="80"/>
      <c r="N17" s="14"/>
      <c r="O17" s="80"/>
      <c r="P17" s="14"/>
      <c r="Q17" s="80"/>
      <c r="R17" s="14"/>
      <c r="S17" s="80"/>
      <c r="T17" s="14"/>
      <c r="U17" s="14"/>
      <c r="V17" s="14"/>
      <c r="W17" s="14"/>
      <c r="X17" s="14"/>
      <c r="Y17" s="14"/>
      <c r="Z17" s="14"/>
      <c r="AA17" s="14"/>
      <c r="AB17" s="189" t="str">
        <f>'[1]CONTEXTO ESTRATEGICO'!K21</f>
        <v>ELABORÓ: MIGUEL ANGEL PARDO MATEUS</v>
      </c>
      <c r="AC17" s="189"/>
      <c r="AD17" s="190"/>
    </row>
    <row r="18" spans="1:30" s="16" customFormat="1" ht="14.25" hidden="1" x14ac:dyDescent="0.25">
      <c r="A18" s="15"/>
      <c r="B18" s="15"/>
      <c r="G18" s="81"/>
      <c r="K18" s="81"/>
      <c r="M18" s="81"/>
      <c r="O18" s="81"/>
      <c r="Q18" s="81"/>
      <c r="S18" s="81"/>
    </row>
    <row r="19" spans="1:30" s="16" customFormat="1" ht="14.25" hidden="1" x14ac:dyDescent="0.25">
      <c r="A19" s="15"/>
      <c r="B19" s="15"/>
      <c r="G19" s="81"/>
      <c r="K19" s="81"/>
      <c r="M19" s="81"/>
      <c r="O19" s="81"/>
      <c r="Q19" s="81"/>
      <c r="S19" s="81"/>
    </row>
    <row r="20" spans="1:30" s="16" customFormat="1" ht="14.25" hidden="1" x14ac:dyDescent="0.25">
      <c r="A20" s="15"/>
      <c r="B20" s="15"/>
      <c r="G20" s="81"/>
      <c r="K20" s="81"/>
      <c r="M20" s="81"/>
      <c r="O20" s="81"/>
      <c r="Q20" s="81"/>
      <c r="S20" s="81"/>
    </row>
    <row r="21" spans="1:30" s="16" customFormat="1" ht="14.25" hidden="1" x14ac:dyDescent="0.25">
      <c r="A21" s="15"/>
      <c r="B21" s="15"/>
      <c r="G21" s="81"/>
      <c r="K21" s="81"/>
      <c r="M21" s="81"/>
      <c r="O21" s="81"/>
      <c r="Q21" s="81"/>
      <c r="S21" s="81"/>
    </row>
    <row r="22" spans="1:30" s="16" customFormat="1" ht="14.25" hidden="1" x14ac:dyDescent="0.25">
      <c r="A22" s="15"/>
      <c r="B22" s="15"/>
      <c r="G22" s="81"/>
      <c r="K22" s="81"/>
      <c r="M22" s="81"/>
      <c r="O22" s="81"/>
      <c r="Q22" s="81"/>
      <c r="S22" s="81"/>
    </row>
    <row r="23" spans="1:30" s="16" customFormat="1" ht="14.25" hidden="1" x14ac:dyDescent="0.25">
      <c r="A23" s="15"/>
      <c r="B23" s="15"/>
      <c r="G23" s="81"/>
      <c r="K23" s="81"/>
      <c r="M23" s="81"/>
      <c r="O23" s="81"/>
      <c r="Q23" s="81"/>
      <c r="S23" s="81"/>
    </row>
    <row r="24" spans="1:30" s="16" customFormat="1" ht="14.25" hidden="1" x14ac:dyDescent="0.25">
      <c r="A24" s="15"/>
      <c r="B24" s="15"/>
      <c r="G24" s="81"/>
      <c r="K24" s="81"/>
      <c r="M24" s="81"/>
      <c r="O24" s="81"/>
      <c r="Q24" s="81"/>
      <c r="S24" s="81"/>
    </row>
    <row r="25" spans="1:30" s="16" customFormat="1" ht="14.25" hidden="1" x14ac:dyDescent="0.25">
      <c r="A25" s="15"/>
      <c r="B25" s="15"/>
      <c r="G25" s="81"/>
      <c r="K25" s="81"/>
      <c r="M25" s="81"/>
      <c r="O25" s="81"/>
      <c r="Q25" s="81"/>
      <c r="S25" s="81"/>
    </row>
    <row r="26" spans="1:30" s="16" customFormat="1" ht="14.25" hidden="1" x14ac:dyDescent="0.25">
      <c r="A26" s="15"/>
      <c r="B26" s="15"/>
      <c r="G26" s="81"/>
      <c r="K26" s="81"/>
      <c r="M26" s="81"/>
      <c r="O26" s="81"/>
      <c r="Q26" s="81"/>
      <c r="S26" s="81"/>
    </row>
    <row r="27" spans="1:30" s="16" customFormat="1" ht="14.25" hidden="1" x14ac:dyDescent="0.25">
      <c r="A27" s="15"/>
      <c r="B27" s="15"/>
      <c r="G27" s="81"/>
      <c r="K27" s="81"/>
      <c r="M27" s="81"/>
      <c r="O27" s="81"/>
      <c r="Q27" s="81"/>
      <c r="S27" s="81"/>
    </row>
    <row r="28" spans="1:30" s="16" customFormat="1" ht="14.25" hidden="1" x14ac:dyDescent="0.25">
      <c r="A28" s="15"/>
      <c r="B28" s="15"/>
      <c r="G28" s="81"/>
      <c r="K28" s="81"/>
      <c r="M28" s="81"/>
      <c r="O28" s="81"/>
      <c r="Q28" s="81"/>
      <c r="S28" s="81"/>
    </row>
    <row r="29" spans="1:30" s="16" customFormat="1" ht="14.25" hidden="1" x14ac:dyDescent="0.25">
      <c r="A29" s="15"/>
      <c r="B29" s="15"/>
      <c r="G29" s="81"/>
      <c r="K29" s="81"/>
      <c r="M29" s="81"/>
      <c r="O29" s="81"/>
      <c r="Q29" s="81"/>
      <c r="S29" s="81"/>
    </row>
    <row r="30" spans="1:30" s="16" customFormat="1" ht="14.25" hidden="1" x14ac:dyDescent="0.25">
      <c r="A30" s="15"/>
      <c r="B30" s="15"/>
      <c r="G30" s="81"/>
      <c r="K30" s="81"/>
      <c r="M30" s="81"/>
      <c r="O30" s="81"/>
      <c r="Q30" s="81"/>
      <c r="S30" s="81"/>
    </row>
    <row r="31" spans="1:30" s="16" customFormat="1" ht="42.75" hidden="1" x14ac:dyDescent="0.25">
      <c r="A31" s="15"/>
      <c r="B31" s="15" t="s">
        <v>27</v>
      </c>
      <c r="C31" s="15" t="s">
        <v>26</v>
      </c>
      <c r="D31" s="15" t="s">
        <v>26</v>
      </c>
      <c r="E31" s="15" t="s">
        <v>26</v>
      </c>
      <c r="F31" s="16" t="s">
        <v>25</v>
      </c>
      <c r="G31" s="81"/>
      <c r="H31" s="16" t="s">
        <v>24</v>
      </c>
      <c r="J31" s="16" t="s">
        <v>20</v>
      </c>
      <c r="K31" s="81"/>
      <c r="L31" s="16" t="s">
        <v>21</v>
      </c>
      <c r="M31" s="81"/>
      <c r="N31" s="16" t="s">
        <v>23</v>
      </c>
      <c r="O31" s="81"/>
      <c r="P31" s="16" t="s">
        <v>22</v>
      </c>
      <c r="Q31" s="81"/>
      <c r="S31" s="81"/>
    </row>
    <row r="32" spans="1:30" s="16" customFormat="1" ht="42.75" hidden="1" x14ac:dyDescent="0.25">
      <c r="A32" s="15"/>
      <c r="B32" s="15" t="s">
        <v>28</v>
      </c>
      <c r="C32" s="15" t="s">
        <v>29</v>
      </c>
      <c r="D32" s="15" t="s">
        <v>29</v>
      </c>
      <c r="E32" s="15" t="s">
        <v>29</v>
      </c>
      <c r="F32" s="16" t="s">
        <v>30</v>
      </c>
      <c r="G32" s="81"/>
      <c r="H32" s="16" t="s">
        <v>31</v>
      </c>
      <c r="J32" s="16" t="s">
        <v>32</v>
      </c>
      <c r="K32" s="81"/>
      <c r="L32" s="16" t="s">
        <v>33</v>
      </c>
      <c r="M32" s="81"/>
      <c r="N32" s="16" t="s">
        <v>34</v>
      </c>
      <c r="O32" s="81"/>
      <c r="P32" s="16" t="s">
        <v>35</v>
      </c>
      <c r="Q32" s="81"/>
      <c r="S32" s="81"/>
    </row>
    <row r="33" spans="1:19" s="16" customFormat="1" ht="14.25" hidden="1" x14ac:dyDescent="0.25">
      <c r="A33" s="15"/>
      <c r="B33" s="15"/>
      <c r="G33" s="81"/>
      <c r="J33" s="16" t="s">
        <v>36</v>
      </c>
      <c r="K33" s="81"/>
      <c r="M33" s="81"/>
      <c r="N33" s="16" t="s">
        <v>37</v>
      </c>
      <c r="O33" s="81"/>
      <c r="Q33" s="81"/>
      <c r="S33" s="81"/>
    </row>
    <row r="34" spans="1:19" s="16" customFormat="1" ht="14.25" hidden="1" x14ac:dyDescent="0.25">
      <c r="A34" s="15"/>
      <c r="B34" s="15"/>
      <c r="G34" s="81"/>
      <c r="K34" s="81"/>
      <c r="M34" s="81"/>
      <c r="O34" s="81"/>
      <c r="Q34" s="81"/>
      <c r="S34" s="81"/>
    </row>
    <row r="35" spans="1:19" s="16" customFormat="1" ht="14.25" hidden="1" x14ac:dyDescent="0.25">
      <c r="A35" s="15"/>
      <c r="B35" s="15"/>
      <c r="G35" s="81"/>
      <c r="K35" s="81"/>
      <c r="M35" s="81"/>
      <c r="O35" s="81"/>
      <c r="Q35" s="81"/>
      <c r="S35" s="81"/>
    </row>
    <row r="36" spans="1:19" s="16" customFormat="1" ht="14.25" hidden="1" x14ac:dyDescent="0.25">
      <c r="A36" s="15"/>
      <c r="B36" s="15"/>
      <c r="G36" s="81"/>
      <c r="K36" s="81"/>
      <c r="M36" s="81"/>
      <c r="O36" s="81"/>
      <c r="Q36" s="81"/>
      <c r="S36" s="81"/>
    </row>
    <row r="37" spans="1:19" s="16" customFormat="1" ht="14.25" hidden="1" x14ac:dyDescent="0.25">
      <c r="A37" s="15"/>
      <c r="B37" s="15"/>
      <c r="G37" s="81"/>
      <c r="K37" s="81"/>
      <c r="M37" s="81"/>
      <c r="O37" s="81"/>
      <c r="Q37" s="81"/>
      <c r="S37" s="81"/>
    </row>
    <row r="38" spans="1:19" s="16" customFormat="1" ht="14.25" hidden="1" x14ac:dyDescent="0.25">
      <c r="A38" s="15"/>
      <c r="B38" s="15"/>
      <c r="G38" s="81"/>
      <c r="K38" s="81"/>
      <c r="M38" s="81"/>
      <c r="O38" s="81"/>
      <c r="Q38" s="81"/>
      <c r="S38" s="81"/>
    </row>
    <row r="39" spans="1:19" s="16" customFormat="1" ht="14.25" hidden="1" x14ac:dyDescent="0.25">
      <c r="A39" s="15"/>
      <c r="B39" s="15"/>
      <c r="G39" s="81"/>
      <c r="K39" s="81"/>
      <c r="M39" s="81"/>
      <c r="O39" s="81"/>
      <c r="Q39" s="81"/>
      <c r="S39" s="81"/>
    </row>
    <row r="40" spans="1:19" s="16" customFormat="1" ht="14.25" hidden="1" x14ac:dyDescent="0.25">
      <c r="A40" s="15"/>
      <c r="B40" s="15"/>
      <c r="G40" s="81"/>
      <c r="K40" s="81"/>
      <c r="M40" s="81"/>
      <c r="O40" s="81"/>
      <c r="Q40" s="81"/>
      <c r="S40" s="81"/>
    </row>
    <row r="41" spans="1:19" s="16" customFormat="1" ht="14.25" hidden="1" x14ac:dyDescent="0.25">
      <c r="A41" s="15"/>
      <c r="B41" s="15"/>
      <c r="G41" s="81"/>
      <c r="K41" s="81"/>
      <c r="M41" s="81"/>
      <c r="O41" s="81"/>
      <c r="Q41" s="81"/>
      <c r="S41" s="81"/>
    </row>
    <row r="42" spans="1:19" s="16" customFormat="1" ht="14.25" hidden="1" x14ac:dyDescent="0.25">
      <c r="A42" s="15"/>
      <c r="B42" s="15"/>
      <c r="G42" s="81"/>
      <c r="K42" s="81"/>
      <c r="M42" s="81"/>
      <c r="O42" s="81"/>
      <c r="Q42" s="81"/>
      <c r="S42" s="81"/>
    </row>
    <row r="43" spans="1:19" s="16" customFormat="1" ht="14.25" hidden="1" x14ac:dyDescent="0.25">
      <c r="A43" s="15"/>
      <c r="B43" s="15"/>
      <c r="G43" s="81"/>
      <c r="K43" s="81"/>
      <c r="M43" s="81"/>
      <c r="O43" s="81"/>
      <c r="Q43" s="81"/>
      <c r="S43" s="81"/>
    </row>
    <row r="44" spans="1:19" x14ac:dyDescent="0.25">
      <c r="A44" s="17"/>
      <c r="B44" s="17"/>
      <c r="C44" s="1"/>
      <c r="D44" s="1"/>
      <c r="E44" s="1"/>
      <c r="F44" s="1"/>
      <c r="G44" s="82"/>
      <c r="H44" s="1"/>
      <c r="I44" s="1"/>
      <c r="J44" s="1"/>
      <c r="K44" s="82"/>
      <c r="L44" s="1"/>
      <c r="M44" s="82"/>
      <c r="N44" s="1"/>
      <c r="O44" s="82"/>
      <c r="P44" s="1"/>
      <c r="Q44" s="82"/>
      <c r="R44" s="1"/>
      <c r="S44" s="82"/>
    </row>
  </sheetData>
  <mergeCells count="26">
    <mergeCell ref="AB17:AD17"/>
    <mergeCell ref="AE10:AE11"/>
    <mergeCell ref="AF10:AF11"/>
    <mergeCell ref="AE9:AF9"/>
    <mergeCell ref="C10:C11"/>
    <mergeCell ref="D10:D11"/>
    <mergeCell ref="E10:E11"/>
    <mergeCell ref="J10:P10"/>
    <mergeCell ref="T10:Z11"/>
    <mergeCell ref="AA10:AA11"/>
    <mergeCell ref="AB10:AB11"/>
    <mergeCell ref="AC10:AC11"/>
    <mergeCell ref="AD10:AD11"/>
    <mergeCell ref="A7:B7"/>
    <mergeCell ref="D7:AD7"/>
    <mergeCell ref="A8:B8"/>
    <mergeCell ref="D8:AD8"/>
    <mergeCell ref="A9:A11"/>
    <mergeCell ref="B9:B11"/>
    <mergeCell ref="D9:AD9"/>
    <mergeCell ref="A1:AD1"/>
    <mergeCell ref="A2:AD2"/>
    <mergeCell ref="A3:AD4"/>
    <mergeCell ref="B5:D5"/>
    <mergeCell ref="F5:AD6"/>
    <mergeCell ref="B6:D6"/>
  </mergeCells>
  <dataValidations count="8">
    <dataValidation allowBlank="1" showInputMessage="1" showErrorMessage="1" prompt="Proceso, política, dispositivo, práctica u otra acción existente   para minimizar el riesgo negativo o potenciar oportunidades positivas." sqref="C10:E11" xr:uid="{00000000-0002-0000-0000-000000000000}"/>
    <dataValidation type="list" allowBlank="1" showInputMessage="1" showErrorMessage="1" sqref="R12" xr:uid="{00000000-0002-0000-0000-000001000000}">
      <formula1>$D$31:$D$32</formula1>
    </dataValidation>
    <dataValidation type="list" allowBlank="1" showInputMessage="1" showErrorMessage="1" sqref="P12" xr:uid="{00000000-0002-0000-0000-000002000000}">
      <formula1>$F$31:$F$32</formula1>
    </dataValidation>
    <dataValidation type="list" allowBlank="1" showInputMessage="1" showErrorMessage="1" sqref="N12" xr:uid="{00000000-0002-0000-0000-000003000000}">
      <formula1>$H$31:$H$32</formula1>
    </dataValidation>
    <dataValidation type="list" allowBlank="1" showInputMessage="1" showErrorMessage="1" sqref="F12" xr:uid="{00000000-0002-0000-0000-000004000000}">
      <formula1>$J$31:$J$33</formula1>
    </dataValidation>
    <dataValidation type="list" allowBlank="1" showInputMessage="1" showErrorMessage="1" sqref="H12" xr:uid="{00000000-0002-0000-0000-000005000000}">
      <formula1>$L$31:$L$32</formula1>
    </dataValidation>
    <dataValidation type="list" allowBlank="1" showInputMessage="1" showErrorMessage="1" sqref="L12" xr:uid="{00000000-0002-0000-0000-000006000000}">
      <formula1>$N$31:$N$33</formula1>
    </dataValidation>
    <dataValidation type="list" allowBlank="1" showInputMessage="1" showErrorMessage="1" sqref="J12" xr:uid="{00000000-0002-0000-0000-000007000000}">
      <formula1>$P$31:$P$32</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45"/>
  <sheetViews>
    <sheetView topLeftCell="B11" zoomScale="70" zoomScaleNormal="70" workbookViewId="0">
      <selection activeCell="C46" sqref="C46:C47"/>
    </sheetView>
  </sheetViews>
  <sheetFormatPr baseColWidth="10" defaultColWidth="0" defaultRowHeight="15" x14ac:dyDescent="0.25"/>
  <cols>
    <col min="1" max="1" width="13.42578125" customWidth="1"/>
    <col min="2" max="2" width="54.85546875" customWidth="1"/>
    <col min="3" max="3" width="46.5703125" customWidth="1" collapsed="1"/>
    <col min="4" max="4" width="47.7109375" customWidth="1"/>
    <col min="5" max="5" width="48.7109375" customWidth="1"/>
    <col min="6" max="7" width="25.85546875" customWidth="1"/>
    <col min="8" max="9" width="21.140625" customWidth="1"/>
    <col min="10" max="11" width="27.85546875" customWidth="1"/>
    <col min="12" max="13" width="23.42578125" customWidth="1"/>
    <col min="14" max="17" width="21.85546875" customWidth="1"/>
    <col min="18" max="19" width="20.42578125" customWidth="1"/>
    <col min="20" max="26" width="6.7109375" customWidth="1"/>
    <col min="27" max="27" width="20.28515625" customWidth="1"/>
    <col min="28" max="28" width="14.7109375" customWidth="1"/>
    <col min="29" max="29" width="15.5703125" customWidth="1"/>
    <col min="30" max="30" width="32.85546875" customWidth="1"/>
    <col min="31" max="31" width="29.5703125" customWidth="1"/>
    <col min="32" max="32" width="22.7109375" customWidth="1"/>
    <col min="33" max="33" width="26.28515625" customWidth="1"/>
    <col min="34" max="40" width="12.28515625" customWidth="1"/>
    <col min="41" max="16382" width="11.42578125" customWidth="1"/>
    <col min="16383" max="16384" width="10" customWidth="1"/>
  </cols>
  <sheetData>
    <row r="1" spans="1:33" x14ac:dyDescent="0.25">
      <c r="A1" s="156" t="str">
        <f>'[2]CONTEXTO ESTRATEGICO'!A1</f>
        <v>SECRETARIA DISTRITAL DE AMBIENTE</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8"/>
      <c r="AE1" s="36"/>
      <c r="AF1" s="36"/>
      <c r="AG1" s="115"/>
    </row>
    <row r="2" spans="1:33" ht="15" customHeight="1" x14ac:dyDescent="0.25">
      <c r="A2" s="159" t="str">
        <f>'[2]CONTEXTO ESTRATEGICO'!A2</f>
        <v>APLICATIVO PARA EL LEVANTAMIENTO Y SEGUIMIENTO DEL  MAPA DE RIESGOS  POR PROCESO</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1"/>
      <c r="AE2" s="22"/>
      <c r="AF2" s="22"/>
      <c r="AG2" s="23"/>
    </row>
    <row r="3" spans="1:33" ht="15" customHeight="1" x14ac:dyDescent="0.25">
      <c r="A3" s="16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4"/>
      <c r="AE3" s="22"/>
      <c r="AF3" s="22"/>
      <c r="AG3" s="23"/>
    </row>
    <row r="4" spans="1:33" ht="15" customHeight="1" x14ac:dyDescent="0.25">
      <c r="A4" s="165"/>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7"/>
      <c r="AE4" s="22"/>
      <c r="AF4" s="22"/>
      <c r="AG4" s="23"/>
    </row>
    <row r="5" spans="1:33" ht="12.75" customHeight="1" x14ac:dyDescent="0.25">
      <c r="A5" s="31" t="s">
        <v>51</v>
      </c>
      <c r="B5" s="168" t="s">
        <v>53</v>
      </c>
      <c r="C5" s="168"/>
      <c r="D5" s="32"/>
      <c r="E5" s="32"/>
      <c r="F5" s="169"/>
      <c r="G5" s="170"/>
      <c r="H5" s="170"/>
      <c r="I5" s="170"/>
      <c r="J5" s="170"/>
      <c r="K5" s="170"/>
      <c r="L5" s="170"/>
      <c r="M5" s="170"/>
      <c r="N5" s="170"/>
      <c r="O5" s="170"/>
      <c r="P5" s="170"/>
      <c r="Q5" s="170"/>
      <c r="R5" s="170"/>
      <c r="S5" s="170"/>
      <c r="T5" s="170"/>
      <c r="U5" s="170"/>
      <c r="V5" s="170"/>
      <c r="W5" s="170"/>
      <c r="X5" s="170"/>
      <c r="Y5" s="170"/>
      <c r="Z5" s="170"/>
      <c r="AA5" s="170"/>
      <c r="AB5" s="170"/>
      <c r="AC5" s="170"/>
      <c r="AD5" s="171"/>
      <c r="AE5" s="22"/>
      <c r="AF5" s="22"/>
      <c r="AG5" s="23"/>
    </row>
    <row r="6" spans="1:33" x14ac:dyDescent="0.25">
      <c r="A6" s="2" t="s">
        <v>52</v>
      </c>
      <c r="B6" s="175"/>
      <c r="C6" s="175"/>
      <c r="D6" s="19"/>
      <c r="E6" s="19"/>
      <c r="F6" s="172"/>
      <c r="G6" s="173"/>
      <c r="H6" s="173"/>
      <c r="I6" s="173"/>
      <c r="J6" s="173"/>
      <c r="K6" s="173"/>
      <c r="L6" s="173"/>
      <c r="M6" s="173"/>
      <c r="N6" s="173"/>
      <c r="O6" s="173"/>
      <c r="P6" s="173"/>
      <c r="Q6" s="173"/>
      <c r="R6" s="173"/>
      <c r="S6" s="173"/>
      <c r="T6" s="173"/>
      <c r="U6" s="173"/>
      <c r="V6" s="173"/>
      <c r="W6" s="173"/>
      <c r="X6" s="173"/>
      <c r="Y6" s="173"/>
      <c r="Z6" s="173"/>
      <c r="AA6" s="173"/>
      <c r="AB6" s="173"/>
      <c r="AC6" s="173"/>
      <c r="AD6" s="174"/>
      <c r="AE6" s="22"/>
      <c r="AF6" s="22"/>
      <c r="AG6" s="23"/>
    </row>
    <row r="7" spans="1:33" ht="30.75" customHeight="1" x14ac:dyDescent="0.25">
      <c r="A7" s="176" t="s">
        <v>0</v>
      </c>
      <c r="B7" s="177"/>
      <c r="C7" s="168" t="s">
        <v>1</v>
      </c>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78"/>
      <c r="AE7" s="22"/>
      <c r="AF7" s="22"/>
      <c r="AG7" s="23"/>
    </row>
    <row r="8" spans="1:33" ht="85.5" customHeight="1" x14ac:dyDescent="0.25">
      <c r="A8" s="179" t="s">
        <v>121</v>
      </c>
      <c r="B8" s="180"/>
      <c r="C8" s="181" t="str">
        <f>'[2]CONTEXTO ESTRATEGICO'!B24</f>
        <v>Brindar con oportunidad y eficiencia en el suministro de recursos físicos y servicios de apoyo administrativo para el cumplimiento de los objetivos misionales y el normal funcionamiento de los procesos de la Secretaría Distrital de Ambiente.</v>
      </c>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2"/>
      <c r="AE8" s="22"/>
      <c r="AF8" s="22"/>
      <c r="AG8" s="23"/>
    </row>
    <row r="9" spans="1:33" ht="33" customHeight="1" thickBot="1" x14ac:dyDescent="0.3">
      <c r="A9" s="183" t="s">
        <v>2</v>
      </c>
      <c r="B9" s="185" t="s">
        <v>3</v>
      </c>
      <c r="C9" s="187" t="s">
        <v>4</v>
      </c>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c r="AD9" s="188"/>
      <c r="AE9" s="203" t="s">
        <v>54</v>
      </c>
      <c r="AF9" s="204"/>
      <c r="AG9" s="205"/>
    </row>
    <row r="10" spans="1:33" ht="36.75" customHeight="1" x14ac:dyDescent="0.25">
      <c r="A10" s="183"/>
      <c r="B10" s="185"/>
      <c r="C10" s="198" t="s">
        <v>5</v>
      </c>
      <c r="D10" s="198" t="s">
        <v>38</v>
      </c>
      <c r="E10" s="198" t="s">
        <v>39</v>
      </c>
      <c r="F10" s="29"/>
      <c r="G10" s="29"/>
      <c r="H10" s="29"/>
      <c r="I10" s="29"/>
      <c r="J10" s="197" t="s">
        <v>6</v>
      </c>
      <c r="K10" s="197"/>
      <c r="L10" s="197"/>
      <c r="M10" s="197"/>
      <c r="N10" s="197"/>
      <c r="O10" s="197"/>
      <c r="P10" s="197"/>
      <c r="Q10" s="29"/>
      <c r="R10" s="29" t="s">
        <v>7</v>
      </c>
      <c r="S10" s="29"/>
      <c r="T10" s="185" t="s">
        <v>8</v>
      </c>
      <c r="U10" s="185"/>
      <c r="V10" s="185"/>
      <c r="W10" s="185"/>
      <c r="X10" s="185"/>
      <c r="Y10" s="185"/>
      <c r="Z10" s="185"/>
      <c r="AA10" s="185" t="s">
        <v>9</v>
      </c>
      <c r="AB10" s="199" t="s">
        <v>10</v>
      </c>
      <c r="AC10" s="199" t="s">
        <v>11</v>
      </c>
      <c r="AD10" s="208" t="s">
        <v>12</v>
      </c>
      <c r="AE10" s="191" t="s">
        <v>48</v>
      </c>
      <c r="AF10" s="193" t="s">
        <v>49</v>
      </c>
      <c r="AG10" s="193" t="s">
        <v>50</v>
      </c>
    </row>
    <row r="11" spans="1:33" ht="134.25" customHeight="1" thickBot="1" x14ac:dyDescent="0.3">
      <c r="A11" s="184"/>
      <c r="B11" s="186"/>
      <c r="C11" s="206"/>
      <c r="D11" s="207"/>
      <c r="E11" s="207"/>
      <c r="F11" s="30" t="s">
        <v>13</v>
      </c>
      <c r="G11" s="21" t="s">
        <v>40</v>
      </c>
      <c r="H11" s="30" t="s">
        <v>14</v>
      </c>
      <c r="I11" s="21" t="s">
        <v>42</v>
      </c>
      <c r="J11" s="30" t="s">
        <v>15</v>
      </c>
      <c r="K11" s="21" t="s">
        <v>43</v>
      </c>
      <c r="L11" s="30" t="s">
        <v>16</v>
      </c>
      <c r="M11" s="21" t="s">
        <v>44</v>
      </c>
      <c r="N11" s="30" t="s">
        <v>17</v>
      </c>
      <c r="O11" s="21" t="s">
        <v>45</v>
      </c>
      <c r="P11" s="30" t="s">
        <v>18</v>
      </c>
      <c r="Q11" s="21" t="s">
        <v>47</v>
      </c>
      <c r="R11" s="30" t="s">
        <v>19</v>
      </c>
      <c r="S11" s="21" t="s">
        <v>47</v>
      </c>
      <c r="T11" s="186"/>
      <c r="U11" s="186"/>
      <c r="V11" s="186"/>
      <c r="W11" s="186"/>
      <c r="X11" s="186"/>
      <c r="Y11" s="186"/>
      <c r="Z11" s="186"/>
      <c r="AA11" s="186"/>
      <c r="AB11" s="200"/>
      <c r="AC11" s="200"/>
      <c r="AD11" s="209"/>
      <c r="AE11" s="192"/>
      <c r="AF11" s="194"/>
      <c r="AG11" s="194"/>
    </row>
    <row r="12" spans="1:33" ht="1.5" customHeight="1" thickBot="1" x14ac:dyDescent="0.3">
      <c r="A12" s="99"/>
      <c r="B12" s="97"/>
      <c r="C12" s="54"/>
      <c r="D12" s="100"/>
      <c r="E12" s="100"/>
      <c r="F12" s="101"/>
      <c r="G12" s="102"/>
      <c r="H12" s="101"/>
      <c r="I12" s="102"/>
      <c r="J12" s="101"/>
      <c r="K12" s="102"/>
      <c r="L12" s="101"/>
      <c r="M12" s="102"/>
      <c r="N12" s="101"/>
      <c r="O12" s="102"/>
      <c r="P12" s="101"/>
      <c r="Q12" s="102"/>
      <c r="R12" s="101"/>
      <c r="S12" s="101"/>
      <c r="T12" s="39"/>
      <c r="U12" s="39"/>
      <c r="V12" s="39"/>
      <c r="W12" s="39"/>
      <c r="X12" s="103"/>
      <c r="Y12" s="39"/>
      <c r="Z12" s="39"/>
      <c r="AA12" s="103"/>
      <c r="AB12" s="104"/>
      <c r="AC12" s="214"/>
      <c r="AD12" s="98"/>
      <c r="AE12" s="216"/>
      <c r="AF12" s="210"/>
      <c r="AG12" s="212"/>
    </row>
    <row r="13" spans="1:33" ht="294" customHeight="1" thickBot="1" x14ac:dyDescent="0.3">
      <c r="A13" s="147" t="str">
        <f>[2]IDENTIFICACIÓN!A13</f>
        <v>R2</v>
      </c>
      <c r="B13" s="149" t="s">
        <v>122</v>
      </c>
      <c r="C13" s="54" t="s">
        <v>123</v>
      </c>
      <c r="D13" s="105" t="s">
        <v>124</v>
      </c>
      <c r="E13" s="106" t="s">
        <v>125</v>
      </c>
      <c r="F13" s="40" t="s">
        <v>20</v>
      </c>
      <c r="G13" s="105" t="s">
        <v>56</v>
      </c>
      <c r="H13" s="40" t="s">
        <v>21</v>
      </c>
      <c r="I13" s="105" t="s">
        <v>126</v>
      </c>
      <c r="J13" s="40" t="s">
        <v>22</v>
      </c>
      <c r="K13" s="105" t="s">
        <v>127</v>
      </c>
      <c r="L13" s="40" t="s">
        <v>23</v>
      </c>
      <c r="M13" s="105" t="s">
        <v>128</v>
      </c>
      <c r="N13" s="40" t="s">
        <v>24</v>
      </c>
      <c r="O13" s="105" t="s">
        <v>73</v>
      </c>
      <c r="P13" s="40" t="s">
        <v>25</v>
      </c>
      <c r="Q13" s="33" t="s">
        <v>129</v>
      </c>
      <c r="R13" s="40" t="s">
        <v>26</v>
      </c>
      <c r="S13" s="33" t="s">
        <v>130</v>
      </c>
      <c r="T13" s="39">
        <f>IF(R13="ASIGNADO",15,0)</f>
        <v>15</v>
      </c>
      <c r="U13" s="39">
        <f>IF(P13="ADECUADO",15,0)</f>
        <v>15</v>
      </c>
      <c r="V13" s="39">
        <f>IF(N13="OPORTUNA",15,0)</f>
        <v>15</v>
      </c>
      <c r="W13" s="39">
        <f>IF(F13="PREVENIR",15,0)</f>
        <v>15</v>
      </c>
      <c r="X13" s="4">
        <f>IF(J13="SE INVESTIGAN Y RESUELVEN OPORTUNAMENTE",15,0)</f>
        <v>15</v>
      </c>
      <c r="Y13" s="39">
        <f>IF(H13="CONFIABLE",15,0)</f>
        <v>15</v>
      </c>
      <c r="Z13" s="39">
        <f>IF(L13="COMPLETA",10,0)</f>
        <v>10</v>
      </c>
      <c r="AA13" s="4">
        <f t="shared" ref="AA13" si="0">SUM(T13:Z13)</f>
        <v>100</v>
      </c>
      <c r="AB13" s="148" t="e">
        <f>IF(AND(AA13&gt;0,SUM(#REF!)=0),AA13,IF(AND(SUM(AA13:AA13)&gt;0,#REF!=0),AVERAGE(AA13:AA13),AVERAGE(AA13:AA13)))</f>
        <v>#REF!</v>
      </c>
      <c r="AC13" s="215"/>
      <c r="AD13" s="107" t="s">
        <v>131</v>
      </c>
      <c r="AE13" s="217"/>
      <c r="AF13" s="211"/>
      <c r="AG13" s="213"/>
    </row>
    <row r="14" spans="1:33" s="10" customFormat="1" ht="14.25" hidden="1" x14ac:dyDescent="0.25">
      <c r="A14" s="5"/>
      <c r="B14" s="6"/>
      <c r="C14" s="7"/>
      <c r="D14" s="7"/>
      <c r="E14" s="7"/>
      <c r="F14" s="7"/>
      <c r="G14" s="7"/>
      <c r="H14" s="7"/>
      <c r="I14" s="7"/>
      <c r="J14" s="7"/>
      <c r="K14" s="7"/>
      <c r="L14" s="7"/>
      <c r="M14" s="7"/>
      <c r="N14" s="7"/>
      <c r="O14" s="7"/>
      <c r="P14" s="7"/>
      <c r="Q14" s="7"/>
      <c r="R14" s="7"/>
      <c r="S14" s="7"/>
      <c r="T14" s="6"/>
      <c r="U14" s="6"/>
      <c r="V14" s="6"/>
      <c r="W14" s="6"/>
      <c r="X14" s="6"/>
      <c r="Y14" s="6"/>
      <c r="Z14" s="6"/>
      <c r="AA14" s="7"/>
      <c r="AB14" s="8"/>
      <c r="AC14" s="9"/>
      <c r="AD14" s="9"/>
    </row>
    <row r="15" spans="1:33" s="10" customFormat="1" ht="14.25" hidden="1" x14ac:dyDescent="0.25">
      <c r="A15" s="5"/>
      <c r="B15" s="6"/>
      <c r="C15" s="7"/>
      <c r="D15" s="7"/>
      <c r="E15" s="7"/>
      <c r="F15" s="7"/>
      <c r="G15" s="7"/>
      <c r="H15" s="7"/>
      <c r="I15" s="7"/>
      <c r="J15" s="7"/>
      <c r="K15" s="7"/>
      <c r="L15" s="7"/>
      <c r="M15" s="7"/>
      <c r="N15" s="7"/>
      <c r="O15" s="7"/>
      <c r="P15" s="7"/>
      <c r="Q15" s="7"/>
      <c r="R15" s="7"/>
      <c r="S15" s="7"/>
      <c r="T15" s="7"/>
      <c r="U15" s="7"/>
      <c r="V15" s="7"/>
      <c r="W15" s="7"/>
      <c r="X15" s="7"/>
      <c r="Y15" s="7"/>
      <c r="Z15" s="7"/>
      <c r="AA15" s="7"/>
      <c r="AB15" s="7"/>
      <c r="AC15" s="9"/>
      <c r="AD15" s="9"/>
    </row>
    <row r="16" spans="1:33" s="10" customFormat="1" ht="14.25" hidden="1" x14ac:dyDescent="0.25">
      <c r="A16" s="5"/>
      <c r="B16" s="6"/>
      <c r="C16" s="7"/>
      <c r="D16" s="7"/>
      <c r="E16" s="7"/>
      <c r="F16" s="7"/>
      <c r="G16" s="7"/>
      <c r="H16" s="7"/>
      <c r="I16" s="7"/>
      <c r="J16" s="7"/>
      <c r="K16" s="7"/>
      <c r="L16" s="7"/>
      <c r="M16" s="7"/>
      <c r="N16" s="7"/>
      <c r="O16" s="7"/>
      <c r="P16" s="7"/>
      <c r="Q16" s="7"/>
      <c r="R16" s="7"/>
      <c r="S16" s="7"/>
      <c r="T16" s="7"/>
      <c r="U16" s="7"/>
      <c r="V16" s="7"/>
      <c r="W16" s="7"/>
      <c r="X16" s="7"/>
      <c r="Y16" s="7"/>
      <c r="Z16" s="7"/>
      <c r="AA16" s="7"/>
      <c r="AB16" s="7"/>
      <c r="AC16" s="11"/>
      <c r="AD16" s="11"/>
    </row>
    <row r="17" spans="1:30" s="10" customFormat="1" ht="14.25" hidden="1" x14ac:dyDescent="0.25">
      <c r="A17" s="5"/>
      <c r="B17" s="6"/>
      <c r="C17" s="7"/>
      <c r="D17" s="7"/>
      <c r="E17" s="7"/>
      <c r="F17" s="7"/>
      <c r="G17" s="7"/>
      <c r="H17" s="7"/>
      <c r="I17" s="7"/>
      <c r="J17" s="7"/>
      <c r="K17" s="7"/>
      <c r="L17" s="7"/>
      <c r="M17" s="7"/>
      <c r="N17" s="7"/>
      <c r="O17" s="7"/>
      <c r="P17" s="7"/>
      <c r="Q17" s="7"/>
      <c r="R17" s="7"/>
      <c r="S17" s="7"/>
      <c r="T17" s="7"/>
      <c r="U17" s="7"/>
      <c r="V17" s="7"/>
      <c r="W17" s="7"/>
      <c r="X17" s="7"/>
      <c r="Y17" s="7"/>
      <c r="Z17" s="7"/>
      <c r="AA17" s="7"/>
      <c r="AB17" s="7"/>
      <c r="AC17" s="11"/>
      <c r="AD17" s="11"/>
    </row>
    <row r="18" spans="1:30" s="10" customFormat="1" ht="29.25" hidden="1" customHeight="1" x14ac:dyDescent="0.25">
      <c r="A18" s="12"/>
      <c r="B18" s="13"/>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89" t="str">
        <f>'[2]CONTEXTO ESTRATEGICO'!K29</f>
        <v>ELABORÓ: MIGUEL ANGEL PARDO MATEUS</v>
      </c>
      <c r="AC18" s="189"/>
      <c r="AD18" s="190"/>
    </row>
    <row r="19" spans="1:30" s="16" customFormat="1" ht="14.25" hidden="1" x14ac:dyDescent="0.25">
      <c r="A19" s="15"/>
      <c r="B19" s="15"/>
    </row>
    <row r="20" spans="1:30" s="16" customFormat="1" ht="14.25" hidden="1" x14ac:dyDescent="0.25">
      <c r="A20" s="15"/>
      <c r="B20" s="15"/>
    </row>
    <row r="21" spans="1:30" s="16" customFormat="1" ht="14.25" hidden="1" x14ac:dyDescent="0.25">
      <c r="A21" s="15"/>
      <c r="B21" s="15"/>
    </row>
    <row r="22" spans="1:30" s="16" customFormat="1" ht="14.25" hidden="1" x14ac:dyDescent="0.25">
      <c r="A22" s="15"/>
      <c r="B22" s="15"/>
    </row>
    <row r="23" spans="1:30" s="16" customFormat="1" ht="14.25" hidden="1" x14ac:dyDescent="0.25">
      <c r="A23" s="15"/>
      <c r="B23" s="15"/>
    </row>
    <row r="24" spans="1:30" s="16" customFormat="1" ht="14.25" hidden="1" x14ac:dyDescent="0.25">
      <c r="A24" s="15"/>
      <c r="B24" s="15"/>
    </row>
    <row r="25" spans="1:30" s="16" customFormat="1" ht="14.25" hidden="1" x14ac:dyDescent="0.25">
      <c r="A25" s="15"/>
      <c r="B25" s="15"/>
    </row>
    <row r="26" spans="1:30" s="16" customFormat="1" ht="14.25" hidden="1" x14ac:dyDescent="0.25">
      <c r="A26" s="15"/>
      <c r="B26" s="15"/>
    </row>
    <row r="27" spans="1:30" s="16" customFormat="1" ht="14.25" hidden="1" x14ac:dyDescent="0.25">
      <c r="A27" s="15"/>
      <c r="B27" s="15"/>
    </row>
    <row r="28" spans="1:30" s="16" customFormat="1" ht="14.25" hidden="1" x14ac:dyDescent="0.25">
      <c r="A28" s="15"/>
      <c r="B28" s="15"/>
    </row>
    <row r="29" spans="1:30" s="16" customFormat="1" ht="14.25" hidden="1" x14ac:dyDescent="0.25">
      <c r="A29" s="15"/>
      <c r="B29" s="15"/>
    </row>
    <row r="30" spans="1:30" s="16" customFormat="1" ht="14.25" hidden="1" x14ac:dyDescent="0.25">
      <c r="A30" s="15"/>
      <c r="B30" s="15"/>
    </row>
    <row r="31" spans="1:30" s="16" customFormat="1" ht="14.25" hidden="1" x14ac:dyDescent="0.25">
      <c r="A31" s="15"/>
      <c r="B31" s="15"/>
    </row>
    <row r="32" spans="1:30" s="16" customFormat="1" ht="42.75" hidden="1" x14ac:dyDescent="0.25">
      <c r="A32" s="15"/>
      <c r="B32" s="15" t="s">
        <v>27</v>
      </c>
      <c r="C32" s="15" t="s">
        <v>26</v>
      </c>
      <c r="D32" s="15"/>
      <c r="E32" s="15"/>
      <c r="F32" s="16" t="s">
        <v>25</v>
      </c>
      <c r="H32" s="16" t="s">
        <v>24</v>
      </c>
      <c r="J32" s="16" t="s">
        <v>20</v>
      </c>
      <c r="L32" s="16" t="s">
        <v>21</v>
      </c>
      <c r="N32" s="16" t="s">
        <v>23</v>
      </c>
      <c r="P32" s="16" t="s">
        <v>22</v>
      </c>
    </row>
    <row r="33" spans="1:16" s="16" customFormat="1" ht="42.75" hidden="1" x14ac:dyDescent="0.25">
      <c r="A33" s="15"/>
      <c r="B33" s="15" t="s">
        <v>28</v>
      </c>
      <c r="C33" s="15" t="s">
        <v>29</v>
      </c>
      <c r="D33" s="15"/>
      <c r="E33" s="15"/>
      <c r="F33" s="16" t="s">
        <v>30</v>
      </c>
      <c r="H33" s="16" t="s">
        <v>31</v>
      </c>
      <c r="J33" s="16" t="s">
        <v>32</v>
      </c>
      <c r="L33" s="16" t="s">
        <v>33</v>
      </c>
      <c r="N33" s="16" t="s">
        <v>34</v>
      </c>
      <c r="P33" s="16" t="s">
        <v>35</v>
      </c>
    </row>
    <row r="34" spans="1:16" s="16" customFormat="1" ht="14.25" hidden="1" x14ac:dyDescent="0.25">
      <c r="A34" s="15"/>
      <c r="B34" s="15"/>
      <c r="J34" s="16" t="s">
        <v>36</v>
      </c>
      <c r="N34" s="16" t="s">
        <v>37</v>
      </c>
    </row>
    <row r="35" spans="1:16" s="16" customFormat="1" ht="14.25" hidden="1" x14ac:dyDescent="0.25">
      <c r="A35" s="15"/>
      <c r="B35" s="15"/>
    </row>
    <row r="36" spans="1:16" s="16" customFormat="1" ht="14.25" hidden="1" x14ac:dyDescent="0.25">
      <c r="A36" s="15"/>
      <c r="B36" s="15"/>
    </row>
    <row r="37" spans="1:16" s="16" customFormat="1" ht="14.25" hidden="1" x14ac:dyDescent="0.25">
      <c r="A37" s="15"/>
      <c r="B37" s="15"/>
    </row>
    <row r="38" spans="1:16" s="16" customFormat="1" ht="14.25" hidden="1" x14ac:dyDescent="0.25">
      <c r="A38" s="15"/>
      <c r="B38" s="15"/>
    </row>
    <row r="39" spans="1:16" s="16" customFormat="1" ht="14.25" hidden="1" x14ac:dyDescent="0.25">
      <c r="A39" s="15"/>
      <c r="B39" s="15"/>
    </row>
    <row r="40" spans="1:16" s="16" customFormat="1" ht="14.25" hidden="1" x14ac:dyDescent="0.25">
      <c r="A40" s="15"/>
      <c r="B40" s="15"/>
    </row>
    <row r="41" spans="1:16" s="16" customFormat="1" ht="14.25" hidden="1" x14ac:dyDescent="0.25">
      <c r="A41" s="15"/>
      <c r="B41" s="15"/>
    </row>
    <row r="42" spans="1:16" s="16" customFormat="1" ht="14.25" hidden="1" x14ac:dyDescent="0.25">
      <c r="A42" s="15"/>
      <c r="B42" s="15"/>
    </row>
    <row r="43" spans="1:16" s="16" customFormat="1" ht="14.25" hidden="1" x14ac:dyDescent="0.25">
      <c r="A43" s="15"/>
      <c r="B43" s="15"/>
    </row>
    <row r="44" spans="1:16" s="16" customFormat="1" ht="14.25" hidden="1" x14ac:dyDescent="0.25">
      <c r="A44" s="15"/>
      <c r="B44" s="15"/>
    </row>
    <row r="45" spans="1:16" x14ac:dyDescent="0.25">
      <c r="A45" s="17"/>
      <c r="B45" s="17"/>
    </row>
  </sheetData>
  <mergeCells count="31">
    <mergeCell ref="AF12:AF13"/>
    <mergeCell ref="AG12:AG13"/>
    <mergeCell ref="AC12:AC13"/>
    <mergeCell ref="AE12:AE13"/>
    <mergeCell ref="AB18:AD18"/>
    <mergeCell ref="AE9:AG9"/>
    <mergeCell ref="C10:C11"/>
    <mergeCell ref="D10:D11"/>
    <mergeCell ref="E10:E11"/>
    <mergeCell ref="J10:P10"/>
    <mergeCell ref="T10:Z11"/>
    <mergeCell ref="AA10:AA11"/>
    <mergeCell ref="AB10:AB11"/>
    <mergeCell ref="AC10:AC11"/>
    <mergeCell ref="AD10:AD11"/>
    <mergeCell ref="AG10:AG11"/>
    <mergeCell ref="AE10:AE11"/>
    <mergeCell ref="AF10:AF11"/>
    <mergeCell ref="A7:B7"/>
    <mergeCell ref="C7:AD7"/>
    <mergeCell ref="A8:B8"/>
    <mergeCell ref="C8:AD8"/>
    <mergeCell ref="A9:A11"/>
    <mergeCell ref="B9:B11"/>
    <mergeCell ref="C9:AD9"/>
    <mergeCell ref="A1:AD1"/>
    <mergeCell ref="A2:AD2"/>
    <mergeCell ref="A3:AD4"/>
    <mergeCell ref="B5:C5"/>
    <mergeCell ref="F5:AD6"/>
    <mergeCell ref="B6:C6"/>
  </mergeCells>
  <dataValidations count="8">
    <dataValidation allowBlank="1" showInputMessage="1" showErrorMessage="1" prompt="Proceso, política, dispositivo, práctica u otra acción existente   para minimizar el riesgo negativo o potenciar oportunidades positivas." sqref="C10:C11 D10:E10" xr:uid="{00000000-0002-0000-0100-000000000000}"/>
    <dataValidation type="list" allowBlank="1" showInputMessage="1" showErrorMessage="1" sqref="S12 R12:R13" xr:uid="{00000000-0002-0000-0100-000001000000}">
      <formula1>$C$32:$C$33</formula1>
    </dataValidation>
    <dataValidation type="list" allowBlank="1" showInputMessage="1" showErrorMessage="1" sqref="Q12 P12:P13" xr:uid="{00000000-0002-0000-0100-000002000000}">
      <formula1>$F$32:$F$33</formula1>
    </dataValidation>
    <dataValidation type="list" allowBlank="1" showInputMessage="1" showErrorMessage="1" sqref="O12 N12:N13" xr:uid="{00000000-0002-0000-0100-000003000000}">
      <formula1>$H$32:$H$33</formula1>
    </dataValidation>
    <dataValidation type="list" allowBlank="1" showInputMessage="1" showErrorMessage="1" sqref="G12 F12:F13" xr:uid="{00000000-0002-0000-0100-000004000000}">
      <formula1>$J$32:$J$34</formula1>
    </dataValidation>
    <dataValidation type="list" allowBlank="1" showInputMessage="1" showErrorMessage="1" sqref="I12 H12:H13" xr:uid="{00000000-0002-0000-0100-000005000000}">
      <formula1>$L$32:$L$33</formula1>
    </dataValidation>
    <dataValidation type="list" allowBlank="1" showInputMessage="1" showErrorMessage="1" sqref="M12 L12:L13" xr:uid="{00000000-0002-0000-0100-000006000000}">
      <formula1>$N$32:$N$34</formula1>
    </dataValidation>
    <dataValidation type="list" allowBlank="1" showInputMessage="1" showErrorMessage="1" sqref="K12 J12:J13" xr:uid="{00000000-0002-0000-0100-000007000000}">
      <formula1>$P$32:$P$33</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12"/>
  <sheetViews>
    <sheetView topLeftCell="A7" zoomScale="70" zoomScaleNormal="70" workbookViewId="0">
      <selection activeCell="B13" sqref="B13"/>
    </sheetView>
  </sheetViews>
  <sheetFormatPr baseColWidth="10" defaultColWidth="20" defaultRowHeight="15" x14ac:dyDescent="0.25"/>
  <cols>
    <col min="1" max="1" width="20" style="67"/>
    <col min="2" max="2" width="29.42578125" style="59" customWidth="1"/>
    <col min="3" max="3" width="58.140625" style="59" customWidth="1"/>
    <col min="4" max="4" width="62" style="59" customWidth="1"/>
    <col min="5" max="5" width="59.42578125" style="59" customWidth="1"/>
    <col min="6" max="28" width="20" style="59"/>
    <col min="29" max="29" width="39.42578125" style="59" customWidth="1"/>
    <col min="30" max="30" width="42.85546875" style="59" customWidth="1"/>
    <col min="31" max="31" width="46.5703125" style="59" customWidth="1"/>
    <col min="32" max="32" width="53" style="59" customWidth="1"/>
    <col min="33" max="16384" width="20" style="59"/>
  </cols>
  <sheetData>
    <row r="1" spans="1:32" ht="15" customHeight="1" x14ac:dyDescent="0.25">
      <c r="A1" s="218" t="str">
        <f>'[3]CONTEXTO ESTRATEGICO'!A1</f>
        <v>SECRETARIA DISTRITAL DE AMBIENTE</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20"/>
      <c r="AD1" s="127"/>
      <c r="AE1" s="127"/>
      <c r="AF1" s="128"/>
    </row>
    <row r="2" spans="1:32" ht="15" customHeight="1" x14ac:dyDescent="0.25">
      <c r="A2" s="221" t="str">
        <f>'[3]CONTEXTO ESTRATEGICO'!A2</f>
        <v>APLICATIVO PARA EL LEVANTAMIENTO Y SEGUIMIENTO DEL  MAPA DE RIESGOS  POR PROCESO</v>
      </c>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3"/>
      <c r="AD2" s="129"/>
      <c r="AE2" s="129"/>
      <c r="AF2" s="130"/>
    </row>
    <row r="3" spans="1:32" x14ac:dyDescent="0.25">
      <c r="A3" s="224"/>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6"/>
      <c r="AD3" s="129"/>
      <c r="AE3" s="129"/>
      <c r="AF3" s="130"/>
    </row>
    <row r="4" spans="1:32" x14ac:dyDescent="0.25">
      <c r="A4" s="227"/>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9"/>
      <c r="AD4" s="129"/>
      <c r="AE4" s="129"/>
      <c r="AF4" s="130"/>
    </row>
    <row r="5" spans="1:32" x14ac:dyDescent="0.25">
      <c r="A5" s="24" t="s">
        <v>51</v>
      </c>
      <c r="B5" s="230" t="s">
        <v>53</v>
      </c>
      <c r="C5" s="231"/>
      <c r="D5" s="32"/>
      <c r="E5" s="32"/>
      <c r="F5" s="169"/>
      <c r="G5" s="170"/>
      <c r="H5" s="170"/>
      <c r="I5" s="170"/>
      <c r="J5" s="170"/>
      <c r="K5" s="170"/>
      <c r="L5" s="170"/>
      <c r="M5" s="170"/>
      <c r="N5" s="170"/>
      <c r="O5" s="170"/>
      <c r="P5" s="170"/>
      <c r="Q5" s="170"/>
      <c r="R5" s="170"/>
      <c r="S5" s="170"/>
      <c r="T5" s="170"/>
      <c r="U5" s="170"/>
      <c r="V5" s="170"/>
      <c r="W5" s="170"/>
      <c r="X5" s="170"/>
      <c r="Y5" s="170"/>
      <c r="Z5" s="170"/>
      <c r="AA5" s="170"/>
      <c r="AB5" s="170"/>
      <c r="AC5" s="171"/>
      <c r="AD5" s="129"/>
      <c r="AE5" s="129"/>
      <c r="AF5" s="130"/>
    </row>
    <row r="6" spans="1:32" x14ac:dyDescent="0.25">
      <c r="A6" s="60" t="s">
        <v>52</v>
      </c>
      <c r="B6" s="232">
        <f>IF([3]ANALISIS!B6:C6="","",[3]ANALISIS!B6:C6)</f>
        <v>43338</v>
      </c>
      <c r="C6" s="233"/>
      <c r="D6" s="19"/>
      <c r="E6" s="19"/>
      <c r="F6" s="172"/>
      <c r="G6" s="173"/>
      <c r="H6" s="173"/>
      <c r="I6" s="173"/>
      <c r="J6" s="173"/>
      <c r="K6" s="173"/>
      <c r="L6" s="173"/>
      <c r="M6" s="173"/>
      <c r="N6" s="173"/>
      <c r="O6" s="173"/>
      <c r="P6" s="173"/>
      <c r="Q6" s="173"/>
      <c r="R6" s="173"/>
      <c r="S6" s="173"/>
      <c r="T6" s="173"/>
      <c r="U6" s="173"/>
      <c r="V6" s="173"/>
      <c r="W6" s="173"/>
      <c r="X6" s="173"/>
      <c r="Y6" s="173"/>
      <c r="Z6" s="173"/>
      <c r="AA6" s="173"/>
      <c r="AB6" s="173"/>
      <c r="AC6" s="174"/>
      <c r="AD6" s="129"/>
      <c r="AE6" s="129"/>
      <c r="AF6" s="130"/>
    </row>
    <row r="7" spans="1:32" ht="15" customHeight="1" x14ac:dyDescent="0.25">
      <c r="A7" s="234" t="s">
        <v>0</v>
      </c>
      <c r="B7" s="235"/>
      <c r="C7" s="230" t="s">
        <v>1</v>
      </c>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7"/>
      <c r="AD7" s="129"/>
      <c r="AE7" s="129"/>
      <c r="AF7" s="130"/>
    </row>
    <row r="8" spans="1:32" ht="15.75" customHeight="1" x14ac:dyDescent="0.25">
      <c r="A8" s="238" t="str">
        <f>'[3]CONTEXTO ESTRATEGICO'!A12</f>
        <v>GESTIÓN DEL TALENTO HUMANO</v>
      </c>
      <c r="B8" s="239"/>
      <c r="C8" s="240" t="str">
        <f>'[3]CONTEXTO ESTRATEGICO'!B24</f>
        <v>Gestionar la vinculación y administración del personal de la entidad, encaminadas al cumplimiento de normas legales y el fortalecimiento de las competencias, mejoramiento del clima organizacional, bienestar y la seguridad y salud en el trabajo, promoviendo los valores y principios éticos; requeridos para el desempeño del direccionamiento estratégico de la Secretaría Distrital de Ambiente.</v>
      </c>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2"/>
      <c r="AD8" s="129"/>
      <c r="AE8" s="129"/>
      <c r="AF8" s="130"/>
    </row>
    <row r="9" spans="1:32" ht="45.75" customHeight="1" thickBot="1" x14ac:dyDescent="0.3">
      <c r="A9" s="184" t="s">
        <v>2</v>
      </c>
      <c r="B9" s="186" t="s">
        <v>3</v>
      </c>
      <c r="C9" s="247" t="s">
        <v>4</v>
      </c>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249"/>
      <c r="AD9" s="255" t="s">
        <v>54</v>
      </c>
      <c r="AE9" s="256"/>
      <c r="AF9" s="257"/>
    </row>
    <row r="10" spans="1:32" s="63" customFormat="1" ht="26.25" customHeight="1" x14ac:dyDescent="0.2">
      <c r="A10" s="243"/>
      <c r="B10" s="245"/>
      <c r="C10" s="258" t="s">
        <v>5</v>
      </c>
      <c r="D10" s="258" t="s">
        <v>38</v>
      </c>
      <c r="E10" s="258" t="s">
        <v>39</v>
      </c>
      <c r="F10" s="61"/>
      <c r="G10" s="62"/>
      <c r="H10" s="61"/>
      <c r="I10" s="62"/>
      <c r="J10" s="260" t="s">
        <v>6</v>
      </c>
      <c r="K10" s="261"/>
      <c r="L10" s="261"/>
      <c r="M10" s="261"/>
      <c r="N10" s="261"/>
      <c r="O10" s="261"/>
      <c r="P10" s="262"/>
      <c r="Q10" s="62"/>
      <c r="R10" s="61" t="s">
        <v>7</v>
      </c>
      <c r="S10" s="263" t="s">
        <v>8</v>
      </c>
      <c r="T10" s="264"/>
      <c r="U10" s="264"/>
      <c r="V10" s="264"/>
      <c r="W10" s="264"/>
      <c r="X10" s="264"/>
      <c r="Y10" s="265"/>
      <c r="Z10" s="269" t="s">
        <v>9</v>
      </c>
      <c r="AA10" s="271" t="s">
        <v>10</v>
      </c>
      <c r="AB10" s="271" t="s">
        <v>11</v>
      </c>
      <c r="AC10" s="273" t="s">
        <v>12</v>
      </c>
      <c r="AD10" s="250" t="s">
        <v>48</v>
      </c>
      <c r="AE10" s="252" t="s">
        <v>49</v>
      </c>
      <c r="AF10" s="252" t="s">
        <v>70</v>
      </c>
    </row>
    <row r="11" spans="1:32" s="63" customFormat="1" ht="77.25" customHeight="1" thickBot="1" x14ac:dyDescent="0.25">
      <c r="A11" s="244"/>
      <c r="B11" s="246"/>
      <c r="C11" s="259"/>
      <c r="D11" s="259"/>
      <c r="E11" s="259"/>
      <c r="F11" s="64" t="s">
        <v>13</v>
      </c>
      <c r="G11" s="65" t="s">
        <v>40</v>
      </c>
      <c r="H11" s="64" t="s">
        <v>14</v>
      </c>
      <c r="I11" s="65" t="s">
        <v>42</v>
      </c>
      <c r="J11" s="64" t="s">
        <v>15</v>
      </c>
      <c r="K11" s="65" t="s">
        <v>43</v>
      </c>
      <c r="L11" s="64" t="s">
        <v>16</v>
      </c>
      <c r="M11" s="65" t="s">
        <v>44</v>
      </c>
      <c r="N11" s="64" t="s">
        <v>17</v>
      </c>
      <c r="O11" s="65" t="s">
        <v>45</v>
      </c>
      <c r="P11" s="64" t="s">
        <v>18</v>
      </c>
      <c r="Q11" s="65" t="s">
        <v>47</v>
      </c>
      <c r="R11" s="64" t="s">
        <v>19</v>
      </c>
      <c r="S11" s="266"/>
      <c r="T11" s="267"/>
      <c r="U11" s="267"/>
      <c r="V11" s="267"/>
      <c r="W11" s="267"/>
      <c r="X11" s="267"/>
      <c r="Y11" s="268"/>
      <c r="Z11" s="270"/>
      <c r="AA11" s="272"/>
      <c r="AB11" s="272"/>
      <c r="AC11" s="274"/>
      <c r="AD11" s="251"/>
      <c r="AE11" s="253"/>
      <c r="AF11" s="254"/>
    </row>
    <row r="12" spans="1:32" ht="240.75" thickBot="1" x14ac:dyDescent="0.3">
      <c r="A12" s="116" t="str">
        <f>[3]IDENTIFICACIÓN!A14</f>
        <v>R3</v>
      </c>
      <c r="B12" s="131" t="str">
        <f>[3]IDENTIFICACIÓN!B13</f>
        <v xml:space="preserve">Manipulación en la vinculación de personal 
</v>
      </c>
      <c r="C12" s="132" t="s">
        <v>76</v>
      </c>
      <c r="D12" s="132" t="s">
        <v>77</v>
      </c>
      <c r="E12" s="132" t="s">
        <v>71</v>
      </c>
      <c r="F12" s="133" t="s">
        <v>32</v>
      </c>
      <c r="G12" s="134" t="s">
        <v>69</v>
      </c>
      <c r="H12" s="133" t="s">
        <v>21</v>
      </c>
      <c r="I12" s="134" t="s">
        <v>78</v>
      </c>
      <c r="J12" s="133" t="s">
        <v>22</v>
      </c>
      <c r="K12" s="134" t="s">
        <v>72</v>
      </c>
      <c r="L12" s="133" t="s">
        <v>23</v>
      </c>
      <c r="M12" s="134"/>
      <c r="N12" s="133" t="s">
        <v>24</v>
      </c>
      <c r="O12" s="134" t="s">
        <v>79</v>
      </c>
      <c r="P12" s="133" t="s">
        <v>25</v>
      </c>
      <c r="Q12" s="134" t="s">
        <v>74</v>
      </c>
      <c r="R12" s="133" t="s">
        <v>26</v>
      </c>
      <c r="S12" s="121">
        <f>IF(R12="ASIGNADO",15,0)</f>
        <v>15</v>
      </c>
      <c r="T12" s="121">
        <f>IF(P12="ADECUADO",15,0)</f>
        <v>15</v>
      </c>
      <c r="U12" s="121">
        <f>IF(N12="OPORTUNA",15,0)</f>
        <v>15</v>
      </c>
      <c r="V12" s="121">
        <f>IF(F12="DETECTAR",15,0)</f>
        <v>15</v>
      </c>
      <c r="W12" s="121">
        <f>IF(J12="SE INVESTIGAN Y RESUELVEN OPORTUNAMENTE",15,0)</f>
        <v>15</v>
      </c>
      <c r="X12" s="121">
        <f>IF(H12="CONFIABLE",15,0)</f>
        <v>15</v>
      </c>
      <c r="Y12" s="121">
        <f>IF(R12="SI",15,0)</f>
        <v>0</v>
      </c>
      <c r="Z12" s="121">
        <f>SUM(S12:Y12)</f>
        <v>90</v>
      </c>
      <c r="AA12" s="122">
        <v>90</v>
      </c>
      <c r="AB12" s="135">
        <v>43.3</v>
      </c>
      <c r="AC12" s="136" t="s">
        <v>80</v>
      </c>
      <c r="AD12" s="137"/>
      <c r="AE12" s="138" t="s">
        <v>75</v>
      </c>
      <c r="AF12" s="139" t="s">
        <v>81</v>
      </c>
    </row>
  </sheetData>
  <mergeCells count="26">
    <mergeCell ref="AD10:AD11"/>
    <mergeCell ref="AE10:AE11"/>
    <mergeCell ref="AF10:AF11"/>
    <mergeCell ref="AD9:AF9"/>
    <mergeCell ref="C10:C11"/>
    <mergeCell ref="D10:D11"/>
    <mergeCell ref="E10:E11"/>
    <mergeCell ref="J10:P10"/>
    <mergeCell ref="S10:Y11"/>
    <mergeCell ref="Z10:Z11"/>
    <mergeCell ref="AA10:AA11"/>
    <mergeCell ref="AB10:AB11"/>
    <mergeCell ref="AC10:AC11"/>
    <mergeCell ref="A7:B7"/>
    <mergeCell ref="C7:AC7"/>
    <mergeCell ref="A8:B8"/>
    <mergeCell ref="C8:AC8"/>
    <mergeCell ref="A9:A11"/>
    <mergeCell ref="B9:B11"/>
    <mergeCell ref="C9:AC9"/>
    <mergeCell ref="A1:AC1"/>
    <mergeCell ref="A2:AC2"/>
    <mergeCell ref="A3:AC4"/>
    <mergeCell ref="B5:C5"/>
    <mergeCell ref="F5:AC6"/>
    <mergeCell ref="B6:C6"/>
  </mergeCells>
  <dataValidations count="8">
    <dataValidation allowBlank="1" showInputMessage="1" showErrorMessage="1" prompt="Proceso, política, dispositivo, práctica u otra acción existente   para minimizar el riesgo negativo o potenciar oportunidades positivas." sqref="C10:E11" xr:uid="{00000000-0002-0000-0200-000000000000}"/>
    <dataValidation type="list" allowBlank="1" showInputMessage="1" showErrorMessage="1" sqref="R12" xr:uid="{00000000-0002-0000-0200-000001000000}">
      <formula1>$C$31:$C$32</formula1>
    </dataValidation>
    <dataValidation type="list" allowBlank="1" showInputMessage="1" showErrorMessage="1" sqref="P12" xr:uid="{00000000-0002-0000-0200-000002000000}">
      <formula1>$F$31:$F$32</formula1>
    </dataValidation>
    <dataValidation type="list" allowBlank="1" showInputMessage="1" showErrorMessage="1" sqref="N12" xr:uid="{00000000-0002-0000-0200-000003000000}">
      <formula1>$H$31:$H$32</formula1>
    </dataValidation>
    <dataValidation type="list" allowBlank="1" showInputMessage="1" showErrorMessage="1" sqref="F12" xr:uid="{00000000-0002-0000-0200-000004000000}">
      <formula1>$J$31:$J$33</formula1>
    </dataValidation>
    <dataValidation type="list" allowBlank="1" showInputMessage="1" showErrorMessage="1" sqref="H12" xr:uid="{00000000-0002-0000-0200-000005000000}">
      <formula1>$L$31:$L$32</formula1>
    </dataValidation>
    <dataValidation type="list" allowBlank="1" showInputMessage="1" showErrorMessage="1" sqref="L12" xr:uid="{00000000-0002-0000-0200-000006000000}">
      <formula1>$N$31:$N$33</formula1>
    </dataValidation>
    <dataValidation type="list" allowBlank="1" showInputMessage="1" showErrorMessage="1" sqref="J12" xr:uid="{00000000-0002-0000-0200-000007000000}">
      <formula1>$P$31:$P$32</formula1>
    </dataValidation>
  </dataValidation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D36"/>
  <sheetViews>
    <sheetView topLeftCell="A10" zoomScale="70" zoomScaleNormal="70" workbookViewId="0">
      <selection activeCell="B12" sqref="B12:B13"/>
    </sheetView>
  </sheetViews>
  <sheetFormatPr baseColWidth="10" defaultColWidth="0" defaultRowHeight="14.25" x14ac:dyDescent="0.25"/>
  <cols>
    <col min="1" max="1" width="13.42578125" style="17" customWidth="1"/>
    <col min="2" max="2" width="54.85546875" style="17" customWidth="1"/>
    <col min="3" max="4" width="54.85546875" style="87" customWidth="1"/>
    <col min="5" max="5" width="43.7109375" style="1" customWidth="1" collapsed="1"/>
    <col min="6" max="6" width="21.140625" style="1" bestFit="1" customWidth="1"/>
    <col min="7" max="7" width="25.85546875" style="82" customWidth="1"/>
    <col min="8" max="8" width="18.140625" style="1" bestFit="1" customWidth="1"/>
    <col min="9" max="9" width="21.140625" style="82" customWidth="1"/>
    <col min="10" max="10" width="26.140625" style="1" bestFit="1" customWidth="1"/>
    <col min="11" max="11" width="27.85546875" style="82" customWidth="1"/>
    <col min="12" max="12" width="23.5703125" style="1" bestFit="1" customWidth="1"/>
    <col min="13" max="13" width="23.42578125" style="82" customWidth="1"/>
    <col min="14" max="14" width="18.5703125" style="1" bestFit="1" customWidth="1"/>
    <col min="15" max="15" width="21.85546875" style="82" customWidth="1"/>
    <col min="16" max="16" width="21.42578125" style="1" bestFit="1" customWidth="1"/>
    <col min="17" max="17" width="21.85546875" style="82" customWidth="1"/>
    <col min="18" max="18" width="34.28515625" style="1" bestFit="1" customWidth="1"/>
    <col min="19" max="25" width="6.7109375" style="1" customWidth="1"/>
    <col min="26" max="26" width="20.28515625" style="1" customWidth="1"/>
    <col min="27" max="27" width="14.7109375" style="1" customWidth="1"/>
    <col min="28" max="28" width="15.5703125" style="1" customWidth="1"/>
    <col min="29" max="29" width="32.85546875" style="1" customWidth="1"/>
    <col min="30" max="30" width="13.42578125" style="1" hidden="1" customWidth="1"/>
    <col min="31" max="39" width="12.28515625" style="1" hidden="1" customWidth="1"/>
    <col min="40" max="16381" width="0" style="1" hidden="1"/>
    <col min="16382" max="16382" width="25.85546875" style="1" customWidth="1"/>
    <col min="16383" max="16383" width="30.140625" style="1" customWidth="1"/>
    <col min="16384" max="16384" width="38.140625" style="1" customWidth="1"/>
  </cols>
  <sheetData>
    <row r="1" spans="1:29 16382:16384" ht="15" x14ac:dyDescent="0.25">
      <c r="A1" s="156" t="str">
        <f>'[4]CONTEXTO ESTRATEGICO'!A1</f>
        <v>SECRETARIA DISTRITAL DE AMBIENTE</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8"/>
    </row>
    <row r="2" spans="1:29 16382:16384" ht="15" customHeight="1" x14ac:dyDescent="0.25">
      <c r="A2" s="159" t="str">
        <f>'[4]CONTEXTO ESTRATEGICO'!A2</f>
        <v>APLICATIVO PARA EL LEVANTAMIENTO Y SEGUIMIENTO DEL  MAPA DE RIESGOS  POR PROCESO</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1"/>
    </row>
    <row r="3" spans="1:29 16382:16384" ht="15" customHeight="1" x14ac:dyDescent="0.25">
      <c r="A3" s="16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4"/>
    </row>
    <row r="4" spans="1:29 16382:16384" ht="15" customHeight="1" x14ac:dyDescent="0.25">
      <c r="A4" s="165"/>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7"/>
    </row>
    <row r="5" spans="1:29 16382:16384" ht="12.75" customHeight="1" x14ac:dyDescent="0.25">
      <c r="A5" s="24" t="s">
        <v>51</v>
      </c>
      <c r="B5" s="168" t="s">
        <v>53</v>
      </c>
      <c r="C5" s="168"/>
      <c r="D5" s="168"/>
      <c r="E5" s="168"/>
      <c r="F5" s="169"/>
      <c r="G5" s="170"/>
      <c r="H5" s="170"/>
      <c r="I5" s="170"/>
      <c r="J5" s="170"/>
      <c r="K5" s="170"/>
      <c r="L5" s="170"/>
      <c r="M5" s="170"/>
      <c r="N5" s="170"/>
      <c r="O5" s="170"/>
      <c r="P5" s="170"/>
      <c r="Q5" s="170"/>
      <c r="R5" s="170"/>
      <c r="S5" s="170"/>
      <c r="T5" s="170"/>
      <c r="U5" s="170"/>
      <c r="V5" s="170"/>
      <c r="W5" s="170"/>
      <c r="X5" s="170"/>
      <c r="Y5" s="170"/>
      <c r="Z5" s="170"/>
      <c r="AA5" s="170"/>
      <c r="AB5" s="170"/>
      <c r="AC5" s="171"/>
    </row>
    <row r="6" spans="1:29 16382:16384" ht="15" thickBot="1" x14ac:dyDescent="0.3">
      <c r="A6" s="140" t="s">
        <v>52</v>
      </c>
      <c r="B6" s="275">
        <f>IF([4]ANALISIS!B6:C6="","",[4]ANALISIS!B6:C6)</f>
        <v>43338</v>
      </c>
      <c r="C6" s="275"/>
      <c r="D6" s="275"/>
      <c r="E6" s="275"/>
      <c r="F6" s="172"/>
      <c r="G6" s="173"/>
      <c r="H6" s="173"/>
      <c r="I6" s="173"/>
      <c r="J6" s="173"/>
      <c r="K6" s="173"/>
      <c r="L6" s="173"/>
      <c r="M6" s="173"/>
      <c r="N6" s="173"/>
      <c r="O6" s="173"/>
      <c r="P6" s="173"/>
      <c r="Q6" s="173"/>
      <c r="R6" s="173"/>
      <c r="S6" s="173"/>
      <c r="T6" s="173"/>
      <c r="U6" s="173"/>
      <c r="V6" s="173"/>
      <c r="W6" s="173"/>
      <c r="X6" s="173"/>
      <c r="Y6" s="173"/>
      <c r="Z6" s="173"/>
      <c r="AA6" s="173"/>
      <c r="AB6" s="173"/>
      <c r="AC6" s="174"/>
    </row>
    <row r="7" spans="1:29 16382:16384" s="36" customFormat="1" ht="30.75" customHeight="1" x14ac:dyDescent="0.25">
      <c r="A7" s="276" t="s">
        <v>0</v>
      </c>
      <c r="B7" s="277"/>
      <c r="C7" s="141"/>
      <c r="D7" s="141"/>
      <c r="E7" s="278" t="s">
        <v>1</v>
      </c>
      <c r="F7" s="278"/>
      <c r="G7" s="278"/>
      <c r="H7" s="278"/>
      <c r="I7" s="278"/>
      <c r="J7" s="278"/>
      <c r="K7" s="278"/>
      <c r="L7" s="278"/>
      <c r="M7" s="278"/>
      <c r="N7" s="278"/>
      <c r="O7" s="278"/>
      <c r="P7" s="278"/>
      <c r="Q7" s="278"/>
      <c r="R7" s="278"/>
      <c r="S7" s="278"/>
      <c r="T7" s="278"/>
      <c r="U7" s="278"/>
      <c r="V7" s="278"/>
      <c r="W7" s="278"/>
      <c r="X7" s="278"/>
      <c r="Y7" s="278"/>
      <c r="Z7" s="278"/>
      <c r="AA7" s="278"/>
      <c r="AB7" s="278"/>
      <c r="AC7" s="279"/>
    </row>
    <row r="8" spans="1:29 16382:16384" s="22" customFormat="1" ht="85.5" customHeight="1" x14ac:dyDescent="0.25">
      <c r="A8" s="179" t="str">
        <f>'[4]CONTEXTO ESTRATEGICO'!A12</f>
        <v>GESTION AMBIENTAL Y DESARROLLO RURAL</v>
      </c>
      <c r="B8" s="180"/>
      <c r="C8" s="83"/>
      <c r="D8" s="83"/>
      <c r="E8" s="181" t="str">
        <f>'[4]CONTEXTO ESTRATEGICO'!B26</f>
        <v>Desarrollar la gestión ambiental en las diferentes instancias territoriales y sectores productivos del D.C para la conservación, restauración y manejo sostenible de los ecosistemas y los recursos naturales del D.C.</v>
      </c>
      <c r="F8" s="181"/>
      <c r="G8" s="181"/>
      <c r="H8" s="181"/>
      <c r="I8" s="181"/>
      <c r="J8" s="181"/>
      <c r="K8" s="181"/>
      <c r="L8" s="181"/>
      <c r="M8" s="181"/>
      <c r="N8" s="181"/>
      <c r="O8" s="181"/>
      <c r="P8" s="181"/>
      <c r="Q8" s="181"/>
      <c r="R8" s="181"/>
      <c r="S8" s="181"/>
      <c r="T8" s="181"/>
      <c r="U8" s="181"/>
      <c r="V8" s="181"/>
      <c r="W8" s="181"/>
      <c r="X8" s="181"/>
      <c r="Y8" s="181"/>
      <c r="Z8" s="181"/>
      <c r="AA8" s="181"/>
      <c r="AB8" s="181"/>
      <c r="AC8" s="182"/>
    </row>
    <row r="9" spans="1:29 16382:16384" s="22" customFormat="1" ht="20.25" customHeight="1" x14ac:dyDescent="0.25">
      <c r="A9" s="183" t="s">
        <v>2</v>
      </c>
      <c r="B9" s="185" t="s">
        <v>3</v>
      </c>
      <c r="C9" s="280" t="s">
        <v>38</v>
      </c>
      <c r="D9" s="283" t="s">
        <v>39</v>
      </c>
      <c r="E9" s="187" t="s">
        <v>4</v>
      </c>
      <c r="F9" s="187"/>
      <c r="G9" s="187"/>
      <c r="H9" s="187"/>
      <c r="I9" s="187"/>
      <c r="J9" s="187"/>
      <c r="K9" s="187"/>
      <c r="L9" s="187"/>
      <c r="M9" s="187"/>
      <c r="N9" s="187"/>
      <c r="O9" s="187"/>
      <c r="P9" s="187"/>
      <c r="Q9" s="187"/>
      <c r="R9" s="187"/>
      <c r="S9" s="187"/>
      <c r="T9" s="187"/>
      <c r="U9" s="187"/>
      <c r="V9" s="187"/>
      <c r="W9" s="187"/>
      <c r="X9" s="187"/>
      <c r="Y9" s="187"/>
      <c r="Z9" s="187"/>
      <c r="AA9" s="187"/>
      <c r="AB9" s="187"/>
      <c r="AC9" s="188"/>
    </row>
    <row r="10" spans="1:29 16382:16384" s="22" customFormat="1" ht="17.25" customHeight="1" x14ac:dyDescent="0.25">
      <c r="A10" s="183"/>
      <c r="B10" s="185"/>
      <c r="C10" s="281"/>
      <c r="D10" s="284"/>
      <c r="E10" s="197" t="s">
        <v>5</v>
      </c>
      <c r="F10" s="29"/>
      <c r="G10" s="71"/>
      <c r="H10" s="29"/>
      <c r="I10" s="71"/>
      <c r="J10" s="197" t="s">
        <v>6</v>
      </c>
      <c r="K10" s="197"/>
      <c r="L10" s="197"/>
      <c r="M10" s="197"/>
      <c r="N10" s="197"/>
      <c r="O10" s="197"/>
      <c r="P10" s="197"/>
      <c r="Q10" s="71"/>
      <c r="R10" s="29" t="s">
        <v>7</v>
      </c>
      <c r="S10" s="185" t="s">
        <v>8</v>
      </c>
      <c r="T10" s="185"/>
      <c r="U10" s="185"/>
      <c r="V10" s="185"/>
      <c r="W10" s="185"/>
      <c r="X10" s="185"/>
      <c r="Y10" s="185"/>
      <c r="Z10" s="185" t="s">
        <v>9</v>
      </c>
      <c r="AA10" s="199" t="s">
        <v>10</v>
      </c>
      <c r="AB10" s="199" t="s">
        <v>11</v>
      </c>
      <c r="AC10" s="208" t="s">
        <v>12</v>
      </c>
      <c r="XFB10" s="286" t="s">
        <v>48</v>
      </c>
      <c r="XFC10" s="286" t="s">
        <v>49</v>
      </c>
      <c r="XFD10" s="286" t="s">
        <v>83</v>
      </c>
    </row>
    <row r="11" spans="1:29 16382:16384" s="22" customFormat="1" ht="80.25" customHeight="1" thickBot="1" x14ac:dyDescent="0.3">
      <c r="A11" s="184"/>
      <c r="B11" s="186"/>
      <c r="C11" s="282"/>
      <c r="D11" s="285"/>
      <c r="E11" s="198"/>
      <c r="F11" s="30" t="s">
        <v>13</v>
      </c>
      <c r="G11" s="21" t="s">
        <v>40</v>
      </c>
      <c r="H11" s="30" t="s">
        <v>14</v>
      </c>
      <c r="I11" s="21" t="s">
        <v>42</v>
      </c>
      <c r="J11" s="30" t="s">
        <v>15</v>
      </c>
      <c r="K11" s="21" t="s">
        <v>43</v>
      </c>
      <c r="L11" s="30" t="s">
        <v>16</v>
      </c>
      <c r="M11" s="21" t="s">
        <v>44</v>
      </c>
      <c r="N11" s="30" t="s">
        <v>17</v>
      </c>
      <c r="O11" s="21" t="s">
        <v>45</v>
      </c>
      <c r="P11" s="30" t="s">
        <v>18</v>
      </c>
      <c r="Q11" s="21" t="s">
        <v>47</v>
      </c>
      <c r="R11" s="30" t="s">
        <v>19</v>
      </c>
      <c r="S11" s="186"/>
      <c r="T11" s="186"/>
      <c r="U11" s="186"/>
      <c r="V11" s="186"/>
      <c r="W11" s="186"/>
      <c r="X11" s="186"/>
      <c r="Y11" s="186"/>
      <c r="Z11" s="186"/>
      <c r="AA11" s="200"/>
      <c r="AB11" s="200"/>
      <c r="AC11" s="209"/>
      <c r="XFB11" s="286"/>
      <c r="XFC11" s="286"/>
      <c r="XFD11" s="286"/>
    </row>
    <row r="12" spans="1:29 16382:16384" s="22" customFormat="1" ht="134.25" customHeight="1" x14ac:dyDescent="0.25">
      <c r="A12" s="291" t="s">
        <v>103</v>
      </c>
      <c r="B12" s="293" t="str">
        <f>+'[4]CONTEXTO ESTRATEGICO'!J18</f>
        <v>Uso indebido de información propia del proceso Gestión Ambiental y desarrollo Rural para beneficios particulares o a favor de un tercero.</v>
      </c>
      <c r="C12" s="295" t="s">
        <v>102</v>
      </c>
      <c r="D12" s="295" t="s">
        <v>101</v>
      </c>
      <c r="E12" s="84" t="s">
        <v>104</v>
      </c>
      <c r="F12" s="3" t="s">
        <v>20</v>
      </c>
      <c r="G12" s="20" t="s">
        <v>69</v>
      </c>
      <c r="H12" s="38" t="s">
        <v>21</v>
      </c>
      <c r="I12" s="20" t="s">
        <v>105</v>
      </c>
      <c r="J12" s="3" t="s">
        <v>22</v>
      </c>
      <c r="K12" s="20" t="s">
        <v>105</v>
      </c>
      <c r="L12" s="3" t="s">
        <v>23</v>
      </c>
      <c r="M12" s="20" t="s">
        <v>105</v>
      </c>
      <c r="N12" s="3" t="s">
        <v>24</v>
      </c>
      <c r="O12" s="20" t="s">
        <v>105</v>
      </c>
      <c r="P12" s="3" t="s">
        <v>25</v>
      </c>
      <c r="Q12" s="20" t="s">
        <v>105</v>
      </c>
      <c r="R12" s="3" t="s">
        <v>26</v>
      </c>
      <c r="S12" s="4">
        <f t="shared" ref="S12:S13" si="0">IF(R12="ASIGNADO",15,0)</f>
        <v>15</v>
      </c>
      <c r="T12" s="4">
        <f t="shared" ref="T12:T13" si="1">IF(P12="ADECUADO",15,0)</f>
        <v>15</v>
      </c>
      <c r="U12" s="4">
        <f t="shared" ref="U12:U13" si="2">IF(N12="OPORTUNA",15,0)</f>
        <v>15</v>
      </c>
      <c r="V12" s="4">
        <f t="shared" ref="V12:V13" si="3">IF(F12="PREVENIR",15,0)</f>
        <v>15</v>
      </c>
      <c r="W12" s="4">
        <f t="shared" ref="W12:W13" si="4">IF(J12="SE INVESTIGAN Y RESUELVEN OPORTUNAMENTE",15,0)</f>
        <v>15</v>
      </c>
      <c r="X12" s="4">
        <f t="shared" ref="X12:X13" si="5">IF(H12="CONFIABLE",15,0)</f>
        <v>15</v>
      </c>
      <c r="Y12" s="4">
        <f t="shared" ref="Y12:Y13" si="6">IF(L12="COMPLETA",10,0)</f>
        <v>10</v>
      </c>
      <c r="Z12" s="85">
        <f t="shared" ref="Z12:Z13" si="7">SUM(S12:Y12)</f>
        <v>100</v>
      </c>
      <c r="AA12" s="297">
        <f>+Z12</f>
        <v>100</v>
      </c>
      <c r="AB12" s="287"/>
      <c r="AC12" s="289"/>
      <c r="XFB12" s="299"/>
      <c r="XFC12" s="299" t="s">
        <v>100</v>
      </c>
      <c r="XFD12" s="299" t="s">
        <v>106</v>
      </c>
    </row>
    <row r="13" spans="1:29 16382:16384" s="22" customFormat="1" ht="134.25" customHeight="1" thickBot="1" x14ac:dyDescent="0.3">
      <c r="A13" s="292"/>
      <c r="B13" s="294"/>
      <c r="C13" s="296"/>
      <c r="D13" s="296"/>
      <c r="E13" s="78" t="s">
        <v>107</v>
      </c>
      <c r="F13" s="55" t="s">
        <v>20</v>
      </c>
      <c r="G13" s="152" t="s">
        <v>69</v>
      </c>
      <c r="H13" s="55" t="s">
        <v>21</v>
      </c>
      <c r="I13" s="152" t="s">
        <v>105</v>
      </c>
      <c r="J13" s="55" t="s">
        <v>22</v>
      </c>
      <c r="K13" s="152" t="s">
        <v>105</v>
      </c>
      <c r="L13" s="55" t="s">
        <v>23</v>
      </c>
      <c r="M13" s="152" t="s">
        <v>105</v>
      </c>
      <c r="N13" s="55" t="s">
        <v>24</v>
      </c>
      <c r="O13" s="152" t="s">
        <v>105</v>
      </c>
      <c r="P13" s="55" t="s">
        <v>25</v>
      </c>
      <c r="Q13" s="152" t="s">
        <v>105</v>
      </c>
      <c r="R13" s="55" t="s">
        <v>26</v>
      </c>
      <c r="S13" s="153">
        <f t="shared" si="0"/>
        <v>15</v>
      </c>
      <c r="T13" s="153">
        <f t="shared" si="1"/>
        <v>15</v>
      </c>
      <c r="U13" s="153">
        <f t="shared" si="2"/>
        <v>15</v>
      </c>
      <c r="V13" s="153">
        <f t="shared" si="3"/>
        <v>15</v>
      </c>
      <c r="W13" s="153">
        <f t="shared" si="4"/>
        <v>15</v>
      </c>
      <c r="X13" s="153">
        <f t="shared" si="5"/>
        <v>15</v>
      </c>
      <c r="Y13" s="153">
        <f t="shared" si="6"/>
        <v>10</v>
      </c>
      <c r="Z13" s="154">
        <f t="shared" si="7"/>
        <v>100</v>
      </c>
      <c r="AA13" s="298"/>
      <c r="AB13" s="288"/>
      <c r="AC13" s="290"/>
      <c r="XFB13" s="300"/>
      <c r="XFC13" s="300"/>
      <c r="XFD13" s="300"/>
    </row>
    <row r="14" spans="1:29 16382:16384" s="22" customFormat="1" x14ac:dyDescent="0.25">
      <c r="A14" s="150"/>
      <c r="B14" s="150"/>
      <c r="C14" s="86"/>
      <c r="D14" s="86"/>
      <c r="G14" s="155"/>
      <c r="I14" s="155"/>
      <c r="K14" s="155"/>
      <c r="M14" s="155"/>
      <c r="O14" s="155"/>
      <c r="Q14" s="155"/>
    </row>
    <row r="15" spans="1:29 16382:16384" s="22" customFormat="1" x14ac:dyDescent="0.25">
      <c r="A15" s="150"/>
      <c r="B15" s="150"/>
      <c r="C15" s="86"/>
      <c r="D15" s="86"/>
      <c r="G15" s="155"/>
      <c r="I15" s="155"/>
      <c r="K15" s="155"/>
      <c r="M15" s="155"/>
      <c r="O15" s="155"/>
      <c r="Q15" s="155"/>
    </row>
    <row r="16" spans="1:29 16382:16384" s="22" customFormat="1" x14ac:dyDescent="0.25">
      <c r="A16" s="150"/>
      <c r="B16" s="150"/>
      <c r="C16" s="86"/>
      <c r="D16" s="86"/>
      <c r="G16" s="155"/>
      <c r="I16" s="155"/>
      <c r="K16" s="155"/>
      <c r="M16" s="155"/>
      <c r="O16" s="155"/>
      <c r="Q16" s="155"/>
    </row>
    <row r="17" spans="1:17" s="22" customFormat="1" x14ac:dyDescent="0.25">
      <c r="A17" s="150"/>
      <c r="B17" s="150"/>
      <c r="C17" s="86"/>
      <c r="D17" s="86"/>
      <c r="G17" s="155"/>
      <c r="I17" s="155"/>
      <c r="K17" s="155"/>
      <c r="M17" s="155"/>
      <c r="O17" s="155"/>
      <c r="Q17" s="155"/>
    </row>
    <row r="18" spans="1:17" s="22" customFormat="1" x14ac:dyDescent="0.25">
      <c r="A18" s="150"/>
      <c r="B18" s="150"/>
      <c r="C18" s="86"/>
      <c r="D18" s="86"/>
      <c r="G18" s="155"/>
      <c r="I18" s="155"/>
      <c r="K18" s="155"/>
      <c r="M18" s="155"/>
      <c r="O18" s="155"/>
      <c r="Q18" s="155"/>
    </row>
    <row r="19" spans="1:17" s="22" customFormat="1" x14ac:dyDescent="0.25">
      <c r="A19" s="150"/>
      <c r="B19" s="150"/>
      <c r="C19" s="86"/>
      <c r="D19" s="86"/>
      <c r="G19" s="155"/>
      <c r="I19" s="155"/>
      <c r="K19" s="155"/>
      <c r="M19" s="155"/>
      <c r="O19" s="155"/>
      <c r="Q19" s="155"/>
    </row>
    <row r="20" spans="1:17" s="22" customFormat="1" x14ac:dyDescent="0.25">
      <c r="A20" s="150"/>
      <c r="B20" s="150"/>
      <c r="C20" s="86"/>
      <c r="D20" s="86"/>
      <c r="G20" s="155"/>
      <c r="I20" s="155"/>
      <c r="K20" s="155"/>
      <c r="M20" s="155"/>
      <c r="O20" s="155"/>
      <c r="Q20" s="155"/>
    </row>
    <row r="21" spans="1:17" s="22" customFormat="1" x14ac:dyDescent="0.25">
      <c r="A21" s="150"/>
      <c r="B21" s="150"/>
      <c r="C21" s="86"/>
      <c r="D21" s="86"/>
      <c r="G21" s="155"/>
      <c r="I21" s="155"/>
      <c r="K21" s="155"/>
      <c r="M21" s="155"/>
      <c r="O21" s="155"/>
      <c r="Q21" s="155"/>
    </row>
    <row r="22" spans="1:17" s="22" customFormat="1" x14ac:dyDescent="0.25">
      <c r="A22" s="150"/>
      <c r="B22" s="150"/>
      <c r="C22" s="86"/>
      <c r="D22" s="86"/>
      <c r="G22" s="155"/>
      <c r="I22" s="155"/>
      <c r="K22" s="155"/>
      <c r="M22" s="155"/>
      <c r="O22" s="155"/>
      <c r="Q22" s="155"/>
    </row>
    <row r="23" spans="1:17" s="22" customFormat="1" x14ac:dyDescent="0.25">
      <c r="A23" s="150"/>
      <c r="B23" s="150"/>
      <c r="C23" s="86"/>
      <c r="D23" s="86"/>
      <c r="G23" s="155"/>
      <c r="I23" s="155"/>
      <c r="K23" s="155"/>
      <c r="M23" s="155"/>
      <c r="O23" s="155"/>
      <c r="Q23" s="155"/>
    </row>
    <row r="24" spans="1:17" s="22" customFormat="1" x14ac:dyDescent="0.25">
      <c r="A24" s="150"/>
      <c r="B24" s="150"/>
      <c r="C24" s="86"/>
      <c r="D24" s="86"/>
      <c r="G24" s="155"/>
      <c r="I24" s="155"/>
      <c r="K24" s="155"/>
      <c r="M24" s="155"/>
      <c r="O24" s="155"/>
      <c r="Q24" s="155"/>
    </row>
    <row r="25" spans="1:17" s="22" customFormat="1" x14ac:dyDescent="0.25">
      <c r="A25" s="150"/>
      <c r="B25" s="150"/>
      <c r="C25" s="86"/>
      <c r="D25" s="86"/>
      <c r="G25" s="155"/>
      <c r="I25" s="155"/>
      <c r="K25" s="155"/>
      <c r="M25" s="155"/>
      <c r="O25" s="155"/>
      <c r="Q25" s="155"/>
    </row>
    <row r="26" spans="1:17" s="22" customFormat="1" x14ac:dyDescent="0.25">
      <c r="A26" s="150"/>
      <c r="B26" s="150"/>
      <c r="C26" s="86"/>
      <c r="D26" s="86"/>
      <c r="G26" s="155"/>
      <c r="I26" s="155"/>
      <c r="K26" s="155"/>
      <c r="M26" s="155"/>
      <c r="O26" s="155"/>
      <c r="Q26" s="155"/>
    </row>
    <row r="27" spans="1:17" s="22" customFormat="1" x14ac:dyDescent="0.25">
      <c r="A27" s="150"/>
      <c r="B27" s="150"/>
      <c r="C27" s="86"/>
      <c r="D27" s="86"/>
      <c r="G27" s="155"/>
      <c r="I27" s="155"/>
      <c r="K27" s="155"/>
      <c r="M27" s="155"/>
      <c r="O27" s="155"/>
      <c r="Q27" s="155"/>
    </row>
    <row r="28" spans="1:17" s="22" customFormat="1" x14ac:dyDescent="0.25">
      <c r="A28" s="150"/>
      <c r="B28" s="150"/>
      <c r="C28" s="86"/>
      <c r="D28" s="86"/>
      <c r="G28" s="155"/>
      <c r="I28" s="155"/>
      <c r="K28" s="155"/>
      <c r="M28" s="155"/>
      <c r="O28" s="155"/>
      <c r="Q28" s="155"/>
    </row>
    <row r="29" spans="1:17" s="22" customFormat="1" x14ac:dyDescent="0.25">
      <c r="A29" s="150"/>
      <c r="B29" s="150"/>
      <c r="C29" s="86"/>
      <c r="D29" s="86"/>
      <c r="G29" s="155"/>
      <c r="I29" s="155"/>
      <c r="K29" s="155"/>
      <c r="M29" s="155"/>
      <c r="O29" s="155"/>
      <c r="Q29" s="155"/>
    </row>
    <row r="30" spans="1:17" s="22" customFormat="1" x14ac:dyDescent="0.25">
      <c r="A30" s="150"/>
      <c r="B30" s="150"/>
      <c r="C30" s="86"/>
      <c r="D30" s="86"/>
      <c r="G30" s="155"/>
      <c r="I30" s="155"/>
      <c r="K30" s="155"/>
      <c r="M30" s="155"/>
      <c r="O30" s="155"/>
      <c r="Q30" s="155"/>
    </row>
    <row r="31" spans="1:17" s="22" customFormat="1" x14ac:dyDescent="0.25">
      <c r="A31" s="150"/>
      <c r="B31" s="150"/>
      <c r="C31" s="86"/>
      <c r="D31" s="86"/>
      <c r="G31" s="155"/>
      <c r="I31" s="155"/>
      <c r="K31" s="155"/>
      <c r="M31" s="155"/>
      <c r="O31" s="155"/>
      <c r="Q31" s="155"/>
    </row>
    <row r="32" spans="1:17" s="22" customFormat="1" x14ac:dyDescent="0.25">
      <c r="A32" s="150"/>
      <c r="B32" s="150"/>
      <c r="C32" s="86"/>
      <c r="D32" s="86"/>
      <c r="G32" s="155"/>
      <c r="I32" s="155"/>
      <c r="K32" s="155"/>
      <c r="M32" s="155"/>
      <c r="O32" s="155"/>
      <c r="Q32" s="155"/>
    </row>
    <row r="33" spans="1:17" s="22" customFormat="1" x14ac:dyDescent="0.25">
      <c r="A33" s="150"/>
      <c r="B33" s="150"/>
      <c r="C33" s="86"/>
      <c r="D33" s="86"/>
      <c r="G33" s="155"/>
      <c r="I33" s="155"/>
      <c r="K33" s="155"/>
      <c r="M33" s="155"/>
      <c r="O33" s="155"/>
      <c r="Q33" s="155"/>
    </row>
    <row r="34" spans="1:17" s="22" customFormat="1" x14ac:dyDescent="0.25">
      <c r="A34" s="150"/>
      <c r="B34" s="150"/>
      <c r="C34" s="86"/>
      <c r="D34" s="86"/>
      <c r="G34" s="155"/>
      <c r="I34" s="155"/>
      <c r="K34" s="155"/>
      <c r="M34" s="155"/>
      <c r="O34" s="155"/>
      <c r="Q34" s="155"/>
    </row>
    <row r="35" spans="1:17" s="22" customFormat="1" x14ac:dyDescent="0.25">
      <c r="A35" s="150"/>
      <c r="B35" s="150"/>
      <c r="C35" s="86"/>
      <c r="D35" s="86"/>
      <c r="G35" s="155"/>
      <c r="I35" s="155"/>
      <c r="K35" s="155"/>
      <c r="M35" s="155"/>
      <c r="O35" s="155"/>
      <c r="Q35" s="155"/>
    </row>
    <row r="36" spans="1:17" s="22" customFormat="1" x14ac:dyDescent="0.25">
      <c r="A36" s="150"/>
      <c r="B36" s="150"/>
      <c r="C36" s="86"/>
      <c r="D36" s="86"/>
      <c r="G36" s="155"/>
      <c r="I36" s="155"/>
      <c r="K36" s="155"/>
      <c r="M36" s="155"/>
      <c r="O36" s="155"/>
      <c r="Q36" s="155"/>
    </row>
  </sheetData>
  <mergeCells count="35">
    <mergeCell ref="XFB12:XFB13"/>
    <mergeCell ref="XFC12:XFC13"/>
    <mergeCell ref="XFD12:XFD13"/>
    <mergeCell ref="AB12:AB13"/>
    <mergeCell ref="AC12:AC13"/>
    <mergeCell ref="A12:A13"/>
    <mergeCell ref="B12:B13"/>
    <mergeCell ref="C12:C13"/>
    <mergeCell ref="D12:D13"/>
    <mergeCell ref="AA12:AA13"/>
    <mergeCell ref="XFB10:XFB11"/>
    <mergeCell ref="XFC10:XFC11"/>
    <mergeCell ref="XFD10:XFD11"/>
    <mergeCell ref="J10:P10"/>
    <mergeCell ref="S10:Y11"/>
    <mergeCell ref="Z10:Z11"/>
    <mergeCell ref="AA10:AA11"/>
    <mergeCell ref="AB10:AB11"/>
    <mergeCell ref="AC10:AC11"/>
    <mergeCell ref="A7:B7"/>
    <mergeCell ref="E7:AC7"/>
    <mergeCell ref="A8:B8"/>
    <mergeCell ref="E8:AC8"/>
    <mergeCell ref="A9:A11"/>
    <mergeCell ref="B9:B11"/>
    <mergeCell ref="C9:C11"/>
    <mergeCell ref="D9:D11"/>
    <mergeCell ref="E9:AC9"/>
    <mergeCell ref="E10:E11"/>
    <mergeCell ref="A1:AC1"/>
    <mergeCell ref="A2:AC2"/>
    <mergeCell ref="A3:AC4"/>
    <mergeCell ref="B5:E5"/>
    <mergeCell ref="F5:AC6"/>
    <mergeCell ref="B6:E6"/>
  </mergeCells>
  <dataValidations count="3">
    <dataValidation allowBlank="1" showInputMessage="1" showErrorMessage="1" prompt="Proceso, política, dispositivo, práctica u otra acción existente   para minimizar el riesgo negativo o potenciar oportunidades positivas." sqref="E10:E11" xr:uid="{00000000-0002-0000-0300-000000000000}"/>
    <dataValidation type="list" allowBlank="1" showInputMessage="1" showErrorMessage="1" sqref="J12:J13" xr:uid="{00000000-0002-0000-0300-000001000000}">
      <formula1>#REF!</formula1>
    </dataValidation>
    <dataValidation type="list" allowBlank="1" showInputMessage="1" showErrorMessage="1" sqref="L12:L13 R12:R13 P12:P13 N12:N13 F12:F13 H12:H13" xr:uid="{00000000-0002-0000-0300-000002000000}">
      <formula1>#REF!</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P22"/>
  <sheetViews>
    <sheetView topLeftCell="A10" zoomScale="70" zoomScaleNormal="70" workbookViewId="0">
      <selection activeCell="B12" sqref="B12"/>
    </sheetView>
  </sheetViews>
  <sheetFormatPr baseColWidth="10" defaultColWidth="0" defaultRowHeight="14.25" x14ac:dyDescent="0.25"/>
  <cols>
    <col min="1" max="1" width="13.42578125" style="17" customWidth="1"/>
    <col min="2" max="2" width="54.85546875" style="17" customWidth="1"/>
    <col min="3" max="3" width="60.28515625" style="1" customWidth="1" collapsed="1"/>
    <col min="4" max="5" width="60.28515625" style="1" customWidth="1"/>
    <col min="6" max="7" width="25.85546875" style="1" customWidth="1"/>
    <col min="8" max="9" width="21.140625" style="1" customWidth="1"/>
    <col min="10" max="11" width="27.85546875" style="1" customWidth="1"/>
    <col min="12" max="13" width="23.42578125" style="1" customWidth="1"/>
    <col min="14" max="17" width="21.85546875" style="1" customWidth="1"/>
    <col min="18" max="19" width="20.42578125" style="1" customWidth="1"/>
    <col min="20" max="26" width="6.7109375" style="1" customWidth="1"/>
    <col min="27" max="27" width="20.28515625" style="1" customWidth="1"/>
    <col min="28" max="28" width="14.7109375" style="1" customWidth="1"/>
    <col min="29" max="30" width="15.5703125" style="1" customWidth="1"/>
    <col min="31" max="31" width="30.28515625" style="1" customWidth="1"/>
    <col min="32" max="32" width="188" style="1" customWidth="1"/>
    <col min="33" max="33" width="13.42578125" style="1" hidden="1" customWidth="1"/>
    <col min="34" max="42" width="12.28515625" style="1" hidden="1" customWidth="1"/>
    <col min="43" max="16383" width="0" style="1" hidden="1"/>
    <col min="16384" max="16384" width="9.7109375" style="1" customWidth="1"/>
  </cols>
  <sheetData>
    <row r="1" spans="1:32" ht="15" x14ac:dyDescent="0.25">
      <c r="A1" s="156" t="str">
        <f>'[5]CONTEXTO ESTRATEGICO'!A1</f>
        <v>SECRETARIA DISTRITAL DE AMBIENTE</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301"/>
      <c r="AE1" s="301"/>
      <c r="AF1" s="158"/>
    </row>
    <row r="2" spans="1:32" ht="15" x14ac:dyDescent="0.25">
      <c r="A2" s="159" t="str">
        <f>'[5]CONTEXTO ESTRATEGICO'!A2</f>
        <v>APLICATIVO PARA EL LEVANTAMIENTO Y SEGUIMIENTO DEL  MAPA DE RIESGOS  POR PROCESO</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302"/>
      <c r="AE2" s="302"/>
      <c r="AF2" s="161"/>
    </row>
    <row r="3" spans="1:32" x14ac:dyDescent="0.25">
      <c r="A3" s="16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4"/>
    </row>
    <row r="4" spans="1:32" x14ac:dyDescent="0.25">
      <c r="A4" s="165"/>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7"/>
    </row>
    <row r="5" spans="1:32" x14ac:dyDescent="0.25">
      <c r="A5" s="31" t="s">
        <v>51</v>
      </c>
      <c r="B5" s="168" t="s">
        <v>53</v>
      </c>
      <c r="C5" s="168"/>
      <c r="D5" s="32"/>
      <c r="E5" s="32"/>
      <c r="F5" s="169"/>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1"/>
    </row>
    <row r="6" spans="1:32" x14ac:dyDescent="0.25">
      <c r="A6" s="2" t="s">
        <v>52</v>
      </c>
      <c r="B6" s="175">
        <f>IF([5]ANALISIS!B6:C6="","",[5]ANALISIS!B6:C6)</f>
        <v>43338</v>
      </c>
      <c r="C6" s="175"/>
      <c r="D6" s="19"/>
      <c r="E6" s="19"/>
      <c r="F6" s="172"/>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4"/>
    </row>
    <row r="7" spans="1:32" x14ac:dyDescent="0.25">
      <c r="A7" s="176" t="s">
        <v>0</v>
      </c>
      <c r="B7" s="177"/>
      <c r="C7" s="168" t="s">
        <v>1</v>
      </c>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230"/>
      <c r="AE7" s="230"/>
      <c r="AF7" s="178"/>
    </row>
    <row r="8" spans="1:32" ht="22.5" x14ac:dyDescent="0.25">
      <c r="A8" s="179" t="s">
        <v>108</v>
      </c>
      <c r="B8" s="180"/>
      <c r="C8" s="181" t="str">
        <f>'[5]CONTEXTO ESTRATEGICO'!B16</f>
        <v>Brindar acompañamiento a los diferentes procesos de la Entidad con el fin de fomentar el autocontrol y determinar oportunidades de mejoramiento continuo a partir de las evaluaciones, auditorías internas y seguimientos.</v>
      </c>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303"/>
      <c r="AE8" s="303"/>
      <c r="AF8" s="182"/>
    </row>
    <row r="9" spans="1:32" ht="15" x14ac:dyDescent="0.25">
      <c r="A9" s="183" t="s">
        <v>2</v>
      </c>
      <c r="B9" s="185" t="s">
        <v>3</v>
      </c>
      <c r="C9" s="187" t="s">
        <v>4</v>
      </c>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c r="AD9" s="304"/>
      <c r="AE9" s="304"/>
      <c r="AF9" s="188"/>
    </row>
    <row r="10" spans="1:32" ht="28.5" x14ac:dyDescent="0.25">
      <c r="A10" s="183"/>
      <c r="B10" s="185"/>
      <c r="C10" s="197" t="s">
        <v>5</v>
      </c>
      <c r="D10" s="29"/>
      <c r="E10" s="29"/>
      <c r="F10" s="29"/>
      <c r="G10" s="29"/>
      <c r="H10" s="29"/>
      <c r="I10" s="29"/>
      <c r="J10" s="197" t="s">
        <v>6</v>
      </c>
      <c r="K10" s="197"/>
      <c r="L10" s="197"/>
      <c r="M10" s="197"/>
      <c r="N10" s="197"/>
      <c r="O10" s="197"/>
      <c r="P10" s="197"/>
      <c r="Q10" s="29"/>
      <c r="R10" s="29" t="s">
        <v>7</v>
      </c>
      <c r="S10" s="29"/>
      <c r="T10" s="185" t="s">
        <v>8</v>
      </c>
      <c r="U10" s="185"/>
      <c r="V10" s="185"/>
      <c r="W10" s="185"/>
      <c r="X10" s="185"/>
      <c r="Y10" s="185"/>
      <c r="Z10" s="185"/>
      <c r="AA10" s="185" t="s">
        <v>9</v>
      </c>
      <c r="AB10" s="199" t="s">
        <v>10</v>
      </c>
      <c r="AC10" s="199" t="s">
        <v>11</v>
      </c>
      <c r="AD10" s="201" t="s">
        <v>12</v>
      </c>
      <c r="AE10" s="88"/>
      <c r="AF10" s="305" t="s">
        <v>49</v>
      </c>
    </row>
    <row r="11" spans="1:32" ht="86.25" thickBot="1" x14ac:dyDescent="0.3">
      <c r="A11" s="184"/>
      <c r="B11" s="186"/>
      <c r="C11" s="198"/>
      <c r="D11" s="29" t="s">
        <v>38</v>
      </c>
      <c r="E11" s="29" t="s">
        <v>39</v>
      </c>
      <c r="F11" s="30" t="s">
        <v>13</v>
      </c>
      <c r="G11" s="29" t="s">
        <v>40</v>
      </c>
      <c r="H11" s="30" t="s">
        <v>14</v>
      </c>
      <c r="I11" s="29" t="s">
        <v>42</v>
      </c>
      <c r="J11" s="30" t="s">
        <v>15</v>
      </c>
      <c r="K11" s="29" t="s">
        <v>43</v>
      </c>
      <c r="L11" s="30" t="s">
        <v>16</v>
      </c>
      <c r="M11" s="29" t="s">
        <v>44</v>
      </c>
      <c r="N11" s="30" t="s">
        <v>17</v>
      </c>
      <c r="O11" s="29" t="s">
        <v>45</v>
      </c>
      <c r="P11" s="30" t="s">
        <v>18</v>
      </c>
      <c r="Q11" s="29" t="s">
        <v>47</v>
      </c>
      <c r="R11" s="30" t="s">
        <v>19</v>
      </c>
      <c r="S11" s="29" t="s">
        <v>109</v>
      </c>
      <c r="T11" s="186"/>
      <c r="U11" s="186"/>
      <c r="V11" s="186"/>
      <c r="W11" s="186"/>
      <c r="X11" s="186"/>
      <c r="Y11" s="186"/>
      <c r="Z11" s="186"/>
      <c r="AA11" s="186"/>
      <c r="AB11" s="200"/>
      <c r="AC11" s="200"/>
      <c r="AD11" s="202"/>
      <c r="AE11" s="89" t="s">
        <v>48</v>
      </c>
      <c r="AF11" s="306"/>
    </row>
    <row r="12" spans="1:32" ht="285.75" thickBot="1" x14ac:dyDescent="0.3">
      <c r="A12" s="66" t="str">
        <f>[5]IDENTIFICACIÓN!A13</f>
        <v>R2</v>
      </c>
      <c r="B12" s="94" t="str">
        <f>[5]IDENTIFICACIÓN!B13</f>
        <v>Violación de la reserva legal de los procesos
disciplinarios para obtener un beneficio económico o beneficio al disciplinado.</v>
      </c>
      <c r="C12" s="90" t="s">
        <v>112</v>
      </c>
      <c r="D12" s="95" t="s">
        <v>113</v>
      </c>
      <c r="E12" s="95" t="s">
        <v>114</v>
      </c>
      <c r="F12" s="91" t="s">
        <v>32</v>
      </c>
      <c r="G12" s="92" t="s">
        <v>115</v>
      </c>
      <c r="H12" s="91" t="s">
        <v>21</v>
      </c>
      <c r="I12" s="92" t="s">
        <v>116</v>
      </c>
      <c r="J12" s="91" t="s">
        <v>22</v>
      </c>
      <c r="K12" s="91" t="s">
        <v>117</v>
      </c>
      <c r="L12" s="91" t="s">
        <v>23</v>
      </c>
      <c r="M12" s="92" t="s">
        <v>118</v>
      </c>
      <c r="N12" s="91" t="s">
        <v>24</v>
      </c>
      <c r="O12" s="21" t="s">
        <v>46</v>
      </c>
      <c r="P12" s="91" t="s">
        <v>25</v>
      </c>
      <c r="Q12" s="21" t="s">
        <v>110</v>
      </c>
      <c r="R12" s="91" t="s">
        <v>26</v>
      </c>
      <c r="S12" s="21" t="s">
        <v>110</v>
      </c>
      <c r="T12" s="4">
        <f>IF(R12="ASIGNADO",15,0)</f>
        <v>15</v>
      </c>
      <c r="U12" s="4">
        <f>IF(P12="ADECUADO",15,0)</f>
        <v>15</v>
      </c>
      <c r="V12" s="4">
        <f>IF(N12="OPORTUNA",15,0)</f>
        <v>15</v>
      </c>
      <c r="W12" s="4">
        <f>IF(F12="PREVENIR",15,0)</f>
        <v>0</v>
      </c>
      <c r="X12" s="4">
        <v>15</v>
      </c>
      <c r="Y12" s="4">
        <f>IF(H12="CONFIABLE",15,0)</f>
        <v>15</v>
      </c>
      <c r="Z12" s="4">
        <f>IF(L12="COMPLETA",10,0)</f>
        <v>10</v>
      </c>
      <c r="AA12" s="50">
        <f>SUM(T12:Z12)</f>
        <v>85</v>
      </c>
      <c r="AB12" s="18">
        <f>IF(AND(AA12&gt;0,SUM(AA12)=0),AA12,IF(AND(SUM(AA12)&gt;0,AA12=0),AVERAGE(AA12),AVERAGE(AA12)))</f>
        <v>85</v>
      </c>
      <c r="AC12" s="96"/>
      <c r="AD12" s="151" t="s">
        <v>111</v>
      </c>
      <c r="AE12" s="93" t="s">
        <v>119</v>
      </c>
      <c r="AF12" s="142" t="s">
        <v>120</v>
      </c>
    </row>
    <row r="13" spans="1:32" s="16" customFormat="1" x14ac:dyDescent="0.25">
      <c r="A13" s="15"/>
      <c r="B13" s="15"/>
    </row>
    <row r="14" spans="1:32" s="16" customFormat="1" x14ac:dyDescent="0.25">
      <c r="A14" s="15"/>
      <c r="B14" s="15"/>
    </row>
    <row r="15" spans="1:32" s="16" customFormat="1" x14ac:dyDescent="0.25">
      <c r="A15" s="15"/>
      <c r="B15" s="15"/>
    </row>
    <row r="16" spans="1:32" s="16" customFormat="1" x14ac:dyDescent="0.25">
      <c r="A16" s="15"/>
      <c r="B16" s="15"/>
    </row>
    <row r="17" spans="1:2" s="16" customFormat="1" x14ac:dyDescent="0.25">
      <c r="A17" s="15"/>
      <c r="B17" s="15"/>
    </row>
    <row r="18" spans="1:2" s="16" customFormat="1" x14ac:dyDescent="0.25">
      <c r="A18" s="15"/>
      <c r="B18" s="15"/>
    </row>
    <row r="19" spans="1:2" s="16" customFormat="1" x14ac:dyDescent="0.25">
      <c r="A19" s="15"/>
      <c r="B19" s="15"/>
    </row>
    <row r="20" spans="1:2" s="16" customFormat="1" x14ac:dyDescent="0.25">
      <c r="A20" s="15"/>
      <c r="B20" s="15"/>
    </row>
    <row r="21" spans="1:2" s="16" customFormat="1" x14ac:dyDescent="0.25">
      <c r="A21" s="15"/>
      <c r="B21" s="15"/>
    </row>
    <row r="22" spans="1:2" s="16" customFormat="1" x14ac:dyDescent="0.25">
      <c r="A22" s="15"/>
      <c r="B22" s="15"/>
    </row>
  </sheetData>
  <mergeCells count="21">
    <mergeCell ref="A7:B7"/>
    <mergeCell ref="C7:AF7"/>
    <mergeCell ref="A8:B8"/>
    <mergeCell ref="C8:AF8"/>
    <mergeCell ref="A9:A11"/>
    <mergeCell ref="B9:B11"/>
    <mergeCell ref="C9:AF9"/>
    <mergeCell ref="C10:C11"/>
    <mergeCell ref="J10:P10"/>
    <mergeCell ref="T10:Z11"/>
    <mergeCell ref="AA10:AA11"/>
    <mergeCell ref="AB10:AB11"/>
    <mergeCell ref="AC10:AC11"/>
    <mergeCell ref="AD10:AD11"/>
    <mergeCell ref="AF10:AF11"/>
    <mergeCell ref="A1:AF1"/>
    <mergeCell ref="A2:AF2"/>
    <mergeCell ref="A3:AF4"/>
    <mergeCell ref="B5:C5"/>
    <mergeCell ref="F5:AF6"/>
    <mergeCell ref="B6:C6"/>
  </mergeCells>
  <dataValidations count="3">
    <dataValidation allowBlank="1" showInputMessage="1" showErrorMessage="1" prompt="Proceso, política, dispositivo, práctica u otra acción existente   para minimizar el riesgo negativo o potenciar oportunidades positivas." sqref="C10:E11" xr:uid="{00000000-0002-0000-0400-000000000000}"/>
    <dataValidation type="list" allowBlank="1" showInputMessage="1" showErrorMessage="1" sqref="J12" xr:uid="{00000000-0002-0000-0400-000001000000}">
      <formula1>#REF!</formula1>
    </dataValidation>
    <dataValidation type="list" allowBlank="1" showInputMessage="1" showErrorMessage="1" sqref="L12 R12 P12 N12 F12 H12" xr:uid="{00000000-0002-0000-0400-000002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P13"/>
  <sheetViews>
    <sheetView topLeftCell="A7" zoomScale="70" zoomScaleNormal="70" workbookViewId="0">
      <selection activeCell="B12" sqref="B12:B13"/>
    </sheetView>
  </sheetViews>
  <sheetFormatPr baseColWidth="10" defaultColWidth="0" defaultRowHeight="14.25" x14ac:dyDescent="0.25"/>
  <cols>
    <col min="1" max="1" width="13.42578125" style="17" customWidth="1"/>
    <col min="2" max="2" width="54.85546875" style="17" customWidth="1"/>
    <col min="3" max="3" width="58" style="1" customWidth="1" collapsed="1"/>
    <col min="4" max="5" width="58" style="82" customWidth="1"/>
    <col min="6" max="6" width="25.85546875" style="1" customWidth="1"/>
    <col min="7" max="7" width="25.85546875" style="82" customWidth="1"/>
    <col min="8" max="8" width="21.140625" style="1" customWidth="1"/>
    <col min="9" max="9" width="21.140625" style="82" customWidth="1"/>
    <col min="10" max="10" width="27.85546875" style="1" customWidth="1"/>
    <col min="11" max="11" width="27.85546875" style="82" customWidth="1"/>
    <col min="12" max="12" width="23.42578125" style="1" customWidth="1"/>
    <col min="13" max="13" width="23.42578125" style="82" customWidth="1"/>
    <col min="14" max="14" width="21.85546875" style="1" customWidth="1"/>
    <col min="15" max="15" width="21.85546875" style="82" customWidth="1"/>
    <col min="16" max="16" width="21.85546875" style="1" customWidth="1"/>
    <col min="17" max="17" width="21.85546875" style="82" customWidth="1"/>
    <col min="18" max="18" width="20.42578125" style="1" customWidth="1"/>
    <col min="19" max="19" width="20.42578125" style="82" customWidth="1"/>
    <col min="20" max="26" width="6.7109375" style="1" customWidth="1"/>
    <col min="27" max="27" width="20.28515625" style="1" customWidth="1"/>
    <col min="28" max="28" width="14.7109375" style="1" customWidth="1"/>
    <col min="29" max="29" width="15.5703125" style="1" customWidth="1"/>
    <col min="30" max="30" width="32.85546875" style="1" customWidth="1"/>
    <col min="31" max="31" width="32.85546875" style="82" customWidth="1"/>
    <col min="32" max="32" width="56.28515625" style="82" customWidth="1"/>
    <col min="33" max="33" width="13.42578125" style="1" hidden="1" customWidth="1"/>
    <col min="34" max="42" width="12.28515625" style="1" hidden="1" customWidth="1"/>
    <col min="43" max="16383" width="0" style="1" hidden="1"/>
    <col min="16384" max="16384" width="13.140625" style="1" customWidth="1"/>
  </cols>
  <sheetData>
    <row r="1" spans="1:32" ht="15" x14ac:dyDescent="0.25">
      <c r="A1" s="156" t="str">
        <f>'[6]CONTEXTO ESTRATEGICO'!A1</f>
        <v>SECRETARIA DISTRITAL DE AMBIENTE</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301"/>
      <c r="AE1" s="301"/>
      <c r="AF1" s="158"/>
    </row>
    <row r="2" spans="1:32" ht="15" x14ac:dyDescent="0.25">
      <c r="A2" s="159" t="str">
        <f>'[6]CONTEXTO ESTRATEGICO'!A2</f>
        <v>APLICATIVO PARA EL LEVANTAMIENTO Y SEGUIMIENTO DEL  MAPA DE RIESGOS  POR PROCESO</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302"/>
      <c r="AE2" s="302"/>
      <c r="AF2" s="161"/>
    </row>
    <row r="3" spans="1:32" x14ac:dyDescent="0.25">
      <c r="A3" s="16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4"/>
    </row>
    <row r="4" spans="1:32" x14ac:dyDescent="0.25">
      <c r="A4" s="165"/>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7"/>
    </row>
    <row r="5" spans="1:32" x14ac:dyDescent="0.25">
      <c r="A5" s="31" t="s">
        <v>51</v>
      </c>
      <c r="B5" s="168" t="s">
        <v>53</v>
      </c>
      <c r="C5" s="168"/>
      <c r="D5" s="108"/>
      <c r="E5" s="108"/>
      <c r="F5" s="169"/>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1"/>
    </row>
    <row r="6" spans="1:32" x14ac:dyDescent="0.25">
      <c r="A6" s="2" t="s">
        <v>52</v>
      </c>
      <c r="B6" s="175">
        <f>IF([6]ANALISIS!B6:C6="","",[6]ANALISIS!B6:C6)</f>
        <v>43338</v>
      </c>
      <c r="C6" s="175"/>
      <c r="D6" s="109"/>
      <c r="E6" s="109"/>
      <c r="F6" s="172"/>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4"/>
    </row>
    <row r="7" spans="1:32" x14ac:dyDescent="0.25">
      <c r="A7" s="176" t="s">
        <v>0</v>
      </c>
      <c r="B7" s="177"/>
      <c r="C7" s="168" t="s">
        <v>1</v>
      </c>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230"/>
      <c r="AE7" s="230"/>
      <c r="AF7" s="178"/>
    </row>
    <row r="8" spans="1:32" ht="22.5" x14ac:dyDescent="0.25">
      <c r="A8" s="179" t="str">
        <f>'[6]CONTEXTO ESTRATEGICO'!A12</f>
        <v>GESTION JURÍDICA</v>
      </c>
      <c r="B8" s="180"/>
      <c r="C8" s="181" t="str">
        <f>'[6]CONTEXTO ESTRATEGICO'!B24</f>
        <v>Adelantar los procesos cumpliendo los requisitos legales, efectuar la representación judicial de la SDA, emitir conceptos de carácter legal, realizar inspección, vigilancia y control a las Entidades sin Ánimo de Lucro Ambientales, así como la elaboración y proposición de las regulaciones ambientales.</v>
      </c>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303"/>
      <c r="AE8" s="303"/>
      <c r="AF8" s="182"/>
    </row>
    <row r="9" spans="1:32" ht="15" x14ac:dyDescent="0.25">
      <c r="A9" s="183" t="s">
        <v>2</v>
      </c>
      <c r="B9" s="185" t="s">
        <v>3</v>
      </c>
      <c r="C9" s="187" t="s">
        <v>4</v>
      </c>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c r="AD9" s="304"/>
      <c r="AE9" s="304"/>
      <c r="AF9" s="188"/>
    </row>
    <row r="10" spans="1:32" ht="28.5" x14ac:dyDescent="0.25">
      <c r="A10" s="183"/>
      <c r="B10" s="185"/>
      <c r="C10" s="197" t="s">
        <v>5</v>
      </c>
      <c r="D10" s="71"/>
      <c r="E10" s="71"/>
      <c r="F10" s="29"/>
      <c r="G10" s="71"/>
      <c r="H10" s="29"/>
      <c r="I10" s="71"/>
      <c r="J10" s="197" t="s">
        <v>6</v>
      </c>
      <c r="K10" s="197"/>
      <c r="L10" s="197"/>
      <c r="M10" s="197"/>
      <c r="N10" s="197"/>
      <c r="O10" s="197"/>
      <c r="P10" s="197"/>
      <c r="Q10" s="71"/>
      <c r="R10" s="29" t="s">
        <v>7</v>
      </c>
      <c r="S10" s="71"/>
      <c r="T10" s="185" t="s">
        <v>8</v>
      </c>
      <c r="U10" s="185"/>
      <c r="V10" s="185"/>
      <c r="W10" s="185"/>
      <c r="X10" s="185"/>
      <c r="Y10" s="185"/>
      <c r="Z10" s="185"/>
      <c r="AA10" s="185" t="s">
        <v>9</v>
      </c>
      <c r="AB10" s="199" t="s">
        <v>10</v>
      </c>
      <c r="AC10" s="199" t="s">
        <v>11</v>
      </c>
      <c r="AD10" s="208" t="s">
        <v>12</v>
      </c>
      <c r="AE10" s="110"/>
      <c r="AF10" s="307" t="s">
        <v>49</v>
      </c>
    </row>
    <row r="11" spans="1:32" ht="86.25" thickBot="1" x14ac:dyDescent="0.3">
      <c r="A11" s="184"/>
      <c r="B11" s="186"/>
      <c r="C11" s="198"/>
      <c r="D11" s="29" t="s">
        <v>38</v>
      </c>
      <c r="E11" s="29" t="s">
        <v>39</v>
      </c>
      <c r="F11" s="30" t="s">
        <v>13</v>
      </c>
      <c r="G11" s="21" t="s">
        <v>40</v>
      </c>
      <c r="H11" s="30" t="s">
        <v>14</v>
      </c>
      <c r="I11" s="21" t="s">
        <v>42</v>
      </c>
      <c r="J11" s="30" t="s">
        <v>15</v>
      </c>
      <c r="K11" s="21" t="s">
        <v>43</v>
      </c>
      <c r="L11" s="30" t="s">
        <v>16</v>
      </c>
      <c r="M11" s="21" t="s">
        <v>44</v>
      </c>
      <c r="N11" s="30" t="s">
        <v>17</v>
      </c>
      <c r="O11" s="21" t="s">
        <v>45</v>
      </c>
      <c r="P11" s="30" t="s">
        <v>18</v>
      </c>
      <c r="Q11" s="21" t="s">
        <v>47</v>
      </c>
      <c r="R11" s="30" t="s">
        <v>19</v>
      </c>
      <c r="S11" s="21" t="s">
        <v>109</v>
      </c>
      <c r="T11" s="186"/>
      <c r="U11" s="186"/>
      <c r="V11" s="186"/>
      <c r="W11" s="186"/>
      <c r="X11" s="186"/>
      <c r="Y11" s="186"/>
      <c r="Z11" s="186"/>
      <c r="AA11" s="186"/>
      <c r="AB11" s="200"/>
      <c r="AC11" s="200"/>
      <c r="AD11" s="209"/>
      <c r="AE11" s="111" t="s">
        <v>48</v>
      </c>
      <c r="AF11" s="308"/>
    </row>
    <row r="12" spans="1:32" ht="114.75" thickBot="1" x14ac:dyDescent="0.3">
      <c r="A12" s="313" t="str">
        <f>[6]IDENTIFICACIÓN!A14</f>
        <v>R3</v>
      </c>
      <c r="B12" s="315" t="str">
        <f>[6]IDENTIFICACIÓN!B14</f>
        <v xml:space="preserve">Posibilidad de que algún proceso judicial sea representado por un apoderado de la SDA que se encuentre incurso en un conflicto de interés. </v>
      </c>
      <c r="C12" s="56" t="s">
        <v>134</v>
      </c>
      <c r="D12" s="317" t="s">
        <v>135</v>
      </c>
      <c r="E12" s="319" t="s">
        <v>133</v>
      </c>
      <c r="F12" s="3" t="s">
        <v>20</v>
      </c>
      <c r="G12" s="21" t="s">
        <v>56</v>
      </c>
      <c r="H12" s="101" t="s">
        <v>21</v>
      </c>
      <c r="I12" s="21" t="s">
        <v>136</v>
      </c>
      <c r="J12" s="101" t="s">
        <v>22</v>
      </c>
      <c r="K12" s="21" t="s">
        <v>137</v>
      </c>
      <c r="L12" s="101" t="s">
        <v>37</v>
      </c>
      <c r="M12" s="21" t="s">
        <v>138</v>
      </c>
      <c r="N12" s="101" t="s">
        <v>24</v>
      </c>
      <c r="O12" s="21" t="s">
        <v>46</v>
      </c>
      <c r="P12" s="101" t="s">
        <v>25</v>
      </c>
      <c r="Q12" s="71" t="s">
        <v>139</v>
      </c>
      <c r="R12" s="38" t="s">
        <v>26</v>
      </c>
      <c r="S12" s="71" t="s">
        <v>139</v>
      </c>
      <c r="T12" s="39">
        <f t="shared" ref="T12:T13" si="0">IF(R12="ASIGNADO",15,0)</f>
        <v>15</v>
      </c>
      <c r="U12" s="39">
        <f t="shared" ref="U12:U13" si="1">IF(P12="ADECUADO",15,0)</f>
        <v>15</v>
      </c>
      <c r="V12" s="39">
        <f t="shared" ref="V12:V13" si="2">IF(N12="OPORTUNA",15,0)</f>
        <v>15</v>
      </c>
      <c r="W12" s="39">
        <f t="shared" ref="W12:W13" si="3">IF(F12="PREVENIR",15,0)</f>
        <v>15</v>
      </c>
      <c r="X12" s="39">
        <f t="shared" ref="X12:X13" si="4">IF(J12="SE INVESTIGAN Y RESUELVEN OPORTUNAMENTE",15,0)</f>
        <v>15</v>
      </c>
      <c r="Y12" s="39">
        <f t="shared" ref="Y12:Y13" si="5">IF(H12="CONFIABLE",15,0)</f>
        <v>15</v>
      </c>
      <c r="Z12" s="39">
        <f t="shared" ref="Z12:Z13" si="6">IF(L12="COMPLETA",10,0)</f>
        <v>0</v>
      </c>
      <c r="AA12" s="42">
        <f t="shared" ref="AA12:AA13" si="7">SUM(T12:Z12)</f>
        <v>90</v>
      </c>
      <c r="AB12" s="321" t="e">
        <f>IF(AND(AA12&gt;0,SUM(AA13:AA13)=0),AA12,IF(AND(SUM(AA12:AA13)&gt;0,#REF!=0),AVERAGE(AA12:AA13),AVERAGE(AA12:AA13)))</f>
        <v>#REF!</v>
      </c>
      <c r="AC12" s="312" t="e">
        <f>IF(AND(AA12&gt;0,SUM(#REF!)=0),AVERAGE(AA12),IF(AND(AA12&gt;0,#REF!&gt;0,SUM(#REF!)=0),AVERAGE(AA12:AA13),IF(AND(AA12&gt;0,#REF!&gt;0,#REF!&gt;0,SUM(#REF!)=0),AVERAGE(AA12:AA13),IF(AND(AA12&gt;0,#REF!&gt;0,#REF!&gt;0,#REF!&gt;0,SUM(#REF!)=0),AVERAGE(AA12:AA13),IF(AND(AA12&gt;0,#REF!&gt;0,#REF!&gt;0,#REF!&gt;0,#REF!&gt;0,SUM(#REF!)=0),AVERAGE(AA12:AA13),IF(AND(AA12&gt;0,#REF!&gt;0,#REF!&gt;0,#REF!&gt;0,#REF!&gt;0,#REF!&gt;0,SUM(#REF!)=0),AVERAGE(AA12:AA13),IF(AND(AA12&gt;0,#REF!&gt;0,#REF!&gt;0,#REF!&gt;0,#REF!&gt;0,#REF!&gt;0,#REF!&gt;0,#REF!=0),AVERAGE(AA12:AA13),(AVERAGE(AA12:AA13)))))))))</f>
        <v>#REF!</v>
      </c>
      <c r="AD12" s="289" t="s">
        <v>140</v>
      </c>
      <c r="AE12" s="309" t="s">
        <v>141</v>
      </c>
      <c r="AF12" s="311" t="s">
        <v>142</v>
      </c>
    </row>
    <row r="13" spans="1:32" ht="129" thickBot="1" x14ac:dyDescent="0.3">
      <c r="A13" s="314"/>
      <c r="B13" s="316"/>
      <c r="C13" s="57" t="s">
        <v>143</v>
      </c>
      <c r="D13" s="318"/>
      <c r="E13" s="320"/>
      <c r="F13" s="133" t="s">
        <v>20</v>
      </c>
      <c r="G13" s="46" t="s">
        <v>56</v>
      </c>
      <c r="H13" s="133" t="s">
        <v>21</v>
      </c>
      <c r="I13" s="46" t="s">
        <v>144</v>
      </c>
      <c r="J13" s="133" t="s">
        <v>22</v>
      </c>
      <c r="K13" s="46" t="s">
        <v>137</v>
      </c>
      <c r="L13" s="133" t="s">
        <v>37</v>
      </c>
      <c r="M13" s="46" t="s">
        <v>145</v>
      </c>
      <c r="N13" s="133" t="s">
        <v>24</v>
      </c>
      <c r="O13" s="46" t="s">
        <v>46</v>
      </c>
      <c r="P13" s="133" t="s">
        <v>25</v>
      </c>
      <c r="Q13" s="46" t="s">
        <v>139</v>
      </c>
      <c r="R13" s="53" t="s">
        <v>26</v>
      </c>
      <c r="S13" s="46" t="s">
        <v>139</v>
      </c>
      <c r="T13" s="50">
        <f t="shared" si="0"/>
        <v>15</v>
      </c>
      <c r="U13" s="50">
        <f t="shared" si="1"/>
        <v>15</v>
      </c>
      <c r="V13" s="50">
        <f t="shared" si="2"/>
        <v>15</v>
      </c>
      <c r="W13" s="50">
        <f t="shared" si="3"/>
        <v>15</v>
      </c>
      <c r="X13" s="50">
        <f t="shared" si="4"/>
        <v>15</v>
      </c>
      <c r="Y13" s="50">
        <f t="shared" si="5"/>
        <v>15</v>
      </c>
      <c r="Z13" s="50">
        <f t="shared" si="6"/>
        <v>0</v>
      </c>
      <c r="AA13" s="51">
        <f t="shared" si="7"/>
        <v>90</v>
      </c>
      <c r="AB13" s="322"/>
      <c r="AC13" s="288"/>
      <c r="AD13" s="290"/>
      <c r="AE13" s="310"/>
      <c r="AF13" s="310"/>
    </row>
  </sheetData>
  <mergeCells count="30">
    <mergeCell ref="A12:A13"/>
    <mergeCell ref="B12:B13"/>
    <mergeCell ref="D12:D13"/>
    <mergeCell ref="E12:E13"/>
    <mergeCell ref="AB12:AB13"/>
    <mergeCell ref="AE12:AE13"/>
    <mergeCell ref="AF12:AF13"/>
    <mergeCell ref="AC12:AC13"/>
    <mergeCell ref="AD12:AD13"/>
    <mergeCell ref="A7:B7"/>
    <mergeCell ref="C7:AF7"/>
    <mergeCell ref="A8:B8"/>
    <mergeCell ref="C8:AF8"/>
    <mergeCell ref="A9:A11"/>
    <mergeCell ref="B9:B11"/>
    <mergeCell ref="C9:AF9"/>
    <mergeCell ref="C10:C11"/>
    <mergeCell ref="J10:P10"/>
    <mergeCell ref="T10:Z11"/>
    <mergeCell ref="AA10:AA11"/>
    <mergeCell ref="AB10:AB11"/>
    <mergeCell ref="AC10:AC11"/>
    <mergeCell ref="AD10:AD11"/>
    <mergeCell ref="AF10:AF11"/>
    <mergeCell ref="A1:AF1"/>
    <mergeCell ref="A2:AF2"/>
    <mergeCell ref="A3:AF4"/>
    <mergeCell ref="B5:C5"/>
    <mergeCell ref="F5:AF6"/>
    <mergeCell ref="B6:C6"/>
  </mergeCells>
  <dataValidations count="2">
    <dataValidation allowBlank="1" showInputMessage="1" showErrorMessage="1" prompt="Proceso, política, dispositivo, práctica u otra acción existente   para minimizar el riesgo negativo o potenciar oportunidades positivas." sqref="C10:E11" xr:uid="{00000000-0002-0000-0500-000000000000}"/>
    <dataValidation type="list" allowBlank="1" showInputMessage="1" showErrorMessage="1" sqref="J12:J13 H12:H13 F12:F13 L12:L13 N12:N13 P12:P13 R12:R13" xr:uid="{00000000-0002-0000-0500-000001000000}">
      <formula1>#REF!</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T19"/>
  <sheetViews>
    <sheetView topLeftCell="A10" zoomScale="70" zoomScaleNormal="70" workbookViewId="0">
      <selection activeCell="B12" sqref="B12:B14"/>
    </sheetView>
  </sheetViews>
  <sheetFormatPr baseColWidth="10" defaultColWidth="0" defaultRowHeight="14.25" x14ac:dyDescent="0.25"/>
  <cols>
    <col min="1" max="1" width="13.42578125" style="17" customWidth="1"/>
    <col min="2" max="2" width="33.42578125" style="17" customWidth="1"/>
    <col min="3" max="3" width="37.5703125" style="1" customWidth="1" collapsed="1"/>
    <col min="4" max="4" width="96.42578125" style="17" customWidth="1"/>
    <col min="5" max="5" width="60.28515625" style="1" customWidth="1" collapsed="1"/>
    <col min="6" max="7" width="25.85546875" style="1" customWidth="1"/>
    <col min="8" max="8" width="21.140625" style="1" customWidth="1"/>
    <col min="9" max="9" width="34.85546875" style="1" customWidth="1"/>
    <col min="10" max="11" width="27.85546875" style="1" customWidth="1"/>
    <col min="12" max="12" width="23.42578125" style="1" customWidth="1"/>
    <col min="13" max="13" width="36.85546875" style="1" customWidth="1"/>
    <col min="14" max="17" width="21.85546875" style="1" customWidth="1"/>
    <col min="18" max="19" width="20.42578125" style="1" customWidth="1"/>
    <col min="20" max="26" width="6.7109375" style="1" customWidth="1"/>
    <col min="27" max="27" width="20.28515625" style="1" customWidth="1"/>
    <col min="28" max="28" width="14.7109375" style="1" customWidth="1"/>
    <col min="29" max="29" width="15.5703125" style="1" customWidth="1"/>
    <col min="30" max="30" width="38" style="114" customWidth="1"/>
    <col min="31" max="31" width="38.42578125" style="1" customWidth="1"/>
    <col min="32" max="32" width="32.85546875" style="114" customWidth="1"/>
    <col min="33" max="33" width="13.42578125" style="1" hidden="1" customWidth="1"/>
    <col min="34" max="46" width="12.28515625" style="1" hidden="1" customWidth="1"/>
    <col min="47" max="16384" width="0" style="1" hidden="1"/>
  </cols>
  <sheetData>
    <row r="1" spans="1:32" ht="15" x14ac:dyDescent="0.25">
      <c r="A1" s="156" t="str">
        <f>'[7]CONTEXTO ESTRATEGICO'!A1</f>
        <v>SECRETARIA DISTRITAL DE AMBIENTE</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301"/>
      <c r="AE1" s="301"/>
      <c r="AF1" s="158"/>
    </row>
    <row r="2" spans="1:32" ht="15" x14ac:dyDescent="0.25">
      <c r="A2" s="159" t="str">
        <f>'[7]CONTEXTO ESTRATEGICO'!A2</f>
        <v>APLICATIVO PARA EL LEVANTAMIENTO Y SEGUIMIENTO DEL  MAPA DE RIESGOS  POR PROCESO</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302"/>
      <c r="AE2" s="302"/>
      <c r="AF2" s="161"/>
    </row>
    <row r="3" spans="1:32" x14ac:dyDescent="0.25">
      <c r="A3" s="16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4"/>
    </row>
    <row r="4" spans="1:32" x14ac:dyDescent="0.25">
      <c r="A4" s="165"/>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7"/>
    </row>
    <row r="5" spans="1:32" x14ac:dyDescent="0.25">
      <c r="A5" s="31" t="s">
        <v>51</v>
      </c>
      <c r="B5" s="168" t="s">
        <v>53</v>
      </c>
      <c r="C5" s="168"/>
      <c r="D5" s="168"/>
      <c r="E5" s="32"/>
      <c r="F5" s="169"/>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1"/>
    </row>
    <row r="6" spans="1:32" x14ac:dyDescent="0.25">
      <c r="A6" s="2" t="s">
        <v>52</v>
      </c>
      <c r="B6" s="175">
        <f>IF([7]ANALISIS!B6:C6="","",[7]ANALISIS!B6:C6)</f>
        <v>43338</v>
      </c>
      <c r="C6" s="175"/>
      <c r="D6" s="175"/>
      <c r="E6" s="19"/>
      <c r="F6" s="172"/>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4"/>
    </row>
    <row r="7" spans="1:32" x14ac:dyDescent="0.25">
      <c r="A7" s="176" t="s">
        <v>0</v>
      </c>
      <c r="B7" s="177"/>
      <c r="C7" s="25"/>
      <c r="D7" s="25"/>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230"/>
      <c r="AE7" s="230"/>
      <c r="AF7" s="178"/>
    </row>
    <row r="8" spans="1:32" ht="22.5" x14ac:dyDescent="0.25">
      <c r="A8" s="179" t="str">
        <f>'[7]CONTEXTO ESTRATEGICO'!A12</f>
        <v>PLANEACION AMBIENTAL</v>
      </c>
      <c r="B8" s="180"/>
      <c r="C8" s="26"/>
      <c r="D8" s="26"/>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303"/>
      <c r="AE8" s="303"/>
      <c r="AF8" s="182"/>
    </row>
    <row r="9" spans="1:32" ht="15.75" thickBot="1" x14ac:dyDescent="0.3">
      <c r="A9" s="183" t="s">
        <v>2</v>
      </c>
      <c r="B9" s="185" t="s">
        <v>3</v>
      </c>
      <c r="C9" s="27"/>
      <c r="D9" s="2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c r="AD9" s="304"/>
      <c r="AE9" s="304"/>
      <c r="AF9" s="188"/>
    </row>
    <row r="10" spans="1:32" ht="28.5" x14ac:dyDescent="0.25">
      <c r="A10" s="183"/>
      <c r="B10" s="185"/>
      <c r="C10" s="197" t="s">
        <v>5</v>
      </c>
      <c r="D10" s="27"/>
      <c r="E10" s="197" t="s">
        <v>39</v>
      </c>
      <c r="F10" s="29"/>
      <c r="G10" s="29"/>
      <c r="H10" s="29"/>
      <c r="I10" s="29"/>
      <c r="J10" s="197" t="s">
        <v>6</v>
      </c>
      <c r="K10" s="197"/>
      <c r="L10" s="197"/>
      <c r="M10" s="197"/>
      <c r="N10" s="197"/>
      <c r="O10" s="197"/>
      <c r="P10" s="197"/>
      <c r="Q10" s="29"/>
      <c r="R10" s="29" t="s">
        <v>7</v>
      </c>
      <c r="S10" s="29"/>
      <c r="T10" s="185" t="s">
        <v>8</v>
      </c>
      <c r="U10" s="185"/>
      <c r="V10" s="185"/>
      <c r="W10" s="185"/>
      <c r="X10" s="185"/>
      <c r="Y10" s="185"/>
      <c r="Z10" s="185"/>
      <c r="AA10" s="185" t="s">
        <v>9</v>
      </c>
      <c r="AB10" s="199" t="s">
        <v>10</v>
      </c>
      <c r="AC10" s="199" t="s">
        <v>11</v>
      </c>
      <c r="AD10" s="208" t="s">
        <v>12</v>
      </c>
      <c r="AE10" s="191" t="s">
        <v>48</v>
      </c>
      <c r="AF10" s="193" t="s">
        <v>49</v>
      </c>
    </row>
    <row r="11" spans="1:32" ht="72" thickBot="1" x14ac:dyDescent="0.3">
      <c r="A11" s="184"/>
      <c r="B11" s="186"/>
      <c r="C11" s="198"/>
      <c r="D11" s="28" t="s">
        <v>146</v>
      </c>
      <c r="E11" s="198"/>
      <c r="F11" s="30" t="s">
        <v>13</v>
      </c>
      <c r="G11" s="21" t="s">
        <v>40</v>
      </c>
      <c r="H11" s="30" t="s">
        <v>14</v>
      </c>
      <c r="I11" s="21" t="s">
        <v>42</v>
      </c>
      <c r="J11" s="30" t="s">
        <v>15</v>
      </c>
      <c r="K11" s="21" t="s">
        <v>43</v>
      </c>
      <c r="L11" s="30" t="s">
        <v>16</v>
      </c>
      <c r="M11" s="21" t="s">
        <v>44</v>
      </c>
      <c r="N11" s="30" t="s">
        <v>17</v>
      </c>
      <c r="O11" s="21" t="s">
        <v>45</v>
      </c>
      <c r="P11" s="30" t="s">
        <v>18</v>
      </c>
      <c r="Q11" s="21" t="s">
        <v>47</v>
      </c>
      <c r="R11" s="30" t="s">
        <v>19</v>
      </c>
      <c r="S11" s="21" t="s">
        <v>47</v>
      </c>
      <c r="T11" s="186"/>
      <c r="U11" s="186"/>
      <c r="V11" s="186"/>
      <c r="W11" s="186"/>
      <c r="X11" s="186"/>
      <c r="Y11" s="186"/>
      <c r="Z11" s="186"/>
      <c r="AA11" s="186"/>
      <c r="AB11" s="200"/>
      <c r="AC11" s="200"/>
      <c r="AD11" s="209"/>
      <c r="AE11" s="326"/>
      <c r="AF11" s="323"/>
    </row>
    <row r="12" spans="1:32" ht="71.25" x14ac:dyDescent="0.25">
      <c r="A12" s="313" t="str">
        <f>[7]IDENTIFICACIÓN!A14</f>
        <v>R3</v>
      </c>
      <c r="B12" s="329" t="str">
        <f>[7]IDENTIFICACIÓN!B14</f>
        <v>Ocultar o manipular la información en cualquier etapa de la formulación y/o ajuste y/o seguimiento de políticas públicas ambientales e instrumentos de planeación ambiental.</v>
      </c>
      <c r="C12" s="77" t="s">
        <v>150</v>
      </c>
      <c r="D12" s="332" t="s">
        <v>151</v>
      </c>
      <c r="E12" s="333" t="s">
        <v>147</v>
      </c>
      <c r="F12" s="38" t="s">
        <v>20</v>
      </c>
      <c r="G12" s="21" t="s">
        <v>148</v>
      </c>
      <c r="H12" s="38" t="s">
        <v>21</v>
      </c>
      <c r="I12" s="21" t="s">
        <v>148</v>
      </c>
      <c r="J12" s="38" t="s">
        <v>22</v>
      </c>
      <c r="K12" s="21" t="s">
        <v>148</v>
      </c>
      <c r="L12" s="38" t="s">
        <v>23</v>
      </c>
      <c r="M12" s="21" t="s">
        <v>152</v>
      </c>
      <c r="N12" s="38" t="s">
        <v>24</v>
      </c>
      <c r="O12" s="21" t="s">
        <v>148</v>
      </c>
      <c r="P12" s="38" t="s">
        <v>25</v>
      </c>
      <c r="Q12" s="21" t="s">
        <v>148</v>
      </c>
      <c r="R12" s="38" t="s">
        <v>26</v>
      </c>
      <c r="S12" s="21" t="s">
        <v>148</v>
      </c>
      <c r="T12" s="39">
        <f t="shared" ref="T12:T14" si="0">IF(R12="ASIGNADO",15,0)</f>
        <v>15</v>
      </c>
      <c r="U12" s="39">
        <f t="shared" ref="U12:U14" si="1">IF(P12="ADECUADO",15,0)</f>
        <v>15</v>
      </c>
      <c r="V12" s="39">
        <f t="shared" ref="V12:V14" si="2">IF(N12="OPORTUNA",15,0)</f>
        <v>15</v>
      </c>
      <c r="W12" s="39">
        <f t="shared" ref="W12:W14" si="3">IF(F12="PREVENIR",15,0)</f>
        <v>15</v>
      </c>
      <c r="X12" s="39">
        <f t="shared" ref="X12:X14" si="4">IF(J12="SE INVESTIGAN Y RESUELVEN OPORTUNAMENTE",15,0)</f>
        <v>15</v>
      </c>
      <c r="Y12" s="39">
        <f t="shared" ref="Y12:Y14" si="5">IF(H12="CONFIABLE",15,0)</f>
        <v>15</v>
      </c>
      <c r="Z12" s="39">
        <f t="shared" ref="Z12:Z14" si="6">IF(L12="COMPLETA",10,0)</f>
        <v>10</v>
      </c>
      <c r="AA12" s="39">
        <f t="shared" ref="AA12:AA14" si="7">SUM(T12:Z12)</f>
        <v>100</v>
      </c>
      <c r="AB12" s="112"/>
      <c r="AC12" s="215"/>
      <c r="AD12" s="334" t="s">
        <v>153</v>
      </c>
      <c r="AE12" s="335" t="s">
        <v>154</v>
      </c>
      <c r="AF12" s="324"/>
    </row>
    <row r="13" spans="1:32" ht="99.75" x14ac:dyDescent="0.25">
      <c r="A13" s="327"/>
      <c r="B13" s="330"/>
      <c r="C13" s="77" t="s">
        <v>155</v>
      </c>
      <c r="D13" s="330"/>
      <c r="E13" s="333"/>
      <c r="F13" s="38" t="s">
        <v>32</v>
      </c>
      <c r="G13" s="21" t="s">
        <v>156</v>
      </c>
      <c r="H13" s="38" t="s">
        <v>21</v>
      </c>
      <c r="I13" s="21" t="s">
        <v>157</v>
      </c>
      <c r="J13" s="38" t="s">
        <v>22</v>
      </c>
      <c r="K13" s="21" t="s">
        <v>148</v>
      </c>
      <c r="L13" s="38" t="s">
        <v>23</v>
      </c>
      <c r="M13" s="21" t="s">
        <v>158</v>
      </c>
      <c r="N13" s="38" t="s">
        <v>24</v>
      </c>
      <c r="O13" s="21" t="s">
        <v>148</v>
      </c>
      <c r="P13" s="38" t="s">
        <v>25</v>
      </c>
      <c r="Q13" s="21" t="s">
        <v>148</v>
      </c>
      <c r="R13" s="38" t="s">
        <v>26</v>
      </c>
      <c r="S13" s="21" t="s">
        <v>148</v>
      </c>
      <c r="T13" s="39">
        <f t="shared" si="0"/>
        <v>15</v>
      </c>
      <c r="U13" s="39">
        <f t="shared" si="1"/>
        <v>15</v>
      </c>
      <c r="V13" s="39">
        <f t="shared" si="2"/>
        <v>15</v>
      </c>
      <c r="W13" s="39">
        <f t="shared" si="3"/>
        <v>0</v>
      </c>
      <c r="X13" s="39">
        <f t="shared" si="4"/>
        <v>15</v>
      </c>
      <c r="Y13" s="39">
        <f t="shared" si="5"/>
        <v>15</v>
      </c>
      <c r="Z13" s="39">
        <f t="shared" si="6"/>
        <v>10</v>
      </c>
      <c r="AA13" s="39">
        <f t="shared" si="7"/>
        <v>85</v>
      </c>
      <c r="AB13" s="112"/>
      <c r="AC13" s="215"/>
      <c r="AD13" s="334"/>
      <c r="AE13" s="335"/>
      <c r="AF13" s="324"/>
    </row>
    <row r="14" spans="1:32" ht="142.5" x14ac:dyDescent="0.25">
      <c r="A14" s="328"/>
      <c r="B14" s="331"/>
      <c r="C14" s="77" t="s">
        <v>159</v>
      </c>
      <c r="D14" s="331"/>
      <c r="E14" s="333"/>
      <c r="F14" s="38" t="s">
        <v>20</v>
      </c>
      <c r="G14" s="21" t="s">
        <v>149</v>
      </c>
      <c r="H14" s="38" t="s">
        <v>21</v>
      </c>
      <c r="I14" s="21" t="s">
        <v>160</v>
      </c>
      <c r="J14" s="38" t="s">
        <v>22</v>
      </c>
      <c r="K14" s="21" t="s">
        <v>148</v>
      </c>
      <c r="L14" s="38" t="s">
        <v>23</v>
      </c>
      <c r="M14" s="21" t="s">
        <v>161</v>
      </c>
      <c r="N14" s="38" t="s">
        <v>24</v>
      </c>
      <c r="O14" s="21" t="s">
        <v>148</v>
      </c>
      <c r="P14" s="38" t="s">
        <v>25</v>
      </c>
      <c r="Q14" s="21" t="s">
        <v>148</v>
      </c>
      <c r="R14" s="38" t="s">
        <v>26</v>
      </c>
      <c r="S14" s="21" t="s">
        <v>148</v>
      </c>
      <c r="T14" s="39">
        <f t="shared" si="0"/>
        <v>15</v>
      </c>
      <c r="U14" s="39">
        <f t="shared" si="1"/>
        <v>15</v>
      </c>
      <c r="V14" s="39">
        <f t="shared" si="2"/>
        <v>15</v>
      </c>
      <c r="W14" s="39">
        <f t="shared" si="3"/>
        <v>15</v>
      </c>
      <c r="X14" s="39">
        <f t="shared" si="4"/>
        <v>15</v>
      </c>
      <c r="Y14" s="39">
        <f t="shared" si="5"/>
        <v>15</v>
      </c>
      <c r="Z14" s="39">
        <f t="shared" si="6"/>
        <v>10</v>
      </c>
      <c r="AA14" s="39">
        <f t="shared" si="7"/>
        <v>100</v>
      </c>
      <c r="AB14" s="112"/>
      <c r="AC14" s="215"/>
      <c r="AD14" s="334"/>
      <c r="AE14" s="335"/>
      <c r="AF14" s="325"/>
    </row>
    <row r="15" spans="1:32" s="16" customFormat="1" x14ac:dyDescent="0.25">
      <c r="A15" s="15"/>
      <c r="B15" s="15"/>
      <c r="D15" s="15"/>
      <c r="E15" s="1"/>
      <c r="AD15" s="113"/>
      <c r="AF15" s="113"/>
    </row>
    <row r="16" spans="1:32" s="16" customFormat="1" x14ac:dyDescent="0.25">
      <c r="A16" s="15"/>
      <c r="B16" s="15"/>
      <c r="D16" s="15"/>
      <c r="E16" s="1"/>
      <c r="AD16" s="113"/>
      <c r="AF16" s="113"/>
    </row>
    <row r="17" spans="1:32" s="16" customFormat="1" x14ac:dyDescent="0.25">
      <c r="A17" s="15"/>
      <c r="B17" s="15"/>
      <c r="D17" s="15"/>
      <c r="E17" s="1"/>
      <c r="AD17" s="113"/>
      <c r="AF17" s="113"/>
    </row>
    <row r="18" spans="1:32" s="16" customFormat="1" x14ac:dyDescent="0.25">
      <c r="A18" s="15"/>
      <c r="B18" s="15"/>
      <c r="D18" s="15"/>
      <c r="E18" s="1"/>
      <c r="AD18" s="113"/>
      <c r="AF18" s="113"/>
    </row>
    <row r="19" spans="1:32" s="16" customFormat="1" x14ac:dyDescent="0.25">
      <c r="A19" s="15"/>
      <c r="B19" s="15"/>
      <c r="D19" s="15"/>
      <c r="E19" s="1"/>
      <c r="AD19" s="113"/>
      <c r="AF19" s="113"/>
    </row>
  </sheetData>
  <mergeCells count="31">
    <mergeCell ref="A12:A14"/>
    <mergeCell ref="B12:B14"/>
    <mergeCell ref="D12:D14"/>
    <mergeCell ref="E12:E14"/>
    <mergeCell ref="AD12:AD14"/>
    <mergeCell ref="AC12:AC14"/>
    <mergeCell ref="AF12:AF14"/>
    <mergeCell ref="T10:Z11"/>
    <mergeCell ref="AA10:AA11"/>
    <mergeCell ref="AB10:AB11"/>
    <mergeCell ref="AC10:AC11"/>
    <mergeCell ref="AD10:AD11"/>
    <mergeCell ref="AE10:AE11"/>
    <mergeCell ref="AE12:AE14"/>
    <mergeCell ref="A7:B7"/>
    <mergeCell ref="E7:AF7"/>
    <mergeCell ref="A8:B8"/>
    <mergeCell ref="E8:AF8"/>
    <mergeCell ref="A9:A11"/>
    <mergeCell ref="B9:B11"/>
    <mergeCell ref="E9:AF9"/>
    <mergeCell ref="C10:C11"/>
    <mergeCell ref="E10:E11"/>
    <mergeCell ref="J10:P10"/>
    <mergeCell ref="AF10:AF11"/>
    <mergeCell ref="A1:AF1"/>
    <mergeCell ref="A2:AF2"/>
    <mergeCell ref="A3:AF4"/>
    <mergeCell ref="B5:D5"/>
    <mergeCell ref="F5:AF6"/>
    <mergeCell ref="B6:D6"/>
  </mergeCells>
  <dataValidations count="3">
    <dataValidation allowBlank="1" showInputMessage="1" showErrorMessage="1" prompt="Proceso, política, dispositivo, práctica u otra acción existente   para minimizar el riesgo negativo o potenciar oportunidades positivas." sqref="C10:C11 E10:E11" xr:uid="{00000000-0002-0000-0600-000000000000}"/>
    <dataValidation type="list" allowBlank="1" showInputMessage="1" showErrorMessage="1" sqref="R12:R14" xr:uid="{00000000-0002-0000-0600-000001000000}">
      <formula1>#REF!</formula1>
    </dataValidation>
    <dataValidation type="list" allowBlank="1" showInputMessage="1" showErrorMessage="1" sqref="J12:J14 P12:P14 N12:N14 F12:F14 H12:H14 L12:L14" xr:uid="{00000000-0002-0000-0600-000002000000}">
      <formula1>#REF!</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FD44"/>
  <sheetViews>
    <sheetView topLeftCell="A9" zoomScale="70" zoomScaleNormal="70" workbookViewId="0">
      <selection activeCell="B12" sqref="B12:B13"/>
    </sheetView>
  </sheetViews>
  <sheetFormatPr baseColWidth="10" defaultColWidth="0" defaultRowHeight="14.25" x14ac:dyDescent="0.25"/>
  <cols>
    <col min="1" max="1" width="13.42578125" style="17" customWidth="1"/>
    <col min="2" max="2" width="54.5703125" style="17" customWidth="1"/>
    <col min="3" max="3" width="60.7109375" style="1" customWidth="1" collapsed="1"/>
    <col min="4" max="4" width="59.42578125" style="1" customWidth="1"/>
    <col min="5" max="5" width="67" style="1" customWidth="1"/>
    <col min="6" max="6" width="25.85546875" style="1" customWidth="1"/>
    <col min="7" max="7" width="25.85546875" style="82" customWidth="1"/>
    <col min="8" max="8" width="21.140625" style="1" customWidth="1"/>
    <col min="9" max="9" width="24.5703125" style="82" customWidth="1"/>
    <col min="10" max="10" width="27.85546875" style="1" customWidth="1"/>
    <col min="11" max="11" width="27.85546875" style="82" customWidth="1"/>
    <col min="12" max="12" width="23.42578125" style="1" customWidth="1"/>
    <col min="13" max="13" width="23.42578125" style="82" customWidth="1"/>
    <col min="14" max="14" width="21.85546875" style="1" customWidth="1"/>
    <col min="15" max="15" width="21.85546875" style="82" customWidth="1"/>
    <col min="16" max="16" width="21.85546875" style="1" customWidth="1"/>
    <col min="17" max="17" width="21.85546875" style="82" customWidth="1"/>
    <col min="18" max="18" width="20.42578125" style="1" customWidth="1"/>
    <col min="19" max="25" width="6.7109375" style="1" customWidth="1"/>
    <col min="26" max="26" width="20.28515625" style="1" customWidth="1"/>
    <col min="27" max="27" width="14.7109375" style="1" customWidth="1"/>
    <col min="28" max="28" width="15.5703125" style="1" customWidth="1"/>
    <col min="29" max="29" width="32.85546875" style="1" customWidth="1"/>
    <col min="30" max="30" width="13.42578125" style="1" hidden="1" customWidth="1"/>
    <col min="31" max="39" width="12.28515625" style="1" hidden="1" customWidth="1"/>
    <col min="40" max="16381" width="0" style="1" hidden="1"/>
    <col min="16382" max="16382" width="31.85546875" style="1" customWidth="1"/>
    <col min="16383" max="16383" width="47.7109375" style="1" customWidth="1"/>
    <col min="16384" max="16384" width="39.42578125" style="1" customWidth="1"/>
  </cols>
  <sheetData>
    <row r="1" spans="1:29 16382:16384" s="36" customFormat="1" ht="15" customHeight="1" x14ac:dyDescent="0.25">
      <c r="A1" s="68" t="str">
        <f>'[8]CONTEXTO ESTRATEGICO'!A1</f>
        <v>SECRETARIA DISTRITAL DE AMBIENTE</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70"/>
    </row>
    <row r="2" spans="1:29 16382:16384" s="22" customFormat="1" ht="15" customHeight="1" x14ac:dyDescent="0.25">
      <c r="A2" s="159" t="str">
        <f>'[8]CONTEXTO ESTRATEGICO'!A2</f>
        <v>APLICATIVO PARA EL LEVANTAMIENTO Y SEGUIMIENTO DEL  MAPA DE RIESGOS  POR PROCESO</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1"/>
    </row>
    <row r="3" spans="1:29 16382:16384" s="22" customFormat="1" ht="15" customHeight="1" x14ac:dyDescent="0.25">
      <c r="A3" s="16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4"/>
    </row>
    <row r="4" spans="1:29 16382:16384" s="22" customFormat="1" ht="15" customHeight="1" x14ac:dyDescent="0.25">
      <c r="A4" s="165"/>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7"/>
    </row>
    <row r="5" spans="1:29 16382:16384" s="22" customFormat="1" ht="12.75" customHeight="1" x14ac:dyDescent="0.25">
      <c r="A5" s="31" t="s">
        <v>51</v>
      </c>
      <c r="B5" s="168" t="s">
        <v>53</v>
      </c>
      <c r="C5" s="168"/>
      <c r="D5" s="32"/>
      <c r="E5" s="32"/>
      <c r="F5" s="169"/>
      <c r="G5" s="170"/>
      <c r="H5" s="170"/>
      <c r="I5" s="170"/>
      <c r="J5" s="170"/>
      <c r="K5" s="170"/>
      <c r="L5" s="170"/>
      <c r="M5" s="170"/>
      <c r="N5" s="170"/>
      <c r="O5" s="170"/>
      <c r="P5" s="170"/>
      <c r="Q5" s="170"/>
      <c r="R5" s="170"/>
      <c r="S5" s="170"/>
      <c r="T5" s="170"/>
      <c r="U5" s="170"/>
      <c r="V5" s="170"/>
      <c r="W5" s="170"/>
      <c r="X5" s="170"/>
      <c r="Y5" s="170"/>
      <c r="Z5" s="170"/>
      <c r="AA5" s="170"/>
      <c r="AB5" s="170"/>
      <c r="AC5" s="171"/>
    </row>
    <row r="6" spans="1:29 16382:16384" s="22" customFormat="1" x14ac:dyDescent="0.25">
      <c r="A6" s="2" t="s">
        <v>52</v>
      </c>
      <c r="B6" s="175">
        <f>IF([8]ANALISIS!B6:C6="","",[8]ANALISIS!B6:C6)</f>
        <v>43338</v>
      </c>
      <c r="C6" s="175"/>
      <c r="D6" s="19"/>
      <c r="E6" s="19"/>
      <c r="F6" s="172"/>
      <c r="G6" s="173"/>
      <c r="H6" s="173"/>
      <c r="I6" s="173"/>
      <c r="J6" s="173"/>
      <c r="K6" s="173"/>
      <c r="L6" s="173"/>
      <c r="M6" s="173"/>
      <c r="N6" s="173"/>
      <c r="O6" s="173"/>
      <c r="P6" s="173"/>
      <c r="Q6" s="173"/>
      <c r="R6" s="173"/>
      <c r="S6" s="173"/>
      <c r="T6" s="173"/>
      <c r="U6" s="173"/>
      <c r="V6" s="173"/>
      <c r="W6" s="173"/>
      <c r="X6" s="173"/>
      <c r="Y6" s="173"/>
      <c r="Z6" s="173"/>
      <c r="AA6" s="173"/>
      <c r="AB6" s="173"/>
      <c r="AC6" s="174"/>
    </row>
    <row r="7" spans="1:29 16382:16384" s="22" customFormat="1" ht="30.75" customHeight="1" x14ac:dyDescent="0.25">
      <c r="A7" s="176" t="s">
        <v>0</v>
      </c>
      <c r="B7" s="177"/>
      <c r="C7" s="168" t="s">
        <v>1</v>
      </c>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78"/>
    </row>
    <row r="8" spans="1:29 16382:16384" s="22" customFormat="1" ht="85.5" customHeight="1" x14ac:dyDescent="0.25">
      <c r="A8" s="179" t="str">
        <f>'[8]CONTEXTO ESTRATEGICO'!A12</f>
        <v>GESTIÓN DE RECURSOS INFORMÁTIVOS Y TECNOLÓGICOS</v>
      </c>
      <c r="B8" s="180"/>
      <c r="C8" s="181" t="str">
        <f>'[8]CONTEXTO ESTRATEGICO'!B18</f>
        <v>Garantizar oportunidad y eficiencia en el suministro de los recursos tecnológicos e informáticos, para el cumplimiento de los objetivos misionales y el normal funcionamiento de los sistemas de información de la Secretaría Distrital de Ambiente.</v>
      </c>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2"/>
    </row>
    <row r="9" spans="1:29 16382:16384" s="22" customFormat="1" ht="20.25" customHeight="1" x14ac:dyDescent="0.25">
      <c r="A9" s="183" t="s">
        <v>2</v>
      </c>
      <c r="B9" s="185" t="s">
        <v>3</v>
      </c>
      <c r="C9" s="187" t="s">
        <v>4</v>
      </c>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8"/>
    </row>
    <row r="10" spans="1:29 16382:16384" s="22" customFormat="1" ht="17.25" customHeight="1" x14ac:dyDescent="0.25">
      <c r="A10" s="183"/>
      <c r="B10" s="185"/>
      <c r="C10" s="197" t="s">
        <v>5</v>
      </c>
      <c r="D10" s="29"/>
      <c r="E10" s="29"/>
      <c r="F10" s="29"/>
      <c r="G10" s="71"/>
      <c r="H10" s="29"/>
      <c r="I10" s="71"/>
      <c r="J10" s="197" t="s">
        <v>6</v>
      </c>
      <c r="K10" s="197"/>
      <c r="L10" s="197"/>
      <c r="M10" s="197"/>
      <c r="N10" s="197"/>
      <c r="O10" s="197"/>
      <c r="P10" s="197"/>
      <c r="Q10" s="71"/>
      <c r="R10" s="29" t="s">
        <v>7</v>
      </c>
      <c r="S10" s="185" t="s">
        <v>8</v>
      </c>
      <c r="T10" s="185"/>
      <c r="U10" s="185"/>
      <c r="V10" s="185"/>
      <c r="W10" s="185"/>
      <c r="X10" s="185"/>
      <c r="Y10" s="185"/>
      <c r="Z10" s="185" t="s">
        <v>9</v>
      </c>
      <c r="AA10" s="199" t="s">
        <v>10</v>
      </c>
      <c r="AB10" s="199" t="s">
        <v>11</v>
      </c>
      <c r="AC10" s="208" t="s">
        <v>12</v>
      </c>
    </row>
    <row r="11" spans="1:29 16382:16384" s="22" customFormat="1" ht="125.25" customHeight="1" thickBot="1" x14ac:dyDescent="0.3">
      <c r="A11" s="184"/>
      <c r="B11" s="186"/>
      <c r="C11" s="198"/>
      <c r="D11" s="30" t="s">
        <v>82</v>
      </c>
      <c r="E11" s="30" t="s">
        <v>39</v>
      </c>
      <c r="F11" s="30" t="s">
        <v>13</v>
      </c>
      <c r="G11" s="21" t="s">
        <v>40</v>
      </c>
      <c r="H11" s="30" t="s">
        <v>14</v>
      </c>
      <c r="I11" s="21" t="s">
        <v>42</v>
      </c>
      <c r="J11" s="30" t="s">
        <v>15</v>
      </c>
      <c r="K11" s="21" t="s">
        <v>43</v>
      </c>
      <c r="L11" s="30" t="s">
        <v>16</v>
      </c>
      <c r="M11" s="21" t="s">
        <v>44</v>
      </c>
      <c r="N11" s="30" t="s">
        <v>17</v>
      </c>
      <c r="O11" s="21" t="s">
        <v>45</v>
      </c>
      <c r="P11" s="30" t="s">
        <v>18</v>
      </c>
      <c r="Q11" s="21" t="s">
        <v>47</v>
      </c>
      <c r="R11" s="30" t="s">
        <v>19</v>
      </c>
      <c r="S11" s="186"/>
      <c r="T11" s="186"/>
      <c r="U11" s="186"/>
      <c r="V11" s="186"/>
      <c r="W11" s="186"/>
      <c r="X11" s="186"/>
      <c r="Y11" s="186"/>
      <c r="Z11" s="186"/>
      <c r="AA11" s="200"/>
      <c r="AB11" s="200"/>
      <c r="AC11" s="209"/>
      <c r="XFB11" s="72" t="s">
        <v>48</v>
      </c>
      <c r="XFC11" s="72" t="s">
        <v>49</v>
      </c>
      <c r="XFD11" s="72" t="s">
        <v>83</v>
      </c>
    </row>
    <row r="12" spans="1:29 16382:16384" s="22" customFormat="1" ht="107.25" customHeight="1" thickBot="1" x14ac:dyDescent="0.3">
      <c r="A12" s="327" t="str">
        <f>[8]IDENTIFICACIÓN!A17</f>
        <v>R6</v>
      </c>
      <c r="B12" s="330" t="str">
        <f>[8]IDENTIFICACIÓN!B17</f>
        <v>Alteración y uso indebido de la información almacenada en el Sistema de Información Ambiental-Forest, para ocultar, alterar o eliminar para beneficio privado.</v>
      </c>
      <c r="C12" s="58" t="s">
        <v>90</v>
      </c>
      <c r="D12" s="73" t="s">
        <v>87</v>
      </c>
      <c r="E12" s="74" t="s">
        <v>86</v>
      </c>
      <c r="F12" s="75" t="s">
        <v>20</v>
      </c>
      <c r="G12" s="74" t="s">
        <v>41</v>
      </c>
      <c r="H12" s="75" t="s">
        <v>21</v>
      </c>
      <c r="I12" s="74" t="s">
        <v>84</v>
      </c>
      <c r="J12" s="75" t="s">
        <v>22</v>
      </c>
      <c r="K12" s="76" t="s">
        <v>89</v>
      </c>
      <c r="L12" s="75" t="s">
        <v>34</v>
      </c>
      <c r="M12" s="74" t="s">
        <v>91</v>
      </c>
      <c r="N12" s="75" t="s">
        <v>24</v>
      </c>
      <c r="O12" s="74" t="s">
        <v>92</v>
      </c>
      <c r="P12" s="75" t="s">
        <v>25</v>
      </c>
      <c r="Q12" s="74" t="s">
        <v>88</v>
      </c>
      <c r="R12" s="75" t="s">
        <v>26</v>
      </c>
      <c r="S12" s="4">
        <f t="shared" ref="S12:S13" si="0">IF(R12="ASIGNADO",15,0)</f>
        <v>15</v>
      </c>
      <c r="T12" s="4">
        <f t="shared" ref="T12:T13" si="1">IF(P12="ADECUADO",15,0)</f>
        <v>15</v>
      </c>
      <c r="U12" s="4">
        <f t="shared" ref="U12:U13" si="2">IF(N12="OPORTUNA",15,0)</f>
        <v>15</v>
      </c>
      <c r="V12" s="4">
        <f t="shared" ref="V12:V13" si="3">IF(F12="PREVENIR",15,0)</f>
        <v>15</v>
      </c>
      <c r="W12" s="4">
        <f t="shared" ref="W12:W13" si="4">IF(J12="SE INVESTIGAN Y RESUELVEN OPORTUNAMENTE",15,0)</f>
        <v>15</v>
      </c>
      <c r="X12" s="4">
        <f t="shared" ref="X12:X13" si="5">IF(H12="CONFIABLE",15,0)</f>
        <v>15</v>
      </c>
      <c r="Y12" s="4">
        <f t="shared" ref="Y12:Y13" si="6">IF(L12="COMPLETA",10,0)</f>
        <v>0</v>
      </c>
      <c r="Z12" s="4">
        <f t="shared" ref="Z12:Z13" si="7">SUM(S12:Y12)</f>
        <v>90</v>
      </c>
      <c r="AA12" s="336"/>
      <c r="AB12" s="287"/>
      <c r="AC12" s="289"/>
      <c r="XFB12" s="74" t="s">
        <v>91</v>
      </c>
      <c r="XFC12" s="299" t="s">
        <v>85</v>
      </c>
      <c r="XFD12" s="338" t="s">
        <v>93</v>
      </c>
    </row>
    <row r="13" spans="1:29 16382:16384" s="52" customFormat="1" ht="172.5" customHeight="1" thickBot="1" x14ac:dyDescent="0.3">
      <c r="A13" s="314"/>
      <c r="B13" s="337"/>
      <c r="C13" s="57" t="s">
        <v>94</v>
      </c>
      <c r="D13" s="143" t="s">
        <v>95</v>
      </c>
      <c r="E13" s="144" t="s">
        <v>86</v>
      </c>
      <c r="F13" s="145" t="s">
        <v>20</v>
      </c>
      <c r="G13" s="144" t="s">
        <v>96</v>
      </c>
      <c r="H13" s="145" t="s">
        <v>21</v>
      </c>
      <c r="I13" s="144" t="s">
        <v>97</v>
      </c>
      <c r="J13" s="145" t="s">
        <v>22</v>
      </c>
      <c r="K13" s="146" t="s">
        <v>89</v>
      </c>
      <c r="L13" s="145" t="s">
        <v>37</v>
      </c>
      <c r="M13" s="144" t="s">
        <v>98</v>
      </c>
      <c r="N13" s="145" t="s">
        <v>24</v>
      </c>
      <c r="O13" s="144" t="s">
        <v>99</v>
      </c>
      <c r="P13" s="145" t="s">
        <v>25</v>
      </c>
      <c r="Q13" s="144" t="s">
        <v>88</v>
      </c>
      <c r="R13" s="145" t="s">
        <v>26</v>
      </c>
      <c r="S13" s="121">
        <f t="shared" si="0"/>
        <v>15</v>
      </c>
      <c r="T13" s="121">
        <f t="shared" si="1"/>
        <v>15</v>
      </c>
      <c r="U13" s="121">
        <f t="shared" si="2"/>
        <v>15</v>
      </c>
      <c r="V13" s="121">
        <f t="shared" si="3"/>
        <v>15</v>
      </c>
      <c r="W13" s="121">
        <f t="shared" si="4"/>
        <v>15</v>
      </c>
      <c r="X13" s="121">
        <f t="shared" si="5"/>
        <v>15</v>
      </c>
      <c r="Y13" s="121">
        <f t="shared" si="6"/>
        <v>0</v>
      </c>
      <c r="Z13" s="121">
        <f t="shared" si="7"/>
        <v>90</v>
      </c>
      <c r="AA13" s="322"/>
      <c r="AB13" s="288"/>
      <c r="AC13" s="290"/>
      <c r="XFB13" s="144" t="s">
        <v>98</v>
      </c>
      <c r="XFC13" s="300"/>
      <c r="XFD13" s="339"/>
    </row>
    <row r="14" spans="1:29 16382:16384" s="10" customFormat="1" ht="14.25" hidden="1" customHeight="1" x14ac:dyDescent="0.25">
      <c r="A14" s="5"/>
      <c r="B14" s="6"/>
      <c r="C14" s="7"/>
      <c r="D14" s="7"/>
      <c r="E14" s="7"/>
      <c r="F14" s="7"/>
      <c r="G14" s="79"/>
      <c r="H14" s="7"/>
      <c r="I14" s="79"/>
      <c r="J14" s="7"/>
      <c r="K14" s="79"/>
      <c r="L14" s="7"/>
      <c r="M14" s="79"/>
      <c r="N14" s="7"/>
      <c r="O14" s="79"/>
      <c r="P14" s="7"/>
      <c r="Q14" s="79"/>
      <c r="R14" s="7"/>
      <c r="S14" s="6"/>
      <c r="T14" s="6"/>
      <c r="U14" s="6"/>
      <c r="V14" s="6"/>
      <c r="W14" s="6"/>
      <c r="X14" s="6"/>
      <c r="Y14" s="6"/>
      <c r="Z14" s="7"/>
      <c r="AA14" s="8"/>
      <c r="AB14" s="9"/>
      <c r="AC14" s="9"/>
    </row>
    <row r="15" spans="1:29 16382:16384" s="10" customFormat="1" ht="14.25" hidden="1" customHeight="1" x14ac:dyDescent="0.25">
      <c r="A15" s="5"/>
      <c r="B15" s="6"/>
      <c r="C15" s="7"/>
      <c r="D15" s="7"/>
      <c r="E15" s="7"/>
      <c r="F15" s="7"/>
      <c r="G15" s="79"/>
      <c r="H15" s="7"/>
      <c r="I15" s="79"/>
      <c r="J15" s="7"/>
      <c r="K15" s="79"/>
      <c r="L15" s="7"/>
      <c r="M15" s="79"/>
      <c r="N15" s="7"/>
      <c r="O15" s="79"/>
      <c r="P15" s="7"/>
      <c r="Q15" s="79"/>
      <c r="R15" s="7"/>
      <c r="S15" s="7"/>
      <c r="T15" s="7"/>
      <c r="U15" s="7"/>
      <c r="V15" s="7"/>
      <c r="W15" s="7"/>
      <c r="X15" s="7"/>
      <c r="Y15" s="7"/>
      <c r="Z15" s="7"/>
      <c r="AA15" s="7"/>
      <c r="AB15" s="9"/>
      <c r="AC15" s="9"/>
    </row>
    <row r="16" spans="1:29 16382:16384" s="10" customFormat="1" hidden="1" x14ac:dyDescent="0.25">
      <c r="A16" s="5"/>
      <c r="B16" s="6"/>
      <c r="C16" s="7"/>
      <c r="D16" s="7"/>
      <c r="E16" s="7"/>
      <c r="F16" s="7"/>
      <c r="G16" s="79"/>
      <c r="H16" s="7"/>
      <c r="I16" s="79"/>
      <c r="J16" s="7"/>
      <c r="K16" s="79"/>
      <c r="L16" s="7"/>
      <c r="M16" s="79"/>
      <c r="N16" s="7"/>
      <c r="O16" s="79"/>
      <c r="P16" s="7"/>
      <c r="Q16" s="79"/>
      <c r="R16" s="7"/>
      <c r="S16" s="7"/>
      <c r="T16" s="7"/>
      <c r="U16" s="7"/>
      <c r="V16" s="7"/>
      <c r="W16" s="7"/>
      <c r="X16" s="7"/>
      <c r="Y16" s="7"/>
      <c r="Z16" s="7"/>
      <c r="AA16" s="7"/>
      <c r="AB16" s="11"/>
      <c r="AC16" s="11"/>
    </row>
    <row r="17" spans="1:29" s="10" customFormat="1" hidden="1" x14ac:dyDescent="0.25">
      <c r="A17" s="5"/>
      <c r="B17" s="6"/>
      <c r="C17" s="7"/>
      <c r="D17" s="7"/>
      <c r="E17" s="7"/>
      <c r="F17" s="7"/>
      <c r="G17" s="79"/>
      <c r="H17" s="7"/>
      <c r="I17" s="79"/>
      <c r="J17" s="7"/>
      <c r="K17" s="79"/>
      <c r="L17" s="7"/>
      <c r="M17" s="79"/>
      <c r="N17" s="7"/>
      <c r="O17" s="79"/>
      <c r="P17" s="7"/>
      <c r="Q17" s="79"/>
      <c r="R17" s="7"/>
      <c r="S17" s="7"/>
      <c r="T17" s="7"/>
      <c r="U17" s="7"/>
      <c r="V17" s="7"/>
      <c r="W17" s="7"/>
      <c r="X17" s="7"/>
      <c r="Y17" s="7"/>
      <c r="Z17" s="7"/>
      <c r="AA17" s="7"/>
      <c r="AB17" s="11"/>
      <c r="AC17" s="11"/>
    </row>
    <row r="18" spans="1:29" s="10" customFormat="1" ht="29.25" hidden="1" customHeight="1" x14ac:dyDescent="0.25">
      <c r="A18" s="12"/>
      <c r="B18" s="13"/>
      <c r="C18" s="14"/>
      <c r="D18" s="14"/>
      <c r="E18" s="14"/>
      <c r="F18" s="14"/>
      <c r="G18" s="80"/>
      <c r="H18" s="14"/>
      <c r="I18" s="80"/>
      <c r="J18" s="14"/>
      <c r="K18" s="80"/>
      <c r="L18" s="14"/>
      <c r="M18" s="80"/>
      <c r="N18" s="14"/>
      <c r="O18" s="80"/>
      <c r="P18" s="14"/>
      <c r="Q18" s="80"/>
      <c r="R18" s="14"/>
      <c r="S18" s="14"/>
      <c r="T18" s="14"/>
      <c r="U18" s="14"/>
      <c r="V18" s="14"/>
      <c r="W18" s="14"/>
      <c r="X18" s="14"/>
      <c r="Y18" s="14"/>
      <c r="Z18" s="14"/>
      <c r="AA18" s="189" t="str">
        <f>'[8]CONTEXTO ESTRATEGICO'!K23</f>
        <v>ELABORÓ: MIGUEL ANGEL PARDO MATEUS</v>
      </c>
      <c r="AB18" s="189"/>
      <c r="AC18" s="190"/>
    </row>
    <row r="19" spans="1:29" s="16" customFormat="1" hidden="1" x14ac:dyDescent="0.25">
      <c r="A19" s="15"/>
      <c r="B19" s="15"/>
      <c r="G19" s="81"/>
      <c r="I19" s="81"/>
      <c r="K19" s="81"/>
      <c r="M19" s="81"/>
      <c r="O19" s="81"/>
      <c r="Q19" s="81"/>
    </row>
    <row r="20" spans="1:29" s="16" customFormat="1" hidden="1" x14ac:dyDescent="0.25">
      <c r="A20" s="15"/>
      <c r="B20" s="15"/>
      <c r="G20" s="81"/>
      <c r="I20" s="81"/>
      <c r="K20" s="81"/>
      <c r="M20" s="81"/>
      <c r="O20" s="81"/>
      <c r="Q20" s="81"/>
    </row>
    <row r="21" spans="1:29" s="16" customFormat="1" hidden="1" x14ac:dyDescent="0.25">
      <c r="A21" s="15"/>
      <c r="B21" s="15"/>
      <c r="G21" s="81"/>
      <c r="I21" s="81"/>
      <c r="K21" s="81"/>
      <c r="M21" s="81"/>
      <c r="O21" s="81"/>
      <c r="Q21" s="81"/>
    </row>
    <row r="22" spans="1:29" s="16" customFormat="1" hidden="1" x14ac:dyDescent="0.25">
      <c r="A22" s="15"/>
      <c r="B22" s="15"/>
      <c r="G22" s="81"/>
      <c r="I22" s="81"/>
      <c r="K22" s="81"/>
      <c r="M22" s="81"/>
      <c r="O22" s="81"/>
      <c r="Q22" s="81"/>
    </row>
    <row r="23" spans="1:29" s="16" customFormat="1" x14ac:dyDescent="0.25">
      <c r="A23" s="15"/>
      <c r="B23" s="15"/>
      <c r="G23" s="81"/>
      <c r="I23" s="81"/>
      <c r="K23" s="81"/>
      <c r="M23" s="81"/>
      <c r="O23" s="81"/>
      <c r="Q23" s="81"/>
    </row>
    <row r="24" spans="1:29" s="16" customFormat="1" x14ac:dyDescent="0.25">
      <c r="A24" s="15"/>
      <c r="B24" s="15"/>
      <c r="G24" s="81"/>
      <c r="I24" s="81"/>
      <c r="K24" s="81"/>
      <c r="M24" s="81"/>
      <c r="O24" s="81"/>
      <c r="Q24" s="81"/>
    </row>
    <row r="25" spans="1:29" s="16" customFormat="1" x14ac:dyDescent="0.25">
      <c r="A25" s="15"/>
      <c r="B25" s="15"/>
      <c r="G25" s="81"/>
      <c r="I25" s="81"/>
      <c r="K25" s="81"/>
      <c r="M25" s="81"/>
      <c r="O25" s="81"/>
      <c r="Q25" s="81"/>
    </row>
    <row r="26" spans="1:29" s="16" customFormat="1" x14ac:dyDescent="0.25">
      <c r="A26" s="15"/>
      <c r="B26" s="15"/>
      <c r="G26" s="81"/>
      <c r="I26" s="81"/>
      <c r="K26" s="81"/>
      <c r="M26" s="81"/>
      <c r="O26" s="81"/>
      <c r="Q26" s="81"/>
    </row>
    <row r="27" spans="1:29" s="16" customFormat="1" x14ac:dyDescent="0.25">
      <c r="A27" s="15"/>
      <c r="B27" s="15"/>
      <c r="G27" s="81"/>
      <c r="I27" s="81"/>
      <c r="K27" s="81"/>
      <c r="M27" s="81"/>
      <c r="O27" s="81"/>
      <c r="Q27" s="81"/>
    </row>
    <row r="28" spans="1:29" s="16" customFormat="1" x14ac:dyDescent="0.25">
      <c r="A28" s="15"/>
      <c r="B28" s="15"/>
      <c r="G28" s="81"/>
      <c r="I28" s="81"/>
      <c r="K28" s="81"/>
      <c r="M28" s="81"/>
      <c r="O28" s="81"/>
      <c r="Q28" s="81"/>
    </row>
    <row r="29" spans="1:29" s="16" customFormat="1" x14ac:dyDescent="0.25">
      <c r="A29" s="15"/>
      <c r="B29" s="15"/>
      <c r="G29" s="81"/>
      <c r="I29" s="81"/>
      <c r="K29" s="81"/>
      <c r="M29" s="81"/>
      <c r="O29" s="81"/>
      <c r="Q29" s="81"/>
    </row>
    <row r="30" spans="1:29" s="16" customFormat="1" x14ac:dyDescent="0.25">
      <c r="A30" s="15"/>
      <c r="B30" s="15"/>
      <c r="G30" s="81"/>
      <c r="I30" s="81"/>
      <c r="K30" s="81"/>
      <c r="M30" s="81"/>
      <c r="O30" s="81"/>
      <c r="Q30" s="81"/>
    </row>
    <row r="31" spans="1:29" s="16" customFormat="1" x14ac:dyDescent="0.25">
      <c r="A31" s="15"/>
      <c r="B31" s="15"/>
      <c r="G31" s="81"/>
      <c r="I31" s="81"/>
      <c r="K31" s="81"/>
      <c r="M31" s="81"/>
      <c r="O31" s="81"/>
      <c r="Q31" s="81"/>
    </row>
    <row r="32" spans="1:29" s="16" customFormat="1" ht="42.75" x14ac:dyDescent="0.25">
      <c r="A32" s="15"/>
      <c r="B32" s="15" t="s">
        <v>27</v>
      </c>
      <c r="C32" s="15" t="s">
        <v>26</v>
      </c>
      <c r="D32" s="15"/>
      <c r="E32" s="15"/>
      <c r="F32" s="16" t="s">
        <v>25</v>
      </c>
      <c r="G32" s="81"/>
      <c r="H32" s="16" t="s">
        <v>24</v>
      </c>
      <c r="I32" s="81"/>
      <c r="J32" s="16" t="s">
        <v>20</v>
      </c>
      <c r="K32" s="81"/>
      <c r="L32" s="16" t="s">
        <v>21</v>
      </c>
      <c r="M32" s="81"/>
      <c r="N32" s="16" t="s">
        <v>23</v>
      </c>
      <c r="O32" s="81"/>
      <c r="P32" s="16" t="s">
        <v>22</v>
      </c>
      <c r="Q32" s="81"/>
    </row>
    <row r="33" spans="1:17" s="16" customFormat="1" ht="42.75" x14ac:dyDescent="0.25">
      <c r="A33" s="15"/>
      <c r="B33" s="15" t="s">
        <v>28</v>
      </c>
      <c r="C33" s="15" t="s">
        <v>29</v>
      </c>
      <c r="D33" s="15"/>
      <c r="E33" s="15"/>
      <c r="F33" s="16" t="s">
        <v>30</v>
      </c>
      <c r="G33" s="81"/>
      <c r="H33" s="16" t="s">
        <v>31</v>
      </c>
      <c r="I33" s="81"/>
      <c r="J33" s="16" t="s">
        <v>32</v>
      </c>
      <c r="K33" s="81"/>
      <c r="L33" s="16" t="s">
        <v>33</v>
      </c>
      <c r="M33" s="81"/>
      <c r="N33" s="16" t="s">
        <v>34</v>
      </c>
      <c r="O33" s="81"/>
      <c r="P33" s="16" t="s">
        <v>35</v>
      </c>
      <c r="Q33" s="81"/>
    </row>
    <row r="34" spans="1:17" s="16" customFormat="1" x14ac:dyDescent="0.25">
      <c r="A34" s="15"/>
      <c r="B34" s="15"/>
      <c r="G34" s="81"/>
      <c r="I34" s="81"/>
      <c r="J34" s="16" t="s">
        <v>36</v>
      </c>
      <c r="K34" s="81"/>
      <c r="M34" s="81"/>
      <c r="N34" s="16" t="s">
        <v>37</v>
      </c>
      <c r="O34" s="81"/>
      <c r="Q34" s="81"/>
    </row>
    <row r="35" spans="1:17" s="16" customFormat="1" x14ac:dyDescent="0.25">
      <c r="A35" s="15"/>
      <c r="B35" s="15"/>
      <c r="G35" s="81"/>
      <c r="I35" s="81"/>
      <c r="K35" s="81"/>
      <c r="M35" s="81"/>
      <c r="O35" s="81"/>
      <c r="Q35" s="81"/>
    </row>
    <row r="36" spans="1:17" s="16" customFormat="1" x14ac:dyDescent="0.25">
      <c r="A36" s="15"/>
      <c r="B36" s="15"/>
      <c r="G36" s="81"/>
      <c r="I36" s="81"/>
      <c r="K36" s="81"/>
      <c r="M36" s="81"/>
      <c r="O36" s="81"/>
      <c r="Q36" s="81"/>
    </row>
    <row r="37" spans="1:17" s="16" customFormat="1" x14ac:dyDescent="0.25">
      <c r="A37" s="15"/>
      <c r="B37" s="15"/>
      <c r="G37" s="81"/>
      <c r="I37" s="81"/>
      <c r="K37" s="81"/>
      <c r="M37" s="81"/>
      <c r="O37" s="81"/>
      <c r="Q37" s="81"/>
    </row>
    <row r="38" spans="1:17" s="16" customFormat="1" x14ac:dyDescent="0.25">
      <c r="A38" s="15"/>
      <c r="B38" s="15"/>
      <c r="G38" s="81"/>
      <c r="I38" s="81"/>
      <c r="K38" s="81"/>
      <c r="M38" s="81"/>
      <c r="O38" s="81"/>
      <c r="Q38" s="81"/>
    </row>
    <row r="39" spans="1:17" s="16" customFormat="1" x14ac:dyDescent="0.25">
      <c r="A39" s="15"/>
      <c r="B39" s="15"/>
      <c r="G39" s="81"/>
      <c r="I39" s="81"/>
      <c r="K39" s="81"/>
      <c r="M39" s="81"/>
      <c r="O39" s="81"/>
      <c r="Q39" s="81"/>
    </row>
    <row r="40" spans="1:17" s="16" customFormat="1" x14ac:dyDescent="0.25">
      <c r="A40" s="15"/>
      <c r="B40" s="15"/>
      <c r="G40" s="81"/>
      <c r="I40" s="81"/>
      <c r="K40" s="81"/>
      <c r="M40" s="81"/>
      <c r="O40" s="81"/>
      <c r="Q40" s="81"/>
    </row>
    <row r="41" spans="1:17" s="16" customFormat="1" x14ac:dyDescent="0.25">
      <c r="A41" s="15"/>
      <c r="B41" s="15"/>
      <c r="G41" s="81"/>
      <c r="I41" s="81"/>
      <c r="K41" s="81"/>
      <c r="M41" s="81"/>
      <c r="O41" s="81"/>
      <c r="Q41" s="81"/>
    </row>
    <row r="42" spans="1:17" s="16" customFormat="1" x14ac:dyDescent="0.25">
      <c r="A42" s="15"/>
      <c r="B42" s="15"/>
      <c r="G42" s="81"/>
      <c r="I42" s="81"/>
      <c r="K42" s="81"/>
      <c r="M42" s="81"/>
      <c r="O42" s="81"/>
      <c r="Q42" s="81"/>
    </row>
    <row r="43" spans="1:17" s="16" customFormat="1" x14ac:dyDescent="0.25">
      <c r="A43" s="15"/>
      <c r="B43" s="15"/>
      <c r="G43" s="81"/>
      <c r="I43" s="81"/>
      <c r="K43" s="81"/>
      <c r="M43" s="81"/>
      <c r="O43" s="81"/>
      <c r="Q43" s="81"/>
    </row>
    <row r="44" spans="1:17" s="16" customFormat="1" x14ac:dyDescent="0.25">
      <c r="A44" s="15"/>
      <c r="B44" s="15"/>
      <c r="G44" s="81"/>
      <c r="I44" s="81"/>
      <c r="K44" s="81"/>
      <c r="M44" s="81"/>
      <c r="O44" s="81"/>
      <c r="Q44" s="81"/>
    </row>
  </sheetData>
  <mergeCells count="27">
    <mergeCell ref="B12:B13"/>
    <mergeCell ref="XFC12:XFC13"/>
    <mergeCell ref="XFD12:XFD13"/>
    <mergeCell ref="AA18:AC18"/>
    <mergeCell ref="AB12:AB13"/>
    <mergeCell ref="AC12:AC13"/>
    <mergeCell ref="A8:B8"/>
    <mergeCell ref="C8:AC8"/>
    <mergeCell ref="A9:A11"/>
    <mergeCell ref="B9:B11"/>
    <mergeCell ref="C9:AC9"/>
    <mergeCell ref="C10:C11"/>
    <mergeCell ref="J10:P10"/>
    <mergeCell ref="S10:Y11"/>
    <mergeCell ref="Z10:Z11"/>
    <mergeCell ref="AA10:AA11"/>
    <mergeCell ref="AB10:AB11"/>
    <mergeCell ref="AC10:AC11"/>
    <mergeCell ref="AA12:AA13"/>
    <mergeCell ref="A12:A13"/>
    <mergeCell ref="A7:B7"/>
    <mergeCell ref="C7:AC7"/>
    <mergeCell ref="A2:AC2"/>
    <mergeCell ref="A3:AC4"/>
    <mergeCell ref="B5:C5"/>
    <mergeCell ref="F5:AC6"/>
    <mergeCell ref="B6:C6"/>
  </mergeCells>
  <dataValidations count="8">
    <dataValidation allowBlank="1" showInputMessage="1" showErrorMessage="1" prompt="Proceso, política, dispositivo, práctica u otra acción existente   para minimizar el riesgo negativo o potenciar oportunidades positivas." sqref="C10:E11" xr:uid="{00000000-0002-0000-0700-000000000000}"/>
    <dataValidation type="list" allowBlank="1" showInputMessage="1" showErrorMessage="1" sqref="J12:J13" xr:uid="{00000000-0002-0000-0700-000001000000}">
      <formula1>$P$32:$P$33</formula1>
    </dataValidation>
    <dataValidation type="list" allowBlank="1" showInputMessage="1" showErrorMessage="1" sqref="H12:H13" xr:uid="{00000000-0002-0000-0700-000002000000}">
      <formula1>$L$32:$L$33</formula1>
    </dataValidation>
    <dataValidation type="list" allowBlank="1" showInputMessage="1" showErrorMessage="1" sqref="F12:F13" xr:uid="{00000000-0002-0000-0700-000003000000}">
      <formula1>$J$32:$J$34</formula1>
    </dataValidation>
    <dataValidation type="list" allowBlank="1" showInputMessage="1" showErrorMessage="1" sqref="N12:N13" xr:uid="{00000000-0002-0000-0700-000004000000}">
      <formula1>$H$32:$H$33</formula1>
    </dataValidation>
    <dataValidation type="list" allowBlank="1" showInputMessage="1" showErrorMessage="1" sqref="P12:P13" xr:uid="{00000000-0002-0000-0700-000005000000}">
      <formula1>$F$32:$F$33</formula1>
    </dataValidation>
    <dataValidation type="list" allowBlank="1" showInputMessage="1" showErrorMessage="1" sqref="R12:R13" xr:uid="{00000000-0002-0000-0700-000006000000}">
      <formula1>$C$32:$C$33</formula1>
    </dataValidation>
    <dataValidation type="list" allowBlank="1" showInputMessage="1" showErrorMessage="1" sqref="L12:L13" xr:uid="{00000000-0002-0000-0700-000007000000}">
      <formula1>$N$32:$N$34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FD44"/>
  <sheetViews>
    <sheetView tabSelected="1" topLeftCell="A4" zoomScale="70" zoomScaleNormal="70" workbookViewId="0">
      <selection activeCell="B12" sqref="B12:B13"/>
    </sheetView>
  </sheetViews>
  <sheetFormatPr baseColWidth="10" defaultColWidth="0" defaultRowHeight="14.25" x14ac:dyDescent="0.25"/>
  <cols>
    <col min="1" max="1" width="13.42578125" style="17" customWidth="1"/>
    <col min="2" max="2" width="54.85546875" style="17" customWidth="1"/>
    <col min="3" max="3" width="43.7109375" style="1" customWidth="1" collapsed="1"/>
    <col min="4" max="4" width="72.7109375" style="1" customWidth="1"/>
    <col min="5" max="5" width="31.28515625" style="1" customWidth="1"/>
    <col min="6" max="7" width="25.85546875" style="1" customWidth="1"/>
    <col min="8" max="9" width="21.140625" style="1" customWidth="1"/>
    <col min="10" max="11" width="27.85546875" style="1" customWidth="1"/>
    <col min="12" max="13" width="23.42578125" style="1" customWidth="1"/>
    <col min="14" max="17" width="21.85546875" style="1" customWidth="1"/>
    <col min="18" max="19" width="20.42578125" style="1" customWidth="1"/>
    <col min="20" max="26" width="6.7109375" style="1" customWidth="1"/>
    <col min="27" max="27" width="20.28515625" style="1" customWidth="1"/>
    <col min="28" max="28" width="14.7109375" style="1" customWidth="1"/>
    <col min="29" max="29" width="15.5703125" style="1" customWidth="1"/>
    <col min="30" max="30" width="32.85546875" style="1" customWidth="1"/>
    <col min="31" max="31" width="13.42578125" style="1" hidden="1" customWidth="1"/>
    <col min="32" max="40" width="12.28515625" style="1" hidden="1" customWidth="1"/>
    <col min="41" max="16381" width="0" style="1" hidden="1"/>
    <col min="16382" max="16382" width="24.5703125" style="1" customWidth="1"/>
    <col min="16383" max="16383" width="26.28515625" style="1" customWidth="1"/>
    <col min="16384" max="16384" width="43.42578125" style="1" customWidth="1"/>
  </cols>
  <sheetData>
    <row r="1" spans="1:30 16382:16384" s="36" customFormat="1" ht="15" x14ac:dyDescent="0.25">
      <c r="A1" s="156" t="str">
        <f>'[9]CONTEXTO ESTRATEGICO'!A1</f>
        <v>SECRETARIA DISTRITAL DE AMBIENTE</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8"/>
      <c r="XFB1" s="340" t="s">
        <v>54</v>
      </c>
      <c r="XFC1" s="341"/>
      <c r="XFD1" s="341"/>
    </row>
    <row r="2" spans="1:30 16382:16384" s="22" customFormat="1" ht="15" customHeight="1" x14ac:dyDescent="0.25">
      <c r="A2" s="159" t="str">
        <f>'[9]CONTEXTO ESTRATEGICO'!A2</f>
        <v>APLICATIVO PARA EL LEVANTAMIENTO Y SEGUIMIENTO DEL  MAPA DE RIESGOS  POR PROCESO</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1"/>
      <c r="XFB2" s="342"/>
      <c r="XFC2" s="342"/>
      <c r="XFD2" s="342"/>
    </row>
    <row r="3" spans="1:30 16382:16384" s="22" customFormat="1" ht="15" customHeight="1" x14ac:dyDescent="0.25">
      <c r="A3" s="16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4"/>
      <c r="XFB3" s="342"/>
      <c r="XFC3" s="342"/>
      <c r="XFD3" s="342"/>
    </row>
    <row r="4" spans="1:30 16382:16384" s="22" customFormat="1" ht="15" customHeight="1" x14ac:dyDescent="0.25">
      <c r="A4" s="165"/>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7"/>
      <c r="XFB4" s="342"/>
      <c r="XFC4" s="342"/>
      <c r="XFD4" s="342"/>
    </row>
    <row r="5" spans="1:30 16382:16384" s="22" customFormat="1" ht="12.75" customHeight="1" x14ac:dyDescent="0.25">
      <c r="A5" s="31" t="s">
        <v>51</v>
      </c>
      <c r="B5" s="168" t="s">
        <v>53</v>
      </c>
      <c r="C5" s="168"/>
      <c r="D5" s="32"/>
      <c r="E5" s="32"/>
      <c r="F5" s="169"/>
      <c r="G5" s="170"/>
      <c r="H5" s="170"/>
      <c r="I5" s="170"/>
      <c r="J5" s="170"/>
      <c r="K5" s="170"/>
      <c r="L5" s="170"/>
      <c r="M5" s="170"/>
      <c r="N5" s="170"/>
      <c r="O5" s="170"/>
      <c r="P5" s="170"/>
      <c r="Q5" s="170"/>
      <c r="R5" s="170"/>
      <c r="S5" s="170"/>
      <c r="T5" s="170"/>
      <c r="U5" s="170"/>
      <c r="V5" s="170"/>
      <c r="W5" s="170"/>
      <c r="X5" s="170"/>
      <c r="Y5" s="170"/>
      <c r="Z5" s="170"/>
      <c r="AA5" s="170"/>
      <c r="AB5" s="170"/>
      <c r="AC5" s="170"/>
      <c r="AD5" s="171"/>
      <c r="XFB5" s="342"/>
      <c r="XFC5" s="342"/>
      <c r="XFD5" s="342"/>
    </row>
    <row r="6" spans="1:30 16382:16384" s="22" customFormat="1" x14ac:dyDescent="0.25">
      <c r="A6" s="2" t="s">
        <v>52</v>
      </c>
      <c r="B6" s="175">
        <f>IF([9]ANALISIS!B6:C6="","",[9]ANALISIS!B6:C6)</f>
        <v>43338</v>
      </c>
      <c r="C6" s="175"/>
      <c r="D6" s="19"/>
      <c r="E6" s="19"/>
      <c r="F6" s="172"/>
      <c r="G6" s="173"/>
      <c r="H6" s="173"/>
      <c r="I6" s="173"/>
      <c r="J6" s="173"/>
      <c r="K6" s="173"/>
      <c r="L6" s="173"/>
      <c r="M6" s="173"/>
      <c r="N6" s="173"/>
      <c r="O6" s="173"/>
      <c r="P6" s="173"/>
      <c r="Q6" s="173"/>
      <c r="R6" s="173"/>
      <c r="S6" s="173"/>
      <c r="T6" s="173"/>
      <c r="U6" s="173"/>
      <c r="V6" s="173"/>
      <c r="W6" s="173"/>
      <c r="X6" s="173"/>
      <c r="Y6" s="173"/>
      <c r="Z6" s="173"/>
      <c r="AA6" s="173"/>
      <c r="AB6" s="173"/>
      <c r="AC6" s="173"/>
      <c r="AD6" s="174"/>
      <c r="XFB6" s="342"/>
      <c r="XFC6" s="342"/>
      <c r="XFD6" s="342"/>
    </row>
    <row r="7" spans="1:30 16382:16384" s="22" customFormat="1" ht="30.75" customHeight="1" x14ac:dyDescent="0.25">
      <c r="A7" s="176" t="s">
        <v>0</v>
      </c>
      <c r="B7" s="177"/>
      <c r="C7" s="168" t="s">
        <v>1</v>
      </c>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78"/>
      <c r="XFB7" s="342"/>
      <c r="XFC7" s="342"/>
      <c r="XFD7" s="342"/>
    </row>
    <row r="8" spans="1:30 16382:16384" s="22" customFormat="1" ht="85.5" customHeight="1" x14ac:dyDescent="0.25">
      <c r="A8" s="179" t="str">
        <f>'[9]CONTEXTO ESTRATEGICO'!A12</f>
        <v>GESTION DOCUMENTAL</v>
      </c>
      <c r="B8" s="180"/>
      <c r="C8" s="181" t="str">
        <f>'[9]CONTEXTO ESTRATEGICO'!B24</f>
        <v>Dar lineamientos y formular políticas definiendo las acciones requeridas para la aplicación de los instrumentos archivísticos y asegurar la administración y custodia de la información de la Secretaría con el fin de garantizar la memoria institucional, alineada con el Plan Estratégico Institucional. Coordinar y facilitar la prestación del servicio al ciudadano para: atender, orientar, informar y radicar documentos sobre peticiones y trámites, recibidos a través de los diferentes canales de atención y gestionar la correspondencia recibida y generada por la Entidad.</v>
      </c>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2"/>
      <c r="XFB8" s="342"/>
      <c r="XFC8" s="342"/>
      <c r="XFD8" s="342"/>
    </row>
    <row r="9" spans="1:30 16382:16384" s="22" customFormat="1" ht="20.25" customHeight="1" thickBot="1" x14ac:dyDescent="0.3">
      <c r="A9" s="183" t="s">
        <v>2</v>
      </c>
      <c r="B9" s="185" t="s">
        <v>3</v>
      </c>
      <c r="C9" s="187" t="s">
        <v>4</v>
      </c>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c r="AD9" s="188"/>
      <c r="XFB9" s="343"/>
      <c r="XFC9" s="343"/>
      <c r="XFD9" s="343"/>
    </row>
    <row r="10" spans="1:30 16382:16384" s="22" customFormat="1" ht="75" customHeight="1" x14ac:dyDescent="0.25">
      <c r="A10" s="183"/>
      <c r="B10" s="185"/>
      <c r="C10" s="197" t="s">
        <v>5</v>
      </c>
      <c r="D10" s="198" t="s">
        <v>38</v>
      </c>
      <c r="E10" s="198" t="s">
        <v>39</v>
      </c>
      <c r="F10" s="29"/>
      <c r="G10" s="29"/>
      <c r="H10" s="29"/>
      <c r="I10" s="29"/>
      <c r="J10" s="197" t="s">
        <v>6</v>
      </c>
      <c r="K10" s="197"/>
      <c r="L10" s="197"/>
      <c r="M10" s="197"/>
      <c r="N10" s="197"/>
      <c r="O10" s="197"/>
      <c r="P10" s="197"/>
      <c r="Q10" s="29"/>
      <c r="R10" s="29" t="s">
        <v>7</v>
      </c>
      <c r="S10" s="29"/>
      <c r="T10" s="185" t="s">
        <v>8</v>
      </c>
      <c r="U10" s="185"/>
      <c r="V10" s="185"/>
      <c r="W10" s="185"/>
      <c r="X10" s="185"/>
      <c r="Y10" s="185"/>
      <c r="Z10" s="185"/>
      <c r="AA10" s="185" t="s">
        <v>9</v>
      </c>
      <c r="AB10" s="199" t="s">
        <v>10</v>
      </c>
      <c r="AC10" s="199" t="s">
        <v>11</v>
      </c>
      <c r="AD10" s="208" t="s">
        <v>12</v>
      </c>
      <c r="XFB10" s="191" t="s">
        <v>48</v>
      </c>
      <c r="XFC10" s="193" t="s">
        <v>49</v>
      </c>
      <c r="XFD10" s="193" t="s">
        <v>50</v>
      </c>
    </row>
    <row r="11" spans="1:30 16382:16384" s="22" customFormat="1" ht="129" customHeight="1" thickBot="1" x14ac:dyDescent="0.3">
      <c r="A11" s="184"/>
      <c r="B11" s="186"/>
      <c r="C11" s="198"/>
      <c r="D11" s="207"/>
      <c r="E11" s="207"/>
      <c r="F11" s="30" t="s">
        <v>13</v>
      </c>
      <c r="G11" s="21" t="s">
        <v>40</v>
      </c>
      <c r="H11" s="30" t="s">
        <v>14</v>
      </c>
      <c r="I11" s="21" t="s">
        <v>42</v>
      </c>
      <c r="J11" s="30" t="s">
        <v>15</v>
      </c>
      <c r="K11" s="21" t="s">
        <v>43</v>
      </c>
      <c r="L11" s="30" t="s">
        <v>16</v>
      </c>
      <c r="M11" s="21" t="s">
        <v>44</v>
      </c>
      <c r="N11" s="30" t="s">
        <v>17</v>
      </c>
      <c r="O11" s="21" t="s">
        <v>45</v>
      </c>
      <c r="P11" s="30" t="s">
        <v>18</v>
      </c>
      <c r="Q11" s="21" t="s">
        <v>47</v>
      </c>
      <c r="R11" s="30" t="s">
        <v>19</v>
      </c>
      <c r="S11" s="21" t="s">
        <v>47</v>
      </c>
      <c r="T11" s="186"/>
      <c r="U11" s="186"/>
      <c r="V11" s="186"/>
      <c r="W11" s="186"/>
      <c r="X11" s="186"/>
      <c r="Y11" s="186"/>
      <c r="Z11" s="186"/>
      <c r="AA11" s="186"/>
      <c r="AB11" s="200"/>
      <c r="AC11" s="200"/>
      <c r="AD11" s="344"/>
      <c r="XFB11" s="326"/>
      <c r="XFC11" s="323"/>
      <c r="XFD11" s="323"/>
    </row>
    <row r="12" spans="1:30 16382:16384" s="22" customFormat="1" ht="135" customHeight="1" thickBot="1" x14ac:dyDescent="0.3">
      <c r="A12" s="291" t="str">
        <f>[9]IDENTIFICACIÓN!A13</f>
        <v>R2</v>
      </c>
      <c r="B12" s="293" t="str">
        <f>[9]IDENTIFICACIÓN!B14</f>
        <v>Alteración y perdida de la información en el Archivo de la SDA</v>
      </c>
      <c r="C12" s="37" t="s">
        <v>64</v>
      </c>
      <c r="D12" s="345" t="s">
        <v>65</v>
      </c>
      <c r="E12" s="345" t="s">
        <v>55</v>
      </c>
      <c r="F12" s="40" t="s">
        <v>20</v>
      </c>
      <c r="G12" s="34" t="s">
        <v>58</v>
      </c>
      <c r="H12" s="40" t="s">
        <v>33</v>
      </c>
      <c r="I12" s="34" t="s">
        <v>59</v>
      </c>
      <c r="J12" s="40" t="s">
        <v>22</v>
      </c>
      <c r="K12" s="21" t="s">
        <v>60</v>
      </c>
      <c r="L12" s="40" t="s">
        <v>23</v>
      </c>
      <c r="M12" s="33" t="s">
        <v>66</v>
      </c>
      <c r="N12" s="40" t="s">
        <v>24</v>
      </c>
      <c r="O12" s="34" t="s">
        <v>57</v>
      </c>
      <c r="P12" s="40" t="s">
        <v>25</v>
      </c>
      <c r="Q12" s="35" t="s">
        <v>61</v>
      </c>
      <c r="R12" s="41" t="s">
        <v>26</v>
      </c>
      <c r="S12" s="33" t="s">
        <v>61</v>
      </c>
      <c r="T12" s="4">
        <f t="shared" ref="T12:T13" si="0">IF(R12="ASIGNADO",15,0)</f>
        <v>15</v>
      </c>
      <c r="U12" s="4">
        <f t="shared" ref="U12:U13" si="1">IF(P12="ADECUADO",15,0)</f>
        <v>15</v>
      </c>
      <c r="V12" s="4">
        <f t="shared" ref="V12:V13" si="2">IF(N12="OPORTUNA",15,0)</f>
        <v>15</v>
      </c>
      <c r="W12" s="4">
        <f t="shared" ref="W12:W13" si="3">IF(F12="PREVENIR",15,0)</f>
        <v>15</v>
      </c>
      <c r="X12" s="4">
        <f t="shared" ref="X12:X13" si="4">IF(J12="SE INVESTIGAN Y RESUELVEN OPORTUNAMENTE",15,0)</f>
        <v>15</v>
      </c>
      <c r="Y12" s="4">
        <f t="shared" ref="Y12:Y13" si="5">IF(H12="CONFIABLE",15,0)</f>
        <v>0</v>
      </c>
      <c r="Z12" s="4">
        <f t="shared" ref="Z12:Z13" si="6">IF(L12="COMPLETA",10,0)</f>
        <v>10</v>
      </c>
      <c r="AA12" s="42">
        <f t="shared" ref="AA12:AA13" si="7">SUM(T12:Z12)</f>
        <v>85</v>
      </c>
      <c r="AB12" s="347" t="e">
        <f>IF(AND(AA12&gt;0,SUM(AA13:AA13)=0),AA12,IF(AND(SUM(AA12:AA13)&gt;0,#REF!=0),AVERAGE(AA12:AA13),AVERAGE(AA12:AA13)))</f>
        <v>#REF!</v>
      </c>
      <c r="AC12" s="215"/>
      <c r="AD12" s="289" t="str">
        <f>CONCATENATE([9]ANALISIS!J13)</f>
        <v xml:space="preserve">Inventario documental y bases de datos.   -   Inducción al personal del puesto de trabajo (Registro de inducción).   
</v>
      </c>
      <c r="XFB12" s="354" t="s">
        <v>67</v>
      </c>
      <c r="XFC12" s="349"/>
      <c r="XFD12" s="351"/>
    </row>
    <row r="13" spans="1:30 16382:16384" s="52" customFormat="1" ht="93" customHeight="1" thickBot="1" x14ac:dyDescent="0.3">
      <c r="A13" s="292"/>
      <c r="B13" s="294"/>
      <c r="C13" s="43" t="s">
        <v>68</v>
      </c>
      <c r="D13" s="346"/>
      <c r="E13" s="346"/>
      <c r="F13" s="44" t="s">
        <v>20</v>
      </c>
      <c r="G13" s="45" t="s">
        <v>58</v>
      </c>
      <c r="H13" s="44" t="s">
        <v>21</v>
      </c>
      <c r="I13" s="45" t="s">
        <v>62</v>
      </c>
      <c r="J13" s="44" t="s">
        <v>22</v>
      </c>
      <c r="K13" s="46" t="s">
        <v>60</v>
      </c>
      <c r="L13" s="44" t="s">
        <v>23</v>
      </c>
      <c r="M13" s="47" t="s">
        <v>63</v>
      </c>
      <c r="N13" s="44" t="s">
        <v>24</v>
      </c>
      <c r="O13" s="45" t="s">
        <v>57</v>
      </c>
      <c r="P13" s="44" t="s">
        <v>25</v>
      </c>
      <c r="Q13" s="48" t="s">
        <v>61</v>
      </c>
      <c r="R13" s="49" t="s">
        <v>26</v>
      </c>
      <c r="S13" s="47" t="s">
        <v>61</v>
      </c>
      <c r="T13" s="50">
        <f t="shared" si="0"/>
        <v>15</v>
      </c>
      <c r="U13" s="50">
        <f t="shared" si="1"/>
        <v>15</v>
      </c>
      <c r="V13" s="50">
        <f t="shared" si="2"/>
        <v>15</v>
      </c>
      <c r="W13" s="50">
        <f t="shared" si="3"/>
        <v>15</v>
      </c>
      <c r="X13" s="50">
        <f t="shared" si="4"/>
        <v>15</v>
      </c>
      <c r="Y13" s="50">
        <f t="shared" si="5"/>
        <v>15</v>
      </c>
      <c r="Z13" s="50">
        <f t="shared" si="6"/>
        <v>10</v>
      </c>
      <c r="AA13" s="51">
        <f t="shared" si="7"/>
        <v>100</v>
      </c>
      <c r="AB13" s="348"/>
      <c r="AC13" s="353"/>
      <c r="AD13" s="290"/>
      <c r="XFB13" s="355"/>
      <c r="XFC13" s="350"/>
      <c r="XFD13" s="352"/>
    </row>
    <row r="14" spans="1:30 16382:16384" s="10" customFormat="1" hidden="1" x14ac:dyDescent="0.25">
      <c r="A14" s="5"/>
      <c r="B14" s="6"/>
      <c r="C14" s="7"/>
      <c r="D14" s="7"/>
      <c r="E14" s="7"/>
      <c r="F14" s="7"/>
      <c r="G14" s="7"/>
      <c r="H14" s="7"/>
      <c r="I14" s="7"/>
      <c r="J14" s="7"/>
      <c r="K14" s="7"/>
      <c r="L14" s="7"/>
      <c r="M14" s="7"/>
      <c r="N14" s="7"/>
      <c r="O14" s="7"/>
      <c r="P14" s="7"/>
      <c r="Q14" s="7"/>
      <c r="R14" s="7"/>
      <c r="S14" s="7"/>
      <c r="T14" s="6"/>
      <c r="U14" s="6"/>
      <c r="V14" s="6"/>
      <c r="W14" s="6"/>
      <c r="X14" s="6"/>
      <c r="Y14" s="6"/>
      <c r="Z14" s="6"/>
      <c r="AA14" s="7"/>
      <c r="AB14" s="8"/>
      <c r="AC14" s="9"/>
      <c r="AD14" s="9"/>
    </row>
    <row r="15" spans="1:30 16382:16384" s="10" customFormat="1" hidden="1" x14ac:dyDescent="0.25">
      <c r="A15" s="5"/>
      <c r="B15" s="6"/>
      <c r="C15" s="7"/>
      <c r="D15" s="7"/>
      <c r="E15" s="7"/>
      <c r="F15" s="7"/>
      <c r="G15" s="7"/>
      <c r="H15" s="7"/>
      <c r="I15" s="7"/>
      <c r="J15" s="7"/>
      <c r="K15" s="7"/>
      <c r="L15" s="7"/>
      <c r="M15" s="7"/>
      <c r="N15" s="7"/>
      <c r="O15" s="7"/>
      <c r="P15" s="7"/>
      <c r="Q15" s="7"/>
      <c r="R15" s="7"/>
      <c r="S15" s="7"/>
      <c r="T15" s="7"/>
      <c r="U15" s="7"/>
      <c r="V15" s="7"/>
      <c r="W15" s="7"/>
      <c r="X15" s="7"/>
      <c r="Y15" s="7"/>
      <c r="Z15" s="7"/>
      <c r="AA15" s="7"/>
      <c r="AB15" s="7"/>
      <c r="AC15" s="9"/>
      <c r="AD15" s="9"/>
    </row>
    <row r="16" spans="1:30 16382:16384" s="10" customFormat="1" hidden="1" x14ac:dyDescent="0.25">
      <c r="A16" s="5"/>
      <c r="B16" s="6"/>
      <c r="C16" s="7"/>
      <c r="D16" s="7"/>
      <c r="E16" s="7"/>
      <c r="F16" s="7"/>
      <c r="G16" s="7"/>
      <c r="H16" s="7"/>
      <c r="I16" s="7"/>
      <c r="J16" s="7"/>
      <c r="K16" s="7"/>
      <c r="L16" s="7"/>
      <c r="M16" s="7"/>
      <c r="N16" s="7"/>
      <c r="O16" s="7"/>
      <c r="P16" s="7"/>
      <c r="Q16" s="7"/>
      <c r="R16" s="7"/>
      <c r="S16" s="7"/>
      <c r="T16" s="7"/>
      <c r="U16" s="7"/>
      <c r="V16" s="7"/>
      <c r="W16" s="7"/>
      <c r="X16" s="7"/>
      <c r="Y16" s="7"/>
      <c r="Z16" s="7"/>
      <c r="AA16" s="7"/>
      <c r="AB16" s="7"/>
      <c r="AC16" s="11"/>
      <c r="AD16" s="11"/>
    </row>
    <row r="17" spans="1:30" s="10" customFormat="1" hidden="1" x14ac:dyDescent="0.25">
      <c r="A17" s="5"/>
      <c r="B17" s="6"/>
      <c r="C17" s="7"/>
      <c r="D17" s="7"/>
      <c r="E17" s="7"/>
      <c r="F17" s="7"/>
      <c r="G17" s="7"/>
      <c r="H17" s="7"/>
      <c r="I17" s="7"/>
      <c r="J17" s="7"/>
      <c r="K17" s="7"/>
      <c r="L17" s="7"/>
      <c r="M17" s="7"/>
      <c r="N17" s="7"/>
      <c r="O17" s="7"/>
      <c r="P17" s="7"/>
      <c r="Q17" s="7"/>
      <c r="R17" s="7"/>
      <c r="S17" s="7"/>
      <c r="T17" s="7"/>
      <c r="U17" s="7"/>
      <c r="V17" s="7"/>
      <c r="W17" s="7"/>
      <c r="X17" s="7"/>
      <c r="Y17" s="7"/>
      <c r="Z17" s="7"/>
      <c r="AA17" s="7"/>
      <c r="AB17" s="7"/>
      <c r="AC17" s="11"/>
      <c r="AD17" s="11"/>
    </row>
    <row r="18" spans="1:30" s="10" customFormat="1" ht="29.25" hidden="1" customHeight="1" x14ac:dyDescent="0.25">
      <c r="A18" s="12"/>
      <c r="B18" s="13"/>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89" t="str">
        <f>'[9]CONTEXTO ESTRATEGICO'!K29</f>
        <v>ELABORÓ: MIGUEL ANGEL PARDO MATEUS</v>
      </c>
      <c r="AC18" s="189"/>
      <c r="AD18" s="190"/>
    </row>
    <row r="19" spans="1:30" s="16" customFormat="1" hidden="1" x14ac:dyDescent="0.25">
      <c r="A19" s="15"/>
      <c r="B19" s="15"/>
    </row>
    <row r="20" spans="1:30" s="16" customFormat="1" hidden="1" x14ac:dyDescent="0.25">
      <c r="A20" s="15"/>
      <c r="B20" s="15"/>
    </row>
    <row r="21" spans="1:30" s="16" customFormat="1" hidden="1" x14ac:dyDescent="0.25">
      <c r="A21" s="15"/>
      <c r="B21" s="15"/>
    </row>
    <row r="22" spans="1:30" s="16" customFormat="1" hidden="1" x14ac:dyDescent="0.25">
      <c r="A22" s="15"/>
      <c r="B22" s="15"/>
    </row>
    <row r="23" spans="1:30" s="16" customFormat="1" hidden="1" x14ac:dyDescent="0.25">
      <c r="A23" s="15"/>
      <c r="B23" s="15"/>
    </row>
    <row r="24" spans="1:30" s="16" customFormat="1" hidden="1" x14ac:dyDescent="0.25">
      <c r="A24" s="15"/>
      <c r="B24" s="15"/>
    </row>
    <row r="25" spans="1:30" s="16" customFormat="1" hidden="1" x14ac:dyDescent="0.25">
      <c r="A25" s="15"/>
      <c r="B25" s="15"/>
    </row>
    <row r="26" spans="1:30" s="16" customFormat="1" hidden="1" x14ac:dyDescent="0.25">
      <c r="A26" s="15"/>
      <c r="B26" s="15"/>
    </row>
    <row r="27" spans="1:30" s="16" customFormat="1" hidden="1" x14ac:dyDescent="0.25">
      <c r="A27" s="15"/>
      <c r="B27" s="15"/>
    </row>
    <row r="28" spans="1:30" s="16" customFormat="1" hidden="1" x14ac:dyDescent="0.25">
      <c r="A28" s="15"/>
      <c r="B28" s="15"/>
    </row>
    <row r="29" spans="1:30" s="16" customFormat="1" x14ac:dyDescent="0.25">
      <c r="A29" s="15"/>
      <c r="B29" s="15"/>
    </row>
    <row r="30" spans="1:30" s="16" customFormat="1" x14ac:dyDescent="0.25">
      <c r="A30" s="15"/>
      <c r="B30" s="15"/>
    </row>
    <row r="31" spans="1:30" s="16" customFormat="1" x14ac:dyDescent="0.25">
      <c r="A31" s="15"/>
      <c r="B31" s="15"/>
    </row>
    <row r="32" spans="1:30" s="16" customFormat="1" ht="42.75" x14ac:dyDescent="0.25">
      <c r="A32" s="15"/>
      <c r="B32" s="15" t="s">
        <v>27</v>
      </c>
      <c r="C32" s="15" t="s">
        <v>26</v>
      </c>
      <c r="D32" s="15"/>
      <c r="E32" s="15"/>
      <c r="F32" s="16" t="s">
        <v>25</v>
      </c>
      <c r="H32" s="16" t="s">
        <v>24</v>
      </c>
      <c r="J32" s="16" t="s">
        <v>20</v>
      </c>
      <c r="L32" s="16" t="s">
        <v>21</v>
      </c>
      <c r="N32" s="16" t="s">
        <v>23</v>
      </c>
      <c r="P32" s="16" t="s">
        <v>22</v>
      </c>
    </row>
    <row r="33" spans="1:16" s="16" customFormat="1" ht="42.75" x14ac:dyDescent="0.25">
      <c r="A33" s="15"/>
      <c r="B33" s="15" t="s">
        <v>28</v>
      </c>
      <c r="C33" s="15" t="s">
        <v>29</v>
      </c>
      <c r="D33" s="15"/>
      <c r="E33" s="15"/>
      <c r="F33" s="16" t="s">
        <v>30</v>
      </c>
      <c r="H33" s="16" t="s">
        <v>31</v>
      </c>
      <c r="J33" s="16" t="s">
        <v>32</v>
      </c>
      <c r="L33" s="16" t="s">
        <v>33</v>
      </c>
      <c r="N33" s="16" t="s">
        <v>34</v>
      </c>
      <c r="P33" s="16" t="s">
        <v>35</v>
      </c>
    </row>
    <row r="34" spans="1:16" s="16" customFormat="1" x14ac:dyDescent="0.25">
      <c r="A34" s="15"/>
      <c r="B34" s="15"/>
      <c r="J34" s="16" t="s">
        <v>36</v>
      </c>
      <c r="N34" s="16" t="s">
        <v>37</v>
      </c>
    </row>
    <row r="35" spans="1:16" s="16" customFormat="1" x14ac:dyDescent="0.25">
      <c r="A35" s="15"/>
      <c r="B35" s="15"/>
    </row>
    <row r="36" spans="1:16" s="16" customFormat="1" x14ac:dyDescent="0.25">
      <c r="A36" s="15"/>
      <c r="B36" s="15"/>
    </row>
    <row r="37" spans="1:16" s="16" customFormat="1" x14ac:dyDescent="0.25">
      <c r="A37" s="15"/>
      <c r="B37" s="15"/>
    </row>
    <row r="38" spans="1:16" s="16" customFormat="1" x14ac:dyDescent="0.25">
      <c r="A38" s="15"/>
      <c r="B38" s="15"/>
    </row>
    <row r="39" spans="1:16" s="16" customFormat="1" x14ac:dyDescent="0.25">
      <c r="A39" s="15"/>
      <c r="B39" s="15"/>
    </row>
    <row r="40" spans="1:16" s="16" customFormat="1" x14ac:dyDescent="0.25">
      <c r="A40" s="15"/>
      <c r="B40" s="15"/>
    </row>
    <row r="41" spans="1:16" s="16" customFormat="1" x14ac:dyDescent="0.25">
      <c r="A41" s="15"/>
      <c r="B41" s="15"/>
    </row>
    <row r="42" spans="1:16" s="16" customFormat="1" x14ac:dyDescent="0.25">
      <c r="A42" s="15"/>
      <c r="B42" s="15"/>
    </row>
    <row r="43" spans="1:16" s="16" customFormat="1" x14ac:dyDescent="0.25">
      <c r="A43" s="15"/>
      <c r="B43" s="15"/>
    </row>
    <row r="44" spans="1:16" s="16" customFormat="1" x14ac:dyDescent="0.25">
      <c r="A44" s="15"/>
      <c r="B44" s="15"/>
    </row>
  </sheetData>
  <mergeCells count="37">
    <mergeCell ref="AB18:AD18"/>
    <mergeCell ref="XFC12:XFC13"/>
    <mergeCell ref="XFD12:XFD13"/>
    <mergeCell ref="AD12:AD13"/>
    <mergeCell ref="AC12:AC13"/>
    <mergeCell ref="XFB12:XFB13"/>
    <mergeCell ref="A12:A13"/>
    <mergeCell ref="B12:B13"/>
    <mergeCell ref="D12:D13"/>
    <mergeCell ref="E12:E13"/>
    <mergeCell ref="AB12:AB13"/>
    <mergeCell ref="XFD10:XFD11"/>
    <mergeCell ref="C8:AD8"/>
    <mergeCell ref="A9:A11"/>
    <mergeCell ref="B9:B11"/>
    <mergeCell ref="C9:AD9"/>
    <mergeCell ref="C10:C11"/>
    <mergeCell ref="D10:D11"/>
    <mergeCell ref="E10:E11"/>
    <mergeCell ref="J10:P10"/>
    <mergeCell ref="T10:Z11"/>
    <mergeCell ref="AA10:AA11"/>
    <mergeCell ref="AB10:AB11"/>
    <mergeCell ref="AC10:AC11"/>
    <mergeCell ref="AD10:AD11"/>
    <mergeCell ref="XFB10:XFB11"/>
    <mergeCell ref="XFC10:XFC11"/>
    <mergeCell ref="A1:AD1"/>
    <mergeCell ref="XFB1:XFD9"/>
    <mergeCell ref="A2:AD2"/>
    <mergeCell ref="A3:AD4"/>
    <mergeCell ref="B5:C5"/>
    <mergeCell ref="F5:AD6"/>
    <mergeCell ref="B6:C6"/>
    <mergeCell ref="A7:B7"/>
    <mergeCell ref="C7:AD7"/>
    <mergeCell ref="A8:B8"/>
  </mergeCells>
  <dataValidations count="8">
    <dataValidation allowBlank="1" showInputMessage="1" showErrorMessage="1" prompt="Proceso, política, dispositivo, práctica u otra acción existente   para minimizar el riesgo negativo o potenciar oportunidades positivas." sqref="C10:C11 D10:E10" xr:uid="{00000000-0002-0000-0800-000000000000}"/>
    <dataValidation type="list" allowBlank="1" showInputMessage="1" showErrorMessage="1" sqref="J12:J13" xr:uid="{00000000-0002-0000-0800-000001000000}">
      <formula1>$P$32:$P$33</formula1>
    </dataValidation>
    <dataValidation type="list" allowBlank="1" showInputMessage="1" showErrorMessage="1" sqref="L12:L13" xr:uid="{00000000-0002-0000-0800-000002000000}">
      <formula1>$N$32:$N$34</formula1>
    </dataValidation>
    <dataValidation type="list" allowBlank="1" showInputMessage="1" showErrorMessage="1" sqref="H12:H13" xr:uid="{00000000-0002-0000-0800-000003000000}">
      <formula1>$L$32:$L$33</formula1>
    </dataValidation>
    <dataValidation type="list" allowBlank="1" showInputMessage="1" showErrorMessage="1" sqref="N12:N13" xr:uid="{00000000-0002-0000-0800-000004000000}">
      <formula1>$H$32:$H$33</formula1>
    </dataValidation>
    <dataValidation type="list" allowBlank="1" showInputMessage="1" showErrorMessage="1" sqref="P12:P13" xr:uid="{00000000-0002-0000-0800-000005000000}">
      <formula1>$F$32:$F$33</formula1>
    </dataValidation>
    <dataValidation type="list" allowBlank="1" showInputMessage="1" showErrorMessage="1" sqref="R12:R13" xr:uid="{00000000-0002-0000-0800-000006000000}">
      <formula1>$C$32:$C$33</formula1>
    </dataValidation>
    <dataValidation type="list" allowBlank="1" showInputMessage="1" showErrorMessage="1" sqref="F12:F13" xr:uid="{00000000-0002-0000-0800-000007000000}">
      <formula1>$J$32:$J$34</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Control y Mejora</vt:lpstr>
      <vt:lpstr>Gestión Contractual</vt:lpstr>
      <vt:lpstr>Talento Humano</vt:lpstr>
      <vt:lpstr>Gest Ambien y Desarr Rural</vt:lpstr>
      <vt:lpstr>Gestión Disciplinaria</vt:lpstr>
      <vt:lpstr>Gestión Jurídica</vt:lpstr>
      <vt:lpstr>Planeación Ambiental</vt:lpstr>
      <vt:lpstr>Gest Rec Infor y Tecnol</vt:lpstr>
      <vt:lpstr>Gestión Documental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LUISA.MASSO</dc:creator>
  <cp:lastModifiedBy>MARCELA.REYES</cp:lastModifiedBy>
  <dcterms:created xsi:type="dcterms:W3CDTF">2019-04-30T19:24:09Z</dcterms:created>
  <dcterms:modified xsi:type="dcterms:W3CDTF">2019-11-21T15:25:15Z</dcterms:modified>
</cp:coreProperties>
</file>